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EST\Documents\A-Z\Microsoft Excel\Prices\Secure Customer Prices\"/>
    </mc:Choice>
  </mc:AlternateContent>
  <xr:revisionPtr revIDLastSave="0" documentId="13_ncr:1_{73C42257-5ED2-4C8A-BB3F-49C96AB908D6}" xr6:coauthVersionLast="31" xr6:coauthVersionMax="31" xr10:uidLastSave="{00000000-0000-0000-0000-000000000000}"/>
  <workbookProtection workbookAlgorithmName="SHA-512" workbookHashValue="UWRgkNZ4jDs2lUHCIG0yCbMLSztu8jgp1NF/xaQQkrQ0RLQHHheubAmpa3bJq3s2JhZLKScB/l5zKwjVe0Qumw==" workbookSaltValue="1FKLm3ZTiiv26Q4AfC37Fw==" workbookSpinCount="100000" lockStructure="1"/>
  <bookViews>
    <workbookView xWindow="855" yWindow="1185" windowWidth="19095" windowHeight="7455" tabRatio="812" firstSheet="1" activeTab="1" xr2:uid="{00000000-000D-0000-FFFF-FFFF00000000}"/>
  </bookViews>
  <sheets>
    <sheet name="Pull Through Sheet" sheetId="12" state="hidden" r:id="rId1"/>
    <sheet name="Customer Search" sheetId="13" r:id="rId2"/>
    <sheet name="Search &amp; Variables" sheetId="3" state="hidden" r:id="rId3"/>
    <sheet name="Postcodes tariff" sheetId="1" state="hidden" r:id="rId4"/>
    <sheet name="Postcodes average" sheetId="11" state="hidden" r:id="rId5"/>
    <sheet name="Outside M25 " sheetId="2" state="hidden" r:id="rId6"/>
    <sheet name="Outer London inside M25" sheetId="7" state="hidden" r:id="rId7"/>
    <sheet name="London template" sheetId="6" state="hidden" r:id="rId8"/>
  </sheets>
  <calcPr calcId="179017"/>
</workbook>
</file>

<file path=xl/calcChain.xml><?xml version="1.0" encoding="utf-8"?>
<calcChain xmlns="http://schemas.openxmlformats.org/spreadsheetml/2006/main">
  <c r="E2" i="3" l="1"/>
  <c r="G32" i="13" l="1"/>
  <c r="G16" i="13"/>
  <c r="G9" i="3"/>
  <c r="F9" i="3"/>
  <c r="F16" i="3" s="1"/>
  <c r="E3" i="3" l="1"/>
  <c r="E30" i="3"/>
  <c r="F27" i="3"/>
  <c r="H32" i="13" l="1"/>
  <c r="I32" i="13" s="1"/>
  <c r="F28" i="3"/>
  <c r="H9" i="3"/>
  <c r="K32" i="13" l="1"/>
  <c r="J32" i="13"/>
  <c r="D33" i="6"/>
  <c r="D32" i="6"/>
  <c r="D33" i="7"/>
  <c r="D32" i="7"/>
  <c r="D33" i="2"/>
  <c r="D32" i="2"/>
  <c r="AL2" i="12" l="1"/>
  <c r="AL11" i="12"/>
  <c r="AG193" i="12"/>
  <c r="AB1035" i="12"/>
  <c r="AC1035" i="12"/>
  <c r="AD1035" i="12"/>
  <c r="AE1035" i="12"/>
  <c r="AF1035" i="12"/>
  <c r="AG1035" i="12"/>
  <c r="AH1035" i="12"/>
  <c r="AB1036" i="12"/>
  <c r="AC1036" i="12"/>
  <c r="AD1036" i="12"/>
  <c r="AE1036" i="12"/>
  <c r="AF1036" i="12"/>
  <c r="AG1036" i="12"/>
  <c r="AH1036" i="12"/>
  <c r="AB1037" i="12"/>
  <c r="AC1037" i="12"/>
  <c r="AD1037" i="12"/>
  <c r="AE1037" i="12"/>
  <c r="AF1037" i="12"/>
  <c r="AG1037" i="12"/>
  <c r="AH1037" i="12"/>
  <c r="AB1038" i="12"/>
  <c r="AC1038" i="12"/>
  <c r="AD1038" i="12"/>
  <c r="AE1038" i="12"/>
  <c r="AF1038" i="12"/>
  <c r="AG1038" i="12"/>
  <c r="AH1038" i="12"/>
  <c r="AB1039" i="12"/>
  <c r="AC1039" i="12"/>
  <c r="AD1039" i="12"/>
  <c r="AE1039" i="12"/>
  <c r="AF1039" i="12"/>
  <c r="AG1039" i="12"/>
  <c r="AH1039" i="12"/>
  <c r="AB1040" i="12"/>
  <c r="AC1040" i="12"/>
  <c r="AD1040" i="12"/>
  <c r="AE1040" i="12"/>
  <c r="AF1040" i="12"/>
  <c r="AG1040" i="12"/>
  <c r="AH1040" i="12"/>
  <c r="AB1041" i="12"/>
  <c r="AC1041" i="12"/>
  <c r="AD1041" i="12"/>
  <c r="AE1041" i="12"/>
  <c r="AF1041" i="12"/>
  <c r="AG1041" i="12"/>
  <c r="AH1041" i="12"/>
  <c r="AB1042" i="12"/>
  <c r="AC1042" i="12"/>
  <c r="AD1042" i="12"/>
  <c r="AE1042" i="12"/>
  <c r="AF1042" i="12"/>
  <c r="AG1042" i="12"/>
  <c r="AH1042" i="12"/>
  <c r="AB1043" i="12"/>
  <c r="AC1043" i="12"/>
  <c r="AD1043" i="12"/>
  <c r="AE1043" i="12"/>
  <c r="AF1043" i="12"/>
  <c r="AG1043" i="12"/>
  <c r="AH1043" i="12"/>
  <c r="AB1044" i="12"/>
  <c r="AC1044" i="12"/>
  <c r="AD1044" i="12"/>
  <c r="AE1044" i="12"/>
  <c r="AF1044" i="12"/>
  <c r="AG1044" i="12"/>
  <c r="AH1044" i="12"/>
  <c r="AB1045" i="12"/>
  <c r="AC1045" i="12"/>
  <c r="AD1045" i="12"/>
  <c r="AE1045" i="12"/>
  <c r="AF1045" i="12"/>
  <c r="AG1045" i="12"/>
  <c r="AH1045" i="12"/>
  <c r="AB1046" i="12"/>
  <c r="AC1046" i="12"/>
  <c r="AD1046" i="12"/>
  <c r="AE1046" i="12"/>
  <c r="AF1046" i="12"/>
  <c r="AG1046" i="12"/>
  <c r="AH1046" i="12"/>
  <c r="AB1047" i="12"/>
  <c r="AC1047" i="12"/>
  <c r="AD1047" i="12"/>
  <c r="AE1047" i="12"/>
  <c r="AF1047" i="12"/>
  <c r="AG1047" i="12"/>
  <c r="AH1047" i="12"/>
  <c r="AB1048" i="12"/>
  <c r="AC1048" i="12"/>
  <c r="AD1048" i="12"/>
  <c r="AE1048" i="12"/>
  <c r="AF1048" i="12"/>
  <c r="AG1048" i="12"/>
  <c r="AH1048" i="12"/>
  <c r="AB1049" i="12"/>
  <c r="AC1049" i="12"/>
  <c r="AD1049" i="12"/>
  <c r="AE1049" i="12"/>
  <c r="AF1049" i="12"/>
  <c r="AG1049" i="12"/>
  <c r="AH1049" i="12"/>
  <c r="AB1050" i="12"/>
  <c r="AC1050" i="12"/>
  <c r="AD1050" i="12"/>
  <c r="AE1050" i="12"/>
  <c r="AF1050" i="12"/>
  <c r="AG1050" i="12"/>
  <c r="AH1050" i="12"/>
  <c r="AB1051" i="12"/>
  <c r="AC1051" i="12"/>
  <c r="AD1051" i="12"/>
  <c r="AE1051" i="12"/>
  <c r="AF1051" i="12"/>
  <c r="AG1051" i="12"/>
  <c r="AH1051" i="12"/>
  <c r="AB1052" i="12"/>
  <c r="AC1052" i="12"/>
  <c r="AD1052" i="12"/>
  <c r="AE1052" i="12"/>
  <c r="AF1052" i="12"/>
  <c r="AG1052" i="12"/>
  <c r="AH1052" i="12"/>
  <c r="AB1053" i="12"/>
  <c r="AC1053" i="12"/>
  <c r="AD1053" i="12"/>
  <c r="AE1053" i="12"/>
  <c r="AF1053" i="12"/>
  <c r="AG1053" i="12"/>
  <c r="AH1053" i="12"/>
  <c r="AB1054" i="12"/>
  <c r="AC1054" i="12"/>
  <c r="AD1054" i="12"/>
  <c r="AE1054" i="12"/>
  <c r="AF1054" i="12"/>
  <c r="AG1054" i="12"/>
  <c r="AH1054" i="12"/>
  <c r="AB1055" i="12"/>
  <c r="AC1055" i="12"/>
  <c r="AD1055" i="12"/>
  <c r="AE1055" i="12"/>
  <c r="AF1055" i="12"/>
  <c r="AG1055" i="12"/>
  <c r="AH1055" i="12"/>
  <c r="AB1056" i="12"/>
  <c r="AC1056" i="12"/>
  <c r="AD1056" i="12"/>
  <c r="AE1056" i="12"/>
  <c r="AF1056" i="12"/>
  <c r="AG1056" i="12"/>
  <c r="AH1056" i="12"/>
  <c r="AB1057" i="12"/>
  <c r="AC1057" i="12"/>
  <c r="AD1057" i="12"/>
  <c r="AE1057" i="12"/>
  <c r="AF1057" i="12"/>
  <c r="AG1057" i="12"/>
  <c r="AH1057" i="12"/>
  <c r="AB1058" i="12"/>
  <c r="AC1058" i="12"/>
  <c r="AD1058" i="12"/>
  <c r="AE1058" i="12"/>
  <c r="AF1058" i="12"/>
  <c r="AG1058" i="12"/>
  <c r="AH1058" i="12"/>
  <c r="AB1059" i="12"/>
  <c r="AC1059" i="12"/>
  <c r="AD1059" i="12"/>
  <c r="AE1059" i="12"/>
  <c r="AF1059" i="12"/>
  <c r="AG1059" i="12"/>
  <c r="AH1059" i="12"/>
  <c r="AB1060" i="12"/>
  <c r="AC1060" i="12"/>
  <c r="AD1060" i="12"/>
  <c r="AE1060" i="12"/>
  <c r="AF1060" i="12"/>
  <c r="AG1060" i="12"/>
  <c r="AH1060" i="12"/>
  <c r="AB1061" i="12"/>
  <c r="AC1061" i="12"/>
  <c r="AD1061" i="12"/>
  <c r="AE1061" i="12"/>
  <c r="AF1061" i="12"/>
  <c r="AG1061" i="12"/>
  <c r="AH1061" i="12"/>
  <c r="AB1062" i="12"/>
  <c r="AC1062" i="12"/>
  <c r="AD1062" i="12"/>
  <c r="AE1062" i="12"/>
  <c r="AF1062" i="12"/>
  <c r="AG1062" i="12"/>
  <c r="AH1062" i="12"/>
  <c r="AB1063" i="12"/>
  <c r="AC1063" i="12"/>
  <c r="AD1063" i="12"/>
  <c r="AE1063" i="12"/>
  <c r="AF1063" i="12"/>
  <c r="AG1063" i="12"/>
  <c r="AH1063" i="12"/>
  <c r="AB1064" i="12"/>
  <c r="AC1064" i="12"/>
  <c r="AD1064" i="12"/>
  <c r="AE1064" i="12"/>
  <c r="AF1064" i="12"/>
  <c r="AG1064" i="12"/>
  <c r="AH1064" i="12"/>
  <c r="AB1065" i="12"/>
  <c r="AC1065" i="12"/>
  <c r="AD1065" i="12"/>
  <c r="AE1065" i="12"/>
  <c r="AF1065" i="12"/>
  <c r="AG1065" i="12"/>
  <c r="AH1065" i="12"/>
  <c r="AB1066" i="12"/>
  <c r="AC1066" i="12"/>
  <c r="AD1066" i="12"/>
  <c r="AE1066" i="12"/>
  <c r="AF1066" i="12"/>
  <c r="AG1066" i="12"/>
  <c r="AH1066" i="12"/>
  <c r="AB1067" i="12"/>
  <c r="AC1067" i="12"/>
  <c r="AD1067" i="12"/>
  <c r="AE1067" i="12"/>
  <c r="AF1067" i="12"/>
  <c r="AG1067" i="12"/>
  <c r="AH1067" i="12"/>
  <c r="AB1068" i="12"/>
  <c r="AC1068" i="12"/>
  <c r="AD1068" i="12"/>
  <c r="AE1068" i="12"/>
  <c r="AF1068" i="12"/>
  <c r="AG1068" i="12"/>
  <c r="AH1068" i="12"/>
  <c r="AB1069" i="12"/>
  <c r="AC1069" i="12"/>
  <c r="AD1069" i="12"/>
  <c r="AE1069" i="12"/>
  <c r="AF1069" i="12"/>
  <c r="AG1069" i="12"/>
  <c r="AH1069" i="12"/>
  <c r="AB1070" i="12"/>
  <c r="AC1070" i="12"/>
  <c r="AD1070" i="12"/>
  <c r="AE1070" i="12"/>
  <c r="AF1070" i="12"/>
  <c r="AG1070" i="12"/>
  <c r="AH1070" i="12"/>
  <c r="AB1071" i="12"/>
  <c r="AC1071" i="12"/>
  <c r="AD1071" i="12"/>
  <c r="AE1071" i="12"/>
  <c r="AF1071" i="12"/>
  <c r="AG1071" i="12"/>
  <c r="AH1071" i="12"/>
  <c r="AB1072" i="12"/>
  <c r="AC1072" i="12"/>
  <c r="AD1072" i="12"/>
  <c r="AE1072" i="12"/>
  <c r="AF1072" i="12"/>
  <c r="AG1072" i="12"/>
  <c r="AH1072" i="12"/>
  <c r="AB1073" i="12"/>
  <c r="AC1073" i="12"/>
  <c r="AD1073" i="12"/>
  <c r="AE1073" i="12"/>
  <c r="AF1073" i="12"/>
  <c r="AG1073" i="12"/>
  <c r="AH1073" i="12"/>
  <c r="AB1074" i="12"/>
  <c r="AC1074" i="12"/>
  <c r="AD1074" i="12"/>
  <c r="AE1074" i="12"/>
  <c r="AF1074" i="12"/>
  <c r="AG1074" i="12"/>
  <c r="AH1074" i="12"/>
  <c r="AB1075" i="12"/>
  <c r="AC1075" i="12"/>
  <c r="AD1075" i="12"/>
  <c r="AE1075" i="12"/>
  <c r="AF1075" i="12"/>
  <c r="AG1075" i="12"/>
  <c r="AH1075" i="12"/>
  <c r="AB1076" i="12"/>
  <c r="AC1076" i="12"/>
  <c r="AD1076" i="12"/>
  <c r="AE1076" i="12"/>
  <c r="AF1076" i="12"/>
  <c r="AG1076" i="12"/>
  <c r="AH1076" i="12"/>
  <c r="AB1077" i="12"/>
  <c r="AC1077" i="12"/>
  <c r="AD1077" i="12"/>
  <c r="AE1077" i="12"/>
  <c r="AF1077" i="12"/>
  <c r="AG1077" i="12"/>
  <c r="AH1077" i="12"/>
  <c r="AB1078" i="12"/>
  <c r="AC1078" i="12"/>
  <c r="AD1078" i="12"/>
  <c r="AE1078" i="12"/>
  <c r="AF1078" i="12"/>
  <c r="AG1078" i="12"/>
  <c r="AH1078" i="12"/>
  <c r="AB1079" i="12"/>
  <c r="AC1079" i="12"/>
  <c r="AD1079" i="12"/>
  <c r="AE1079" i="12"/>
  <c r="AF1079" i="12"/>
  <c r="AG1079" i="12"/>
  <c r="AH1079" i="12"/>
  <c r="AB1080" i="12"/>
  <c r="AC1080" i="12"/>
  <c r="AD1080" i="12"/>
  <c r="AE1080" i="12"/>
  <c r="AF1080" i="12"/>
  <c r="AG1080" i="12"/>
  <c r="AH1080" i="12"/>
  <c r="AB1081" i="12"/>
  <c r="AC1081" i="12"/>
  <c r="AD1081" i="12"/>
  <c r="AE1081" i="12"/>
  <c r="AF1081" i="12"/>
  <c r="AG1081" i="12"/>
  <c r="AH1081" i="12"/>
  <c r="AB1082" i="12"/>
  <c r="AC1082" i="12"/>
  <c r="AD1082" i="12"/>
  <c r="AE1082" i="12"/>
  <c r="AF1082" i="12"/>
  <c r="AG1082" i="12"/>
  <c r="AH1082" i="12"/>
  <c r="AB1083" i="12"/>
  <c r="AC1083" i="12"/>
  <c r="AD1083" i="12"/>
  <c r="AE1083" i="12"/>
  <c r="AF1083" i="12"/>
  <c r="AG1083" i="12"/>
  <c r="AH1083" i="12"/>
  <c r="AB1084" i="12"/>
  <c r="AC1084" i="12"/>
  <c r="AD1084" i="12"/>
  <c r="AE1084" i="12"/>
  <c r="AF1084" i="12"/>
  <c r="AG1084" i="12"/>
  <c r="AH1084" i="12"/>
  <c r="AB1085" i="12"/>
  <c r="AC1085" i="12"/>
  <c r="AD1085" i="12"/>
  <c r="AE1085" i="12"/>
  <c r="AF1085" i="12"/>
  <c r="AG1085" i="12"/>
  <c r="AH1085" i="12"/>
  <c r="AB1086" i="12"/>
  <c r="AC1086" i="12"/>
  <c r="AD1086" i="12"/>
  <c r="AE1086" i="12"/>
  <c r="AF1086" i="12"/>
  <c r="AG1086" i="12"/>
  <c r="AH1086" i="12"/>
  <c r="AB1087" i="12"/>
  <c r="AC1087" i="12"/>
  <c r="AD1087" i="12"/>
  <c r="AE1087" i="12"/>
  <c r="AF1087" i="12"/>
  <c r="AG1087" i="12"/>
  <c r="AH1087" i="12"/>
  <c r="AB1088" i="12"/>
  <c r="AC1088" i="12"/>
  <c r="AD1088" i="12"/>
  <c r="AE1088" i="12"/>
  <c r="AF1088" i="12"/>
  <c r="AG1088" i="12"/>
  <c r="AH1088" i="12"/>
  <c r="AB1089" i="12"/>
  <c r="AC1089" i="12"/>
  <c r="AD1089" i="12"/>
  <c r="AE1089" i="12"/>
  <c r="AF1089" i="12"/>
  <c r="AG1089" i="12"/>
  <c r="AH1089" i="12"/>
  <c r="AB1090" i="12"/>
  <c r="AC1090" i="12"/>
  <c r="AD1090" i="12"/>
  <c r="AE1090" i="12"/>
  <c r="AF1090" i="12"/>
  <c r="AG1090" i="12"/>
  <c r="AH1090" i="12"/>
  <c r="AB1091" i="12"/>
  <c r="AC1091" i="12"/>
  <c r="AD1091" i="12"/>
  <c r="AE1091" i="12"/>
  <c r="AF1091" i="12"/>
  <c r="AG1091" i="12"/>
  <c r="AH1091" i="12"/>
  <c r="AB1092" i="12"/>
  <c r="AC1092" i="12"/>
  <c r="AD1092" i="12"/>
  <c r="AE1092" i="12"/>
  <c r="AF1092" i="12"/>
  <c r="AG1092" i="12"/>
  <c r="AH1092" i="12"/>
  <c r="AB1093" i="12"/>
  <c r="AC1093" i="12"/>
  <c r="AD1093" i="12"/>
  <c r="AE1093" i="12"/>
  <c r="AF1093" i="12"/>
  <c r="AG1093" i="12"/>
  <c r="AH1093" i="12"/>
  <c r="AB1094" i="12"/>
  <c r="AC1094" i="12"/>
  <c r="AD1094" i="12"/>
  <c r="AE1094" i="12"/>
  <c r="AF1094" i="12"/>
  <c r="AG1094" i="12"/>
  <c r="AH1094" i="12"/>
  <c r="AB1095" i="12"/>
  <c r="AC1095" i="12"/>
  <c r="AD1095" i="12"/>
  <c r="AE1095" i="12"/>
  <c r="AF1095" i="12"/>
  <c r="AG1095" i="12"/>
  <c r="AH1095" i="12"/>
  <c r="AB1096" i="12"/>
  <c r="AC1096" i="12"/>
  <c r="AD1096" i="12"/>
  <c r="AE1096" i="12"/>
  <c r="AF1096" i="12"/>
  <c r="AG1096" i="12"/>
  <c r="AH1096" i="12"/>
  <c r="AB1097" i="12"/>
  <c r="AC1097" i="12"/>
  <c r="AD1097" i="12"/>
  <c r="AE1097" i="12"/>
  <c r="AF1097" i="12"/>
  <c r="AG1097" i="12"/>
  <c r="AH1097" i="12"/>
  <c r="AB1098" i="12"/>
  <c r="AC1098" i="12"/>
  <c r="AD1098" i="12"/>
  <c r="AE1098" i="12"/>
  <c r="AF1098" i="12"/>
  <c r="AG1098" i="12"/>
  <c r="AH1098" i="12"/>
  <c r="AB1099" i="12"/>
  <c r="AC1099" i="12"/>
  <c r="AD1099" i="12"/>
  <c r="AE1099" i="12"/>
  <c r="AF1099" i="12"/>
  <c r="AG1099" i="12"/>
  <c r="AH1099" i="12"/>
  <c r="AB1100" i="12"/>
  <c r="AC1100" i="12"/>
  <c r="AD1100" i="12"/>
  <c r="AE1100" i="12"/>
  <c r="AF1100" i="12"/>
  <c r="AG1100" i="12"/>
  <c r="AH1100" i="12"/>
  <c r="AB1101" i="12"/>
  <c r="AC1101" i="12"/>
  <c r="AD1101" i="12"/>
  <c r="AE1101" i="12"/>
  <c r="AF1101" i="12"/>
  <c r="AG1101" i="12"/>
  <c r="AH1101" i="12"/>
  <c r="AB1102" i="12"/>
  <c r="AC1102" i="12"/>
  <c r="AD1102" i="12"/>
  <c r="AE1102" i="12"/>
  <c r="AF1102" i="12"/>
  <c r="AG1102" i="12"/>
  <c r="AH1102" i="12"/>
  <c r="AB1103" i="12"/>
  <c r="AC1103" i="12"/>
  <c r="AD1103" i="12"/>
  <c r="AE1103" i="12"/>
  <c r="AF1103" i="12"/>
  <c r="AG1103" i="12"/>
  <c r="AH1103" i="12"/>
  <c r="AB1104" i="12"/>
  <c r="AC1104" i="12"/>
  <c r="AD1104" i="12"/>
  <c r="AE1104" i="12"/>
  <c r="AF1104" i="12"/>
  <c r="AG1104" i="12"/>
  <c r="AH1104" i="12"/>
  <c r="AB1105" i="12"/>
  <c r="AC1105" i="12"/>
  <c r="AD1105" i="12"/>
  <c r="AE1105" i="12"/>
  <c r="AF1105" i="12"/>
  <c r="AG1105" i="12"/>
  <c r="AH1105" i="12"/>
  <c r="AB1106" i="12"/>
  <c r="AC1106" i="12"/>
  <c r="AD1106" i="12"/>
  <c r="AE1106" i="12"/>
  <c r="AF1106" i="12"/>
  <c r="AG1106" i="12"/>
  <c r="AH1106" i="12"/>
  <c r="AB1107" i="12"/>
  <c r="AC1107" i="12"/>
  <c r="AD1107" i="12"/>
  <c r="AE1107" i="12"/>
  <c r="AF1107" i="12"/>
  <c r="AG1107" i="12"/>
  <c r="AH1107" i="12"/>
  <c r="AB1108" i="12"/>
  <c r="AC1108" i="12"/>
  <c r="AD1108" i="12"/>
  <c r="AE1108" i="12"/>
  <c r="AF1108" i="12"/>
  <c r="AG1108" i="12"/>
  <c r="AH1108" i="12"/>
  <c r="AB1109" i="12"/>
  <c r="AC1109" i="12"/>
  <c r="AD1109" i="12"/>
  <c r="AE1109" i="12"/>
  <c r="AF1109" i="12"/>
  <c r="AG1109" i="12"/>
  <c r="AH1109" i="12"/>
  <c r="AB1110" i="12"/>
  <c r="AC1110" i="12"/>
  <c r="AD1110" i="12"/>
  <c r="AE1110" i="12"/>
  <c r="AF1110" i="12"/>
  <c r="AG1110" i="12"/>
  <c r="AH1110" i="12"/>
  <c r="AB1111" i="12"/>
  <c r="AC1111" i="12"/>
  <c r="AD1111" i="12"/>
  <c r="AE1111" i="12"/>
  <c r="AF1111" i="12"/>
  <c r="AG1111" i="12"/>
  <c r="AH1111" i="12"/>
  <c r="AB1112" i="12"/>
  <c r="AC1112" i="12"/>
  <c r="AD1112" i="12"/>
  <c r="AE1112" i="12"/>
  <c r="AF1112" i="12"/>
  <c r="AG1112" i="12"/>
  <c r="AH1112" i="12"/>
  <c r="AB1113" i="12"/>
  <c r="AC1113" i="12"/>
  <c r="AD1113" i="12"/>
  <c r="AE1113" i="12"/>
  <c r="AF1113" i="12"/>
  <c r="AG1113" i="12"/>
  <c r="AH1113" i="12"/>
  <c r="AB1114" i="12"/>
  <c r="AC1114" i="12"/>
  <c r="AD1114" i="12"/>
  <c r="AE1114" i="12"/>
  <c r="AF1114" i="12"/>
  <c r="AG1114" i="12"/>
  <c r="AH1114" i="12"/>
  <c r="AB1115" i="12"/>
  <c r="AC1115" i="12"/>
  <c r="AD1115" i="12"/>
  <c r="AE1115" i="12"/>
  <c r="AF1115" i="12"/>
  <c r="AG1115" i="12"/>
  <c r="AH1115" i="12"/>
  <c r="AB1116" i="12"/>
  <c r="AC1116" i="12"/>
  <c r="AD1116" i="12"/>
  <c r="AE1116" i="12"/>
  <c r="AF1116" i="12"/>
  <c r="AG1116" i="12"/>
  <c r="AH1116" i="12"/>
  <c r="AB1117" i="12"/>
  <c r="AC1117" i="12"/>
  <c r="AD1117" i="12"/>
  <c r="AE1117" i="12"/>
  <c r="AF1117" i="12"/>
  <c r="AG1117" i="12"/>
  <c r="AH1117" i="12"/>
  <c r="AB1118" i="12"/>
  <c r="AC1118" i="12"/>
  <c r="AD1118" i="12"/>
  <c r="AE1118" i="12"/>
  <c r="AF1118" i="12"/>
  <c r="AG1118" i="12"/>
  <c r="AH1118" i="12"/>
  <c r="AB1119" i="12"/>
  <c r="AC1119" i="12"/>
  <c r="AD1119" i="12"/>
  <c r="AE1119" i="12"/>
  <c r="AF1119" i="12"/>
  <c r="AG1119" i="12"/>
  <c r="AH1119" i="12"/>
  <c r="AB1120" i="12"/>
  <c r="AC1120" i="12"/>
  <c r="AD1120" i="12"/>
  <c r="AE1120" i="12"/>
  <c r="AF1120" i="12"/>
  <c r="AG1120" i="12"/>
  <c r="AH1120" i="12"/>
  <c r="AB1121" i="12"/>
  <c r="AC1121" i="12"/>
  <c r="AD1121" i="12"/>
  <c r="AE1121" i="12"/>
  <c r="AF1121" i="12"/>
  <c r="AG1121" i="12"/>
  <c r="AH1121" i="12"/>
  <c r="AB1122" i="12"/>
  <c r="AC1122" i="12"/>
  <c r="AD1122" i="12"/>
  <c r="AE1122" i="12"/>
  <c r="AF1122" i="12"/>
  <c r="AG1122" i="12"/>
  <c r="AH1122" i="12"/>
  <c r="AB1123" i="12"/>
  <c r="AC1123" i="12"/>
  <c r="AD1123" i="12"/>
  <c r="AE1123" i="12"/>
  <c r="AF1123" i="12"/>
  <c r="AG1123" i="12"/>
  <c r="AH1123" i="12"/>
  <c r="AB1124" i="12"/>
  <c r="AC1124" i="12"/>
  <c r="AD1124" i="12"/>
  <c r="AE1124" i="12"/>
  <c r="AF1124" i="12"/>
  <c r="AG1124" i="12"/>
  <c r="AH1124" i="12"/>
  <c r="AB1125" i="12"/>
  <c r="AC1125" i="12"/>
  <c r="AD1125" i="12"/>
  <c r="AE1125" i="12"/>
  <c r="AF1125" i="12"/>
  <c r="AG1125" i="12"/>
  <c r="AH1125" i="12"/>
  <c r="AB1126" i="12"/>
  <c r="AC1126" i="12"/>
  <c r="AD1126" i="12"/>
  <c r="AE1126" i="12"/>
  <c r="AF1126" i="12"/>
  <c r="AG1126" i="12"/>
  <c r="AH1126" i="12"/>
  <c r="AB1127" i="12"/>
  <c r="AC1127" i="12"/>
  <c r="AD1127" i="12"/>
  <c r="AE1127" i="12"/>
  <c r="AF1127" i="12"/>
  <c r="AG1127" i="12"/>
  <c r="AH1127" i="12"/>
  <c r="AB1128" i="12"/>
  <c r="AC1128" i="12"/>
  <c r="AD1128" i="12"/>
  <c r="AE1128" i="12"/>
  <c r="AF1128" i="12"/>
  <c r="AG1128" i="12"/>
  <c r="AH1128" i="12"/>
  <c r="AB1129" i="12"/>
  <c r="AC1129" i="12"/>
  <c r="AD1129" i="12"/>
  <c r="AE1129" i="12"/>
  <c r="AF1129" i="12"/>
  <c r="AG1129" i="12"/>
  <c r="AH1129" i="12"/>
  <c r="AB1130" i="12"/>
  <c r="AC1130" i="12"/>
  <c r="AD1130" i="12"/>
  <c r="AE1130" i="12"/>
  <c r="AF1130" i="12"/>
  <c r="AG1130" i="12"/>
  <c r="AH1130" i="12"/>
  <c r="AB1131" i="12"/>
  <c r="AC1131" i="12"/>
  <c r="AD1131" i="12"/>
  <c r="AE1131" i="12"/>
  <c r="AF1131" i="12"/>
  <c r="AG1131" i="12"/>
  <c r="AH1131" i="12"/>
  <c r="AB1132" i="12"/>
  <c r="AC1132" i="12"/>
  <c r="AD1132" i="12"/>
  <c r="AE1132" i="12"/>
  <c r="AF1132" i="12"/>
  <c r="AG1132" i="12"/>
  <c r="AH1132" i="12"/>
  <c r="AB1133" i="12"/>
  <c r="AC1133" i="12"/>
  <c r="AD1133" i="12"/>
  <c r="AE1133" i="12"/>
  <c r="AF1133" i="12"/>
  <c r="AG1133" i="12"/>
  <c r="AH1133" i="12"/>
  <c r="AB1134" i="12"/>
  <c r="AC1134" i="12"/>
  <c r="AD1134" i="12"/>
  <c r="AE1134" i="12"/>
  <c r="AF1134" i="12"/>
  <c r="AG1134" i="12"/>
  <c r="AH1134" i="12"/>
  <c r="AB1135" i="12"/>
  <c r="AC1135" i="12"/>
  <c r="AD1135" i="12"/>
  <c r="AE1135" i="12"/>
  <c r="AF1135" i="12"/>
  <c r="AG1135" i="12"/>
  <c r="AH1135" i="12"/>
  <c r="AB1136" i="12"/>
  <c r="AC1136" i="12"/>
  <c r="AD1136" i="12"/>
  <c r="AE1136" i="12"/>
  <c r="AF1136" i="12"/>
  <c r="AG1136" i="12"/>
  <c r="AH1136" i="12"/>
  <c r="AB1137" i="12"/>
  <c r="AC1137" i="12"/>
  <c r="AD1137" i="12"/>
  <c r="AE1137" i="12"/>
  <c r="AF1137" i="12"/>
  <c r="AG1137" i="12"/>
  <c r="AH1137" i="12"/>
  <c r="AB1138" i="12"/>
  <c r="AC1138" i="12"/>
  <c r="AD1138" i="12"/>
  <c r="AE1138" i="12"/>
  <c r="AF1138" i="12"/>
  <c r="AG1138" i="12"/>
  <c r="AH1138" i="12"/>
  <c r="AB1139" i="12"/>
  <c r="AC1139" i="12"/>
  <c r="AD1139" i="12"/>
  <c r="AE1139" i="12"/>
  <c r="AF1139" i="12"/>
  <c r="AG1139" i="12"/>
  <c r="AH1139" i="12"/>
  <c r="AB1140" i="12"/>
  <c r="AC1140" i="12"/>
  <c r="AD1140" i="12"/>
  <c r="AE1140" i="12"/>
  <c r="AF1140" i="12"/>
  <c r="AG1140" i="12"/>
  <c r="AH1140" i="12"/>
  <c r="AB1141" i="12"/>
  <c r="AC1141" i="12"/>
  <c r="AD1141" i="12"/>
  <c r="AE1141" i="12"/>
  <c r="AF1141" i="12"/>
  <c r="AG1141" i="12"/>
  <c r="AH1141" i="12"/>
  <c r="AB1142" i="12"/>
  <c r="AC1142" i="12"/>
  <c r="AD1142" i="12"/>
  <c r="AE1142" i="12"/>
  <c r="AF1142" i="12"/>
  <c r="AG1142" i="12"/>
  <c r="AH1142" i="12"/>
  <c r="AB1143" i="12"/>
  <c r="AC1143" i="12"/>
  <c r="AD1143" i="12"/>
  <c r="AE1143" i="12"/>
  <c r="AF1143" i="12"/>
  <c r="AG1143" i="12"/>
  <c r="AH1143" i="12"/>
  <c r="AB1144" i="12"/>
  <c r="AC1144" i="12"/>
  <c r="AD1144" i="12"/>
  <c r="AE1144" i="12"/>
  <c r="AF1144" i="12"/>
  <c r="AG1144" i="12"/>
  <c r="AH1144" i="12"/>
  <c r="AB1145" i="12"/>
  <c r="AC1145" i="12"/>
  <c r="AD1145" i="12"/>
  <c r="AE1145" i="12"/>
  <c r="AF1145" i="12"/>
  <c r="AG1145" i="12"/>
  <c r="AH1145" i="12"/>
  <c r="AB1146" i="12"/>
  <c r="AC1146" i="12"/>
  <c r="AD1146" i="12"/>
  <c r="AE1146" i="12"/>
  <c r="AF1146" i="12"/>
  <c r="AG1146" i="12"/>
  <c r="AH1146" i="12"/>
  <c r="AB1147" i="12"/>
  <c r="AC1147" i="12"/>
  <c r="AD1147" i="12"/>
  <c r="AE1147" i="12"/>
  <c r="AF1147" i="12"/>
  <c r="AG1147" i="12"/>
  <c r="AH1147" i="12"/>
  <c r="AB1148" i="12"/>
  <c r="AC1148" i="12"/>
  <c r="AD1148" i="12"/>
  <c r="AE1148" i="12"/>
  <c r="AF1148" i="12"/>
  <c r="AG1148" i="12"/>
  <c r="AH1148" i="12"/>
  <c r="AB1149" i="12"/>
  <c r="AC1149" i="12"/>
  <c r="AD1149" i="12"/>
  <c r="AE1149" i="12"/>
  <c r="AF1149" i="12"/>
  <c r="AG1149" i="12"/>
  <c r="AH1149" i="12"/>
  <c r="AB1150" i="12"/>
  <c r="AC1150" i="12"/>
  <c r="AD1150" i="12"/>
  <c r="AE1150" i="12"/>
  <c r="AF1150" i="12"/>
  <c r="AG1150" i="12"/>
  <c r="AH1150" i="12"/>
  <c r="AB1151" i="12"/>
  <c r="AC1151" i="12"/>
  <c r="AD1151" i="12"/>
  <c r="AE1151" i="12"/>
  <c r="AF1151" i="12"/>
  <c r="AG1151" i="12"/>
  <c r="AH1151" i="12"/>
  <c r="AB1152" i="12"/>
  <c r="AC1152" i="12"/>
  <c r="AD1152" i="12"/>
  <c r="AE1152" i="12"/>
  <c r="AF1152" i="12"/>
  <c r="AG1152" i="12"/>
  <c r="AH1152" i="12"/>
  <c r="AB1153" i="12"/>
  <c r="AC1153" i="12"/>
  <c r="AD1153" i="12"/>
  <c r="AE1153" i="12"/>
  <c r="AF1153" i="12"/>
  <c r="AG1153" i="12"/>
  <c r="AH1153" i="12"/>
  <c r="AB1154" i="12"/>
  <c r="AC1154" i="12"/>
  <c r="AD1154" i="12"/>
  <c r="AE1154" i="12"/>
  <c r="AF1154" i="12"/>
  <c r="AG1154" i="12"/>
  <c r="AH1154" i="12"/>
  <c r="AB1155" i="12"/>
  <c r="AC1155" i="12"/>
  <c r="AD1155" i="12"/>
  <c r="AE1155" i="12"/>
  <c r="AF1155" i="12"/>
  <c r="AG1155" i="12"/>
  <c r="AH1155" i="12"/>
  <c r="AB1156" i="12"/>
  <c r="AC1156" i="12"/>
  <c r="AD1156" i="12"/>
  <c r="AE1156" i="12"/>
  <c r="AF1156" i="12"/>
  <c r="AG1156" i="12"/>
  <c r="AH1156" i="12"/>
  <c r="AB1157" i="12"/>
  <c r="AC1157" i="12"/>
  <c r="AD1157" i="12"/>
  <c r="AE1157" i="12"/>
  <c r="AF1157" i="12"/>
  <c r="AG1157" i="12"/>
  <c r="AH1157" i="12"/>
  <c r="AB1158" i="12"/>
  <c r="AC1158" i="12"/>
  <c r="AD1158" i="12"/>
  <c r="AE1158" i="12"/>
  <c r="AF1158" i="12"/>
  <c r="AG1158" i="12"/>
  <c r="AH1158" i="12"/>
  <c r="AB1159" i="12"/>
  <c r="AC1159" i="12"/>
  <c r="AD1159" i="12"/>
  <c r="AE1159" i="12"/>
  <c r="AF1159" i="12"/>
  <c r="AG1159" i="12"/>
  <c r="AH1159" i="12"/>
  <c r="AB1160" i="12"/>
  <c r="AC1160" i="12"/>
  <c r="AD1160" i="12"/>
  <c r="AE1160" i="12"/>
  <c r="AF1160" i="12"/>
  <c r="AG1160" i="12"/>
  <c r="AH1160" i="12"/>
  <c r="AB1161" i="12"/>
  <c r="AC1161" i="12"/>
  <c r="AD1161" i="12"/>
  <c r="AE1161" i="12"/>
  <c r="AF1161" i="12"/>
  <c r="AG1161" i="12"/>
  <c r="AH1161" i="12"/>
  <c r="AB1162" i="12"/>
  <c r="AC1162" i="12"/>
  <c r="AD1162" i="12"/>
  <c r="AE1162" i="12"/>
  <c r="AF1162" i="12"/>
  <c r="AG1162" i="12"/>
  <c r="AH1162" i="12"/>
  <c r="AB1163" i="12"/>
  <c r="AC1163" i="12"/>
  <c r="AD1163" i="12"/>
  <c r="AE1163" i="12"/>
  <c r="AF1163" i="12"/>
  <c r="AG1163" i="12"/>
  <c r="AH1163" i="12"/>
  <c r="AB1164" i="12"/>
  <c r="AC1164" i="12"/>
  <c r="AD1164" i="12"/>
  <c r="AE1164" i="12"/>
  <c r="AF1164" i="12"/>
  <c r="AG1164" i="12"/>
  <c r="AH1164" i="12"/>
  <c r="AB1165" i="12"/>
  <c r="AC1165" i="12"/>
  <c r="AD1165" i="12"/>
  <c r="AE1165" i="12"/>
  <c r="AF1165" i="12"/>
  <c r="AG1165" i="12"/>
  <c r="AH1165" i="12"/>
  <c r="AB1166" i="12"/>
  <c r="AC1166" i="12"/>
  <c r="AD1166" i="12"/>
  <c r="AE1166" i="12"/>
  <c r="AF1166" i="12"/>
  <c r="AG1166" i="12"/>
  <c r="AH1166" i="12"/>
  <c r="AB1167" i="12"/>
  <c r="AC1167" i="12"/>
  <c r="AD1167" i="12"/>
  <c r="AE1167" i="12"/>
  <c r="AF1167" i="12"/>
  <c r="AG1167" i="12"/>
  <c r="AH1167" i="12"/>
  <c r="AB1168" i="12"/>
  <c r="AC1168" i="12"/>
  <c r="AD1168" i="12"/>
  <c r="AE1168" i="12"/>
  <c r="AF1168" i="12"/>
  <c r="AG1168" i="12"/>
  <c r="AH1168" i="12"/>
  <c r="AB1169" i="12"/>
  <c r="AC1169" i="12"/>
  <c r="AD1169" i="12"/>
  <c r="AE1169" i="12"/>
  <c r="AF1169" i="12"/>
  <c r="AG1169" i="12"/>
  <c r="AH1169" i="12"/>
  <c r="AB1170" i="12"/>
  <c r="AC1170" i="12"/>
  <c r="AD1170" i="12"/>
  <c r="AE1170" i="12"/>
  <c r="AF1170" i="12"/>
  <c r="AG1170" i="12"/>
  <c r="AH1170" i="12"/>
  <c r="AB1171" i="12"/>
  <c r="AC1171" i="12"/>
  <c r="AD1171" i="12"/>
  <c r="AE1171" i="12"/>
  <c r="AF1171" i="12"/>
  <c r="AG1171" i="12"/>
  <c r="AH1171" i="12"/>
  <c r="AB1172" i="12"/>
  <c r="AC1172" i="12"/>
  <c r="AD1172" i="12"/>
  <c r="AE1172" i="12"/>
  <c r="AF1172" i="12"/>
  <c r="AG1172" i="12"/>
  <c r="AH1172" i="12"/>
  <c r="AB1173" i="12"/>
  <c r="AC1173" i="12"/>
  <c r="AD1173" i="12"/>
  <c r="AE1173" i="12"/>
  <c r="AF1173" i="12"/>
  <c r="AG1173" i="12"/>
  <c r="AH1173" i="12"/>
  <c r="AB1174" i="12"/>
  <c r="AC1174" i="12"/>
  <c r="AD1174" i="12"/>
  <c r="AE1174" i="12"/>
  <c r="AF1174" i="12"/>
  <c r="AG1174" i="12"/>
  <c r="AH1174" i="12"/>
  <c r="AB1175" i="12"/>
  <c r="AC1175" i="12"/>
  <c r="AD1175" i="12"/>
  <c r="AE1175" i="12"/>
  <c r="AF1175" i="12"/>
  <c r="AG1175" i="12"/>
  <c r="AH1175" i="12"/>
  <c r="AB1176" i="12"/>
  <c r="AC1176" i="12"/>
  <c r="AD1176" i="12"/>
  <c r="AE1176" i="12"/>
  <c r="AF1176" i="12"/>
  <c r="AG1176" i="12"/>
  <c r="AH1176" i="12"/>
  <c r="AB1177" i="12"/>
  <c r="AC1177" i="12"/>
  <c r="AD1177" i="12"/>
  <c r="AE1177" i="12"/>
  <c r="AF1177" i="12"/>
  <c r="AG1177" i="12"/>
  <c r="AH1177" i="12"/>
  <c r="AB1178" i="12"/>
  <c r="AC1178" i="12"/>
  <c r="AD1178" i="12"/>
  <c r="AE1178" i="12"/>
  <c r="AF1178" i="12"/>
  <c r="AG1178" i="12"/>
  <c r="AH1178" i="12"/>
  <c r="AB1179" i="12"/>
  <c r="AC1179" i="12"/>
  <c r="AD1179" i="12"/>
  <c r="AE1179" i="12"/>
  <c r="AF1179" i="12"/>
  <c r="AG1179" i="12"/>
  <c r="AH1179" i="12"/>
  <c r="AB1180" i="12"/>
  <c r="AC1180" i="12"/>
  <c r="AD1180" i="12"/>
  <c r="AE1180" i="12"/>
  <c r="AF1180" i="12"/>
  <c r="AG1180" i="12"/>
  <c r="AH1180" i="12"/>
  <c r="AB1181" i="12"/>
  <c r="AC1181" i="12"/>
  <c r="AD1181" i="12"/>
  <c r="AE1181" i="12"/>
  <c r="AF1181" i="12"/>
  <c r="AG1181" i="12"/>
  <c r="AH1181" i="12"/>
  <c r="AB1182" i="12"/>
  <c r="AC1182" i="12"/>
  <c r="AD1182" i="12"/>
  <c r="AE1182" i="12"/>
  <c r="AF1182" i="12"/>
  <c r="AG1182" i="12"/>
  <c r="AH1182" i="12"/>
  <c r="AB1183" i="12"/>
  <c r="AC1183" i="12"/>
  <c r="AD1183" i="12"/>
  <c r="AE1183" i="12"/>
  <c r="AF1183" i="12"/>
  <c r="AG1183" i="12"/>
  <c r="AH1183" i="12"/>
  <c r="AB1184" i="12"/>
  <c r="AC1184" i="12"/>
  <c r="AD1184" i="12"/>
  <c r="AE1184" i="12"/>
  <c r="AF1184" i="12"/>
  <c r="AG1184" i="12"/>
  <c r="AH1184" i="12"/>
  <c r="AB1185" i="12"/>
  <c r="AC1185" i="12"/>
  <c r="AD1185" i="12"/>
  <c r="AE1185" i="12"/>
  <c r="AF1185" i="12"/>
  <c r="AG1185" i="12"/>
  <c r="AH1185" i="12"/>
  <c r="AB1186" i="12"/>
  <c r="AC1186" i="12"/>
  <c r="AD1186" i="12"/>
  <c r="AE1186" i="12"/>
  <c r="AF1186" i="12"/>
  <c r="AG1186" i="12"/>
  <c r="AH1186" i="12"/>
  <c r="AB1187" i="12"/>
  <c r="AC1187" i="12"/>
  <c r="AD1187" i="12"/>
  <c r="AE1187" i="12"/>
  <c r="AF1187" i="12"/>
  <c r="AG1187" i="12"/>
  <c r="AH1187" i="12"/>
  <c r="AB1188" i="12"/>
  <c r="AC1188" i="12"/>
  <c r="AD1188" i="12"/>
  <c r="AE1188" i="12"/>
  <c r="AF1188" i="12"/>
  <c r="AG1188" i="12"/>
  <c r="AH1188" i="12"/>
  <c r="AB1189" i="12"/>
  <c r="AC1189" i="12"/>
  <c r="AD1189" i="12"/>
  <c r="AE1189" i="12"/>
  <c r="AF1189" i="12"/>
  <c r="AG1189" i="12"/>
  <c r="AH1189" i="12"/>
  <c r="AB1190" i="12"/>
  <c r="AC1190" i="12"/>
  <c r="AD1190" i="12"/>
  <c r="AE1190" i="12"/>
  <c r="AF1190" i="12"/>
  <c r="AG1190" i="12"/>
  <c r="AH1190" i="12"/>
  <c r="AB1191" i="12"/>
  <c r="AC1191" i="12"/>
  <c r="AD1191" i="12"/>
  <c r="AE1191" i="12"/>
  <c r="AF1191" i="12"/>
  <c r="AG1191" i="12"/>
  <c r="AH1191" i="12"/>
  <c r="AB1192" i="12"/>
  <c r="AC1192" i="12"/>
  <c r="AD1192" i="12"/>
  <c r="AE1192" i="12"/>
  <c r="AF1192" i="12"/>
  <c r="AG1192" i="12"/>
  <c r="AH1192" i="12"/>
  <c r="AB1193" i="12"/>
  <c r="AC1193" i="12"/>
  <c r="AD1193" i="12"/>
  <c r="AE1193" i="12"/>
  <c r="AF1193" i="12"/>
  <c r="AG1193" i="12"/>
  <c r="AH1193" i="12"/>
  <c r="AB1194" i="12"/>
  <c r="AC1194" i="12"/>
  <c r="AD1194" i="12"/>
  <c r="AE1194" i="12"/>
  <c r="AF1194" i="12"/>
  <c r="AG1194" i="12"/>
  <c r="AH1194" i="12"/>
  <c r="AB1195" i="12"/>
  <c r="AC1195" i="12"/>
  <c r="AD1195" i="12"/>
  <c r="AE1195" i="12"/>
  <c r="AF1195" i="12"/>
  <c r="AG1195" i="12"/>
  <c r="AH1195" i="12"/>
  <c r="AB1196" i="12"/>
  <c r="AC1196" i="12"/>
  <c r="AD1196" i="12"/>
  <c r="AE1196" i="12"/>
  <c r="AF1196" i="12"/>
  <c r="AG1196" i="12"/>
  <c r="AH1196" i="12"/>
  <c r="AB1197" i="12"/>
  <c r="AC1197" i="12"/>
  <c r="AD1197" i="12"/>
  <c r="AE1197" i="12"/>
  <c r="AF1197" i="12"/>
  <c r="AG1197" i="12"/>
  <c r="AH1197" i="12"/>
  <c r="AB1198" i="12"/>
  <c r="AC1198" i="12"/>
  <c r="AD1198" i="12"/>
  <c r="AE1198" i="12"/>
  <c r="AF1198" i="12"/>
  <c r="AG1198" i="12"/>
  <c r="AH1198" i="12"/>
  <c r="AB1199" i="12"/>
  <c r="AC1199" i="12"/>
  <c r="AD1199" i="12"/>
  <c r="AE1199" i="12"/>
  <c r="AF1199" i="12"/>
  <c r="AG1199" i="12"/>
  <c r="AH1199" i="12"/>
  <c r="AB1200" i="12"/>
  <c r="AC1200" i="12"/>
  <c r="AD1200" i="12"/>
  <c r="AE1200" i="12"/>
  <c r="AF1200" i="12"/>
  <c r="AG1200" i="12"/>
  <c r="AH1200" i="12"/>
  <c r="AB1201" i="12"/>
  <c r="AC1201" i="12"/>
  <c r="AD1201" i="12"/>
  <c r="AE1201" i="12"/>
  <c r="AF1201" i="12"/>
  <c r="AG1201" i="12"/>
  <c r="AH1201" i="12"/>
  <c r="AB1202" i="12"/>
  <c r="AC1202" i="12"/>
  <c r="AD1202" i="12"/>
  <c r="AE1202" i="12"/>
  <c r="AF1202" i="12"/>
  <c r="AG1202" i="12"/>
  <c r="AH1202" i="12"/>
  <c r="AB1203" i="12"/>
  <c r="AC1203" i="12"/>
  <c r="AD1203" i="12"/>
  <c r="AE1203" i="12"/>
  <c r="AF1203" i="12"/>
  <c r="AG1203" i="12"/>
  <c r="AH1203" i="12"/>
  <c r="AB1204" i="12"/>
  <c r="AC1204" i="12"/>
  <c r="AD1204" i="12"/>
  <c r="AE1204" i="12"/>
  <c r="AF1204" i="12"/>
  <c r="AG1204" i="12"/>
  <c r="AH1204" i="12"/>
  <c r="AB1205" i="12"/>
  <c r="AC1205" i="12"/>
  <c r="AD1205" i="12"/>
  <c r="AE1205" i="12"/>
  <c r="AF1205" i="12"/>
  <c r="AG1205" i="12"/>
  <c r="AH1205" i="12"/>
  <c r="AB1206" i="12"/>
  <c r="AC1206" i="12"/>
  <c r="AD1206" i="12"/>
  <c r="AE1206" i="12"/>
  <c r="AF1206" i="12"/>
  <c r="AG1206" i="12"/>
  <c r="AH1206" i="12"/>
  <c r="AB1207" i="12"/>
  <c r="AC1207" i="12"/>
  <c r="AD1207" i="12"/>
  <c r="AE1207" i="12"/>
  <c r="AF1207" i="12"/>
  <c r="AG1207" i="12"/>
  <c r="AH1207" i="12"/>
  <c r="AB1208" i="12"/>
  <c r="AC1208" i="12"/>
  <c r="AD1208" i="12"/>
  <c r="AE1208" i="12"/>
  <c r="AF1208" i="12"/>
  <c r="AG1208" i="12"/>
  <c r="AH1208" i="12"/>
  <c r="AB1209" i="12"/>
  <c r="AC1209" i="12"/>
  <c r="AD1209" i="12"/>
  <c r="AE1209" i="12"/>
  <c r="AF1209" i="12"/>
  <c r="AG1209" i="12"/>
  <c r="AH1209" i="12"/>
  <c r="AB1210" i="12"/>
  <c r="AC1210" i="12"/>
  <c r="AD1210" i="12"/>
  <c r="AE1210" i="12"/>
  <c r="AF1210" i="12"/>
  <c r="AG1210" i="12"/>
  <c r="AH1210" i="12"/>
  <c r="AB1211" i="12"/>
  <c r="AC1211" i="12"/>
  <c r="AD1211" i="12"/>
  <c r="AE1211" i="12"/>
  <c r="AF1211" i="12"/>
  <c r="AG1211" i="12"/>
  <c r="AH1211" i="12"/>
  <c r="AB1212" i="12"/>
  <c r="AC1212" i="12"/>
  <c r="AD1212" i="12"/>
  <c r="AE1212" i="12"/>
  <c r="AF1212" i="12"/>
  <c r="AG1212" i="12"/>
  <c r="AH1212" i="12"/>
  <c r="AB1213" i="12"/>
  <c r="AC1213" i="12"/>
  <c r="AD1213" i="12"/>
  <c r="AE1213" i="12"/>
  <c r="AF1213" i="12"/>
  <c r="AG1213" i="12"/>
  <c r="AH1213" i="12"/>
  <c r="AB1214" i="12"/>
  <c r="AC1214" i="12"/>
  <c r="AD1214" i="12"/>
  <c r="AE1214" i="12"/>
  <c r="AF1214" i="12"/>
  <c r="AG1214" i="12"/>
  <c r="AH1214" i="12"/>
  <c r="AB1215" i="12"/>
  <c r="AC1215" i="12"/>
  <c r="AD1215" i="12"/>
  <c r="AE1215" i="12"/>
  <c r="AF1215" i="12"/>
  <c r="AG1215" i="12"/>
  <c r="AH1215" i="12"/>
  <c r="AB1216" i="12"/>
  <c r="AC1216" i="12"/>
  <c r="AD1216" i="12"/>
  <c r="AE1216" i="12"/>
  <c r="AF1216" i="12"/>
  <c r="AG1216" i="12"/>
  <c r="AH1216" i="12"/>
  <c r="AB1217" i="12"/>
  <c r="AC1217" i="12"/>
  <c r="AD1217" i="12"/>
  <c r="AE1217" i="12"/>
  <c r="AF1217" i="12"/>
  <c r="AG1217" i="12"/>
  <c r="AH1217" i="12"/>
  <c r="AB1218" i="12"/>
  <c r="AC1218" i="12"/>
  <c r="AD1218" i="12"/>
  <c r="AE1218" i="12"/>
  <c r="AF1218" i="12"/>
  <c r="AG1218" i="12"/>
  <c r="AH1218" i="12"/>
  <c r="AB1219" i="12"/>
  <c r="AC1219" i="12"/>
  <c r="AD1219" i="12"/>
  <c r="AE1219" i="12"/>
  <c r="AF1219" i="12"/>
  <c r="AG1219" i="12"/>
  <c r="AH1219" i="12"/>
  <c r="AB1220" i="12"/>
  <c r="AC1220" i="12"/>
  <c r="AD1220" i="12"/>
  <c r="AE1220" i="12"/>
  <c r="AF1220" i="12"/>
  <c r="AG1220" i="12"/>
  <c r="AH1220" i="12"/>
  <c r="AB1221" i="12"/>
  <c r="AC1221" i="12"/>
  <c r="AD1221" i="12"/>
  <c r="AE1221" i="12"/>
  <c r="AF1221" i="12"/>
  <c r="AG1221" i="12"/>
  <c r="AH1221" i="12"/>
  <c r="AB1222" i="12"/>
  <c r="AC1222" i="12"/>
  <c r="AD1222" i="12"/>
  <c r="AE1222" i="12"/>
  <c r="AF1222" i="12"/>
  <c r="AG1222" i="12"/>
  <c r="AH1222" i="12"/>
  <c r="AB1223" i="12"/>
  <c r="AC1223" i="12"/>
  <c r="AD1223" i="12"/>
  <c r="AE1223" i="12"/>
  <c r="AF1223" i="12"/>
  <c r="AG1223" i="12"/>
  <c r="AH1223" i="12"/>
  <c r="AB1224" i="12"/>
  <c r="AC1224" i="12"/>
  <c r="AD1224" i="12"/>
  <c r="AE1224" i="12"/>
  <c r="AF1224" i="12"/>
  <c r="AG1224" i="12"/>
  <c r="AH1224" i="12"/>
  <c r="AB1225" i="12"/>
  <c r="AC1225" i="12"/>
  <c r="AD1225" i="12"/>
  <c r="AE1225" i="12"/>
  <c r="AF1225" i="12"/>
  <c r="AG1225" i="12"/>
  <c r="AH1225" i="12"/>
  <c r="AB1226" i="12"/>
  <c r="AC1226" i="12"/>
  <c r="AD1226" i="12"/>
  <c r="AE1226" i="12"/>
  <c r="AF1226" i="12"/>
  <c r="AG1226" i="12"/>
  <c r="AH1226" i="12"/>
  <c r="AB1227" i="12"/>
  <c r="AC1227" i="12"/>
  <c r="AD1227" i="12"/>
  <c r="AE1227" i="12"/>
  <c r="AF1227" i="12"/>
  <c r="AG1227" i="12"/>
  <c r="AH1227" i="12"/>
  <c r="AB1228" i="12"/>
  <c r="AC1228" i="12"/>
  <c r="AD1228" i="12"/>
  <c r="AE1228" i="12"/>
  <c r="AF1228" i="12"/>
  <c r="AG1228" i="12"/>
  <c r="AH1228" i="12"/>
  <c r="AB1229" i="12"/>
  <c r="AC1229" i="12"/>
  <c r="AD1229" i="12"/>
  <c r="AE1229" i="12"/>
  <c r="AF1229" i="12"/>
  <c r="AG1229" i="12"/>
  <c r="AH1229" i="12"/>
  <c r="AB1230" i="12"/>
  <c r="AC1230" i="12"/>
  <c r="AD1230" i="12"/>
  <c r="AE1230" i="12"/>
  <c r="AF1230" i="12"/>
  <c r="AG1230" i="12"/>
  <c r="AH1230" i="12"/>
  <c r="AB1231" i="12"/>
  <c r="AC1231" i="12"/>
  <c r="AD1231" i="12"/>
  <c r="AE1231" i="12"/>
  <c r="AF1231" i="12"/>
  <c r="AG1231" i="12"/>
  <c r="AH1231" i="12"/>
  <c r="AB1232" i="12"/>
  <c r="AC1232" i="12"/>
  <c r="AD1232" i="12"/>
  <c r="AE1232" i="12"/>
  <c r="AF1232" i="12"/>
  <c r="AG1232" i="12"/>
  <c r="AH1232" i="12"/>
  <c r="AB1233" i="12"/>
  <c r="AC1233" i="12"/>
  <c r="AD1233" i="12"/>
  <c r="AE1233" i="12"/>
  <c r="AF1233" i="12"/>
  <c r="AG1233" i="12"/>
  <c r="AH1233" i="12"/>
  <c r="AB1234" i="12"/>
  <c r="AC1234" i="12"/>
  <c r="AD1234" i="12"/>
  <c r="AE1234" i="12"/>
  <c r="AF1234" i="12"/>
  <c r="AG1234" i="12"/>
  <c r="AH1234" i="12"/>
  <c r="AB1235" i="12"/>
  <c r="AC1235" i="12"/>
  <c r="AD1235" i="12"/>
  <c r="AE1235" i="12"/>
  <c r="AF1235" i="12"/>
  <c r="AG1235" i="12"/>
  <c r="AH1235" i="12"/>
  <c r="AB1236" i="12"/>
  <c r="AC1236" i="12"/>
  <c r="AD1236" i="12"/>
  <c r="AE1236" i="12"/>
  <c r="AF1236" i="12"/>
  <c r="AG1236" i="12"/>
  <c r="AH1236" i="12"/>
  <c r="AB1237" i="12"/>
  <c r="AC1237" i="12"/>
  <c r="AD1237" i="12"/>
  <c r="AE1237" i="12"/>
  <c r="AF1237" i="12"/>
  <c r="AG1237" i="12"/>
  <c r="AH1237" i="12"/>
  <c r="AB1238" i="12"/>
  <c r="AC1238" i="12"/>
  <c r="AD1238" i="12"/>
  <c r="AE1238" i="12"/>
  <c r="AF1238" i="12"/>
  <c r="AG1238" i="12"/>
  <c r="AH1238" i="12"/>
  <c r="AB1239" i="12"/>
  <c r="AC1239" i="12"/>
  <c r="AD1239" i="12"/>
  <c r="AE1239" i="12"/>
  <c r="AF1239" i="12"/>
  <c r="AG1239" i="12"/>
  <c r="AH1239" i="12"/>
  <c r="AB1240" i="12"/>
  <c r="AC1240" i="12"/>
  <c r="AD1240" i="12"/>
  <c r="AE1240" i="12"/>
  <c r="AF1240" i="12"/>
  <c r="AG1240" i="12"/>
  <c r="AH1240" i="12"/>
  <c r="AB1241" i="12"/>
  <c r="AC1241" i="12"/>
  <c r="AD1241" i="12"/>
  <c r="AE1241" i="12"/>
  <c r="AF1241" i="12"/>
  <c r="AG1241" i="12"/>
  <c r="AH1241" i="12"/>
  <c r="AB1242" i="12"/>
  <c r="AC1242" i="12"/>
  <c r="AD1242" i="12"/>
  <c r="AE1242" i="12"/>
  <c r="AF1242" i="12"/>
  <c r="AG1242" i="12"/>
  <c r="AH1242" i="12"/>
  <c r="AB1243" i="12"/>
  <c r="AC1243" i="12"/>
  <c r="AD1243" i="12"/>
  <c r="AE1243" i="12"/>
  <c r="AF1243" i="12"/>
  <c r="AG1243" i="12"/>
  <c r="AH1243" i="12"/>
  <c r="AB1244" i="12"/>
  <c r="AC1244" i="12"/>
  <c r="AD1244" i="12"/>
  <c r="AE1244" i="12"/>
  <c r="AF1244" i="12"/>
  <c r="AG1244" i="12"/>
  <c r="AH1244" i="12"/>
  <c r="AB1245" i="12"/>
  <c r="AC1245" i="12"/>
  <c r="AD1245" i="12"/>
  <c r="AE1245" i="12"/>
  <c r="AF1245" i="12"/>
  <c r="AG1245" i="12"/>
  <c r="AH1245" i="12"/>
  <c r="AB1246" i="12"/>
  <c r="AC1246" i="12"/>
  <c r="AD1246" i="12"/>
  <c r="AE1246" i="12"/>
  <c r="AF1246" i="12"/>
  <c r="AG1246" i="12"/>
  <c r="AH1246" i="12"/>
  <c r="AB1247" i="12"/>
  <c r="AC1247" i="12"/>
  <c r="AD1247" i="12"/>
  <c r="AE1247" i="12"/>
  <c r="AF1247" i="12"/>
  <c r="AG1247" i="12"/>
  <c r="AH1247" i="12"/>
  <c r="AB1248" i="12"/>
  <c r="AC1248" i="12"/>
  <c r="AD1248" i="12"/>
  <c r="AE1248" i="12"/>
  <c r="AF1248" i="12"/>
  <c r="AG1248" i="12"/>
  <c r="AH1248" i="12"/>
  <c r="AB1249" i="12"/>
  <c r="AC1249" i="12"/>
  <c r="AD1249" i="12"/>
  <c r="AE1249" i="12"/>
  <c r="AF1249" i="12"/>
  <c r="AG1249" i="12"/>
  <c r="AH1249" i="12"/>
  <c r="AB1250" i="12"/>
  <c r="AC1250" i="12"/>
  <c r="AD1250" i="12"/>
  <c r="AE1250" i="12"/>
  <c r="AF1250" i="12"/>
  <c r="AG1250" i="12"/>
  <c r="AH1250" i="12"/>
  <c r="AB1251" i="12"/>
  <c r="AC1251" i="12"/>
  <c r="AD1251" i="12"/>
  <c r="AE1251" i="12"/>
  <c r="AF1251" i="12"/>
  <c r="AG1251" i="12"/>
  <c r="AH1251" i="12"/>
  <c r="AB1252" i="12"/>
  <c r="AC1252" i="12"/>
  <c r="AD1252" i="12"/>
  <c r="AE1252" i="12"/>
  <c r="AF1252" i="12"/>
  <c r="AG1252" i="12"/>
  <c r="AH1252" i="12"/>
  <c r="AB1253" i="12"/>
  <c r="AC1253" i="12"/>
  <c r="AD1253" i="12"/>
  <c r="AE1253" i="12"/>
  <c r="AF1253" i="12"/>
  <c r="AG1253" i="12"/>
  <c r="AH1253" i="12"/>
  <c r="AB1254" i="12"/>
  <c r="AC1254" i="12"/>
  <c r="AD1254" i="12"/>
  <c r="AE1254" i="12"/>
  <c r="AF1254" i="12"/>
  <c r="AG1254" i="12"/>
  <c r="AH1254" i="12"/>
  <c r="AB1255" i="12"/>
  <c r="AC1255" i="12"/>
  <c r="AD1255" i="12"/>
  <c r="AE1255" i="12"/>
  <c r="AF1255" i="12"/>
  <c r="AG1255" i="12"/>
  <c r="AH1255" i="12"/>
  <c r="AB1256" i="12"/>
  <c r="AC1256" i="12"/>
  <c r="AD1256" i="12"/>
  <c r="AE1256" i="12"/>
  <c r="AF1256" i="12"/>
  <c r="AG1256" i="12"/>
  <c r="AH1256" i="12"/>
  <c r="AB1257" i="12"/>
  <c r="AC1257" i="12"/>
  <c r="AD1257" i="12"/>
  <c r="AE1257" i="12"/>
  <c r="AF1257" i="12"/>
  <c r="AG1257" i="12"/>
  <c r="AH1257" i="12"/>
  <c r="AB1258" i="12"/>
  <c r="AC1258" i="12"/>
  <c r="AD1258" i="12"/>
  <c r="AE1258" i="12"/>
  <c r="AF1258" i="12"/>
  <c r="AG1258" i="12"/>
  <c r="AH1258" i="12"/>
  <c r="AB1259" i="12"/>
  <c r="AC1259" i="12"/>
  <c r="AD1259" i="12"/>
  <c r="AE1259" i="12"/>
  <c r="AF1259" i="12"/>
  <c r="AG1259" i="12"/>
  <c r="AH1259" i="12"/>
  <c r="AB1260" i="12"/>
  <c r="AC1260" i="12"/>
  <c r="AD1260" i="12"/>
  <c r="AE1260" i="12"/>
  <c r="AF1260" i="12"/>
  <c r="AG1260" i="12"/>
  <c r="AH1260" i="12"/>
  <c r="AB1261" i="12"/>
  <c r="AC1261" i="12"/>
  <c r="AD1261" i="12"/>
  <c r="AE1261" i="12"/>
  <c r="AF1261" i="12"/>
  <c r="AG1261" i="12"/>
  <c r="AH1261" i="12"/>
  <c r="AB1262" i="12"/>
  <c r="AC1262" i="12"/>
  <c r="AD1262" i="12"/>
  <c r="AE1262" i="12"/>
  <c r="AF1262" i="12"/>
  <c r="AG1262" i="12"/>
  <c r="AH1262" i="12"/>
  <c r="AB1263" i="12"/>
  <c r="AC1263" i="12"/>
  <c r="AD1263" i="12"/>
  <c r="AE1263" i="12"/>
  <c r="AF1263" i="12"/>
  <c r="AG1263" i="12"/>
  <c r="AH1263" i="12"/>
  <c r="AB1264" i="12"/>
  <c r="AC1264" i="12"/>
  <c r="AD1264" i="12"/>
  <c r="AE1264" i="12"/>
  <c r="AF1264" i="12"/>
  <c r="AG1264" i="12"/>
  <c r="AH1264" i="12"/>
  <c r="AB1265" i="12"/>
  <c r="AC1265" i="12"/>
  <c r="AD1265" i="12"/>
  <c r="AE1265" i="12"/>
  <c r="AF1265" i="12"/>
  <c r="AG1265" i="12"/>
  <c r="AH1265" i="12"/>
  <c r="AB1266" i="12"/>
  <c r="AC1266" i="12"/>
  <c r="AD1266" i="12"/>
  <c r="AE1266" i="12"/>
  <c r="AF1266" i="12"/>
  <c r="AG1266" i="12"/>
  <c r="AH1266" i="12"/>
  <c r="AB1267" i="12"/>
  <c r="AC1267" i="12"/>
  <c r="AD1267" i="12"/>
  <c r="AE1267" i="12"/>
  <c r="AF1267" i="12"/>
  <c r="AG1267" i="12"/>
  <c r="AH1267" i="12"/>
  <c r="AB1268" i="12"/>
  <c r="AC1268" i="12"/>
  <c r="AD1268" i="12"/>
  <c r="AE1268" i="12"/>
  <c r="AF1268" i="12"/>
  <c r="AG1268" i="12"/>
  <c r="AH1268" i="12"/>
  <c r="AB1269" i="12"/>
  <c r="AC1269" i="12"/>
  <c r="AD1269" i="12"/>
  <c r="AE1269" i="12"/>
  <c r="AF1269" i="12"/>
  <c r="AG1269" i="12"/>
  <c r="AH1269" i="12"/>
  <c r="AB1270" i="12"/>
  <c r="AC1270" i="12"/>
  <c r="AD1270" i="12"/>
  <c r="AE1270" i="12"/>
  <c r="AF1270" i="12"/>
  <c r="AG1270" i="12"/>
  <c r="AH1270" i="12"/>
  <c r="AB1271" i="12"/>
  <c r="AC1271" i="12"/>
  <c r="AD1271" i="12"/>
  <c r="AE1271" i="12"/>
  <c r="AF1271" i="12"/>
  <c r="AG1271" i="12"/>
  <c r="AH1271" i="12"/>
  <c r="AB1272" i="12"/>
  <c r="AC1272" i="12"/>
  <c r="AD1272" i="12"/>
  <c r="AE1272" i="12"/>
  <c r="AF1272" i="12"/>
  <c r="AG1272" i="12"/>
  <c r="AH1272" i="12"/>
  <c r="AB1273" i="12"/>
  <c r="AC1273" i="12"/>
  <c r="AD1273" i="12"/>
  <c r="AE1273" i="12"/>
  <c r="AF1273" i="12"/>
  <c r="AG1273" i="12"/>
  <c r="AH1273" i="12"/>
  <c r="AB1274" i="12"/>
  <c r="AC1274" i="12"/>
  <c r="AD1274" i="12"/>
  <c r="AE1274" i="12"/>
  <c r="AF1274" i="12"/>
  <c r="AG1274" i="12"/>
  <c r="AH1274" i="12"/>
  <c r="AB1275" i="12"/>
  <c r="AC1275" i="12"/>
  <c r="AD1275" i="12"/>
  <c r="AE1275" i="12"/>
  <c r="AF1275" i="12"/>
  <c r="AG1275" i="12"/>
  <c r="AH1275" i="12"/>
  <c r="AB1276" i="12"/>
  <c r="AC1276" i="12"/>
  <c r="AD1276" i="12"/>
  <c r="AE1276" i="12"/>
  <c r="AF1276" i="12"/>
  <c r="AG1276" i="12"/>
  <c r="AH1276" i="12"/>
  <c r="AB1277" i="12"/>
  <c r="AC1277" i="12"/>
  <c r="AD1277" i="12"/>
  <c r="AE1277" i="12"/>
  <c r="AF1277" i="12"/>
  <c r="AG1277" i="12"/>
  <c r="AH1277" i="12"/>
  <c r="AB1278" i="12"/>
  <c r="AC1278" i="12"/>
  <c r="AD1278" i="12"/>
  <c r="AE1278" i="12"/>
  <c r="AF1278" i="12"/>
  <c r="AG1278" i="12"/>
  <c r="AH1278" i="12"/>
  <c r="AB1279" i="12"/>
  <c r="AC1279" i="12"/>
  <c r="AD1279" i="12"/>
  <c r="AE1279" i="12"/>
  <c r="AF1279" i="12"/>
  <c r="AG1279" i="12"/>
  <c r="AH1279" i="12"/>
  <c r="AB1280" i="12"/>
  <c r="AC1280" i="12"/>
  <c r="AD1280" i="12"/>
  <c r="AE1280" i="12"/>
  <c r="AF1280" i="12"/>
  <c r="AG1280" i="12"/>
  <c r="AH1280" i="12"/>
  <c r="AB1281" i="12"/>
  <c r="AC1281" i="12"/>
  <c r="AD1281" i="12"/>
  <c r="AE1281" i="12"/>
  <c r="AF1281" i="12"/>
  <c r="AG1281" i="12"/>
  <c r="AH1281" i="12"/>
  <c r="AB1282" i="12"/>
  <c r="AC1282" i="12"/>
  <c r="AD1282" i="12"/>
  <c r="AE1282" i="12"/>
  <c r="AF1282" i="12"/>
  <c r="AG1282" i="12"/>
  <c r="AH1282" i="12"/>
  <c r="AB1283" i="12"/>
  <c r="AC1283" i="12"/>
  <c r="AD1283" i="12"/>
  <c r="AE1283" i="12"/>
  <c r="AF1283" i="12"/>
  <c r="AG1283" i="12"/>
  <c r="AH1283" i="12"/>
  <c r="AB1284" i="12"/>
  <c r="AC1284" i="12"/>
  <c r="AD1284" i="12"/>
  <c r="AE1284" i="12"/>
  <c r="AF1284" i="12"/>
  <c r="AG1284" i="12"/>
  <c r="AH1284" i="12"/>
  <c r="AB1285" i="12"/>
  <c r="AC1285" i="12"/>
  <c r="AD1285" i="12"/>
  <c r="AE1285" i="12"/>
  <c r="AF1285" i="12"/>
  <c r="AG1285" i="12"/>
  <c r="AH1285" i="12"/>
  <c r="AB1286" i="12"/>
  <c r="AC1286" i="12"/>
  <c r="AD1286" i="12"/>
  <c r="AE1286" i="12"/>
  <c r="AF1286" i="12"/>
  <c r="AG1286" i="12"/>
  <c r="AH1286" i="12"/>
  <c r="AB1287" i="12"/>
  <c r="AC1287" i="12"/>
  <c r="AD1287" i="12"/>
  <c r="AE1287" i="12"/>
  <c r="AF1287" i="12"/>
  <c r="AG1287" i="12"/>
  <c r="AH1287" i="12"/>
  <c r="AB1288" i="12"/>
  <c r="AC1288" i="12"/>
  <c r="AD1288" i="12"/>
  <c r="AE1288" i="12"/>
  <c r="AF1288" i="12"/>
  <c r="AG1288" i="12"/>
  <c r="AH1288" i="12"/>
  <c r="AB1289" i="12"/>
  <c r="AC1289" i="12"/>
  <c r="AD1289" i="12"/>
  <c r="AE1289" i="12"/>
  <c r="AF1289" i="12"/>
  <c r="AG1289" i="12"/>
  <c r="AH1289" i="12"/>
  <c r="AB1290" i="12"/>
  <c r="AC1290" i="12"/>
  <c r="AD1290" i="12"/>
  <c r="AE1290" i="12"/>
  <c r="AF1290" i="12"/>
  <c r="AG1290" i="12"/>
  <c r="AH1290" i="12"/>
  <c r="AB1291" i="12"/>
  <c r="AC1291" i="12"/>
  <c r="AD1291" i="12"/>
  <c r="AE1291" i="12"/>
  <c r="AF1291" i="12"/>
  <c r="AG1291" i="12"/>
  <c r="AH1291" i="12"/>
  <c r="AB1292" i="12"/>
  <c r="AC1292" i="12"/>
  <c r="AD1292" i="12"/>
  <c r="AE1292" i="12"/>
  <c r="AF1292" i="12"/>
  <c r="AG1292" i="12"/>
  <c r="AH1292" i="12"/>
  <c r="AB1293" i="12"/>
  <c r="AC1293" i="12"/>
  <c r="AD1293" i="12"/>
  <c r="AE1293" i="12"/>
  <c r="AF1293" i="12"/>
  <c r="AG1293" i="12"/>
  <c r="AH1293" i="12"/>
  <c r="AB1294" i="12"/>
  <c r="AC1294" i="12"/>
  <c r="AD1294" i="12"/>
  <c r="AE1294" i="12"/>
  <c r="AF1294" i="12"/>
  <c r="AG1294" i="12"/>
  <c r="AH1294" i="12"/>
  <c r="AB1295" i="12"/>
  <c r="AC1295" i="12"/>
  <c r="AD1295" i="12"/>
  <c r="AE1295" i="12"/>
  <c r="AF1295" i="12"/>
  <c r="AG1295" i="12"/>
  <c r="AH1295" i="12"/>
  <c r="AB1296" i="12"/>
  <c r="AC1296" i="12"/>
  <c r="AD1296" i="12"/>
  <c r="AE1296" i="12"/>
  <c r="AF1296" i="12"/>
  <c r="AG1296" i="12"/>
  <c r="AH1296" i="12"/>
  <c r="AB1297" i="12"/>
  <c r="AC1297" i="12"/>
  <c r="AD1297" i="12"/>
  <c r="AE1297" i="12"/>
  <c r="AF1297" i="12"/>
  <c r="AG1297" i="12"/>
  <c r="AH1297" i="12"/>
  <c r="AB1298" i="12"/>
  <c r="AC1298" i="12"/>
  <c r="AD1298" i="12"/>
  <c r="AE1298" i="12"/>
  <c r="AF1298" i="12"/>
  <c r="AG1298" i="12"/>
  <c r="AH1298" i="12"/>
  <c r="AB1299" i="12"/>
  <c r="AC1299" i="12"/>
  <c r="AD1299" i="12"/>
  <c r="AE1299" i="12"/>
  <c r="AF1299" i="12"/>
  <c r="AG1299" i="12"/>
  <c r="AH1299" i="12"/>
  <c r="AB1300" i="12"/>
  <c r="AC1300" i="12"/>
  <c r="AD1300" i="12"/>
  <c r="AE1300" i="12"/>
  <c r="AF1300" i="12"/>
  <c r="AG1300" i="12"/>
  <c r="AH1300" i="12"/>
  <c r="AB1301" i="12"/>
  <c r="AC1301" i="12"/>
  <c r="AD1301" i="12"/>
  <c r="AE1301" i="12"/>
  <c r="AF1301" i="12"/>
  <c r="AG1301" i="12"/>
  <c r="AH1301" i="12"/>
  <c r="AB1302" i="12"/>
  <c r="AC1302" i="12"/>
  <c r="AD1302" i="12"/>
  <c r="AE1302" i="12"/>
  <c r="AF1302" i="12"/>
  <c r="AG1302" i="12"/>
  <c r="AH1302" i="12"/>
  <c r="AB1303" i="12"/>
  <c r="AC1303" i="12"/>
  <c r="AD1303" i="12"/>
  <c r="AE1303" i="12"/>
  <c r="AF1303" i="12"/>
  <c r="AG1303" i="12"/>
  <c r="AH1303" i="12"/>
  <c r="AB1304" i="12"/>
  <c r="AC1304" i="12"/>
  <c r="AD1304" i="12"/>
  <c r="AE1304" i="12"/>
  <c r="AF1304" i="12"/>
  <c r="AG1304" i="12"/>
  <c r="AH1304" i="12"/>
  <c r="AB1305" i="12"/>
  <c r="AC1305" i="12"/>
  <c r="AD1305" i="12"/>
  <c r="AE1305" i="12"/>
  <c r="AF1305" i="12"/>
  <c r="AG1305" i="12"/>
  <c r="AH1305" i="12"/>
  <c r="AB1306" i="12"/>
  <c r="AC1306" i="12"/>
  <c r="AD1306" i="12"/>
  <c r="AE1306" i="12"/>
  <c r="AF1306" i="12"/>
  <c r="AG1306" i="12"/>
  <c r="AH1306" i="12"/>
  <c r="AB1307" i="12"/>
  <c r="AC1307" i="12"/>
  <c r="AD1307" i="12"/>
  <c r="AE1307" i="12"/>
  <c r="AF1307" i="12"/>
  <c r="AG1307" i="12"/>
  <c r="AH1307" i="12"/>
  <c r="AB1308" i="12"/>
  <c r="AC1308" i="12"/>
  <c r="AD1308" i="12"/>
  <c r="AE1308" i="12"/>
  <c r="AF1308" i="12"/>
  <c r="AG1308" i="12"/>
  <c r="AH1308" i="12"/>
  <c r="AB1309" i="12"/>
  <c r="AC1309" i="12"/>
  <c r="AD1309" i="12"/>
  <c r="AE1309" i="12"/>
  <c r="AF1309" i="12"/>
  <c r="AG1309" i="12"/>
  <c r="AH1309" i="12"/>
  <c r="AB1310" i="12"/>
  <c r="AC1310" i="12"/>
  <c r="AD1310" i="12"/>
  <c r="AE1310" i="12"/>
  <c r="AF1310" i="12"/>
  <c r="AG1310" i="12"/>
  <c r="AH1310" i="12"/>
  <c r="AB1311" i="12"/>
  <c r="AC1311" i="12"/>
  <c r="AD1311" i="12"/>
  <c r="AE1311" i="12"/>
  <c r="AF1311" i="12"/>
  <c r="AG1311" i="12"/>
  <c r="AH1311" i="12"/>
  <c r="AB1312" i="12"/>
  <c r="AC1312" i="12"/>
  <c r="AD1312" i="12"/>
  <c r="AE1312" i="12"/>
  <c r="AF1312" i="12"/>
  <c r="AG1312" i="12"/>
  <c r="AH1312" i="12"/>
  <c r="AB1313" i="12"/>
  <c r="AC1313" i="12"/>
  <c r="AD1313" i="12"/>
  <c r="AE1313" i="12"/>
  <c r="AF1313" i="12"/>
  <c r="AG1313" i="12"/>
  <c r="AH1313" i="12"/>
  <c r="AB1314" i="12"/>
  <c r="AC1314" i="12"/>
  <c r="AD1314" i="12"/>
  <c r="AE1314" i="12"/>
  <c r="AF1314" i="12"/>
  <c r="AG1314" i="12"/>
  <c r="AH1314" i="12"/>
  <c r="AB1315" i="12"/>
  <c r="AC1315" i="12"/>
  <c r="AD1315" i="12"/>
  <c r="AE1315" i="12"/>
  <c r="AF1315" i="12"/>
  <c r="AG1315" i="12"/>
  <c r="AH1315" i="12"/>
  <c r="AB1316" i="12"/>
  <c r="AC1316" i="12"/>
  <c r="AD1316" i="12"/>
  <c r="AE1316" i="12"/>
  <c r="AF1316" i="12"/>
  <c r="AG1316" i="12"/>
  <c r="AH1316" i="12"/>
  <c r="AB1317" i="12"/>
  <c r="AC1317" i="12"/>
  <c r="AD1317" i="12"/>
  <c r="AE1317" i="12"/>
  <c r="AF1317" i="12"/>
  <c r="AG1317" i="12"/>
  <c r="AH1317" i="12"/>
  <c r="AB1318" i="12"/>
  <c r="AC1318" i="12"/>
  <c r="AD1318" i="12"/>
  <c r="AE1318" i="12"/>
  <c r="AF1318" i="12"/>
  <c r="AG1318" i="12"/>
  <c r="AH1318" i="12"/>
  <c r="AB1319" i="12"/>
  <c r="AC1319" i="12"/>
  <c r="AD1319" i="12"/>
  <c r="AE1319" i="12"/>
  <c r="AF1319" i="12"/>
  <c r="AG1319" i="12"/>
  <c r="AH1319" i="12"/>
  <c r="AB1320" i="12"/>
  <c r="AC1320" i="12"/>
  <c r="AD1320" i="12"/>
  <c r="AE1320" i="12"/>
  <c r="AF1320" i="12"/>
  <c r="AG1320" i="12"/>
  <c r="AH1320" i="12"/>
  <c r="AB1321" i="12"/>
  <c r="AC1321" i="12"/>
  <c r="AD1321" i="12"/>
  <c r="AE1321" i="12"/>
  <c r="AF1321" i="12"/>
  <c r="AG1321" i="12"/>
  <c r="AH1321" i="12"/>
  <c r="AB1322" i="12"/>
  <c r="AC1322" i="12"/>
  <c r="AD1322" i="12"/>
  <c r="AE1322" i="12"/>
  <c r="AF1322" i="12"/>
  <c r="AG1322" i="12"/>
  <c r="AH1322" i="12"/>
  <c r="AB1323" i="12"/>
  <c r="AC1323" i="12"/>
  <c r="AD1323" i="12"/>
  <c r="AE1323" i="12"/>
  <c r="AF1323" i="12"/>
  <c r="AG1323" i="12"/>
  <c r="AH1323" i="12"/>
  <c r="AB1324" i="12"/>
  <c r="AC1324" i="12"/>
  <c r="AD1324" i="12"/>
  <c r="AE1324" i="12"/>
  <c r="AF1324" i="12"/>
  <c r="AG1324" i="12"/>
  <c r="AH1324" i="12"/>
  <c r="AB1325" i="12"/>
  <c r="AC1325" i="12"/>
  <c r="AD1325" i="12"/>
  <c r="AE1325" i="12"/>
  <c r="AF1325" i="12"/>
  <c r="AG1325" i="12"/>
  <c r="AH1325" i="12"/>
  <c r="AB1326" i="12"/>
  <c r="AC1326" i="12"/>
  <c r="AD1326" i="12"/>
  <c r="AE1326" i="12"/>
  <c r="AF1326" i="12"/>
  <c r="AG1326" i="12"/>
  <c r="AH1326" i="12"/>
  <c r="AB1327" i="12"/>
  <c r="AC1327" i="12"/>
  <c r="AD1327" i="12"/>
  <c r="AE1327" i="12"/>
  <c r="AF1327" i="12"/>
  <c r="AG1327" i="12"/>
  <c r="AH1327" i="12"/>
  <c r="AB1328" i="12"/>
  <c r="AC1328" i="12"/>
  <c r="AD1328" i="12"/>
  <c r="AE1328" i="12"/>
  <c r="AF1328" i="12"/>
  <c r="AG1328" i="12"/>
  <c r="AH1328" i="12"/>
  <c r="AB1329" i="12"/>
  <c r="AC1329" i="12"/>
  <c r="AD1329" i="12"/>
  <c r="AE1329" i="12"/>
  <c r="AF1329" i="12"/>
  <c r="AG1329" i="12"/>
  <c r="AH1329" i="12"/>
  <c r="AB1330" i="12"/>
  <c r="AC1330" i="12"/>
  <c r="AD1330" i="12"/>
  <c r="AE1330" i="12"/>
  <c r="AF1330" i="12"/>
  <c r="AG1330" i="12"/>
  <c r="AH1330" i="12"/>
  <c r="AB1331" i="12"/>
  <c r="AC1331" i="12"/>
  <c r="AD1331" i="12"/>
  <c r="AE1331" i="12"/>
  <c r="AF1331" i="12"/>
  <c r="AG1331" i="12"/>
  <c r="AH1331" i="12"/>
  <c r="AB1332" i="12"/>
  <c r="AC1332" i="12"/>
  <c r="AD1332" i="12"/>
  <c r="AE1332" i="12"/>
  <c r="AF1332" i="12"/>
  <c r="AG1332" i="12"/>
  <c r="AH1332" i="12"/>
  <c r="AB1333" i="12"/>
  <c r="AC1333" i="12"/>
  <c r="AD1333" i="12"/>
  <c r="AE1333" i="12"/>
  <c r="AF1333" i="12"/>
  <c r="AG1333" i="12"/>
  <c r="AH1333" i="12"/>
  <c r="AB1334" i="12"/>
  <c r="AC1334" i="12"/>
  <c r="AD1334" i="12"/>
  <c r="AE1334" i="12"/>
  <c r="AF1334" i="12"/>
  <c r="AG1334" i="12"/>
  <c r="AH1334" i="12"/>
  <c r="AB1335" i="12"/>
  <c r="AC1335" i="12"/>
  <c r="AD1335" i="12"/>
  <c r="AE1335" i="12"/>
  <c r="AF1335" i="12"/>
  <c r="AG1335" i="12"/>
  <c r="AH1335" i="12"/>
  <c r="AB1336" i="12"/>
  <c r="AC1336" i="12"/>
  <c r="AD1336" i="12"/>
  <c r="AE1336" i="12"/>
  <c r="AF1336" i="12"/>
  <c r="AG1336" i="12"/>
  <c r="AH1336" i="12"/>
  <c r="AB1337" i="12"/>
  <c r="AC1337" i="12"/>
  <c r="AD1337" i="12"/>
  <c r="AE1337" i="12"/>
  <c r="AF1337" i="12"/>
  <c r="AG1337" i="12"/>
  <c r="AH1337" i="12"/>
  <c r="AB1338" i="12"/>
  <c r="AC1338" i="12"/>
  <c r="AD1338" i="12"/>
  <c r="AE1338" i="12"/>
  <c r="AF1338" i="12"/>
  <c r="AG1338" i="12"/>
  <c r="AH1338" i="12"/>
  <c r="AB1339" i="12"/>
  <c r="AC1339" i="12"/>
  <c r="AD1339" i="12"/>
  <c r="AE1339" i="12"/>
  <c r="AF1339" i="12"/>
  <c r="AG1339" i="12"/>
  <c r="AH1339" i="12"/>
  <c r="AB1340" i="12"/>
  <c r="AC1340" i="12"/>
  <c r="AD1340" i="12"/>
  <c r="AE1340" i="12"/>
  <c r="AF1340" i="12"/>
  <c r="AG1340" i="12"/>
  <c r="AH1340" i="12"/>
  <c r="AB1341" i="12"/>
  <c r="AC1341" i="12"/>
  <c r="AD1341" i="12"/>
  <c r="AE1341" i="12"/>
  <c r="AF1341" i="12"/>
  <c r="AG1341" i="12"/>
  <c r="AH1341" i="12"/>
  <c r="AB1342" i="12"/>
  <c r="AC1342" i="12"/>
  <c r="AD1342" i="12"/>
  <c r="AE1342" i="12"/>
  <c r="AF1342" i="12"/>
  <c r="AG1342" i="12"/>
  <c r="AH1342" i="12"/>
  <c r="AB1343" i="12"/>
  <c r="AC1343" i="12"/>
  <c r="AD1343" i="12"/>
  <c r="AE1343" i="12"/>
  <c r="AF1343" i="12"/>
  <c r="AG1343" i="12"/>
  <c r="AH1343" i="12"/>
  <c r="AB1344" i="12"/>
  <c r="AC1344" i="12"/>
  <c r="AD1344" i="12"/>
  <c r="AE1344" i="12"/>
  <c r="AF1344" i="12"/>
  <c r="AG1344" i="12"/>
  <c r="AH1344" i="12"/>
  <c r="AB1345" i="12"/>
  <c r="AC1345" i="12"/>
  <c r="AD1345" i="12"/>
  <c r="AE1345" i="12"/>
  <c r="AF1345" i="12"/>
  <c r="AG1345" i="12"/>
  <c r="AH1345" i="12"/>
  <c r="AB1346" i="12"/>
  <c r="AC1346" i="12"/>
  <c r="AD1346" i="12"/>
  <c r="AE1346" i="12"/>
  <c r="AF1346" i="12"/>
  <c r="AG1346" i="12"/>
  <c r="AH1346" i="12"/>
  <c r="AB1347" i="12"/>
  <c r="AC1347" i="12"/>
  <c r="AD1347" i="12"/>
  <c r="AE1347" i="12"/>
  <c r="AF1347" i="12"/>
  <c r="AG1347" i="12"/>
  <c r="AH1347" i="12"/>
  <c r="AB1348" i="12"/>
  <c r="AC1348" i="12"/>
  <c r="AD1348" i="12"/>
  <c r="AE1348" i="12"/>
  <c r="AF1348" i="12"/>
  <c r="AG1348" i="12"/>
  <c r="AH1348" i="12"/>
  <c r="AB1349" i="12"/>
  <c r="AC1349" i="12"/>
  <c r="AD1349" i="12"/>
  <c r="AE1349" i="12"/>
  <c r="AF1349" i="12"/>
  <c r="AG1349" i="12"/>
  <c r="AH1349" i="12"/>
  <c r="AB1350" i="12"/>
  <c r="AC1350" i="12"/>
  <c r="AD1350" i="12"/>
  <c r="AE1350" i="12"/>
  <c r="AF1350" i="12"/>
  <c r="AG1350" i="12"/>
  <c r="AH1350" i="12"/>
  <c r="AB1351" i="12"/>
  <c r="AC1351" i="12"/>
  <c r="AD1351" i="12"/>
  <c r="AE1351" i="12"/>
  <c r="AF1351" i="12"/>
  <c r="AG1351" i="12"/>
  <c r="AH1351" i="12"/>
  <c r="AB1352" i="12"/>
  <c r="AC1352" i="12"/>
  <c r="AD1352" i="12"/>
  <c r="AE1352" i="12"/>
  <c r="AF1352" i="12"/>
  <c r="AG1352" i="12"/>
  <c r="AH1352" i="12"/>
  <c r="AB1353" i="12"/>
  <c r="AC1353" i="12"/>
  <c r="AD1353" i="12"/>
  <c r="AE1353" i="12"/>
  <c r="AF1353" i="12"/>
  <c r="AG1353" i="12"/>
  <c r="AH1353" i="12"/>
  <c r="AB1354" i="12"/>
  <c r="AC1354" i="12"/>
  <c r="AD1354" i="12"/>
  <c r="AE1354" i="12"/>
  <c r="AF1354" i="12"/>
  <c r="AG1354" i="12"/>
  <c r="AH1354" i="12"/>
  <c r="AB1355" i="12"/>
  <c r="AC1355" i="12"/>
  <c r="AD1355" i="12"/>
  <c r="AE1355" i="12"/>
  <c r="AF1355" i="12"/>
  <c r="AG1355" i="12"/>
  <c r="AH1355" i="12"/>
  <c r="AB1356" i="12"/>
  <c r="AC1356" i="12"/>
  <c r="AD1356" i="12"/>
  <c r="AE1356" i="12"/>
  <c r="AF1356" i="12"/>
  <c r="AG1356" i="12"/>
  <c r="AH1356" i="12"/>
  <c r="AB1357" i="12"/>
  <c r="AC1357" i="12"/>
  <c r="AD1357" i="12"/>
  <c r="AE1357" i="12"/>
  <c r="AF1357" i="12"/>
  <c r="AG1357" i="12"/>
  <c r="AH1357" i="12"/>
  <c r="AB1358" i="12"/>
  <c r="AC1358" i="12"/>
  <c r="AD1358" i="12"/>
  <c r="AE1358" i="12"/>
  <c r="AF1358" i="12"/>
  <c r="AG1358" i="12"/>
  <c r="AH1358" i="12"/>
  <c r="AB1359" i="12"/>
  <c r="AC1359" i="12"/>
  <c r="AD1359" i="12"/>
  <c r="AE1359" i="12"/>
  <c r="AF1359" i="12"/>
  <c r="AG1359" i="12"/>
  <c r="AH1359" i="12"/>
  <c r="AB1360" i="12"/>
  <c r="AC1360" i="12"/>
  <c r="AD1360" i="12"/>
  <c r="AE1360" i="12"/>
  <c r="AF1360" i="12"/>
  <c r="AG1360" i="12"/>
  <c r="AH1360" i="12"/>
  <c r="AB1361" i="12"/>
  <c r="AC1361" i="12"/>
  <c r="AD1361" i="12"/>
  <c r="AE1361" i="12"/>
  <c r="AF1361" i="12"/>
  <c r="AG1361" i="12"/>
  <c r="AH1361" i="12"/>
  <c r="AB1362" i="12"/>
  <c r="AC1362" i="12"/>
  <c r="AD1362" i="12"/>
  <c r="AE1362" i="12"/>
  <c r="AF1362" i="12"/>
  <c r="AG1362" i="12"/>
  <c r="AH1362" i="12"/>
  <c r="AB1363" i="12"/>
  <c r="AC1363" i="12"/>
  <c r="AD1363" i="12"/>
  <c r="AE1363" i="12"/>
  <c r="AF1363" i="12"/>
  <c r="AG1363" i="12"/>
  <c r="AH1363" i="12"/>
  <c r="AB1364" i="12"/>
  <c r="AC1364" i="12"/>
  <c r="AD1364" i="12"/>
  <c r="AE1364" i="12"/>
  <c r="AF1364" i="12"/>
  <c r="AG1364" i="12"/>
  <c r="AH1364" i="12"/>
  <c r="AB1365" i="12"/>
  <c r="AC1365" i="12"/>
  <c r="AD1365" i="12"/>
  <c r="AE1365" i="12"/>
  <c r="AF1365" i="12"/>
  <c r="AG1365" i="12"/>
  <c r="AH1365" i="12"/>
  <c r="AB1366" i="12"/>
  <c r="AC1366" i="12"/>
  <c r="AD1366" i="12"/>
  <c r="AE1366" i="12"/>
  <c r="AF1366" i="12"/>
  <c r="AG1366" i="12"/>
  <c r="AH1366" i="12"/>
  <c r="AB1367" i="12"/>
  <c r="AC1367" i="12"/>
  <c r="AD1367" i="12"/>
  <c r="AE1367" i="12"/>
  <c r="AF1367" i="12"/>
  <c r="AG1367" i="12"/>
  <c r="AH1367" i="12"/>
  <c r="AB1368" i="12"/>
  <c r="AC1368" i="12"/>
  <c r="AD1368" i="12"/>
  <c r="AE1368" i="12"/>
  <c r="AF1368" i="12"/>
  <c r="AG1368" i="12"/>
  <c r="AH1368" i="12"/>
  <c r="AB1369" i="12"/>
  <c r="AC1369" i="12"/>
  <c r="AD1369" i="12"/>
  <c r="AE1369" i="12"/>
  <c r="AF1369" i="12"/>
  <c r="AG1369" i="12"/>
  <c r="AH1369" i="12"/>
  <c r="AB1370" i="12"/>
  <c r="AC1370" i="12"/>
  <c r="AD1370" i="12"/>
  <c r="AE1370" i="12"/>
  <c r="AF1370" i="12"/>
  <c r="AG1370" i="12"/>
  <c r="AH1370" i="12"/>
  <c r="AB1371" i="12"/>
  <c r="AC1371" i="12"/>
  <c r="AD1371" i="12"/>
  <c r="AE1371" i="12"/>
  <c r="AF1371" i="12"/>
  <c r="AG1371" i="12"/>
  <c r="AH1371" i="12"/>
  <c r="AB1372" i="12"/>
  <c r="AC1372" i="12"/>
  <c r="AD1372" i="12"/>
  <c r="AE1372" i="12"/>
  <c r="AF1372" i="12"/>
  <c r="AG1372" i="12"/>
  <c r="AH1372" i="12"/>
  <c r="AB1373" i="12"/>
  <c r="AC1373" i="12"/>
  <c r="AD1373" i="12"/>
  <c r="AE1373" i="12"/>
  <c r="AF1373" i="12"/>
  <c r="AG1373" i="12"/>
  <c r="AH1373" i="12"/>
  <c r="AB1374" i="12"/>
  <c r="AC1374" i="12"/>
  <c r="AD1374" i="12"/>
  <c r="AE1374" i="12"/>
  <c r="AF1374" i="12"/>
  <c r="AG1374" i="12"/>
  <c r="AH1374" i="12"/>
  <c r="AB1375" i="12"/>
  <c r="AC1375" i="12"/>
  <c r="AD1375" i="12"/>
  <c r="AE1375" i="12"/>
  <c r="AF1375" i="12"/>
  <c r="AG1375" i="12"/>
  <c r="AH1375" i="12"/>
  <c r="AB1376" i="12"/>
  <c r="AC1376" i="12"/>
  <c r="AD1376" i="12"/>
  <c r="AE1376" i="12"/>
  <c r="AF1376" i="12"/>
  <c r="AG1376" i="12"/>
  <c r="AH1376" i="12"/>
  <c r="AB1377" i="12"/>
  <c r="AC1377" i="12"/>
  <c r="AD1377" i="12"/>
  <c r="AE1377" i="12"/>
  <c r="AF1377" i="12"/>
  <c r="AG1377" i="12"/>
  <c r="AH1377" i="12"/>
  <c r="AB1378" i="12"/>
  <c r="AC1378" i="12"/>
  <c r="AD1378" i="12"/>
  <c r="AE1378" i="12"/>
  <c r="AF1378" i="12"/>
  <c r="AG1378" i="12"/>
  <c r="AH1378" i="12"/>
  <c r="AB1379" i="12"/>
  <c r="AC1379" i="12"/>
  <c r="AD1379" i="12"/>
  <c r="AE1379" i="12"/>
  <c r="AF1379" i="12"/>
  <c r="AG1379" i="12"/>
  <c r="AH1379" i="12"/>
  <c r="AB1380" i="12"/>
  <c r="AC1380" i="12"/>
  <c r="AD1380" i="12"/>
  <c r="AE1380" i="12"/>
  <c r="AF1380" i="12"/>
  <c r="AG1380" i="12"/>
  <c r="AH1380" i="12"/>
  <c r="AB1381" i="12"/>
  <c r="AC1381" i="12"/>
  <c r="AD1381" i="12"/>
  <c r="AE1381" i="12"/>
  <c r="AF1381" i="12"/>
  <c r="AG1381" i="12"/>
  <c r="AH1381" i="12"/>
  <c r="AB1382" i="12"/>
  <c r="AC1382" i="12"/>
  <c r="AD1382" i="12"/>
  <c r="AE1382" i="12"/>
  <c r="AF1382" i="12"/>
  <c r="AG1382" i="12"/>
  <c r="AH1382" i="12"/>
  <c r="AB1383" i="12"/>
  <c r="AC1383" i="12"/>
  <c r="AD1383" i="12"/>
  <c r="AE1383" i="12"/>
  <c r="AF1383" i="12"/>
  <c r="AG1383" i="12"/>
  <c r="AH1383" i="12"/>
  <c r="AB1384" i="12"/>
  <c r="AC1384" i="12"/>
  <c r="AD1384" i="12"/>
  <c r="AE1384" i="12"/>
  <c r="AF1384" i="12"/>
  <c r="AG1384" i="12"/>
  <c r="AH1384" i="12"/>
  <c r="AB1385" i="12"/>
  <c r="AC1385" i="12"/>
  <c r="AD1385" i="12"/>
  <c r="AE1385" i="12"/>
  <c r="AF1385" i="12"/>
  <c r="AG1385" i="12"/>
  <c r="AH1385" i="12"/>
  <c r="AB1386" i="12"/>
  <c r="AC1386" i="12"/>
  <c r="AD1386" i="12"/>
  <c r="AE1386" i="12"/>
  <c r="AF1386" i="12"/>
  <c r="AG1386" i="12"/>
  <c r="AH1386" i="12"/>
  <c r="AB1387" i="12"/>
  <c r="AC1387" i="12"/>
  <c r="AD1387" i="12"/>
  <c r="AE1387" i="12"/>
  <c r="AF1387" i="12"/>
  <c r="AG1387" i="12"/>
  <c r="AH1387" i="12"/>
  <c r="AB1388" i="12"/>
  <c r="AC1388" i="12"/>
  <c r="AD1388" i="12"/>
  <c r="AE1388" i="12"/>
  <c r="AF1388" i="12"/>
  <c r="AG1388" i="12"/>
  <c r="AH1388" i="12"/>
  <c r="AB1389" i="12"/>
  <c r="AC1389" i="12"/>
  <c r="AD1389" i="12"/>
  <c r="AE1389" i="12"/>
  <c r="AF1389" i="12"/>
  <c r="AG1389" i="12"/>
  <c r="AH1389" i="12"/>
  <c r="AB1390" i="12"/>
  <c r="AC1390" i="12"/>
  <c r="AD1390" i="12"/>
  <c r="AE1390" i="12"/>
  <c r="AF1390" i="12"/>
  <c r="AG1390" i="12"/>
  <c r="AH1390" i="12"/>
  <c r="AB1391" i="12"/>
  <c r="AC1391" i="12"/>
  <c r="AD1391" i="12"/>
  <c r="AE1391" i="12"/>
  <c r="AF1391" i="12"/>
  <c r="AG1391" i="12"/>
  <c r="AH1391" i="12"/>
  <c r="AB1392" i="12"/>
  <c r="AC1392" i="12"/>
  <c r="AD1392" i="12"/>
  <c r="AE1392" i="12"/>
  <c r="AF1392" i="12"/>
  <c r="AG1392" i="12"/>
  <c r="AH1392" i="12"/>
  <c r="AB1393" i="12"/>
  <c r="AC1393" i="12"/>
  <c r="AD1393" i="12"/>
  <c r="AE1393" i="12"/>
  <c r="AF1393" i="12"/>
  <c r="AG1393" i="12"/>
  <c r="AH1393" i="12"/>
  <c r="AB1394" i="12"/>
  <c r="AC1394" i="12"/>
  <c r="AD1394" i="12"/>
  <c r="AE1394" i="12"/>
  <c r="AF1394" i="12"/>
  <c r="AG1394" i="12"/>
  <c r="AH1394" i="12"/>
  <c r="AB1395" i="12"/>
  <c r="AC1395" i="12"/>
  <c r="AD1395" i="12"/>
  <c r="AE1395" i="12"/>
  <c r="AF1395" i="12"/>
  <c r="AG1395" i="12"/>
  <c r="AH1395" i="12"/>
  <c r="AB1396" i="12"/>
  <c r="AC1396" i="12"/>
  <c r="AD1396" i="12"/>
  <c r="AE1396" i="12"/>
  <c r="AF1396" i="12"/>
  <c r="AG1396" i="12"/>
  <c r="AH1396" i="12"/>
  <c r="AB1397" i="12"/>
  <c r="AC1397" i="12"/>
  <c r="AD1397" i="12"/>
  <c r="AE1397" i="12"/>
  <c r="AF1397" i="12"/>
  <c r="AG1397" i="12"/>
  <c r="AH1397" i="12"/>
  <c r="AB1398" i="12"/>
  <c r="AC1398" i="12"/>
  <c r="AD1398" i="12"/>
  <c r="AE1398" i="12"/>
  <c r="AF1398" i="12"/>
  <c r="AG1398" i="12"/>
  <c r="AH1398" i="12"/>
  <c r="AB1399" i="12"/>
  <c r="AC1399" i="12"/>
  <c r="AD1399" i="12"/>
  <c r="AE1399" i="12"/>
  <c r="AF1399" i="12"/>
  <c r="AG1399" i="12"/>
  <c r="AH1399" i="12"/>
  <c r="AB1400" i="12"/>
  <c r="AC1400" i="12"/>
  <c r="AD1400" i="12"/>
  <c r="AE1400" i="12"/>
  <c r="AF1400" i="12"/>
  <c r="AG1400" i="12"/>
  <c r="AH1400" i="12"/>
  <c r="AB1401" i="12"/>
  <c r="AC1401" i="12"/>
  <c r="AD1401" i="12"/>
  <c r="AE1401" i="12"/>
  <c r="AF1401" i="12"/>
  <c r="AG1401" i="12"/>
  <c r="AH1401" i="12"/>
  <c r="AB1402" i="12"/>
  <c r="AC1402" i="12"/>
  <c r="AD1402" i="12"/>
  <c r="AE1402" i="12"/>
  <c r="AF1402" i="12"/>
  <c r="AG1402" i="12"/>
  <c r="AH1402" i="12"/>
  <c r="AB1403" i="12"/>
  <c r="AC1403" i="12"/>
  <c r="AD1403" i="12"/>
  <c r="AE1403" i="12"/>
  <c r="AF1403" i="12"/>
  <c r="AG1403" i="12"/>
  <c r="AH1403" i="12"/>
  <c r="AB1404" i="12"/>
  <c r="AC1404" i="12"/>
  <c r="AD1404" i="12"/>
  <c r="AE1404" i="12"/>
  <c r="AF1404" i="12"/>
  <c r="AG1404" i="12"/>
  <c r="AH1404" i="12"/>
  <c r="AB1405" i="12"/>
  <c r="AC1405" i="12"/>
  <c r="AD1405" i="12"/>
  <c r="AE1405" i="12"/>
  <c r="AF1405" i="12"/>
  <c r="AG1405" i="12"/>
  <c r="AH1405" i="12"/>
  <c r="AB1406" i="12"/>
  <c r="AC1406" i="12"/>
  <c r="AD1406" i="12"/>
  <c r="AE1406" i="12"/>
  <c r="AF1406" i="12"/>
  <c r="AG1406" i="12"/>
  <c r="AH1406" i="12"/>
  <c r="AB1407" i="12"/>
  <c r="AC1407" i="12"/>
  <c r="AD1407" i="12"/>
  <c r="AE1407" i="12"/>
  <c r="AF1407" i="12"/>
  <c r="AG1407" i="12"/>
  <c r="AH1407" i="12"/>
  <c r="AB1408" i="12"/>
  <c r="AC1408" i="12"/>
  <c r="AD1408" i="12"/>
  <c r="AE1408" i="12"/>
  <c r="AF1408" i="12"/>
  <c r="AG1408" i="12"/>
  <c r="AH1408" i="12"/>
  <c r="AB1409" i="12"/>
  <c r="AC1409" i="12"/>
  <c r="AD1409" i="12"/>
  <c r="AE1409" i="12"/>
  <c r="AF1409" i="12"/>
  <c r="AG1409" i="12"/>
  <c r="AH1409" i="12"/>
  <c r="AB1410" i="12"/>
  <c r="AC1410" i="12"/>
  <c r="AD1410" i="12"/>
  <c r="AE1410" i="12"/>
  <c r="AF1410" i="12"/>
  <c r="AG1410" i="12"/>
  <c r="AH1410" i="12"/>
  <c r="AB1411" i="12"/>
  <c r="AC1411" i="12"/>
  <c r="AD1411" i="12"/>
  <c r="AE1411" i="12"/>
  <c r="AF1411" i="12"/>
  <c r="AG1411" i="12"/>
  <c r="AH1411" i="12"/>
  <c r="AB1412" i="12"/>
  <c r="AC1412" i="12"/>
  <c r="AD1412" i="12"/>
  <c r="AE1412" i="12"/>
  <c r="AF1412" i="12"/>
  <c r="AG1412" i="12"/>
  <c r="AH1412" i="12"/>
  <c r="AB1413" i="12"/>
  <c r="AC1413" i="12"/>
  <c r="AD1413" i="12"/>
  <c r="AE1413" i="12"/>
  <c r="AF1413" i="12"/>
  <c r="AG1413" i="12"/>
  <c r="AH1413" i="12"/>
  <c r="AB1414" i="12"/>
  <c r="AC1414" i="12"/>
  <c r="AD1414" i="12"/>
  <c r="AE1414" i="12"/>
  <c r="AF1414" i="12"/>
  <c r="AG1414" i="12"/>
  <c r="AH1414" i="12"/>
  <c r="AB1415" i="12"/>
  <c r="AC1415" i="12"/>
  <c r="AD1415" i="12"/>
  <c r="AE1415" i="12"/>
  <c r="AF1415" i="12"/>
  <c r="AG1415" i="12"/>
  <c r="AH1415" i="12"/>
  <c r="AB1416" i="12"/>
  <c r="AC1416" i="12"/>
  <c r="AD1416" i="12"/>
  <c r="AE1416" i="12"/>
  <c r="AF1416" i="12"/>
  <c r="AG1416" i="12"/>
  <c r="AH1416" i="12"/>
  <c r="AB1417" i="12"/>
  <c r="AC1417" i="12"/>
  <c r="AD1417" i="12"/>
  <c r="AE1417" i="12"/>
  <c r="AF1417" i="12"/>
  <c r="AG1417" i="12"/>
  <c r="AH1417" i="12"/>
  <c r="AB1418" i="12"/>
  <c r="AC1418" i="12"/>
  <c r="AD1418" i="12"/>
  <c r="AE1418" i="12"/>
  <c r="AF1418" i="12"/>
  <c r="AG1418" i="12"/>
  <c r="AH1418" i="12"/>
  <c r="AB1419" i="12"/>
  <c r="AC1419" i="12"/>
  <c r="AD1419" i="12"/>
  <c r="AE1419" i="12"/>
  <c r="AF1419" i="12"/>
  <c r="AG1419" i="12"/>
  <c r="AH1419" i="12"/>
  <c r="AB1420" i="12"/>
  <c r="AC1420" i="12"/>
  <c r="AD1420" i="12"/>
  <c r="AE1420" i="12"/>
  <c r="AF1420" i="12"/>
  <c r="AG1420" i="12"/>
  <c r="AH1420" i="12"/>
  <c r="AB1421" i="12"/>
  <c r="AC1421" i="12"/>
  <c r="AD1421" i="12"/>
  <c r="AE1421" i="12"/>
  <c r="AF1421" i="12"/>
  <c r="AG1421" i="12"/>
  <c r="AH1421" i="12"/>
  <c r="AB1422" i="12"/>
  <c r="AC1422" i="12"/>
  <c r="AD1422" i="12"/>
  <c r="AE1422" i="12"/>
  <c r="AF1422" i="12"/>
  <c r="AG1422" i="12"/>
  <c r="AH1422" i="12"/>
  <c r="AB1423" i="12"/>
  <c r="AC1423" i="12"/>
  <c r="AD1423" i="12"/>
  <c r="AE1423" i="12"/>
  <c r="AF1423" i="12"/>
  <c r="AG1423" i="12"/>
  <c r="AH1423" i="12"/>
  <c r="AB1424" i="12"/>
  <c r="AC1424" i="12"/>
  <c r="AD1424" i="12"/>
  <c r="AE1424" i="12"/>
  <c r="AF1424" i="12"/>
  <c r="AG1424" i="12"/>
  <c r="AH1424" i="12"/>
  <c r="AB1425" i="12"/>
  <c r="AC1425" i="12"/>
  <c r="AD1425" i="12"/>
  <c r="AE1425" i="12"/>
  <c r="AF1425" i="12"/>
  <c r="AG1425" i="12"/>
  <c r="AH1425" i="12"/>
  <c r="AB1426" i="12"/>
  <c r="AC1426" i="12"/>
  <c r="AD1426" i="12"/>
  <c r="AE1426" i="12"/>
  <c r="AF1426" i="12"/>
  <c r="AG1426" i="12"/>
  <c r="AH1426" i="12"/>
  <c r="AB1427" i="12"/>
  <c r="AC1427" i="12"/>
  <c r="AD1427" i="12"/>
  <c r="AE1427" i="12"/>
  <c r="AF1427" i="12"/>
  <c r="AG1427" i="12"/>
  <c r="AH1427" i="12"/>
  <c r="AB1428" i="12"/>
  <c r="AC1428" i="12"/>
  <c r="AD1428" i="12"/>
  <c r="AE1428" i="12"/>
  <c r="AF1428" i="12"/>
  <c r="AG1428" i="12"/>
  <c r="AH1428" i="12"/>
  <c r="AB1429" i="12"/>
  <c r="AC1429" i="12"/>
  <c r="AD1429" i="12"/>
  <c r="AE1429" i="12"/>
  <c r="AF1429" i="12"/>
  <c r="AG1429" i="12"/>
  <c r="AH1429" i="12"/>
  <c r="AB1430" i="12"/>
  <c r="AC1430" i="12"/>
  <c r="AD1430" i="12"/>
  <c r="AE1430" i="12"/>
  <c r="AF1430" i="12"/>
  <c r="AG1430" i="12"/>
  <c r="AH1430" i="12"/>
  <c r="AB1431" i="12"/>
  <c r="AC1431" i="12"/>
  <c r="AD1431" i="12"/>
  <c r="AE1431" i="12"/>
  <c r="AF1431" i="12"/>
  <c r="AG1431" i="12"/>
  <c r="AH1431" i="12"/>
  <c r="AB1432" i="12"/>
  <c r="AC1432" i="12"/>
  <c r="AD1432" i="12"/>
  <c r="AE1432" i="12"/>
  <c r="AF1432" i="12"/>
  <c r="AG1432" i="12"/>
  <c r="AH1432" i="12"/>
  <c r="AB1433" i="12"/>
  <c r="AC1433" i="12"/>
  <c r="AD1433" i="12"/>
  <c r="AE1433" i="12"/>
  <c r="AF1433" i="12"/>
  <c r="AG1433" i="12"/>
  <c r="AH1433" i="12"/>
  <c r="AB1434" i="12"/>
  <c r="AC1434" i="12"/>
  <c r="AD1434" i="12"/>
  <c r="AE1434" i="12"/>
  <c r="AF1434" i="12"/>
  <c r="AG1434" i="12"/>
  <c r="AH1434" i="12"/>
  <c r="AB1435" i="12"/>
  <c r="AC1435" i="12"/>
  <c r="AD1435" i="12"/>
  <c r="AE1435" i="12"/>
  <c r="AF1435" i="12"/>
  <c r="AG1435" i="12"/>
  <c r="AH1435" i="12"/>
  <c r="AB1436" i="12"/>
  <c r="AC1436" i="12"/>
  <c r="AD1436" i="12"/>
  <c r="AE1436" i="12"/>
  <c r="AF1436" i="12"/>
  <c r="AG1436" i="12"/>
  <c r="AH1436" i="12"/>
  <c r="AB1437" i="12"/>
  <c r="AC1437" i="12"/>
  <c r="AD1437" i="12"/>
  <c r="AE1437" i="12"/>
  <c r="AF1437" i="12"/>
  <c r="AG1437" i="12"/>
  <c r="AH1437" i="12"/>
  <c r="AB1438" i="12"/>
  <c r="AC1438" i="12"/>
  <c r="AD1438" i="12"/>
  <c r="AE1438" i="12"/>
  <c r="AF1438" i="12"/>
  <c r="AG1438" i="12"/>
  <c r="AH1438" i="12"/>
  <c r="AB1439" i="12"/>
  <c r="AC1439" i="12"/>
  <c r="AD1439" i="12"/>
  <c r="AE1439" i="12"/>
  <c r="AF1439" i="12"/>
  <c r="AG1439" i="12"/>
  <c r="AH1439" i="12"/>
  <c r="AB1440" i="12"/>
  <c r="AC1440" i="12"/>
  <c r="AD1440" i="12"/>
  <c r="AE1440" i="12"/>
  <c r="AF1440" i="12"/>
  <c r="AG1440" i="12"/>
  <c r="AH1440" i="12"/>
  <c r="AB1441" i="12"/>
  <c r="AC1441" i="12"/>
  <c r="AD1441" i="12"/>
  <c r="AE1441" i="12"/>
  <c r="AF1441" i="12"/>
  <c r="AG1441" i="12"/>
  <c r="AH1441" i="12"/>
  <c r="AB1442" i="12"/>
  <c r="AC1442" i="12"/>
  <c r="AD1442" i="12"/>
  <c r="AE1442" i="12"/>
  <c r="AF1442" i="12"/>
  <c r="AG1442" i="12"/>
  <c r="AH1442" i="12"/>
  <c r="AB1443" i="12"/>
  <c r="AC1443" i="12"/>
  <c r="AD1443" i="12"/>
  <c r="AE1443" i="12"/>
  <c r="AF1443" i="12"/>
  <c r="AG1443" i="12"/>
  <c r="AH1443" i="12"/>
  <c r="AB1444" i="12"/>
  <c r="AC1444" i="12"/>
  <c r="AD1444" i="12"/>
  <c r="AE1444" i="12"/>
  <c r="AF1444" i="12"/>
  <c r="AG1444" i="12"/>
  <c r="AH1444" i="12"/>
  <c r="AB1445" i="12"/>
  <c r="AC1445" i="12"/>
  <c r="AD1445" i="12"/>
  <c r="AE1445" i="12"/>
  <c r="AF1445" i="12"/>
  <c r="AG1445" i="12"/>
  <c r="AH1445" i="12"/>
  <c r="AB1446" i="12"/>
  <c r="AC1446" i="12"/>
  <c r="AD1446" i="12"/>
  <c r="AE1446" i="12"/>
  <c r="AF1446" i="12"/>
  <c r="AG1446" i="12"/>
  <c r="AH1446" i="12"/>
  <c r="AB1447" i="12"/>
  <c r="AC1447" i="12"/>
  <c r="AD1447" i="12"/>
  <c r="AE1447" i="12"/>
  <c r="AF1447" i="12"/>
  <c r="AG1447" i="12"/>
  <c r="AH1447" i="12"/>
  <c r="AB1448" i="12"/>
  <c r="AC1448" i="12"/>
  <c r="AD1448" i="12"/>
  <c r="AE1448" i="12"/>
  <c r="AF1448" i="12"/>
  <c r="AG1448" i="12"/>
  <c r="AH1448" i="12"/>
  <c r="AB1449" i="12"/>
  <c r="AC1449" i="12"/>
  <c r="AD1449" i="12"/>
  <c r="AE1449" i="12"/>
  <c r="AF1449" i="12"/>
  <c r="AG1449" i="12"/>
  <c r="AH1449" i="12"/>
  <c r="AB1450" i="12"/>
  <c r="AC1450" i="12"/>
  <c r="AD1450" i="12"/>
  <c r="AE1450" i="12"/>
  <c r="AF1450" i="12"/>
  <c r="AG1450" i="12"/>
  <c r="AH1450" i="12"/>
  <c r="AB1451" i="12"/>
  <c r="AC1451" i="12"/>
  <c r="AD1451" i="12"/>
  <c r="AE1451" i="12"/>
  <c r="AF1451" i="12"/>
  <c r="AG1451" i="12"/>
  <c r="AH1451" i="12"/>
  <c r="AB1452" i="12"/>
  <c r="AC1452" i="12"/>
  <c r="AD1452" i="12"/>
  <c r="AE1452" i="12"/>
  <c r="AF1452" i="12"/>
  <c r="AG1452" i="12"/>
  <c r="AH1452" i="12"/>
  <c r="AH1034" i="12"/>
  <c r="AG1034" i="12"/>
  <c r="AF1034" i="12"/>
  <c r="AE1034" i="12"/>
  <c r="AD1034" i="12"/>
  <c r="AC1034" i="12"/>
  <c r="AB1034" i="12"/>
  <c r="AB555" i="12"/>
  <c r="AC555" i="12"/>
  <c r="AD555" i="12"/>
  <c r="AE555" i="12"/>
  <c r="AF555" i="12"/>
  <c r="AG555" i="12"/>
  <c r="AH555" i="12"/>
  <c r="AB556" i="12"/>
  <c r="AC556" i="12"/>
  <c r="AD556" i="12"/>
  <c r="AE556" i="12"/>
  <c r="AF556" i="12"/>
  <c r="AG556" i="12"/>
  <c r="AH556" i="12"/>
  <c r="AB557" i="12"/>
  <c r="AC557" i="12"/>
  <c r="AD557" i="12"/>
  <c r="AE557" i="12"/>
  <c r="AF557" i="12"/>
  <c r="AG557" i="12"/>
  <c r="AH557" i="12"/>
  <c r="AB558" i="12"/>
  <c r="AC558" i="12"/>
  <c r="AD558" i="12"/>
  <c r="AE558" i="12"/>
  <c r="AF558" i="12"/>
  <c r="AG558" i="12"/>
  <c r="AH558" i="12"/>
  <c r="AB559" i="12"/>
  <c r="AC559" i="12"/>
  <c r="AD559" i="12"/>
  <c r="AE559" i="12"/>
  <c r="AF559" i="12"/>
  <c r="AG559" i="12"/>
  <c r="AH559" i="12"/>
  <c r="AB560" i="12"/>
  <c r="AC560" i="12"/>
  <c r="AD560" i="12"/>
  <c r="AE560" i="12"/>
  <c r="AF560" i="12"/>
  <c r="AG560" i="12"/>
  <c r="AH560" i="12"/>
  <c r="AB561" i="12"/>
  <c r="AC561" i="12"/>
  <c r="AD561" i="12"/>
  <c r="AE561" i="12"/>
  <c r="AF561" i="12"/>
  <c r="AG561" i="12"/>
  <c r="AH561" i="12"/>
  <c r="AB562" i="12"/>
  <c r="AC562" i="12"/>
  <c r="AD562" i="12"/>
  <c r="AE562" i="12"/>
  <c r="AF562" i="12"/>
  <c r="AG562" i="12"/>
  <c r="AH562" i="12"/>
  <c r="AB563" i="12"/>
  <c r="AC563" i="12"/>
  <c r="AD563" i="12"/>
  <c r="AE563" i="12"/>
  <c r="AF563" i="12"/>
  <c r="AG563" i="12"/>
  <c r="AH563" i="12"/>
  <c r="AB564" i="12"/>
  <c r="AC564" i="12"/>
  <c r="AD564" i="12"/>
  <c r="AE564" i="12"/>
  <c r="AF564" i="12"/>
  <c r="AG564" i="12"/>
  <c r="AH564" i="12"/>
  <c r="AB565" i="12"/>
  <c r="AC565" i="12"/>
  <c r="AD565" i="12"/>
  <c r="AE565" i="12"/>
  <c r="AF565" i="12"/>
  <c r="AG565" i="12"/>
  <c r="AH565" i="12"/>
  <c r="AB566" i="12"/>
  <c r="AC566" i="12"/>
  <c r="AD566" i="12"/>
  <c r="AE566" i="12"/>
  <c r="AF566" i="12"/>
  <c r="AG566" i="12"/>
  <c r="AH566" i="12"/>
  <c r="AB567" i="12"/>
  <c r="AC567" i="12"/>
  <c r="AD567" i="12"/>
  <c r="AE567" i="12"/>
  <c r="AF567" i="12"/>
  <c r="AG567" i="12"/>
  <c r="AH567" i="12"/>
  <c r="AB568" i="12"/>
  <c r="AC568" i="12"/>
  <c r="AD568" i="12"/>
  <c r="AE568" i="12"/>
  <c r="AF568" i="12"/>
  <c r="AG568" i="12"/>
  <c r="AH568" i="12"/>
  <c r="AB569" i="12"/>
  <c r="AC569" i="12"/>
  <c r="AD569" i="12"/>
  <c r="AE569" i="12"/>
  <c r="AF569" i="12"/>
  <c r="AG569" i="12"/>
  <c r="AH569" i="12"/>
  <c r="AB570" i="12"/>
  <c r="AC570" i="12"/>
  <c r="AD570" i="12"/>
  <c r="AE570" i="12"/>
  <c r="AF570" i="12"/>
  <c r="AG570" i="12"/>
  <c r="AH570" i="12"/>
  <c r="AB571" i="12"/>
  <c r="AC571" i="12"/>
  <c r="AD571" i="12"/>
  <c r="AE571" i="12"/>
  <c r="AF571" i="12"/>
  <c r="AG571" i="12"/>
  <c r="AH571" i="12"/>
  <c r="AB572" i="12"/>
  <c r="AC572" i="12"/>
  <c r="AD572" i="12"/>
  <c r="AE572" i="12"/>
  <c r="AF572" i="12"/>
  <c r="AG572" i="12"/>
  <c r="AH572" i="12"/>
  <c r="AB573" i="12"/>
  <c r="AC573" i="12"/>
  <c r="AD573" i="12"/>
  <c r="AE573" i="12"/>
  <c r="AF573" i="12"/>
  <c r="AG573" i="12"/>
  <c r="AH573" i="12"/>
  <c r="AB574" i="12"/>
  <c r="AC574" i="12"/>
  <c r="AD574" i="12"/>
  <c r="AE574" i="12"/>
  <c r="AF574" i="12"/>
  <c r="AG574" i="12"/>
  <c r="AH574" i="12"/>
  <c r="AB575" i="12"/>
  <c r="AC575" i="12"/>
  <c r="AD575" i="12"/>
  <c r="AE575" i="12"/>
  <c r="AF575" i="12"/>
  <c r="AG575" i="12"/>
  <c r="AH575" i="12"/>
  <c r="AB576" i="12"/>
  <c r="AC576" i="12"/>
  <c r="AD576" i="12"/>
  <c r="AE576" i="12"/>
  <c r="AF576" i="12"/>
  <c r="AG576" i="12"/>
  <c r="AH576" i="12"/>
  <c r="AB577" i="12"/>
  <c r="AC577" i="12"/>
  <c r="AD577" i="12"/>
  <c r="AE577" i="12"/>
  <c r="AF577" i="12"/>
  <c r="AG577" i="12"/>
  <c r="AH577" i="12"/>
  <c r="AB578" i="12"/>
  <c r="AC578" i="12"/>
  <c r="AD578" i="12"/>
  <c r="AE578" i="12"/>
  <c r="AF578" i="12"/>
  <c r="AG578" i="12"/>
  <c r="AH578" i="12"/>
  <c r="AB579" i="12"/>
  <c r="AC579" i="12"/>
  <c r="AD579" i="12"/>
  <c r="AE579" i="12"/>
  <c r="AF579" i="12"/>
  <c r="AG579" i="12"/>
  <c r="AH579" i="12"/>
  <c r="AB580" i="12"/>
  <c r="AC580" i="12"/>
  <c r="AD580" i="12"/>
  <c r="AE580" i="12"/>
  <c r="AF580" i="12"/>
  <c r="AG580" i="12"/>
  <c r="AH580" i="12"/>
  <c r="AB581" i="12"/>
  <c r="AC581" i="12"/>
  <c r="AD581" i="12"/>
  <c r="AE581" i="12"/>
  <c r="AF581" i="12"/>
  <c r="AG581" i="12"/>
  <c r="AH581" i="12"/>
  <c r="AB582" i="12"/>
  <c r="AC582" i="12"/>
  <c r="AD582" i="12"/>
  <c r="AE582" i="12"/>
  <c r="AF582" i="12"/>
  <c r="AG582" i="12"/>
  <c r="AH582" i="12"/>
  <c r="AB583" i="12"/>
  <c r="AC583" i="12"/>
  <c r="AD583" i="12"/>
  <c r="AE583" i="12"/>
  <c r="AF583" i="12"/>
  <c r="AG583" i="12"/>
  <c r="AH583" i="12"/>
  <c r="AB584" i="12"/>
  <c r="AC584" i="12"/>
  <c r="AD584" i="12"/>
  <c r="AE584" i="12"/>
  <c r="AF584" i="12"/>
  <c r="AG584" i="12"/>
  <c r="AH584" i="12"/>
  <c r="AB585" i="12"/>
  <c r="AC585" i="12"/>
  <c r="AD585" i="12"/>
  <c r="AE585" i="12"/>
  <c r="AF585" i="12"/>
  <c r="AG585" i="12"/>
  <c r="AH585" i="12"/>
  <c r="AB586" i="12"/>
  <c r="AC586" i="12"/>
  <c r="AD586" i="12"/>
  <c r="AE586" i="12"/>
  <c r="AF586" i="12"/>
  <c r="AG586" i="12"/>
  <c r="AH586" i="12"/>
  <c r="AB587" i="12"/>
  <c r="AC587" i="12"/>
  <c r="AD587" i="12"/>
  <c r="AE587" i="12"/>
  <c r="AF587" i="12"/>
  <c r="AG587" i="12"/>
  <c r="AH587" i="12"/>
  <c r="AB588" i="12"/>
  <c r="AC588" i="12"/>
  <c r="AD588" i="12"/>
  <c r="AE588" i="12"/>
  <c r="AF588" i="12"/>
  <c r="AG588" i="12"/>
  <c r="AH588" i="12"/>
  <c r="AB589" i="12"/>
  <c r="AC589" i="12"/>
  <c r="AD589" i="12"/>
  <c r="AE589" i="12"/>
  <c r="AF589" i="12"/>
  <c r="AG589" i="12"/>
  <c r="AH589" i="12"/>
  <c r="AB590" i="12"/>
  <c r="AC590" i="12"/>
  <c r="AD590" i="12"/>
  <c r="AE590" i="12"/>
  <c r="AF590" i="12"/>
  <c r="AG590" i="12"/>
  <c r="AH590" i="12"/>
  <c r="AB591" i="12"/>
  <c r="AC591" i="12"/>
  <c r="AD591" i="12"/>
  <c r="AE591" i="12"/>
  <c r="AF591" i="12"/>
  <c r="AG591" i="12"/>
  <c r="AH591" i="12"/>
  <c r="AB592" i="12"/>
  <c r="AC592" i="12"/>
  <c r="AD592" i="12"/>
  <c r="AE592" i="12"/>
  <c r="AF592" i="12"/>
  <c r="AG592" i="12"/>
  <c r="AH592" i="12"/>
  <c r="AB593" i="12"/>
  <c r="AC593" i="12"/>
  <c r="AD593" i="12"/>
  <c r="AE593" i="12"/>
  <c r="AF593" i="12"/>
  <c r="AG593" i="12"/>
  <c r="AH593" i="12"/>
  <c r="AB594" i="12"/>
  <c r="AC594" i="12"/>
  <c r="AD594" i="12"/>
  <c r="AE594" i="12"/>
  <c r="AF594" i="12"/>
  <c r="AG594" i="12"/>
  <c r="AH594" i="12"/>
  <c r="AB595" i="12"/>
  <c r="AC595" i="12"/>
  <c r="AD595" i="12"/>
  <c r="AE595" i="12"/>
  <c r="AF595" i="12"/>
  <c r="AG595" i="12"/>
  <c r="AH595" i="12"/>
  <c r="AB596" i="12"/>
  <c r="AC596" i="12"/>
  <c r="AD596" i="12"/>
  <c r="AE596" i="12"/>
  <c r="AF596" i="12"/>
  <c r="AG596" i="12"/>
  <c r="AH596" i="12"/>
  <c r="AB597" i="12"/>
  <c r="AC597" i="12"/>
  <c r="AD597" i="12"/>
  <c r="AE597" i="12"/>
  <c r="AF597" i="12"/>
  <c r="AG597" i="12"/>
  <c r="AH597" i="12"/>
  <c r="AB598" i="12"/>
  <c r="AC598" i="12"/>
  <c r="AD598" i="12"/>
  <c r="AE598" i="12"/>
  <c r="AF598" i="12"/>
  <c r="AG598" i="12"/>
  <c r="AH598" i="12"/>
  <c r="AB599" i="12"/>
  <c r="AC599" i="12"/>
  <c r="AD599" i="12"/>
  <c r="AE599" i="12"/>
  <c r="AF599" i="12"/>
  <c r="AG599" i="12"/>
  <c r="AH599" i="12"/>
  <c r="AB600" i="12"/>
  <c r="AC600" i="12"/>
  <c r="AD600" i="12"/>
  <c r="AE600" i="12"/>
  <c r="AF600" i="12"/>
  <c r="AG600" i="12"/>
  <c r="AH600" i="12"/>
  <c r="AB601" i="12"/>
  <c r="AC601" i="12"/>
  <c r="AD601" i="12"/>
  <c r="AE601" i="12"/>
  <c r="AF601" i="12"/>
  <c r="AG601" i="12"/>
  <c r="AH601" i="12"/>
  <c r="AB602" i="12"/>
  <c r="AC602" i="12"/>
  <c r="AD602" i="12"/>
  <c r="AE602" i="12"/>
  <c r="AF602" i="12"/>
  <c r="AG602" i="12"/>
  <c r="AH602" i="12"/>
  <c r="AB603" i="12"/>
  <c r="AC603" i="12"/>
  <c r="AD603" i="12"/>
  <c r="AE603" i="12"/>
  <c r="AF603" i="12"/>
  <c r="AG603" i="12"/>
  <c r="AH603" i="12"/>
  <c r="AB604" i="12"/>
  <c r="AC604" i="12"/>
  <c r="AD604" i="12"/>
  <c r="AE604" i="12"/>
  <c r="AF604" i="12"/>
  <c r="AG604" i="12"/>
  <c r="AH604" i="12"/>
  <c r="AB605" i="12"/>
  <c r="AC605" i="12"/>
  <c r="AD605" i="12"/>
  <c r="AE605" i="12"/>
  <c r="AF605" i="12"/>
  <c r="AG605" i="12"/>
  <c r="AH605" i="12"/>
  <c r="AB606" i="12"/>
  <c r="AC606" i="12"/>
  <c r="AD606" i="12"/>
  <c r="AE606" i="12"/>
  <c r="AF606" i="12"/>
  <c r="AG606" i="12"/>
  <c r="AH606" i="12"/>
  <c r="AB607" i="12"/>
  <c r="AC607" i="12"/>
  <c r="AD607" i="12"/>
  <c r="AE607" i="12"/>
  <c r="AF607" i="12"/>
  <c r="AG607" i="12"/>
  <c r="AH607" i="12"/>
  <c r="AB608" i="12"/>
  <c r="AC608" i="12"/>
  <c r="AD608" i="12"/>
  <c r="AE608" i="12"/>
  <c r="AF608" i="12"/>
  <c r="AG608" i="12"/>
  <c r="AH608" i="12"/>
  <c r="AB609" i="12"/>
  <c r="AC609" i="12"/>
  <c r="AD609" i="12"/>
  <c r="AE609" i="12"/>
  <c r="AF609" i="12"/>
  <c r="AG609" i="12"/>
  <c r="AH609" i="12"/>
  <c r="AB610" i="12"/>
  <c r="AC610" i="12"/>
  <c r="AD610" i="12"/>
  <c r="AE610" i="12"/>
  <c r="AF610" i="12"/>
  <c r="AG610" i="12"/>
  <c r="AH610" i="12"/>
  <c r="AB611" i="12"/>
  <c r="AC611" i="12"/>
  <c r="AD611" i="12"/>
  <c r="AE611" i="12"/>
  <c r="AF611" i="12"/>
  <c r="AG611" i="12"/>
  <c r="AH611" i="12"/>
  <c r="AB612" i="12"/>
  <c r="AC612" i="12"/>
  <c r="AD612" i="12"/>
  <c r="AE612" i="12"/>
  <c r="AF612" i="12"/>
  <c r="AG612" i="12"/>
  <c r="AH612" i="12"/>
  <c r="AB613" i="12"/>
  <c r="AC613" i="12"/>
  <c r="AD613" i="12"/>
  <c r="AE613" i="12"/>
  <c r="AF613" i="12"/>
  <c r="AG613" i="12"/>
  <c r="AH613" i="12"/>
  <c r="AB614" i="12"/>
  <c r="AC614" i="12"/>
  <c r="AD614" i="12"/>
  <c r="AE614" i="12"/>
  <c r="AF614" i="12"/>
  <c r="AG614" i="12"/>
  <c r="AH614" i="12"/>
  <c r="AB615" i="12"/>
  <c r="AC615" i="12"/>
  <c r="AD615" i="12"/>
  <c r="AE615" i="12"/>
  <c r="AF615" i="12"/>
  <c r="AG615" i="12"/>
  <c r="AH615" i="12"/>
  <c r="AB616" i="12"/>
  <c r="AC616" i="12"/>
  <c r="AD616" i="12"/>
  <c r="AE616" i="12"/>
  <c r="AF616" i="12"/>
  <c r="AG616" i="12"/>
  <c r="AH616" i="12"/>
  <c r="AB617" i="12"/>
  <c r="AC617" i="12"/>
  <c r="AD617" i="12"/>
  <c r="AE617" i="12"/>
  <c r="AF617" i="12"/>
  <c r="AG617" i="12"/>
  <c r="AH617" i="12"/>
  <c r="AB618" i="12"/>
  <c r="AC618" i="12"/>
  <c r="AD618" i="12"/>
  <c r="AE618" i="12"/>
  <c r="AF618" i="12"/>
  <c r="AG618" i="12"/>
  <c r="AH618" i="12"/>
  <c r="AB619" i="12"/>
  <c r="AC619" i="12"/>
  <c r="AD619" i="12"/>
  <c r="AE619" i="12"/>
  <c r="AF619" i="12"/>
  <c r="AG619" i="12"/>
  <c r="AH619" i="12"/>
  <c r="AB620" i="12"/>
  <c r="AC620" i="12"/>
  <c r="AD620" i="12"/>
  <c r="AE620" i="12"/>
  <c r="AF620" i="12"/>
  <c r="AG620" i="12"/>
  <c r="AH620" i="12"/>
  <c r="AB621" i="12"/>
  <c r="AC621" i="12"/>
  <c r="AD621" i="12"/>
  <c r="AE621" i="12"/>
  <c r="AF621" i="12"/>
  <c r="AG621" i="12"/>
  <c r="AH621" i="12"/>
  <c r="AB622" i="12"/>
  <c r="AC622" i="12"/>
  <c r="AD622" i="12"/>
  <c r="AE622" i="12"/>
  <c r="AF622" i="12"/>
  <c r="AG622" i="12"/>
  <c r="AH622" i="12"/>
  <c r="AB623" i="12"/>
  <c r="AC623" i="12"/>
  <c r="AD623" i="12"/>
  <c r="AE623" i="12"/>
  <c r="AF623" i="12"/>
  <c r="AG623" i="12"/>
  <c r="AH623" i="12"/>
  <c r="AB624" i="12"/>
  <c r="AC624" i="12"/>
  <c r="AD624" i="12"/>
  <c r="AE624" i="12"/>
  <c r="AF624" i="12"/>
  <c r="AG624" i="12"/>
  <c r="AH624" i="12"/>
  <c r="AB625" i="12"/>
  <c r="AC625" i="12"/>
  <c r="AD625" i="12"/>
  <c r="AE625" i="12"/>
  <c r="AF625" i="12"/>
  <c r="AG625" i="12"/>
  <c r="AH625" i="12"/>
  <c r="AB626" i="12"/>
  <c r="AC626" i="12"/>
  <c r="AD626" i="12"/>
  <c r="AE626" i="12"/>
  <c r="AF626" i="12"/>
  <c r="AG626" i="12"/>
  <c r="AH626" i="12"/>
  <c r="AB627" i="12"/>
  <c r="AC627" i="12"/>
  <c r="AD627" i="12"/>
  <c r="AE627" i="12"/>
  <c r="AF627" i="12"/>
  <c r="AG627" i="12"/>
  <c r="AH627" i="12"/>
  <c r="AB628" i="12"/>
  <c r="AC628" i="12"/>
  <c r="AD628" i="12"/>
  <c r="AE628" i="12"/>
  <c r="AF628" i="12"/>
  <c r="AG628" i="12"/>
  <c r="AH628" i="12"/>
  <c r="AB629" i="12"/>
  <c r="AC629" i="12"/>
  <c r="AD629" i="12"/>
  <c r="AE629" i="12"/>
  <c r="AF629" i="12"/>
  <c r="AG629" i="12"/>
  <c r="AH629" i="12"/>
  <c r="AB630" i="12"/>
  <c r="AC630" i="12"/>
  <c r="AD630" i="12"/>
  <c r="AE630" i="12"/>
  <c r="AF630" i="12"/>
  <c r="AG630" i="12"/>
  <c r="AH630" i="12"/>
  <c r="AB631" i="12"/>
  <c r="AC631" i="12"/>
  <c r="AD631" i="12"/>
  <c r="AE631" i="12"/>
  <c r="AF631" i="12"/>
  <c r="AG631" i="12"/>
  <c r="AH631" i="12"/>
  <c r="AB632" i="12"/>
  <c r="AC632" i="12"/>
  <c r="AD632" i="12"/>
  <c r="AE632" i="12"/>
  <c r="AF632" i="12"/>
  <c r="AG632" i="12"/>
  <c r="AH632" i="12"/>
  <c r="AB633" i="12"/>
  <c r="AC633" i="12"/>
  <c r="AD633" i="12"/>
  <c r="AE633" i="12"/>
  <c r="AF633" i="12"/>
  <c r="AG633" i="12"/>
  <c r="AH633" i="12"/>
  <c r="AB634" i="12"/>
  <c r="AC634" i="12"/>
  <c r="AD634" i="12"/>
  <c r="AE634" i="12"/>
  <c r="AF634" i="12"/>
  <c r="AG634" i="12"/>
  <c r="AH634" i="12"/>
  <c r="AB635" i="12"/>
  <c r="AC635" i="12"/>
  <c r="AD635" i="12"/>
  <c r="AE635" i="12"/>
  <c r="AF635" i="12"/>
  <c r="AG635" i="12"/>
  <c r="AH635" i="12"/>
  <c r="AB636" i="12"/>
  <c r="AC636" i="12"/>
  <c r="AD636" i="12"/>
  <c r="AE636" i="12"/>
  <c r="AF636" i="12"/>
  <c r="AG636" i="12"/>
  <c r="AH636" i="12"/>
  <c r="AB637" i="12"/>
  <c r="AC637" i="12"/>
  <c r="AD637" i="12"/>
  <c r="AE637" i="12"/>
  <c r="AF637" i="12"/>
  <c r="AG637" i="12"/>
  <c r="AH637" i="12"/>
  <c r="AB638" i="12"/>
  <c r="AC638" i="12"/>
  <c r="AD638" i="12"/>
  <c r="AE638" i="12"/>
  <c r="AF638" i="12"/>
  <c r="AG638" i="12"/>
  <c r="AH638" i="12"/>
  <c r="AB639" i="12"/>
  <c r="AC639" i="12"/>
  <c r="AD639" i="12"/>
  <c r="AE639" i="12"/>
  <c r="AF639" i="12"/>
  <c r="AG639" i="12"/>
  <c r="AH639" i="12"/>
  <c r="AB640" i="12"/>
  <c r="AC640" i="12"/>
  <c r="AD640" i="12"/>
  <c r="AE640" i="12"/>
  <c r="AF640" i="12"/>
  <c r="AG640" i="12"/>
  <c r="AH640" i="12"/>
  <c r="AB641" i="12"/>
  <c r="AC641" i="12"/>
  <c r="AD641" i="12"/>
  <c r="AE641" i="12"/>
  <c r="AF641" i="12"/>
  <c r="AG641" i="12"/>
  <c r="AH641" i="12"/>
  <c r="AB642" i="12"/>
  <c r="AC642" i="12"/>
  <c r="AD642" i="12"/>
  <c r="AE642" i="12"/>
  <c r="AF642" i="12"/>
  <c r="AG642" i="12"/>
  <c r="AH642" i="12"/>
  <c r="AB643" i="12"/>
  <c r="AC643" i="12"/>
  <c r="AD643" i="12"/>
  <c r="AE643" i="12"/>
  <c r="AF643" i="12"/>
  <c r="AG643" i="12"/>
  <c r="AH643" i="12"/>
  <c r="AB644" i="12"/>
  <c r="AC644" i="12"/>
  <c r="AD644" i="12"/>
  <c r="AE644" i="12"/>
  <c r="AF644" i="12"/>
  <c r="AG644" i="12"/>
  <c r="AH644" i="12"/>
  <c r="AB645" i="12"/>
  <c r="AC645" i="12"/>
  <c r="AD645" i="12"/>
  <c r="AE645" i="12"/>
  <c r="AF645" i="12"/>
  <c r="AG645" i="12"/>
  <c r="AH645" i="12"/>
  <c r="AB646" i="12"/>
  <c r="AC646" i="12"/>
  <c r="AD646" i="12"/>
  <c r="AE646" i="12"/>
  <c r="AF646" i="12"/>
  <c r="AG646" i="12"/>
  <c r="AH646" i="12"/>
  <c r="AB647" i="12"/>
  <c r="AC647" i="12"/>
  <c r="AD647" i="12"/>
  <c r="AE647" i="12"/>
  <c r="AF647" i="12"/>
  <c r="AG647" i="12"/>
  <c r="AH647" i="12"/>
  <c r="AB648" i="12"/>
  <c r="AC648" i="12"/>
  <c r="AD648" i="12"/>
  <c r="AE648" i="12"/>
  <c r="AF648" i="12"/>
  <c r="AG648" i="12"/>
  <c r="AH648" i="12"/>
  <c r="AB649" i="12"/>
  <c r="AC649" i="12"/>
  <c r="AD649" i="12"/>
  <c r="AE649" i="12"/>
  <c r="AF649" i="12"/>
  <c r="AG649" i="12"/>
  <c r="AH649" i="12"/>
  <c r="AB650" i="12"/>
  <c r="AC650" i="12"/>
  <c r="AD650" i="12"/>
  <c r="AE650" i="12"/>
  <c r="AF650" i="12"/>
  <c r="AG650" i="12"/>
  <c r="AH650" i="12"/>
  <c r="AB651" i="12"/>
  <c r="AC651" i="12"/>
  <c r="AD651" i="12"/>
  <c r="AE651" i="12"/>
  <c r="AF651" i="12"/>
  <c r="AG651" i="12"/>
  <c r="AH651" i="12"/>
  <c r="AB652" i="12"/>
  <c r="AC652" i="12"/>
  <c r="AD652" i="12"/>
  <c r="AE652" i="12"/>
  <c r="AF652" i="12"/>
  <c r="AG652" i="12"/>
  <c r="AH652" i="12"/>
  <c r="AB653" i="12"/>
  <c r="AC653" i="12"/>
  <c r="AD653" i="12"/>
  <c r="AE653" i="12"/>
  <c r="AF653" i="12"/>
  <c r="AG653" i="12"/>
  <c r="AH653" i="12"/>
  <c r="AB654" i="12"/>
  <c r="AC654" i="12"/>
  <c r="AD654" i="12"/>
  <c r="AE654" i="12"/>
  <c r="AF654" i="12"/>
  <c r="AG654" i="12"/>
  <c r="AH654" i="12"/>
  <c r="AB655" i="12"/>
  <c r="AC655" i="12"/>
  <c r="AD655" i="12"/>
  <c r="AE655" i="12"/>
  <c r="AF655" i="12"/>
  <c r="AG655" i="12"/>
  <c r="AH655" i="12"/>
  <c r="AB656" i="12"/>
  <c r="AC656" i="12"/>
  <c r="AD656" i="12"/>
  <c r="AE656" i="12"/>
  <c r="AF656" i="12"/>
  <c r="AG656" i="12"/>
  <c r="AH656" i="12"/>
  <c r="AB657" i="12"/>
  <c r="AC657" i="12"/>
  <c r="AD657" i="12"/>
  <c r="AE657" i="12"/>
  <c r="AF657" i="12"/>
  <c r="AG657" i="12"/>
  <c r="AH657" i="12"/>
  <c r="AB658" i="12"/>
  <c r="AC658" i="12"/>
  <c r="AD658" i="12"/>
  <c r="AE658" i="12"/>
  <c r="AF658" i="12"/>
  <c r="AG658" i="12"/>
  <c r="AH658" i="12"/>
  <c r="AB659" i="12"/>
  <c r="AC659" i="12"/>
  <c r="AD659" i="12"/>
  <c r="AE659" i="12"/>
  <c r="AF659" i="12"/>
  <c r="AG659" i="12"/>
  <c r="AH659" i="12"/>
  <c r="AB660" i="12"/>
  <c r="AC660" i="12"/>
  <c r="AD660" i="12"/>
  <c r="AE660" i="12"/>
  <c r="AF660" i="12"/>
  <c r="AG660" i="12"/>
  <c r="AH660" i="12"/>
  <c r="AB661" i="12"/>
  <c r="AC661" i="12"/>
  <c r="AD661" i="12"/>
  <c r="AE661" i="12"/>
  <c r="AF661" i="12"/>
  <c r="AG661" i="12"/>
  <c r="AH661" i="12"/>
  <c r="AB662" i="12"/>
  <c r="AC662" i="12"/>
  <c r="AD662" i="12"/>
  <c r="AE662" i="12"/>
  <c r="AF662" i="12"/>
  <c r="AG662" i="12"/>
  <c r="AH662" i="12"/>
  <c r="AB663" i="12"/>
  <c r="AC663" i="12"/>
  <c r="AD663" i="12"/>
  <c r="AE663" i="12"/>
  <c r="AF663" i="12"/>
  <c r="AG663" i="12"/>
  <c r="AH663" i="12"/>
  <c r="AB664" i="12"/>
  <c r="AC664" i="12"/>
  <c r="AD664" i="12"/>
  <c r="AE664" i="12"/>
  <c r="AF664" i="12"/>
  <c r="AG664" i="12"/>
  <c r="AH664" i="12"/>
  <c r="AB665" i="12"/>
  <c r="AC665" i="12"/>
  <c r="AD665" i="12"/>
  <c r="AE665" i="12"/>
  <c r="AF665" i="12"/>
  <c r="AG665" i="12"/>
  <c r="AH665" i="12"/>
  <c r="AB666" i="12"/>
  <c r="AC666" i="12"/>
  <c r="AD666" i="12"/>
  <c r="AE666" i="12"/>
  <c r="AF666" i="12"/>
  <c r="AG666" i="12"/>
  <c r="AH666" i="12"/>
  <c r="AB667" i="12"/>
  <c r="AC667" i="12"/>
  <c r="AD667" i="12"/>
  <c r="AE667" i="12"/>
  <c r="AF667" i="12"/>
  <c r="AG667" i="12"/>
  <c r="AH667" i="12"/>
  <c r="AB668" i="12"/>
  <c r="AC668" i="12"/>
  <c r="AD668" i="12"/>
  <c r="AE668" i="12"/>
  <c r="AF668" i="12"/>
  <c r="AG668" i="12"/>
  <c r="AH668" i="12"/>
  <c r="AB669" i="12"/>
  <c r="AC669" i="12"/>
  <c r="AD669" i="12"/>
  <c r="AE669" i="12"/>
  <c r="AF669" i="12"/>
  <c r="AG669" i="12"/>
  <c r="AH669" i="12"/>
  <c r="AB670" i="12"/>
  <c r="AC670" i="12"/>
  <c r="AD670" i="12"/>
  <c r="AE670" i="12"/>
  <c r="AF670" i="12"/>
  <c r="AG670" i="12"/>
  <c r="AH670" i="12"/>
  <c r="AB671" i="12"/>
  <c r="AC671" i="12"/>
  <c r="AD671" i="12"/>
  <c r="AE671" i="12"/>
  <c r="AF671" i="12"/>
  <c r="AG671" i="12"/>
  <c r="AH671" i="12"/>
  <c r="AB672" i="12"/>
  <c r="AC672" i="12"/>
  <c r="AD672" i="12"/>
  <c r="AE672" i="12"/>
  <c r="AF672" i="12"/>
  <c r="AG672" i="12"/>
  <c r="AH672" i="12"/>
  <c r="AB673" i="12"/>
  <c r="AC673" i="12"/>
  <c r="AD673" i="12"/>
  <c r="AE673" i="12"/>
  <c r="AF673" i="12"/>
  <c r="AG673" i="12"/>
  <c r="AH673" i="12"/>
  <c r="AB674" i="12"/>
  <c r="AC674" i="12"/>
  <c r="AD674" i="12"/>
  <c r="AE674" i="12"/>
  <c r="AF674" i="12"/>
  <c r="AG674" i="12"/>
  <c r="AH674" i="12"/>
  <c r="AB675" i="12"/>
  <c r="AC675" i="12"/>
  <c r="AD675" i="12"/>
  <c r="AE675" i="12"/>
  <c r="AF675" i="12"/>
  <c r="AG675" i="12"/>
  <c r="AH675" i="12"/>
  <c r="AB676" i="12"/>
  <c r="AC676" i="12"/>
  <c r="AD676" i="12"/>
  <c r="AE676" i="12"/>
  <c r="AF676" i="12"/>
  <c r="AG676" i="12"/>
  <c r="AH676" i="12"/>
  <c r="AB677" i="12"/>
  <c r="AC677" i="12"/>
  <c r="AD677" i="12"/>
  <c r="AE677" i="12"/>
  <c r="AF677" i="12"/>
  <c r="AG677" i="12"/>
  <c r="AH677" i="12"/>
  <c r="AB678" i="12"/>
  <c r="AC678" i="12"/>
  <c r="AD678" i="12"/>
  <c r="AE678" i="12"/>
  <c r="AF678" i="12"/>
  <c r="AG678" i="12"/>
  <c r="AH678" i="12"/>
  <c r="AB679" i="12"/>
  <c r="AC679" i="12"/>
  <c r="AD679" i="12"/>
  <c r="AE679" i="12"/>
  <c r="AF679" i="12"/>
  <c r="AG679" i="12"/>
  <c r="AH679" i="12"/>
  <c r="AB680" i="12"/>
  <c r="AC680" i="12"/>
  <c r="AD680" i="12"/>
  <c r="AE680" i="12"/>
  <c r="AF680" i="12"/>
  <c r="AG680" i="12"/>
  <c r="AH680" i="12"/>
  <c r="AB681" i="12"/>
  <c r="AC681" i="12"/>
  <c r="AD681" i="12"/>
  <c r="AE681" i="12"/>
  <c r="AF681" i="12"/>
  <c r="AG681" i="12"/>
  <c r="AH681" i="12"/>
  <c r="AB682" i="12"/>
  <c r="AC682" i="12"/>
  <c r="AD682" i="12"/>
  <c r="AE682" i="12"/>
  <c r="AF682" i="12"/>
  <c r="AG682" i="12"/>
  <c r="AH682" i="12"/>
  <c r="AB683" i="12"/>
  <c r="AC683" i="12"/>
  <c r="AD683" i="12"/>
  <c r="AE683" i="12"/>
  <c r="AF683" i="12"/>
  <c r="AG683" i="12"/>
  <c r="AH683" i="12"/>
  <c r="AB684" i="12"/>
  <c r="AC684" i="12"/>
  <c r="AD684" i="12"/>
  <c r="AE684" i="12"/>
  <c r="AF684" i="12"/>
  <c r="AG684" i="12"/>
  <c r="AH684" i="12"/>
  <c r="AB685" i="12"/>
  <c r="AC685" i="12"/>
  <c r="AD685" i="12"/>
  <c r="AE685" i="12"/>
  <c r="AF685" i="12"/>
  <c r="AG685" i="12"/>
  <c r="AH685" i="12"/>
  <c r="AB686" i="12"/>
  <c r="AC686" i="12"/>
  <c r="AD686" i="12"/>
  <c r="AE686" i="12"/>
  <c r="AF686" i="12"/>
  <c r="AG686" i="12"/>
  <c r="AH686" i="12"/>
  <c r="AB687" i="12"/>
  <c r="AC687" i="12"/>
  <c r="AD687" i="12"/>
  <c r="AE687" i="12"/>
  <c r="AF687" i="12"/>
  <c r="AG687" i="12"/>
  <c r="AH687" i="12"/>
  <c r="AB688" i="12"/>
  <c r="AC688" i="12"/>
  <c r="AD688" i="12"/>
  <c r="AE688" i="12"/>
  <c r="AF688" i="12"/>
  <c r="AG688" i="12"/>
  <c r="AH688" i="12"/>
  <c r="AB689" i="12"/>
  <c r="AC689" i="12"/>
  <c r="AD689" i="12"/>
  <c r="AE689" i="12"/>
  <c r="AF689" i="12"/>
  <c r="AG689" i="12"/>
  <c r="AH689" i="12"/>
  <c r="AB690" i="12"/>
  <c r="AC690" i="12"/>
  <c r="AD690" i="12"/>
  <c r="AE690" i="12"/>
  <c r="AF690" i="12"/>
  <c r="AG690" i="12"/>
  <c r="AH690" i="12"/>
  <c r="AB691" i="12"/>
  <c r="AC691" i="12"/>
  <c r="AD691" i="12"/>
  <c r="AE691" i="12"/>
  <c r="AF691" i="12"/>
  <c r="AG691" i="12"/>
  <c r="AH691" i="12"/>
  <c r="AB692" i="12"/>
  <c r="AC692" i="12"/>
  <c r="AD692" i="12"/>
  <c r="AE692" i="12"/>
  <c r="AF692" i="12"/>
  <c r="AG692" i="12"/>
  <c r="AH692" i="12"/>
  <c r="AB693" i="12"/>
  <c r="AC693" i="12"/>
  <c r="AD693" i="12"/>
  <c r="AE693" i="12"/>
  <c r="AF693" i="12"/>
  <c r="AG693" i="12"/>
  <c r="AH693" i="12"/>
  <c r="AB694" i="12"/>
  <c r="AC694" i="12"/>
  <c r="AD694" i="12"/>
  <c r="AE694" i="12"/>
  <c r="AF694" i="12"/>
  <c r="AG694" i="12"/>
  <c r="AH694" i="12"/>
  <c r="AB695" i="12"/>
  <c r="AC695" i="12"/>
  <c r="AD695" i="12"/>
  <c r="AE695" i="12"/>
  <c r="AF695" i="12"/>
  <c r="AG695" i="12"/>
  <c r="AH695" i="12"/>
  <c r="AB696" i="12"/>
  <c r="AC696" i="12"/>
  <c r="AD696" i="12"/>
  <c r="AE696" i="12"/>
  <c r="AF696" i="12"/>
  <c r="AG696" i="12"/>
  <c r="AH696" i="12"/>
  <c r="AB697" i="12"/>
  <c r="AC697" i="12"/>
  <c r="AD697" i="12"/>
  <c r="AE697" i="12"/>
  <c r="AF697" i="12"/>
  <c r="AG697" i="12"/>
  <c r="AH697" i="12"/>
  <c r="AB698" i="12"/>
  <c r="AC698" i="12"/>
  <c r="AD698" i="12"/>
  <c r="AE698" i="12"/>
  <c r="AF698" i="12"/>
  <c r="AG698" i="12"/>
  <c r="AH698" i="12"/>
  <c r="AB699" i="12"/>
  <c r="AC699" i="12"/>
  <c r="AD699" i="12"/>
  <c r="AE699" i="12"/>
  <c r="AF699" i="12"/>
  <c r="AG699" i="12"/>
  <c r="AH699" i="12"/>
  <c r="AB700" i="12"/>
  <c r="AC700" i="12"/>
  <c r="AD700" i="12"/>
  <c r="AE700" i="12"/>
  <c r="AF700" i="12"/>
  <c r="AG700" i="12"/>
  <c r="AH700" i="12"/>
  <c r="AB701" i="12"/>
  <c r="AC701" i="12"/>
  <c r="AD701" i="12"/>
  <c r="AE701" i="12"/>
  <c r="AF701" i="12"/>
  <c r="AG701" i="12"/>
  <c r="AH701" i="12"/>
  <c r="AB702" i="12"/>
  <c r="AC702" i="12"/>
  <c r="AD702" i="12"/>
  <c r="AE702" i="12"/>
  <c r="AF702" i="12"/>
  <c r="AG702" i="12"/>
  <c r="AH702" i="12"/>
  <c r="AB703" i="12"/>
  <c r="AC703" i="12"/>
  <c r="AD703" i="12"/>
  <c r="AE703" i="12"/>
  <c r="AF703" i="12"/>
  <c r="AG703" i="12"/>
  <c r="AH703" i="12"/>
  <c r="AB704" i="12"/>
  <c r="AC704" i="12"/>
  <c r="AD704" i="12"/>
  <c r="AE704" i="12"/>
  <c r="AF704" i="12"/>
  <c r="AG704" i="12"/>
  <c r="AH704" i="12"/>
  <c r="AB705" i="12"/>
  <c r="AC705" i="12"/>
  <c r="AD705" i="12"/>
  <c r="AE705" i="12"/>
  <c r="AF705" i="12"/>
  <c r="AG705" i="12"/>
  <c r="AH705" i="12"/>
  <c r="AB706" i="12"/>
  <c r="AC706" i="12"/>
  <c r="AD706" i="12"/>
  <c r="AE706" i="12"/>
  <c r="AF706" i="12"/>
  <c r="AG706" i="12"/>
  <c r="AH706" i="12"/>
  <c r="AB707" i="12"/>
  <c r="AC707" i="12"/>
  <c r="AD707" i="12"/>
  <c r="AE707" i="12"/>
  <c r="AF707" i="12"/>
  <c r="AG707" i="12"/>
  <c r="AH707" i="12"/>
  <c r="AB708" i="12"/>
  <c r="AC708" i="12"/>
  <c r="AD708" i="12"/>
  <c r="AE708" i="12"/>
  <c r="AF708" i="12"/>
  <c r="AG708" i="12"/>
  <c r="AH708" i="12"/>
  <c r="AB709" i="12"/>
  <c r="AC709" i="12"/>
  <c r="AD709" i="12"/>
  <c r="AE709" i="12"/>
  <c r="AF709" i="12"/>
  <c r="AG709" i="12"/>
  <c r="AH709" i="12"/>
  <c r="AB710" i="12"/>
  <c r="AC710" i="12"/>
  <c r="AD710" i="12"/>
  <c r="AE710" i="12"/>
  <c r="AF710" i="12"/>
  <c r="AG710" i="12"/>
  <c r="AH710" i="12"/>
  <c r="AB711" i="12"/>
  <c r="AC711" i="12"/>
  <c r="AD711" i="12"/>
  <c r="AE711" i="12"/>
  <c r="AF711" i="12"/>
  <c r="AG711" i="12"/>
  <c r="AH711" i="12"/>
  <c r="AB712" i="12"/>
  <c r="AC712" i="12"/>
  <c r="AD712" i="12"/>
  <c r="AE712" i="12"/>
  <c r="AF712" i="12"/>
  <c r="AG712" i="12"/>
  <c r="AH712" i="12"/>
  <c r="AB713" i="12"/>
  <c r="AC713" i="12"/>
  <c r="AD713" i="12"/>
  <c r="AE713" i="12"/>
  <c r="AF713" i="12"/>
  <c r="AG713" i="12"/>
  <c r="AH713" i="12"/>
  <c r="AB714" i="12"/>
  <c r="AC714" i="12"/>
  <c r="AD714" i="12"/>
  <c r="AE714" i="12"/>
  <c r="AF714" i="12"/>
  <c r="AG714" i="12"/>
  <c r="AH714" i="12"/>
  <c r="AB715" i="12"/>
  <c r="AC715" i="12"/>
  <c r="AD715" i="12"/>
  <c r="AE715" i="12"/>
  <c r="AF715" i="12"/>
  <c r="AG715" i="12"/>
  <c r="AH715" i="12"/>
  <c r="AB716" i="12"/>
  <c r="AC716" i="12"/>
  <c r="AD716" i="12"/>
  <c r="AE716" i="12"/>
  <c r="AF716" i="12"/>
  <c r="AG716" i="12"/>
  <c r="AH716" i="12"/>
  <c r="AB717" i="12"/>
  <c r="AC717" i="12"/>
  <c r="AD717" i="12"/>
  <c r="AE717" i="12"/>
  <c r="AF717" i="12"/>
  <c r="AG717" i="12"/>
  <c r="AH717" i="12"/>
  <c r="AB718" i="12"/>
  <c r="AC718" i="12"/>
  <c r="AD718" i="12"/>
  <c r="AE718" i="12"/>
  <c r="AF718" i="12"/>
  <c r="AG718" i="12"/>
  <c r="AH718" i="12"/>
  <c r="AB719" i="12"/>
  <c r="AC719" i="12"/>
  <c r="AD719" i="12"/>
  <c r="AE719" i="12"/>
  <c r="AF719" i="12"/>
  <c r="AG719" i="12"/>
  <c r="AH719" i="12"/>
  <c r="AB720" i="12"/>
  <c r="AC720" i="12"/>
  <c r="AD720" i="12"/>
  <c r="AE720" i="12"/>
  <c r="AF720" i="12"/>
  <c r="AG720" i="12"/>
  <c r="AH720" i="12"/>
  <c r="AB721" i="12"/>
  <c r="AC721" i="12"/>
  <c r="AD721" i="12"/>
  <c r="AE721" i="12"/>
  <c r="AF721" i="12"/>
  <c r="AG721" i="12"/>
  <c r="AH721" i="12"/>
  <c r="AB722" i="12"/>
  <c r="AC722" i="12"/>
  <c r="AD722" i="12"/>
  <c r="AE722" i="12"/>
  <c r="AF722" i="12"/>
  <c r="AG722" i="12"/>
  <c r="AH722" i="12"/>
  <c r="AB723" i="12"/>
  <c r="AC723" i="12"/>
  <c r="AD723" i="12"/>
  <c r="AE723" i="12"/>
  <c r="AF723" i="12"/>
  <c r="AG723" i="12"/>
  <c r="AH723" i="12"/>
  <c r="AB724" i="12"/>
  <c r="AC724" i="12"/>
  <c r="AD724" i="12"/>
  <c r="AE724" i="12"/>
  <c r="AF724" i="12"/>
  <c r="AG724" i="12"/>
  <c r="AH724" i="12"/>
  <c r="AB725" i="12"/>
  <c r="AC725" i="12"/>
  <c r="AD725" i="12"/>
  <c r="AE725" i="12"/>
  <c r="AF725" i="12"/>
  <c r="AG725" i="12"/>
  <c r="AH725" i="12"/>
  <c r="AB726" i="12"/>
  <c r="AC726" i="12"/>
  <c r="AD726" i="12"/>
  <c r="AE726" i="12"/>
  <c r="AF726" i="12"/>
  <c r="AG726" i="12"/>
  <c r="AH726" i="12"/>
  <c r="AB727" i="12"/>
  <c r="AC727" i="12"/>
  <c r="AD727" i="12"/>
  <c r="AE727" i="12"/>
  <c r="AF727" i="12"/>
  <c r="AG727" i="12"/>
  <c r="AH727" i="12"/>
  <c r="AB728" i="12"/>
  <c r="AC728" i="12"/>
  <c r="AD728" i="12"/>
  <c r="AE728" i="12"/>
  <c r="AF728" i="12"/>
  <c r="AG728" i="12"/>
  <c r="AH728" i="12"/>
  <c r="AB729" i="12"/>
  <c r="AC729" i="12"/>
  <c r="AD729" i="12"/>
  <c r="AE729" i="12"/>
  <c r="AF729" i="12"/>
  <c r="AG729" i="12"/>
  <c r="AH729" i="12"/>
  <c r="AB730" i="12"/>
  <c r="AC730" i="12"/>
  <c r="AD730" i="12"/>
  <c r="AE730" i="12"/>
  <c r="AF730" i="12"/>
  <c r="AG730" i="12"/>
  <c r="AH730" i="12"/>
  <c r="AB731" i="12"/>
  <c r="AC731" i="12"/>
  <c r="AD731" i="12"/>
  <c r="AE731" i="12"/>
  <c r="AF731" i="12"/>
  <c r="AG731" i="12"/>
  <c r="AH731" i="12"/>
  <c r="AB732" i="12"/>
  <c r="AC732" i="12"/>
  <c r="AD732" i="12"/>
  <c r="AE732" i="12"/>
  <c r="AF732" i="12"/>
  <c r="AG732" i="12"/>
  <c r="AH732" i="12"/>
  <c r="AB733" i="12"/>
  <c r="AC733" i="12"/>
  <c r="AD733" i="12"/>
  <c r="AE733" i="12"/>
  <c r="AF733" i="12"/>
  <c r="AG733" i="12"/>
  <c r="AH733" i="12"/>
  <c r="AB734" i="12"/>
  <c r="AC734" i="12"/>
  <c r="AD734" i="12"/>
  <c r="AE734" i="12"/>
  <c r="AF734" i="12"/>
  <c r="AG734" i="12"/>
  <c r="AH734" i="12"/>
  <c r="AB735" i="12"/>
  <c r="AC735" i="12"/>
  <c r="AD735" i="12"/>
  <c r="AE735" i="12"/>
  <c r="AF735" i="12"/>
  <c r="AG735" i="12"/>
  <c r="AH735" i="12"/>
  <c r="AB736" i="12"/>
  <c r="AC736" i="12"/>
  <c r="AD736" i="12"/>
  <c r="AE736" i="12"/>
  <c r="AF736" i="12"/>
  <c r="AG736" i="12"/>
  <c r="AH736" i="12"/>
  <c r="AB737" i="12"/>
  <c r="AC737" i="12"/>
  <c r="AD737" i="12"/>
  <c r="AE737" i="12"/>
  <c r="AF737" i="12"/>
  <c r="AG737" i="12"/>
  <c r="AH737" i="12"/>
  <c r="AB738" i="12"/>
  <c r="AC738" i="12"/>
  <c r="AD738" i="12"/>
  <c r="AE738" i="12"/>
  <c r="AF738" i="12"/>
  <c r="AG738" i="12"/>
  <c r="AH738" i="12"/>
  <c r="AB739" i="12"/>
  <c r="AC739" i="12"/>
  <c r="AD739" i="12"/>
  <c r="AE739" i="12"/>
  <c r="AF739" i="12"/>
  <c r="AG739" i="12"/>
  <c r="AH739" i="12"/>
  <c r="AB740" i="12"/>
  <c r="AC740" i="12"/>
  <c r="AD740" i="12"/>
  <c r="AE740" i="12"/>
  <c r="AF740" i="12"/>
  <c r="AG740" i="12"/>
  <c r="AH740" i="12"/>
  <c r="AB741" i="12"/>
  <c r="AC741" i="12"/>
  <c r="AD741" i="12"/>
  <c r="AE741" i="12"/>
  <c r="AF741" i="12"/>
  <c r="AG741" i="12"/>
  <c r="AH741" i="12"/>
  <c r="AB742" i="12"/>
  <c r="AC742" i="12"/>
  <c r="AD742" i="12"/>
  <c r="AE742" i="12"/>
  <c r="AF742" i="12"/>
  <c r="AG742" i="12"/>
  <c r="AH742" i="12"/>
  <c r="AB743" i="12"/>
  <c r="AC743" i="12"/>
  <c r="AD743" i="12"/>
  <c r="AE743" i="12"/>
  <c r="AF743" i="12"/>
  <c r="AG743" i="12"/>
  <c r="AH743" i="12"/>
  <c r="AB744" i="12"/>
  <c r="AC744" i="12"/>
  <c r="AD744" i="12"/>
  <c r="AE744" i="12"/>
  <c r="AF744" i="12"/>
  <c r="AG744" i="12"/>
  <c r="AH744" i="12"/>
  <c r="AB745" i="12"/>
  <c r="AC745" i="12"/>
  <c r="AD745" i="12"/>
  <c r="AE745" i="12"/>
  <c r="AF745" i="12"/>
  <c r="AG745" i="12"/>
  <c r="AH745" i="12"/>
  <c r="AB746" i="12"/>
  <c r="AC746" i="12"/>
  <c r="AD746" i="12"/>
  <c r="AE746" i="12"/>
  <c r="AF746" i="12"/>
  <c r="AG746" i="12"/>
  <c r="AH746" i="12"/>
  <c r="AB747" i="12"/>
  <c r="AC747" i="12"/>
  <c r="AD747" i="12"/>
  <c r="AE747" i="12"/>
  <c r="AF747" i="12"/>
  <c r="AG747" i="12"/>
  <c r="AH747" i="12"/>
  <c r="AB748" i="12"/>
  <c r="AC748" i="12"/>
  <c r="AD748" i="12"/>
  <c r="AE748" i="12"/>
  <c r="AF748" i="12"/>
  <c r="AG748" i="12"/>
  <c r="AH748" i="12"/>
  <c r="AB749" i="12"/>
  <c r="AC749" i="12"/>
  <c r="AD749" i="12"/>
  <c r="AE749" i="12"/>
  <c r="AF749" i="12"/>
  <c r="AG749" i="12"/>
  <c r="AH749" i="12"/>
  <c r="AB750" i="12"/>
  <c r="AC750" i="12"/>
  <c r="AD750" i="12"/>
  <c r="AE750" i="12"/>
  <c r="AF750" i="12"/>
  <c r="AG750" i="12"/>
  <c r="AH750" i="12"/>
  <c r="AB751" i="12"/>
  <c r="AC751" i="12"/>
  <c r="AD751" i="12"/>
  <c r="AE751" i="12"/>
  <c r="AF751" i="12"/>
  <c r="AG751" i="12"/>
  <c r="AH751" i="12"/>
  <c r="AB752" i="12"/>
  <c r="AC752" i="12"/>
  <c r="AD752" i="12"/>
  <c r="AE752" i="12"/>
  <c r="AF752" i="12"/>
  <c r="AG752" i="12"/>
  <c r="AH752" i="12"/>
  <c r="AB753" i="12"/>
  <c r="AC753" i="12"/>
  <c r="AD753" i="12"/>
  <c r="AE753" i="12"/>
  <c r="AF753" i="12"/>
  <c r="AG753" i="12"/>
  <c r="AH753" i="12"/>
  <c r="AB754" i="12"/>
  <c r="AC754" i="12"/>
  <c r="AD754" i="12"/>
  <c r="AE754" i="12"/>
  <c r="AF754" i="12"/>
  <c r="AG754" i="12"/>
  <c r="AH754" i="12"/>
  <c r="AB755" i="12"/>
  <c r="AC755" i="12"/>
  <c r="AD755" i="12"/>
  <c r="AE755" i="12"/>
  <c r="AF755" i="12"/>
  <c r="AG755" i="12"/>
  <c r="AH755" i="12"/>
  <c r="AB756" i="12"/>
  <c r="AC756" i="12"/>
  <c r="AD756" i="12"/>
  <c r="AE756" i="12"/>
  <c r="AF756" i="12"/>
  <c r="AG756" i="12"/>
  <c r="AH756" i="12"/>
  <c r="AB757" i="12"/>
  <c r="AC757" i="12"/>
  <c r="AD757" i="12"/>
  <c r="AE757" i="12"/>
  <c r="AF757" i="12"/>
  <c r="AG757" i="12"/>
  <c r="AH757" i="12"/>
  <c r="AB758" i="12"/>
  <c r="AC758" i="12"/>
  <c r="AD758" i="12"/>
  <c r="AE758" i="12"/>
  <c r="AF758" i="12"/>
  <c r="AG758" i="12"/>
  <c r="AH758" i="12"/>
  <c r="AB759" i="12"/>
  <c r="AC759" i="12"/>
  <c r="AD759" i="12"/>
  <c r="AE759" i="12"/>
  <c r="AF759" i="12"/>
  <c r="AG759" i="12"/>
  <c r="AH759" i="12"/>
  <c r="AB760" i="12"/>
  <c r="AC760" i="12"/>
  <c r="AD760" i="12"/>
  <c r="AE760" i="12"/>
  <c r="AF760" i="12"/>
  <c r="AG760" i="12"/>
  <c r="AH760" i="12"/>
  <c r="AB761" i="12"/>
  <c r="AC761" i="12"/>
  <c r="AD761" i="12"/>
  <c r="AE761" i="12"/>
  <c r="AF761" i="12"/>
  <c r="AG761" i="12"/>
  <c r="AH761" i="12"/>
  <c r="AB762" i="12"/>
  <c r="AC762" i="12"/>
  <c r="AD762" i="12"/>
  <c r="AE762" i="12"/>
  <c r="AF762" i="12"/>
  <c r="AG762" i="12"/>
  <c r="AH762" i="12"/>
  <c r="AB763" i="12"/>
  <c r="AC763" i="12"/>
  <c r="AD763" i="12"/>
  <c r="AE763" i="12"/>
  <c r="AF763" i="12"/>
  <c r="AG763" i="12"/>
  <c r="AH763" i="12"/>
  <c r="AB764" i="12"/>
  <c r="AC764" i="12"/>
  <c r="AD764" i="12"/>
  <c r="AE764" i="12"/>
  <c r="AF764" i="12"/>
  <c r="AG764" i="12"/>
  <c r="AH764" i="12"/>
  <c r="AB765" i="12"/>
  <c r="AC765" i="12"/>
  <c r="AD765" i="12"/>
  <c r="AE765" i="12"/>
  <c r="AF765" i="12"/>
  <c r="AG765" i="12"/>
  <c r="AH765" i="12"/>
  <c r="AB766" i="12"/>
  <c r="AC766" i="12"/>
  <c r="AD766" i="12"/>
  <c r="AE766" i="12"/>
  <c r="AF766" i="12"/>
  <c r="AG766" i="12"/>
  <c r="AH766" i="12"/>
  <c r="AB767" i="12"/>
  <c r="AC767" i="12"/>
  <c r="AD767" i="12"/>
  <c r="AE767" i="12"/>
  <c r="AF767" i="12"/>
  <c r="AG767" i="12"/>
  <c r="AH767" i="12"/>
  <c r="AB768" i="12"/>
  <c r="AC768" i="12"/>
  <c r="AD768" i="12"/>
  <c r="AE768" i="12"/>
  <c r="AF768" i="12"/>
  <c r="AG768" i="12"/>
  <c r="AH768" i="12"/>
  <c r="AB769" i="12"/>
  <c r="AC769" i="12"/>
  <c r="AD769" i="12"/>
  <c r="AE769" i="12"/>
  <c r="AF769" i="12"/>
  <c r="AG769" i="12"/>
  <c r="AH769" i="12"/>
  <c r="AB770" i="12"/>
  <c r="AC770" i="12"/>
  <c r="AD770" i="12"/>
  <c r="AE770" i="12"/>
  <c r="AF770" i="12"/>
  <c r="AG770" i="12"/>
  <c r="AH770" i="12"/>
  <c r="AB771" i="12"/>
  <c r="AC771" i="12"/>
  <c r="AD771" i="12"/>
  <c r="AE771" i="12"/>
  <c r="AF771" i="12"/>
  <c r="AG771" i="12"/>
  <c r="AH771" i="12"/>
  <c r="AB772" i="12"/>
  <c r="AC772" i="12"/>
  <c r="AD772" i="12"/>
  <c r="AE772" i="12"/>
  <c r="AF772" i="12"/>
  <c r="AG772" i="12"/>
  <c r="AH772" i="12"/>
  <c r="AB773" i="12"/>
  <c r="AC773" i="12"/>
  <c r="AD773" i="12"/>
  <c r="AE773" i="12"/>
  <c r="AF773" i="12"/>
  <c r="AG773" i="12"/>
  <c r="AH773" i="12"/>
  <c r="AB774" i="12"/>
  <c r="AC774" i="12"/>
  <c r="AD774" i="12"/>
  <c r="AE774" i="12"/>
  <c r="AF774" i="12"/>
  <c r="AG774" i="12"/>
  <c r="AH774" i="12"/>
  <c r="AB775" i="12"/>
  <c r="AC775" i="12"/>
  <c r="AD775" i="12"/>
  <c r="AE775" i="12"/>
  <c r="AF775" i="12"/>
  <c r="AG775" i="12"/>
  <c r="AH775" i="12"/>
  <c r="AB776" i="12"/>
  <c r="AC776" i="12"/>
  <c r="AD776" i="12"/>
  <c r="AE776" i="12"/>
  <c r="AF776" i="12"/>
  <c r="AG776" i="12"/>
  <c r="AH776" i="12"/>
  <c r="AB777" i="12"/>
  <c r="AC777" i="12"/>
  <c r="AD777" i="12"/>
  <c r="AE777" i="12"/>
  <c r="AF777" i="12"/>
  <c r="AG777" i="12"/>
  <c r="AH777" i="12"/>
  <c r="AB778" i="12"/>
  <c r="AC778" i="12"/>
  <c r="AD778" i="12"/>
  <c r="AE778" i="12"/>
  <c r="AF778" i="12"/>
  <c r="AG778" i="12"/>
  <c r="AH778" i="12"/>
  <c r="AB779" i="12"/>
  <c r="AC779" i="12"/>
  <c r="AD779" i="12"/>
  <c r="AE779" i="12"/>
  <c r="AF779" i="12"/>
  <c r="AG779" i="12"/>
  <c r="AH779" i="12"/>
  <c r="AB780" i="12"/>
  <c r="AC780" i="12"/>
  <c r="AD780" i="12"/>
  <c r="AE780" i="12"/>
  <c r="AF780" i="12"/>
  <c r="AG780" i="12"/>
  <c r="AH780" i="12"/>
  <c r="AB781" i="12"/>
  <c r="AC781" i="12"/>
  <c r="AD781" i="12"/>
  <c r="AE781" i="12"/>
  <c r="AF781" i="12"/>
  <c r="AG781" i="12"/>
  <c r="AH781" i="12"/>
  <c r="AB782" i="12"/>
  <c r="AC782" i="12"/>
  <c r="AD782" i="12"/>
  <c r="AE782" i="12"/>
  <c r="AF782" i="12"/>
  <c r="AG782" i="12"/>
  <c r="AH782" i="12"/>
  <c r="AB783" i="12"/>
  <c r="AC783" i="12"/>
  <c r="AD783" i="12"/>
  <c r="AE783" i="12"/>
  <c r="AF783" i="12"/>
  <c r="AG783" i="12"/>
  <c r="AH783" i="12"/>
  <c r="AB784" i="12"/>
  <c r="AC784" i="12"/>
  <c r="AD784" i="12"/>
  <c r="AE784" i="12"/>
  <c r="AF784" i="12"/>
  <c r="AG784" i="12"/>
  <c r="AH784" i="12"/>
  <c r="AB785" i="12"/>
  <c r="AC785" i="12"/>
  <c r="AD785" i="12"/>
  <c r="AE785" i="12"/>
  <c r="AF785" i="12"/>
  <c r="AG785" i="12"/>
  <c r="AH785" i="12"/>
  <c r="AB786" i="12"/>
  <c r="AC786" i="12"/>
  <c r="AD786" i="12"/>
  <c r="AE786" i="12"/>
  <c r="AF786" i="12"/>
  <c r="AG786" i="12"/>
  <c r="AH786" i="12"/>
  <c r="AB787" i="12"/>
  <c r="AC787" i="12"/>
  <c r="AD787" i="12"/>
  <c r="AE787" i="12"/>
  <c r="AF787" i="12"/>
  <c r="AG787" i="12"/>
  <c r="AH787" i="12"/>
  <c r="AB788" i="12"/>
  <c r="AC788" i="12"/>
  <c r="AD788" i="12"/>
  <c r="AE788" i="12"/>
  <c r="AF788" i="12"/>
  <c r="AG788" i="12"/>
  <c r="AH788" i="12"/>
  <c r="AB789" i="12"/>
  <c r="AC789" i="12"/>
  <c r="AD789" i="12"/>
  <c r="AE789" i="12"/>
  <c r="AF789" i="12"/>
  <c r="AG789" i="12"/>
  <c r="AH789" i="12"/>
  <c r="AB790" i="12"/>
  <c r="AC790" i="12"/>
  <c r="AD790" i="12"/>
  <c r="AE790" i="12"/>
  <c r="AF790" i="12"/>
  <c r="AG790" i="12"/>
  <c r="AH790" i="12"/>
  <c r="AB791" i="12"/>
  <c r="AC791" i="12"/>
  <c r="AD791" i="12"/>
  <c r="AE791" i="12"/>
  <c r="AF791" i="12"/>
  <c r="AG791" i="12"/>
  <c r="AH791" i="12"/>
  <c r="AB792" i="12"/>
  <c r="AC792" i="12"/>
  <c r="AD792" i="12"/>
  <c r="AE792" i="12"/>
  <c r="AF792" i="12"/>
  <c r="AG792" i="12"/>
  <c r="AH792" i="12"/>
  <c r="AB793" i="12"/>
  <c r="AC793" i="12"/>
  <c r="AD793" i="12"/>
  <c r="AE793" i="12"/>
  <c r="AF793" i="12"/>
  <c r="AG793" i="12"/>
  <c r="AH793" i="12"/>
  <c r="AB794" i="12"/>
  <c r="AC794" i="12"/>
  <c r="AD794" i="12"/>
  <c r="AE794" i="12"/>
  <c r="AF794" i="12"/>
  <c r="AG794" i="12"/>
  <c r="AH794" i="12"/>
  <c r="AB795" i="12"/>
  <c r="AC795" i="12"/>
  <c r="AD795" i="12"/>
  <c r="AE795" i="12"/>
  <c r="AF795" i="12"/>
  <c r="AG795" i="12"/>
  <c r="AH795" i="12"/>
  <c r="AB796" i="12"/>
  <c r="AC796" i="12"/>
  <c r="AD796" i="12"/>
  <c r="AE796" i="12"/>
  <c r="AF796" i="12"/>
  <c r="AG796" i="12"/>
  <c r="AH796" i="12"/>
  <c r="AB797" i="12"/>
  <c r="AC797" i="12"/>
  <c r="AD797" i="12"/>
  <c r="AE797" i="12"/>
  <c r="AF797" i="12"/>
  <c r="AG797" i="12"/>
  <c r="AH797" i="12"/>
  <c r="AB798" i="12"/>
  <c r="AC798" i="12"/>
  <c r="AD798" i="12"/>
  <c r="AE798" i="12"/>
  <c r="AF798" i="12"/>
  <c r="AG798" i="12"/>
  <c r="AH798" i="12"/>
  <c r="AB799" i="12"/>
  <c r="AC799" i="12"/>
  <c r="AD799" i="12"/>
  <c r="AE799" i="12"/>
  <c r="AF799" i="12"/>
  <c r="AG799" i="12"/>
  <c r="AH799" i="12"/>
  <c r="AB800" i="12"/>
  <c r="AC800" i="12"/>
  <c r="AD800" i="12"/>
  <c r="AE800" i="12"/>
  <c r="AF800" i="12"/>
  <c r="AG800" i="12"/>
  <c r="AH800" i="12"/>
  <c r="AB801" i="12"/>
  <c r="AC801" i="12"/>
  <c r="AD801" i="12"/>
  <c r="AE801" i="12"/>
  <c r="AF801" i="12"/>
  <c r="AG801" i="12"/>
  <c r="AH801" i="12"/>
  <c r="AB802" i="12"/>
  <c r="AC802" i="12"/>
  <c r="AD802" i="12"/>
  <c r="AE802" i="12"/>
  <c r="AF802" i="12"/>
  <c r="AG802" i="12"/>
  <c r="AH802" i="12"/>
  <c r="AB803" i="12"/>
  <c r="AC803" i="12"/>
  <c r="AD803" i="12"/>
  <c r="AE803" i="12"/>
  <c r="AF803" i="12"/>
  <c r="AG803" i="12"/>
  <c r="AH803" i="12"/>
  <c r="AB804" i="12"/>
  <c r="AC804" i="12"/>
  <c r="AD804" i="12"/>
  <c r="AE804" i="12"/>
  <c r="AF804" i="12"/>
  <c r="AG804" i="12"/>
  <c r="AH804" i="12"/>
  <c r="AB805" i="12"/>
  <c r="AC805" i="12"/>
  <c r="AD805" i="12"/>
  <c r="AE805" i="12"/>
  <c r="AF805" i="12"/>
  <c r="AG805" i="12"/>
  <c r="AH805" i="12"/>
  <c r="AB806" i="12"/>
  <c r="AC806" i="12"/>
  <c r="AD806" i="12"/>
  <c r="AE806" i="12"/>
  <c r="AF806" i="12"/>
  <c r="AG806" i="12"/>
  <c r="AH806" i="12"/>
  <c r="AB807" i="12"/>
  <c r="AC807" i="12"/>
  <c r="AD807" i="12"/>
  <c r="AE807" i="12"/>
  <c r="AF807" i="12"/>
  <c r="AG807" i="12"/>
  <c r="AH807" i="12"/>
  <c r="AB808" i="12"/>
  <c r="AC808" i="12"/>
  <c r="AD808" i="12"/>
  <c r="AE808" i="12"/>
  <c r="AF808" i="12"/>
  <c r="AG808" i="12"/>
  <c r="AH808" i="12"/>
  <c r="AB809" i="12"/>
  <c r="AC809" i="12"/>
  <c r="AD809" i="12"/>
  <c r="AE809" i="12"/>
  <c r="AF809" i="12"/>
  <c r="AG809" i="12"/>
  <c r="AH809" i="12"/>
  <c r="AB810" i="12"/>
  <c r="AC810" i="12"/>
  <c r="AD810" i="12"/>
  <c r="AE810" i="12"/>
  <c r="AF810" i="12"/>
  <c r="AG810" i="12"/>
  <c r="AH810" i="12"/>
  <c r="AB811" i="12"/>
  <c r="AC811" i="12"/>
  <c r="AD811" i="12"/>
  <c r="AE811" i="12"/>
  <c r="AF811" i="12"/>
  <c r="AG811" i="12"/>
  <c r="AH811" i="12"/>
  <c r="AB812" i="12"/>
  <c r="AC812" i="12"/>
  <c r="AD812" i="12"/>
  <c r="AE812" i="12"/>
  <c r="AF812" i="12"/>
  <c r="AG812" i="12"/>
  <c r="AH812" i="12"/>
  <c r="AB813" i="12"/>
  <c r="AC813" i="12"/>
  <c r="AD813" i="12"/>
  <c r="AE813" i="12"/>
  <c r="AF813" i="12"/>
  <c r="AG813" i="12"/>
  <c r="AH813" i="12"/>
  <c r="AB814" i="12"/>
  <c r="AC814" i="12"/>
  <c r="AD814" i="12"/>
  <c r="AE814" i="12"/>
  <c r="AF814" i="12"/>
  <c r="AG814" i="12"/>
  <c r="AH814" i="12"/>
  <c r="AB815" i="12"/>
  <c r="AC815" i="12"/>
  <c r="AD815" i="12"/>
  <c r="AE815" i="12"/>
  <c r="AF815" i="12"/>
  <c r="AG815" i="12"/>
  <c r="AH815" i="12"/>
  <c r="AB816" i="12"/>
  <c r="AC816" i="12"/>
  <c r="AD816" i="12"/>
  <c r="AE816" i="12"/>
  <c r="AF816" i="12"/>
  <c r="AG816" i="12"/>
  <c r="AH816" i="12"/>
  <c r="AB817" i="12"/>
  <c r="AC817" i="12"/>
  <c r="AD817" i="12"/>
  <c r="AE817" i="12"/>
  <c r="AF817" i="12"/>
  <c r="AG817" i="12"/>
  <c r="AH817" i="12"/>
  <c r="AB818" i="12"/>
  <c r="AC818" i="12"/>
  <c r="AD818" i="12"/>
  <c r="AE818" i="12"/>
  <c r="AF818" i="12"/>
  <c r="AG818" i="12"/>
  <c r="AH818" i="12"/>
  <c r="AB819" i="12"/>
  <c r="AC819" i="12"/>
  <c r="AD819" i="12"/>
  <c r="AE819" i="12"/>
  <c r="AF819" i="12"/>
  <c r="AG819" i="12"/>
  <c r="AH819" i="12"/>
  <c r="AB820" i="12"/>
  <c r="AC820" i="12"/>
  <c r="AD820" i="12"/>
  <c r="AE820" i="12"/>
  <c r="AF820" i="12"/>
  <c r="AG820" i="12"/>
  <c r="AH820" i="12"/>
  <c r="AB821" i="12"/>
  <c r="AC821" i="12"/>
  <c r="AD821" i="12"/>
  <c r="AE821" i="12"/>
  <c r="AF821" i="12"/>
  <c r="AG821" i="12"/>
  <c r="AH821" i="12"/>
  <c r="AB822" i="12"/>
  <c r="AC822" i="12"/>
  <c r="AD822" i="12"/>
  <c r="AE822" i="12"/>
  <c r="AF822" i="12"/>
  <c r="AG822" i="12"/>
  <c r="AH822" i="12"/>
  <c r="AB823" i="12"/>
  <c r="AC823" i="12"/>
  <c r="AD823" i="12"/>
  <c r="AE823" i="12"/>
  <c r="AF823" i="12"/>
  <c r="AG823" i="12"/>
  <c r="AH823" i="12"/>
  <c r="AB824" i="12"/>
  <c r="AC824" i="12"/>
  <c r="AD824" i="12"/>
  <c r="AE824" i="12"/>
  <c r="AF824" i="12"/>
  <c r="AG824" i="12"/>
  <c r="AH824" i="12"/>
  <c r="AB825" i="12"/>
  <c r="AC825" i="12"/>
  <c r="AD825" i="12"/>
  <c r="AE825" i="12"/>
  <c r="AF825" i="12"/>
  <c r="AG825" i="12"/>
  <c r="AH825" i="12"/>
  <c r="AB826" i="12"/>
  <c r="AC826" i="12"/>
  <c r="AD826" i="12"/>
  <c r="AE826" i="12"/>
  <c r="AF826" i="12"/>
  <c r="AG826" i="12"/>
  <c r="AH826" i="12"/>
  <c r="AB827" i="12"/>
  <c r="AC827" i="12"/>
  <c r="AD827" i="12"/>
  <c r="AE827" i="12"/>
  <c r="AF827" i="12"/>
  <c r="AG827" i="12"/>
  <c r="AH827" i="12"/>
  <c r="AB828" i="12"/>
  <c r="AC828" i="12"/>
  <c r="AD828" i="12"/>
  <c r="AE828" i="12"/>
  <c r="AF828" i="12"/>
  <c r="AG828" i="12"/>
  <c r="AH828" i="12"/>
  <c r="AB829" i="12"/>
  <c r="AC829" i="12"/>
  <c r="AD829" i="12"/>
  <c r="AE829" i="12"/>
  <c r="AF829" i="12"/>
  <c r="AG829" i="12"/>
  <c r="AH829" i="12"/>
  <c r="AB830" i="12"/>
  <c r="AC830" i="12"/>
  <c r="AD830" i="12"/>
  <c r="AE830" i="12"/>
  <c r="AF830" i="12"/>
  <c r="AG830" i="12"/>
  <c r="AH830" i="12"/>
  <c r="AB831" i="12"/>
  <c r="AC831" i="12"/>
  <c r="AD831" i="12"/>
  <c r="AE831" i="12"/>
  <c r="AF831" i="12"/>
  <c r="AG831" i="12"/>
  <c r="AH831" i="12"/>
  <c r="AB832" i="12"/>
  <c r="AC832" i="12"/>
  <c r="AD832" i="12"/>
  <c r="AE832" i="12"/>
  <c r="AF832" i="12"/>
  <c r="AG832" i="12"/>
  <c r="AH832" i="12"/>
  <c r="AB833" i="12"/>
  <c r="AC833" i="12"/>
  <c r="AD833" i="12"/>
  <c r="AE833" i="12"/>
  <c r="AF833" i="12"/>
  <c r="AG833" i="12"/>
  <c r="AH833" i="12"/>
  <c r="AB834" i="12"/>
  <c r="AC834" i="12"/>
  <c r="AD834" i="12"/>
  <c r="AE834" i="12"/>
  <c r="AF834" i="12"/>
  <c r="AG834" i="12"/>
  <c r="AH834" i="12"/>
  <c r="AB835" i="12"/>
  <c r="AC835" i="12"/>
  <c r="AD835" i="12"/>
  <c r="AE835" i="12"/>
  <c r="AF835" i="12"/>
  <c r="AG835" i="12"/>
  <c r="AH835" i="12"/>
  <c r="AB836" i="12"/>
  <c r="AC836" i="12"/>
  <c r="AD836" i="12"/>
  <c r="AE836" i="12"/>
  <c r="AF836" i="12"/>
  <c r="AG836" i="12"/>
  <c r="AH836" i="12"/>
  <c r="AB837" i="12"/>
  <c r="AC837" i="12"/>
  <c r="AD837" i="12"/>
  <c r="AE837" i="12"/>
  <c r="AF837" i="12"/>
  <c r="AG837" i="12"/>
  <c r="AH837" i="12"/>
  <c r="AB838" i="12"/>
  <c r="AC838" i="12"/>
  <c r="AD838" i="12"/>
  <c r="AE838" i="12"/>
  <c r="AF838" i="12"/>
  <c r="AG838" i="12"/>
  <c r="AH838" i="12"/>
  <c r="AB839" i="12"/>
  <c r="AC839" i="12"/>
  <c r="AD839" i="12"/>
  <c r="AE839" i="12"/>
  <c r="AF839" i="12"/>
  <c r="AG839" i="12"/>
  <c r="AH839" i="12"/>
  <c r="AB840" i="12"/>
  <c r="AC840" i="12"/>
  <c r="AD840" i="12"/>
  <c r="AE840" i="12"/>
  <c r="AF840" i="12"/>
  <c r="AG840" i="12"/>
  <c r="AH840" i="12"/>
  <c r="AB841" i="12"/>
  <c r="AC841" i="12"/>
  <c r="AD841" i="12"/>
  <c r="AE841" i="12"/>
  <c r="AF841" i="12"/>
  <c r="AG841" i="12"/>
  <c r="AH841" i="12"/>
  <c r="AB842" i="12"/>
  <c r="AC842" i="12"/>
  <c r="AD842" i="12"/>
  <c r="AE842" i="12"/>
  <c r="AF842" i="12"/>
  <c r="AG842" i="12"/>
  <c r="AH842" i="12"/>
  <c r="AB843" i="12"/>
  <c r="AC843" i="12"/>
  <c r="AD843" i="12"/>
  <c r="AE843" i="12"/>
  <c r="AF843" i="12"/>
  <c r="AG843" i="12"/>
  <c r="AH843" i="12"/>
  <c r="AB844" i="12"/>
  <c r="AC844" i="12"/>
  <c r="AD844" i="12"/>
  <c r="AE844" i="12"/>
  <c r="AF844" i="12"/>
  <c r="AG844" i="12"/>
  <c r="AH844" i="12"/>
  <c r="AB845" i="12"/>
  <c r="AC845" i="12"/>
  <c r="AD845" i="12"/>
  <c r="AE845" i="12"/>
  <c r="AF845" i="12"/>
  <c r="AG845" i="12"/>
  <c r="AH845" i="12"/>
  <c r="AB846" i="12"/>
  <c r="AC846" i="12"/>
  <c r="AD846" i="12"/>
  <c r="AE846" i="12"/>
  <c r="AF846" i="12"/>
  <c r="AG846" i="12"/>
  <c r="AH846" i="12"/>
  <c r="AB847" i="12"/>
  <c r="AC847" i="12"/>
  <c r="AD847" i="12"/>
  <c r="AE847" i="12"/>
  <c r="AF847" i="12"/>
  <c r="AG847" i="12"/>
  <c r="AH847" i="12"/>
  <c r="AB848" i="12"/>
  <c r="AC848" i="12"/>
  <c r="AD848" i="12"/>
  <c r="AE848" i="12"/>
  <c r="AF848" i="12"/>
  <c r="AG848" i="12"/>
  <c r="AH848" i="12"/>
  <c r="AB849" i="12"/>
  <c r="AC849" i="12"/>
  <c r="AD849" i="12"/>
  <c r="AE849" i="12"/>
  <c r="AF849" i="12"/>
  <c r="AG849" i="12"/>
  <c r="AH849" i="12"/>
  <c r="AB850" i="12"/>
  <c r="AC850" i="12"/>
  <c r="AD850" i="12"/>
  <c r="AE850" i="12"/>
  <c r="AF850" i="12"/>
  <c r="AG850" i="12"/>
  <c r="AH850" i="12"/>
  <c r="AB851" i="12"/>
  <c r="AC851" i="12"/>
  <c r="AD851" i="12"/>
  <c r="AE851" i="12"/>
  <c r="AF851" i="12"/>
  <c r="AG851" i="12"/>
  <c r="AH851" i="12"/>
  <c r="AB852" i="12"/>
  <c r="AC852" i="12"/>
  <c r="AD852" i="12"/>
  <c r="AE852" i="12"/>
  <c r="AF852" i="12"/>
  <c r="AG852" i="12"/>
  <c r="AH852" i="12"/>
  <c r="AB853" i="12"/>
  <c r="AC853" i="12"/>
  <c r="AD853" i="12"/>
  <c r="AE853" i="12"/>
  <c r="AF853" i="12"/>
  <c r="AG853" i="12"/>
  <c r="AH853" i="12"/>
  <c r="AB854" i="12"/>
  <c r="AC854" i="12"/>
  <c r="AD854" i="12"/>
  <c r="AE854" i="12"/>
  <c r="AF854" i="12"/>
  <c r="AG854" i="12"/>
  <c r="AH854" i="12"/>
  <c r="AB855" i="12"/>
  <c r="AC855" i="12"/>
  <c r="AD855" i="12"/>
  <c r="AE855" i="12"/>
  <c r="AF855" i="12"/>
  <c r="AG855" i="12"/>
  <c r="AH855" i="12"/>
  <c r="AB856" i="12"/>
  <c r="AC856" i="12"/>
  <c r="AD856" i="12"/>
  <c r="AE856" i="12"/>
  <c r="AF856" i="12"/>
  <c r="AG856" i="12"/>
  <c r="AH856" i="12"/>
  <c r="AB857" i="12"/>
  <c r="AC857" i="12"/>
  <c r="AD857" i="12"/>
  <c r="AE857" i="12"/>
  <c r="AF857" i="12"/>
  <c r="AG857" i="12"/>
  <c r="AH857" i="12"/>
  <c r="AB858" i="12"/>
  <c r="AC858" i="12"/>
  <c r="AD858" i="12"/>
  <c r="AE858" i="12"/>
  <c r="AF858" i="12"/>
  <c r="AG858" i="12"/>
  <c r="AH858" i="12"/>
  <c r="AB859" i="12"/>
  <c r="AC859" i="12"/>
  <c r="AD859" i="12"/>
  <c r="AE859" i="12"/>
  <c r="AF859" i="12"/>
  <c r="AG859" i="12"/>
  <c r="AH859" i="12"/>
  <c r="AB860" i="12"/>
  <c r="AC860" i="12"/>
  <c r="AD860" i="12"/>
  <c r="AE860" i="12"/>
  <c r="AF860" i="12"/>
  <c r="AG860" i="12"/>
  <c r="AH860" i="12"/>
  <c r="AB861" i="12"/>
  <c r="AC861" i="12"/>
  <c r="AD861" i="12"/>
  <c r="AE861" i="12"/>
  <c r="AF861" i="12"/>
  <c r="AG861" i="12"/>
  <c r="AH861" i="12"/>
  <c r="AB862" i="12"/>
  <c r="AC862" i="12"/>
  <c r="AD862" i="12"/>
  <c r="AE862" i="12"/>
  <c r="AF862" i="12"/>
  <c r="AG862" i="12"/>
  <c r="AH862" i="12"/>
  <c r="AB863" i="12"/>
  <c r="AC863" i="12"/>
  <c r="AD863" i="12"/>
  <c r="AE863" i="12"/>
  <c r="AF863" i="12"/>
  <c r="AG863" i="12"/>
  <c r="AH863" i="12"/>
  <c r="AB864" i="12"/>
  <c r="AC864" i="12"/>
  <c r="AD864" i="12"/>
  <c r="AE864" i="12"/>
  <c r="AF864" i="12"/>
  <c r="AG864" i="12"/>
  <c r="AH864" i="12"/>
  <c r="AB865" i="12"/>
  <c r="AC865" i="12"/>
  <c r="AD865" i="12"/>
  <c r="AE865" i="12"/>
  <c r="AF865" i="12"/>
  <c r="AG865" i="12"/>
  <c r="AH865" i="12"/>
  <c r="AB866" i="12"/>
  <c r="AC866" i="12"/>
  <c r="AD866" i="12"/>
  <c r="AE866" i="12"/>
  <c r="AF866" i="12"/>
  <c r="AG866" i="12"/>
  <c r="AH866" i="12"/>
  <c r="AB867" i="12"/>
  <c r="AC867" i="12"/>
  <c r="AD867" i="12"/>
  <c r="AE867" i="12"/>
  <c r="AF867" i="12"/>
  <c r="AG867" i="12"/>
  <c r="AH867" i="12"/>
  <c r="AB868" i="12"/>
  <c r="AC868" i="12"/>
  <c r="AD868" i="12"/>
  <c r="AE868" i="12"/>
  <c r="AF868" i="12"/>
  <c r="AG868" i="12"/>
  <c r="AH868" i="12"/>
  <c r="AB869" i="12"/>
  <c r="AC869" i="12"/>
  <c r="AD869" i="12"/>
  <c r="AE869" i="12"/>
  <c r="AF869" i="12"/>
  <c r="AG869" i="12"/>
  <c r="AH869" i="12"/>
  <c r="AB870" i="12"/>
  <c r="AC870" i="12"/>
  <c r="AD870" i="12"/>
  <c r="AE870" i="12"/>
  <c r="AF870" i="12"/>
  <c r="AG870" i="12"/>
  <c r="AH870" i="12"/>
  <c r="AB871" i="12"/>
  <c r="AC871" i="12"/>
  <c r="AD871" i="12"/>
  <c r="AE871" i="12"/>
  <c r="AF871" i="12"/>
  <c r="AG871" i="12"/>
  <c r="AH871" i="12"/>
  <c r="AB872" i="12"/>
  <c r="AC872" i="12"/>
  <c r="AD872" i="12"/>
  <c r="AE872" i="12"/>
  <c r="AF872" i="12"/>
  <c r="AG872" i="12"/>
  <c r="AH872" i="12"/>
  <c r="AB873" i="12"/>
  <c r="AC873" i="12"/>
  <c r="AD873" i="12"/>
  <c r="AE873" i="12"/>
  <c r="AF873" i="12"/>
  <c r="AG873" i="12"/>
  <c r="AH873" i="12"/>
  <c r="AB874" i="12"/>
  <c r="AC874" i="12"/>
  <c r="AD874" i="12"/>
  <c r="AE874" i="12"/>
  <c r="AF874" i="12"/>
  <c r="AG874" i="12"/>
  <c r="AH874" i="12"/>
  <c r="AB875" i="12"/>
  <c r="AC875" i="12"/>
  <c r="AD875" i="12"/>
  <c r="AE875" i="12"/>
  <c r="AF875" i="12"/>
  <c r="AG875" i="12"/>
  <c r="AH875" i="12"/>
  <c r="AB876" i="12"/>
  <c r="AC876" i="12"/>
  <c r="AD876" i="12"/>
  <c r="AE876" i="12"/>
  <c r="AF876" i="12"/>
  <c r="AG876" i="12"/>
  <c r="AH876" i="12"/>
  <c r="AB877" i="12"/>
  <c r="AC877" i="12"/>
  <c r="AD877" i="12"/>
  <c r="AE877" i="12"/>
  <c r="AF877" i="12"/>
  <c r="AG877" i="12"/>
  <c r="AH877" i="12"/>
  <c r="AB878" i="12"/>
  <c r="AC878" i="12"/>
  <c r="AD878" i="12"/>
  <c r="AE878" i="12"/>
  <c r="AF878" i="12"/>
  <c r="AG878" i="12"/>
  <c r="AH878" i="12"/>
  <c r="AB879" i="12"/>
  <c r="AC879" i="12"/>
  <c r="AD879" i="12"/>
  <c r="AE879" i="12"/>
  <c r="AF879" i="12"/>
  <c r="AG879" i="12"/>
  <c r="AH879" i="12"/>
  <c r="AB880" i="12"/>
  <c r="AC880" i="12"/>
  <c r="AD880" i="12"/>
  <c r="AE880" i="12"/>
  <c r="AF880" i="12"/>
  <c r="AG880" i="12"/>
  <c r="AH880" i="12"/>
  <c r="AB881" i="12"/>
  <c r="AC881" i="12"/>
  <c r="AD881" i="12"/>
  <c r="AE881" i="12"/>
  <c r="AF881" i="12"/>
  <c r="AG881" i="12"/>
  <c r="AH881" i="12"/>
  <c r="AB882" i="12"/>
  <c r="AC882" i="12"/>
  <c r="AD882" i="12"/>
  <c r="AE882" i="12"/>
  <c r="AF882" i="12"/>
  <c r="AG882" i="12"/>
  <c r="AH882" i="12"/>
  <c r="AB883" i="12"/>
  <c r="AC883" i="12"/>
  <c r="AD883" i="12"/>
  <c r="AE883" i="12"/>
  <c r="AF883" i="12"/>
  <c r="AG883" i="12"/>
  <c r="AH883" i="12"/>
  <c r="AB884" i="12"/>
  <c r="AC884" i="12"/>
  <c r="AD884" i="12"/>
  <c r="AE884" i="12"/>
  <c r="AF884" i="12"/>
  <c r="AG884" i="12"/>
  <c r="AH884" i="12"/>
  <c r="AB885" i="12"/>
  <c r="AC885" i="12"/>
  <c r="AD885" i="12"/>
  <c r="AE885" i="12"/>
  <c r="AF885" i="12"/>
  <c r="AG885" i="12"/>
  <c r="AH885" i="12"/>
  <c r="AB886" i="12"/>
  <c r="AC886" i="12"/>
  <c r="AD886" i="12"/>
  <c r="AE886" i="12"/>
  <c r="AF886" i="12"/>
  <c r="AG886" i="12"/>
  <c r="AH886" i="12"/>
  <c r="AB887" i="12"/>
  <c r="AC887" i="12"/>
  <c r="AD887" i="12"/>
  <c r="AE887" i="12"/>
  <c r="AF887" i="12"/>
  <c r="AG887" i="12"/>
  <c r="AH887" i="12"/>
  <c r="AB888" i="12"/>
  <c r="AC888" i="12"/>
  <c r="AD888" i="12"/>
  <c r="AE888" i="12"/>
  <c r="AF888" i="12"/>
  <c r="AG888" i="12"/>
  <c r="AH888" i="12"/>
  <c r="AB889" i="12"/>
  <c r="AC889" i="12"/>
  <c r="AD889" i="12"/>
  <c r="AE889" i="12"/>
  <c r="AF889" i="12"/>
  <c r="AG889" i="12"/>
  <c r="AH889" i="12"/>
  <c r="AB890" i="12"/>
  <c r="AC890" i="12"/>
  <c r="AD890" i="12"/>
  <c r="AE890" i="12"/>
  <c r="AF890" i="12"/>
  <c r="AG890" i="12"/>
  <c r="AH890" i="12"/>
  <c r="AB891" i="12"/>
  <c r="AC891" i="12"/>
  <c r="AD891" i="12"/>
  <c r="AE891" i="12"/>
  <c r="AF891" i="12"/>
  <c r="AG891" i="12"/>
  <c r="AH891" i="12"/>
  <c r="AB892" i="12"/>
  <c r="AC892" i="12"/>
  <c r="AD892" i="12"/>
  <c r="AE892" i="12"/>
  <c r="AF892" i="12"/>
  <c r="AG892" i="12"/>
  <c r="AH892" i="12"/>
  <c r="AB893" i="12"/>
  <c r="AC893" i="12"/>
  <c r="AD893" i="12"/>
  <c r="AE893" i="12"/>
  <c r="AF893" i="12"/>
  <c r="AG893" i="12"/>
  <c r="AH893" i="12"/>
  <c r="AB894" i="12"/>
  <c r="AC894" i="12"/>
  <c r="AD894" i="12"/>
  <c r="AE894" i="12"/>
  <c r="AF894" i="12"/>
  <c r="AG894" i="12"/>
  <c r="AH894" i="12"/>
  <c r="AB895" i="12"/>
  <c r="AC895" i="12"/>
  <c r="AD895" i="12"/>
  <c r="AE895" i="12"/>
  <c r="AF895" i="12"/>
  <c r="AG895" i="12"/>
  <c r="AH895" i="12"/>
  <c r="AB896" i="12"/>
  <c r="AC896" i="12"/>
  <c r="AD896" i="12"/>
  <c r="AE896" i="12"/>
  <c r="AF896" i="12"/>
  <c r="AG896" i="12"/>
  <c r="AH896" i="12"/>
  <c r="AB897" i="12"/>
  <c r="AC897" i="12"/>
  <c r="AD897" i="12"/>
  <c r="AE897" i="12"/>
  <c r="AF897" i="12"/>
  <c r="AG897" i="12"/>
  <c r="AH897" i="12"/>
  <c r="AB898" i="12"/>
  <c r="AC898" i="12"/>
  <c r="AD898" i="12"/>
  <c r="AE898" i="12"/>
  <c r="AF898" i="12"/>
  <c r="AG898" i="12"/>
  <c r="AH898" i="12"/>
  <c r="AB899" i="12"/>
  <c r="AC899" i="12"/>
  <c r="AD899" i="12"/>
  <c r="AE899" i="12"/>
  <c r="AF899" i="12"/>
  <c r="AG899" i="12"/>
  <c r="AH899" i="12"/>
  <c r="AB900" i="12"/>
  <c r="AC900" i="12"/>
  <c r="AD900" i="12"/>
  <c r="AE900" i="12"/>
  <c r="AF900" i="12"/>
  <c r="AG900" i="12"/>
  <c r="AH900" i="12"/>
  <c r="AB901" i="12"/>
  <c r="AC901" i="12"/>
  <c r="AD901" i="12"/>
  <c r="AE901" i="12"/>
  <c r="AF901" i="12"/>
  <c r="AG901" i="12"/>
  <c r="AH901" i="12"/>
  <c r="AB902" i="12"/>
  <c r="AC902" i="12"/>
  <c r="AD902" i="12"/>
  <c r="AE902" i="12"/>
  <c r="AF902" i="12"/>
  <c r="AG902" i="12"/>
  <c r="AH902" i="12"/>
  <c r="AB903" i="12"/>
  <c r="AC903" i="12"/>
  <c r="AD903" i="12"/>
  <c r="AE903" i="12"/>
  <c r="AF903" i="12"/>
  <c r="AG903" i="12"/>
  <c r="AH903" i="12"/>
  <c r="AB904" i="12"/>
  <c r="AC904" i="12"/>
  <c r="AD904" i="12"/>
  <c r="AE904" i="12"/>
  <c r="AF904" i="12"/>
  <c r="AG904" i="12"/>
  <c r="AH904" i="12"/>
  <c r="AB905" i="12"/>
  <c r="AC905" i="12"/>
  <c r="AD905" i="12"/>
  <c r="AE905" i="12"/>
  <c r="AF905" i="12"/>
  <c r="AG905" i="12"/>
  <c r="AH905" i="12"/>
  <c r="AB906" i="12"/>
  <c r="AC906" i="12"/>
  <c r="AD906" i="12"/>
  <c r="AE906" i="12"/>
  <c r="AF906" i="12"/>
  <c r="AG906" i="12"/>
  <c r="AH906" i="12"/>
  <c r="AB907" i="12"/>
  <c r="AC907" i="12"/>
  <c r="AD907" i="12"/>
  <c r="AE907" i="12"/>
  <c r="AF907" i="12"/>
  <c r="AG907" i="12"/>
  <c r="AH907" i="12"/>
  <c r="AB908" i="12"/>
  <c r="AC908" i="12"/>
  <c r="AD908" i="12"/>
  <c r="AE908" i="12"/>
  <c r="AF908" i="12"/>
  <c r="AG908" i="12"/>
  <c r="AH908" i="12"/>
  <c r="AB909" i="12"/>
  <c r="AC909" i="12"/>
  <c r="AD909" i="12"/>
  <c r="AE909" i="12"/>
  <c r="AF909" i="12"/>
  <c r="AG909" i="12"/>
  <c r="AH909" i="12"/>
  <c r="AB910" i="12"/>
  <c r="AC910" i="12"/>
  <c r="AD910" i="12"/>
  <c r="AE910" i="12"/>
  <c r="AF910" i="12"/>
  <c r="AG910" i="12"/>
  <c r="AH910" i="12"/>
  <c r="AB911" i="12"/>
  <c r="AC911" i="12"/>
  <c r="AD911" i="12"/>
  <c r="AE911" i="12"/>
  <c r="AF911" i="12"/>
  <c r="AG911" i="12"/>
  <c r="AH911" i="12"/>
  <c r="AB912" i="12"/>
  <c r="AC912" i="12"/>
  <c r="AD912" i="12"/>
  <c r="AE912" i="12"/>
  <c r="AF912" i="12"/>
  <c r="AG912" i="12"/>
  <c r="AH912" i="12"/>
  <c r="AB913" i="12"/>
  <c r="AC913" i="12"/>
  <c r="AD913" i="12"/>
  <c r="AE913" i="12"/>
  <c r="AF913" i="12"/>
  <c r="AG913" i="12"/>
  <c r="AH913" i="12"/>
  <c r="AB914" i="12"/>
  <c r="AC914" i="12"/>
  <c r="AD914" i="12"/>
  <c r="AE914" i="12"/>
  <c r="AF914" i="12"/>
  <c r="AG914" i="12"/>
  <c r="AH914" i="12"/>
  <c r="AB915" i="12"/>
  <c r="AC915" i="12"/>
  <c r="AD915" i="12"/>
  <c r="AE915" i="12"/>
  <c r="AF915" i="12"/>
  <c r="AG915" i="12"/>
  <c r="AH915" i="12"/>
  <c r="AB916" i="12"/>
  <c r="AC916" i="12"/>
  <c r="AD916" i="12"/>
  <c r="AE916" i="12"/>
  <c r="AF916" i="12"/>
  <c r="AG916" i="12"/>
  <c r="AH916" i="12"/>
  <c r="AB917" i="12"/>
  <c r="AC917" i="12"/>
  <c r="AD917" i="12"/>
  <c r="AE917" i="12"/>
  <c r="AF917" i="12"/>
  <c r="AG917" i="12"/>
  <c r="AH917" i="12"/>
  <c r="AB918" i="12"/>
  <c r="AC918" i="12"/>
  <c r="AD918" i="12"/>
  <c r="AE918" i="12"/>
  <c r="AF918" i="12"/>
  <c r="AG918" i="12"/>
  <c r="AH918" i="12"/>
  <c r="AB919" i="12"/>
  <c r="AC919" i="12"/>
  <c r="AD919" i="12"/>
  <c r="AE919" i="12"/>
  <c r="AF919" i="12"/>
  <c r="AG919" i="12"/>
  <c r="AH919" i="12"/>
  <c r="AB920" i="12"/>
  <c r="AC920" i="12"/>
  <c r="AD920" i="12"/>
  <c r="AE920" i="12"/>
  <c r="AF920" i="12"/>
  <c r="AG920" i="12"/>
  <c r="AH920" i="12"/>
  <c r="AB921" i="12"/>
  <c r="AC921" i="12"/>
  <c r="AD921" i="12"/>
  <c r="AE921" i="12"/>
  <c r="AF921" i="12"/>
  <c r="AG921" i="12"/>
  <c r="AH921" i="12"/>
  <c r="AB922" i="12"/>
  <c r="AC922" i="12"/>
  <c r="AD922" i="12"/>
  <c r="AE922" i="12"/>
  <c r="AF922" i="12"/>
  <c r="AG922" i="12"/>
  <c r="AH922" i="12"/>
  <c r="AB923" i="12"/>
  <c r="AC923" i="12"/>
  <c r="AD923" i="12"/>
  <c r="AE923" i="12"/>
  <c r="AF923" i="12"/>
  <c r="AG923" i="12"/>
  <c r="AH923" i="12"/>
  <c r="AB924" i="12"/>
  <c r="AC924" i="12"/>
  <c r="AD924" i="12"/>
  <c r="AE924" i="12"/>
  <c r="AF924" i="12"/>
  <c r="AG924" i="12"/>
  <c r="AH924" i="12"/>
  <c r="AB925" i="12"/>
  <c r="AC925" i="12"/>
  <c r="AD925" i="12"/>
  <c r="AE925" i="12"/>
  <c r="AF925" i="12"/>
  <c r="AG925" i="12"/>
  <c r="AH925" i="12"/>
  <c r="AB926" i="12"/>
  <c r="AC926" i="12"/>
  <c r="AD926" i="12"/>
  <c r="AE926" i="12"/>
  <c r="AF926" i="12"/>
  <c r="AG926" i="12"/>
  <c r="AH926" i="12"/>
  <c r="AB927" i="12"/>
  <c r="AC927" i="12"/>
  <c r="AD927" i="12"/>
  <c r="AE927" i="12"/>
  <c r="AF927" i="12"/>
  <c r="AG927" i="12"/>
  <c r="AH927" i="12"/>
  <c r="AB928" i="12"/>
  <c r="AC928" i="12"/>
  <c r="AD928" i="12"/>
  <c r="AE928" i="12"/>
  <c r="AF928" i="12"/>
  <c r="AG928" i="12"/>
  <c r="AH928" i="12"/>
  <c r="AB929" i="12"/>
  <c r="AC929" i="12"/>
  <c r="AD929" i="12"/>
  <c r="AE929" i="12"/>
  <c r="AF929" i="12"/>
  <c r="AG929" i="12"/>
  <c r="AH929" i="12"/>
  <c r="AB930" i="12"/>
  <c r="AC930" i="12"/>
  <c r="AD930" i="12"/>
  <c r="AE930" i="12"/>
  <c r="AF930" i="12"/>
  <c r="AG930" i="12"/>
  <c r="AH930" i="12"/>
  <c r="AB931" i="12"/>
  <c r="AC931" i="12"/>
  <c r="AD931" i="12"/>
  <c r="AE931" i="12"/>
  <c r="AF931" i="12"/>
  <c r="AG931" i="12"/>
  <c r="AH931" i="12"/>
  <c r="AB932" i="12"/>
  <c r="AC932" i="12"/>
  <c r="AD932" i="12"/>
  <c r="AE932" i="12"/>
  <c r="AF932" i="12"/>
  <c r="AG932" i="12"/>
  <c r="AH932" i="12"/>
  <c r="AB933" i="12"/>
  <c r="AC933" i="12"/>
  <c r="AD933" i="12"/>
  <c r="AE933" i="12"/>
  <c r="AF933" i="12"/>
  <c r="AG933" i="12"/>
  <c r="AH933" i="12"/>
  <c r="AB934" i="12"/>
  <c r="AC934" i="12"/>
  <c r="AD934" i="12"/>
  <c r="AE934" i="12"/>
  <c r="AF934" i="12"/>
  <c r="AG934" i="12"/>
  <c r="AH934" i="12"/>
  <c r="AB935" i="12"/>
  <c r="AC935" i="12"/>
  <c r="AD935" i="12"/>
  <c r="AE935" i="12"/>
  <c r="AF935" i="12"/>
  <c r="AG935" i="12"/>
  <c r="AH935" i="12"/>
  <c r="AB936" i="12"/>
  <c r="AC936" i="12"/>
  <c r="AD936" i="12"/>
  <c r="AE936" i="12"/>
  <c r="AF936" i="12"/>
  <c r="AG936" i="12"/>
  <c r="AH936" i="12"/>
  <c r="AB937" i="12"/>
  <c r="AC937" i="12"/>
  <c r="AD937" i="12"/>
  <c r="AE937" i="12"/>
  <c r="AF937" i="12"/>
  <c r="AG937" i="12"/>
  <c r="AH937" i="12"/>
  <c r="AB938" i="12"/>
  <c r="AC938" i="12"/>
  <c r="AD938" i="12"/>
  <c r="AE938" i="12"/>
  <c r="AF938" i="12"/>
  <c r="AG938" i="12"/>
  <c r="AH938" i="12"/>
  <c r="AB939" i="12"/>
  <c r="AC939" i="12"/>
  <c r="AD939" i="12"/>
  <c r="AE939" i="12"/>
  <c r="AF939" i="12"/>
  <c r="AG939" i="12"/>
  <c r="AH939" i="12"/>
  <c r="AB940" i="12"/>
  <c r="AC940" i="12"/>
  <c r="AD940" i="12"/>
  <c r="AE940" i="12"/>
  <c r="AF940" i="12"/>
  <c r="AG940" i="12"/>
  <c r="AH940" i="12"/>
  <c r="AB941" i="12"/>
  <c r="AC941" i="12"/>
  <c r="AD941" i="12"/>
  <c r="AE941" i="12"/>
  <c r="AF941" i="12"/>
  <c r="AG941" i="12"/>
  <c r="AH941" i="12"/>
  <c r="AB942" i="12"/>
  <c r="AC942" i="12"/>
  <c r="AD942" i="12"/>
  <c r="AE942" i="12"/>
  <c r="AF942" i="12"/>
  <c r="AG942" i="12"/>
  <c r="AH942" i="12"/>
  <c r="AB943" i="12"/>
  <c r="AC943" i="12"/>
  <c r="AD943" i="12"/>
  <c r="AE943" i="12"/>
  <c r="AF943" i="12"/>
  <c r="AG943" i="12"/>
  <c r="AH943" i="12"/>
  <c r="AB944" i="12"/>
  <c r="AC944" i="12"/>
  <c r="AD944" i="12"/>
  <c r="AE944" i="12"/>
  <c r="AF944" i="12"/>
  <c r="AG944" i="12"/>
  <c r="AH944" i="12"/>
  <c r="AB945" i="12"/>
  <c r="AC945" i="12"/>
  <c r="AD945" i="12"/>
  <c r="AE945" i="12"/>
  <c r="AF945" i="12"/>
  <c r="AG945" i="12"/>
  <c r="AH945" i="12"/>
  <c r="AB946" i="12"/>
  <c r="AC946" i="12"/>
  <c r="AD946" i="12"/>
  <c r="AE946" i="12"/>
  <c r="AF946" i="12"/>
  <c r="AG946" i="12"/>
  <c r="AH946" i="12"/>
  <c r="AB947" i="12"/>
  <c r="AC947" i="12"/>
  <c r="AD947" i="12"/>
  <c r="AE947" i="12"/>
  <c r="AF947" i="12"/>
  <c r="AG947" i="12"/>
  <c r="AH947" i="12"/>
  <c r="AB948" i="12"/>
  <c r="AC948" i="12"/>
  <c r="AD948" i="12"/>
  <c r="AE948" i="12"/>
  <c r="AF948" i="12"/>
  <c r="AG948" i="12"/>
  <c r="AH948" i="12"/>
  <c r="AB949" i="12"/>
  <c r="AC949" i="12"/>
  <c r="AD949" i="12"/>
  <c r="AE949" i="12"/>
  <c r="AF949" i="12"/>
  <c r="AG949" i="12"/>
  <c r="AH949" i="12"/>
  <c r="AB950" i="12"/>
  <c r="AC950" i="12"/>
  <c r="AD950" i="12"/>
  <c r="AE950" i="12"/>
  <c r="AF950" i="12"/>
  <c r="AG950" i="12"/>
  <c r="AH950" i="12"/>
  <c r="AB951" i="12"/>
  <c r="AC951" i="12"/>
  <c r="AD951" i="12"/>
  <c r="AE951" i="12"/>
  <c r="AF951" i="12"/>
  <c r="AG951" i="12"/>
  <c r="AH951" i="12"/>
  <c r="AB952" i="12"/>
  <c r="AC952" i="12"/>
  <c r="AD952" i="12"/>
  <c r="AE952" i="12"/>
  <c r="AF952" i="12"/>
  <c r="AG952" i="12"/>
  <c r="AH952" i="12"/>
  <c r="AB953" i="12"/>
  <c r="AC953" i="12"/>
  <c r="AD953" i="12"/>
  <c r="AE953" i="12"/>
  <c r="AF953" i="12"/>
  <c r="AG953" i="12"/>
  <c r="AH953" i="12"/>
  <c r="AB954" i="12"/>
  <c r="AC954" i="12"/>
  <c r="AD954" i="12"/>
  <c r="AE954" i="12"/>
  <c r="AF954" i="12"/>
  <c r="AG954" i="12"/>
  <c r="AH954" i="12"/>
  <c r="AB955" i="12"/>
  <c r="AC955" i="12"/>
  <c r="AD955" i="12"/>
  <c r="AE955" i="12"/>
  <c r="AF955" i="12"/>
  <c r="AG955" i="12"/>
  <c r="AH955" i="12"/>
  <c r="AB956" i="12"/>
  <c r="AC956" i="12"/>
  <c r="AD956" i="12"/>
  <c r="AE956" i="12"/>
  <c r="AF956" i="12"/>
  <c r="AG956" i="12"/>
  <c r="AH956" i="12"/>
  <c r="AB957" i="12"/>
  <c r="AC957" i="12"/>
  <c r="AD957" i="12"/>
  <c r="AE957" i="12"/>
  <c r="AF957" i="12"/>
  <c r="AG957" i="12"/>
  <c r="AH957" i="12"/>
  <c r="AB958" i="12"/>
  <c r="AC958" i="12"/>
  <c r="AD958" i="12"/>
  <c r="AE958" i="12"/>
  <c r="AF958" i="12"/>
  <c r="AG958" i="12"/>
  <c r="AH958" i="12"/>
  <c r="AB959" i="12"/>
  <c r="AC959" i="12"/>
  <c r="AD959" i="12"/>
  <c r="AE959" i="12"/>
  <c r="AF959" i="12"/>
  <c r="AG959" i="12"/>
  <c r="AH959" i="12"/>
  <c r="AB960" i="12"/>
  <c r="AC960" i="12"/>
  <c r="AD960" i="12"/>
  <c r="AE960" i="12"/>
  <c r="AF960" i="12"/>
  <c r="AG960" i="12"/>
  <c r="AH960" i="12"/>
  <c r="AB961" i="12"/>
  <c r="AC961" i="12"/>
  <c r="AD961" i="12"/>
  <c r="AE961" i="12"/>
  <c r="AF961" i="12"/>
  <c r="AG961" i="12"/>
  <c r="AH961" i="12"/>
  <c r="AB962" i="12"/>
  <c r="AC962" i="12"/>
  <c r="AD962" i="12"/>
  <c r="AE962" i="12"/>
  <c r="AF962" i="12"/>
  <c r="AG962" i="12"/>
  <c r="AH962" i="12"/>
  <c r="AB963" i="12"/>
  <c r="AC963" i="12"/>
  <c r="AD963" i="12"/>
  <c r="AE963" i="12"/>
  <c r="AF963" i="12"/>
  <c r="AG963" i="12"/>
  <c r="AH963" i="12"/>
  <c r="AB964" i="12"/>
  <c r="AC964" i="12"/>
  <c r="AD964" i="12"/>
  <c r="AE964" i="12"/>
  <c r="AF964" i="12"/>
  <c r="AG964" i="12"/>
  <c r="AH964" i="12"/>
  <c r="AB965" i="12"/>
  <c r="AC965" i="12"/>
  <c r="AD965" i="12"/>
  <c r="AE965" i="12"/>
  <c r="AF965" i="12"/>
  <c r="AG965" i="12"/>
  <c r="AH965" i="12"/>
  <c r="AB966" i="12"/>
  <c r="AC966" i="12"/>
  <c r="AD966" i="12"/>
  <c r="AE966" i="12"/>
  <c r="AF966" i="12"/>
  <c r="AG966" i="12"/>
  <c r="AH966" i="12"/>
  <c r="AB967" i="12"/>
  <c r="AC967" i="12"/>
  <c r="AD967" i="12"/>
  <c r="AE967" i="12"/>
  <c r="AF967" i="12"/>
  <c r="AG967" i="12"/>
  <c r="AH967" i="12"/>
  <c r="AB968" i="12"/>
  <c r="AC968" i="12"/>
  <c r="AD968" i="12"/>
  <c r="AE968" i="12"/>
  <c r="AF968" i="12"/>
  <c r="AG968" i="12"/>
  <c r="AH968" i="12"/>
  <c r="AB969" i="12"/>
  <c r="AC969" i="12"/>
  <c r="AD969" i="12"/>
  <c r="AE969" i="12"/>
  <c r="AF969" i="12"/>
  <c r="AG969" i="12"/>
  <c r="AH969" i="12"/>
  <c r="AB970" i="12"/>
  <c r="AC970" i="12"/>
  <c r="AD970" i="12"/>
  <c r="AE970" i="12"/>
  <c r="AF970" i="12"/>
  <c r="AG970" i="12"/>
  <c r="AH970" i="12"/>
  <c r="AB971" i="12"/>
  <c r="AC971" i="12"/>
  <c r="AD971" i="12"/>
  <c r="AE971" i="12"/>
  <c r="AF971" i="12"/>
  <c r="AG971" i="12"/>
  <c r="AH971" i="12"/>
  <c r="AB972" i="12"/>
  <c r="AC972" i="12"/>
  <c r="AD972" i="12"/>
  <c r="AE972" i="12"/>
  <c r="AF972" i="12"/>
  <c r="AG972" i="12"/>
  <c r="AH972" i="12"/>
  <c r="AB973" i="12"/>
  <c r="AC973" i="12"/>
  <c r="AD973" i="12"/>
  <c r="AE973" i="12"/>
  <c r="AF973" i="12"/>
  <c r="AG973" i="12"/>
  <c r="AH973" i="12"/>
  <c r="AB974" i="12"/>
  <c r="AC974" i="12"/>
  <c r="AD974" i="12"/>
  <c r="AE974" i="12"/>
  <c r="AF974" i="12"/>
  <c r="AG974" i="12"/>
  <c r="AH974" i="12"/>
  <c r="AB975" i="12"/>
  <c r="AC975" i="12"/>
  <c r="AD975" i="12"/>
  <c r="AE975" i="12"/>
  <c r="AF975" i="12"/>
  <c r="AG975" i="12"/>
  <c r="AH975" i="12"/>
  <c r="AB976" i="12"/>
  <c r="AC976" i="12"/>
  <c r="AD976" i="12"/>
  <c r="AE976" i="12"/>
  <c r="AF976" i="12"/>
  <c r="AG976" i="12"/>
  <c r="AH976" i="12"/>
  <c r="AB977" i="12"/>
  <c r="AC977" i="12"/>
  <c r="AD977" i="12"/>
  <c r="AE977" i="12"/>
  <c r="AF977" i="12"/>
  <c r="AG977" i="12"/>
  <c r="AH977" i="12"/>
  <c r="AB978" i="12"/>
  <c r="AC978" i="12"/>
  <c r="AD978" i="12"/>
  <c r="AE978" i="12"/>
  <c r="AF978" i="12"/>
  <c r="AG978" i="12"/>
  <c r="AH978" i="12"/>
  <c r="AB979" i="12"/>
  <c r="AC979" i="12"/>
  <c r="AD979" i="12"/>
  <c r="AE979" i="12"/>
  <c r="AF979" i="12"/>
  <c r="AG979" i="12"/>
  <c r="AH979" i="12"/>
  <c r="AB980" i="12"/>
  <c r="AC980" i="12"/>
  <c r="AD980" i="12"/>
  <c r="AE980" i="12"/>
  <c r="AF980" i="12"/>
  <c r="AG980" i="12"/>
  <c r="AH980" i="12"/>
  <c r="AB981" i="12"/>
  <c r="AC981" i="12"/>
  <c r="AD981" i="12"/>
  <c r="AE981" i="12"/>
  <c r="AF981" i="12"/>
  <c r="AG981" i="12"/>
  <c r="AH981" i="12"/>
  <c r="AB982" i="12"/>
  <c r="AC982" i="12"/>
  <c r="AD982" i="12"/>
  <c r="AE982" i="12"/>
  <c r="AF982" i="12"/>
  <c r="AG982" i="12"/>
  <c r="AH982" i="12"/>
  <c r="AB983" i="12"/>
  <c r="AC983" i="12"/>
  <c r="AD983" i="12"/>
  <c r="AE983" i="12"/>
  <c r="AF983" i="12"/>
  <c r="AG983" i="12"/>
  <c r="AH983" i="12"/>
  <c r="AB984" i="12"/>
  <c r="AC984" i="12"/>
  <c r="AD984" i="12"/>
  <c r="AE984" i="12"/>
  <c r="AF984" i="12"/>
  <c r="AG984" i="12"/>
  <c r="AH984" i="12"/>
  <c r="AB985" i="12"/>
  <c r="AC985" i="12"/>
  <c r="AD985" i="12"/>
  <c r="AE985" i="12"/>
  <c r="AF985" i="12"/>
  <c r="AG985" i="12"/>
  <c r="AH985" i="12"/>
  <c r="AB986" i="12"/>
  <c r="AC986" i="12"/>
  <c r="AD986" i="12"/>
  <c r="AE986" i="12"/>
  <c r="AF986" i="12"/>
  <c r="AG986" i="12"/>
  <c r="AH986" i="12"/>
  <c r="AB987" i="12"/>
  <c r="AC987" i="12"/>
  <c r="AD987" i="12"/>
  <c r="AE987" i="12"/>
  <c r="AF987" i="12"/>
  <c r="AG987" i="12"/>
  <c r="AH987" i="12"/>
  <c r="AB988" i="12"/>
  <c r="AC988" i="12"/>
  <c r="AD988" i="12"/>
  <c r="AE988" i="12"/>
  <c r="AF988" i="12"/>
  <c r="AG988" i="12"/>
  <c r="AH988" i="12"/>
  <c r="AB989" i="12"/>
  <c r="AC989" i="12"/>
  <c r="AD989" i="12"/>
  <c r="AE989" i="12"/>
  <c r="AF989" i="12"/>
  <c r="AG989" i="12"/>
  <c r="AH989" i="12"/>
  <c r="AB990" i="12"/>
  <c r="AC990" i="12"/>
  <c r="AD990" i="12"/>
  <c r="AE990" i="12"/>
  <c r="AF990" i="12"/>
  <c r="AG990" i="12"/>
  <c r="AH990" i="12"/>
  <c r="AB991" i="12"/>
  <c r="AC991" i="12"/>
  <c r="AD991" i="12"/>
  <c r="AE991" i="12"/>
  <c r="AF991" i="12"/>
  <c r="AG991" i="12"/>
  <c r="AH991" i="12"/>
  <c r="AB992" i="12"/>
  <c r="AC992" i="12"/>
  <c r="AD992" i="12"/>
  <c r="AE992" i="12"/>
  <c r="AF992" i="12"/>
  <c r="AG992" i="12"/>
  <c r="AH992" i="12"/>
  <c r="AB993" i="12"/>
  <c r="AC993" i="12"/>
  <c r="AD993" i="12"/>
  <c r="AE993" i="12"/>
  <c r="AF993" i="12"/>
  <c r="AG993" i="12"/>
  <c r="AH993" i="12"/>
  <c r="AB994" i="12"/>
  <c r="AC994" i="12"/>
  <c r="AD994" i="12"/>
  <c r="AE994" i="12"/>
  <c r="AF994" i="12"/>
  <c r="AG994" i="12"/>
  <c r="AH994" i="12"/>
  <c r="AB995" i="12"/>
  <c r="AC995" i="12"/>
  <c r="AD995" i="12"/>
  <c r="AE995" i="12"/>
  <c r="AF995" i="12"/>
  <c r="AG995" i="12"/>
  <c r="AH995" i="12"/>
  <c r="AB996" i="12"/>
  <c r="AC996" i="12"/>
  <c r="AD996" i="12"/>
  <c r="AE996" i="12"/>
  <c r="AF996" i="12"/>
  <c r="AG996" i="12"/>
  <c r="AH996" i="12"/>
  <c r="AB997" i="12"/>
  <c r="AC997" i="12"/>
  <c r="AD997" i="12"/>
  <c r="AE997" i="12"/>
  <c r="AF997" i="12"/>
  <c r="AG997" i="12"/>
  <c r="AH997" i="12"/>
  <c r="AB998" i="12"/>
  <c r="AC998" i="12"/>
  <c r="AD998" i="12"/>
  <c r="AE998" i="12"/>
  <c r="AF998" i="12"/>
  <c r="AG998" i="12"/>
  <c r="AH998" i="12"/>
  <c r="AB999" i="12"/>
  <c r="AC999" i="12"/>
  <c r="AD999" i="12"/>
  <c r="AE999" i="12"/>
  <c r="AF999" i="12"/>
  <c r="AG999" i="12"/>
  <c r="AH999" i="12"/>
  <c r="AB1000" i="12"/>
  <c r="AC1000" i="12"/>
  <c r="AD1000" i="12"/>
  <c r="AE1000" i="12"/>
  <c r="AF1000" i="12"/>
  <c r="AG1000" i="12"/>
  <c r="AH1000" i="12"/>
  <c r="AB1001" i="12"/>
  <c r="AC1001" i="12"/>
  <c r="AD1001" i="12"/>
  <c r="AE1001" i="12"/>
  <c r="AF1001" i="12"/>
  <c r="AG1001" i="12"/>
  <c r="AH1001" i="12"/>
  <c r="AB1002" i="12"/>
  <c r="AC1002" i="12"/>
  <c r="AD1002" i="12"/>
  <c r="AE1002" i="12"/>
  <c r="AF1002" i="12"/>
  <c r="AG1002" i="12"/>
  <c r="AH1002" i="12"/>
  <c r="AB1003" i="12"/>
  <c r="AC1003" i="12"/>
  <c r="AD1003" i="12"/>
  <c r="AE1003" i="12"/>
  <c r="AF1003" i="12"/>
  <c r="AG1003" i="12"/>
  <c r="AH1003" i="12"/>
  <c r="AB1004" i="12"/>
  <c r="AC1004" i="12"/>
  <c r="AD1004" i="12"/>
  <c r="AE1004" i="12"/>
  <c r="AF1004" i="12"/>
  <c r="AG1004" i="12"/>
  <c r="AH1004" i="12"/>
  <c r="AB1005" i="12"/>
  <c r="AC1005" i="12"/>
  <c r="AD1005" i="12"/>
  <c r="AE1005" i="12"/>
  <c r="AF1005" i="12"/>
  <c r="AG1005" i="12"/>
  <c r="AH1005" i="12"/>
  <c r="AB1006" i="12"/>
  <c r="AC1006" i="12"/>
  <c r="AD1006" i="12"/>
  <c r="AE1006" i="12"/>
  <c r="AF1006" i="12"/>
  <c r="AG1006" i="12"/>
  <c r="AH1006" i="12"/>
  <c r="AB1007" i="12"/>
  <c r="AC1007" i="12"/>
  <c r="AD1007" i="12"/>
  <c r="AE1007" i="12"/>
  <c r="AF1007" i="12"/>
  <c r="AG1007" i="12"/>
  <c r="AH1007" i="12"/>
  <c r="AB1008" i="12"/>
  <c r="AC1008" i="12"/>
  <c r="AD1008" i="12"/>
  <c r="AE1008" i="12"/>
  <c r="AF1008" i="12"/>
  <c r="AG1008" i="12"/>
  <c r="AH1008" i="12"/>
  <c r="AB1009" i="12"/>
  <c r="AC1009" i="12"/>
  <c r="AD1009" i="12"/>
  <c r="AE1009" i="12"/>
  <c r="AF1009" i="12"/>
  <c r="AG1009" i="12"/>
  <c r="AH1009" i="12"/>
  <c r="AB1010" i="12"/>
  <c r="AC1010" i="12"/>
  <c r="AD1010" i="12"/>
  <c r="AE1010" i="12"/>
  <c r="AF1010" i="12"/>
  <c r="AG1010" i="12"/>
  <c r="AH1010" i="12"/>
  <c r="AB1011" i="12"/>
  <c r="AC1011" i="12"/>
  <c r="AD1011" i="12"/>
  <c r="AE1011" i="12"/>
  <c r="AF1011" i="12"/>
  <c r="AG1011" i="12"/>
  <c r="AH1011" i="12"/>
  <c r="AB1012" i="12"/>
  <c r="AC1012" i="12"/>
  <c r="AD1012" i="12"/>
  <c r="AE1012" i="12"/>
  <c r="AF1012" i="12"/>
  <c r="AG1012" i="12"/>
  <c r="AH1012" i="12"/>
  <c r="AB1013" i="12"/>
  <c r="AC1013" i="12"/>
  <c r="AD1013" i="12"/>
  <c r="AE1013" i="12"/>
  <c r="AF1013" i="12"/>
  <c r="AG1013" i="12"/>
  <c r="AH1013" i="12"/>
  <c r="AB1014" i="12"/>
  <c r="AC1014" i="12"/>
  <c r="AD1014" i="12"/>
  <c r="AE1014" i="12"/>
  <c r="AF1014" i="12"/>
  <c r="AG1014" i="12"/>
  <c r="AH1014" i="12"/>
  <c r="AB1015" i="12"/>
  <c r="AC1015" i="12"/>
  <c r="AD1015" i="12"/>
  <c r="AE1015" i="12"/>
  <c r="AF1015" i="12"/>
  <c r="AG1015" i="12"/>
  <c r="AH1015" i="12"/>
  <c r="AB1016" i="12"/>
  <c r="AC1016" i="12"/>
  <c r="AD1016" i="12"/>
  <c r="AE1016" i="12"/>
  <c r="AF1016" i="12"/>
  <c r="AG1016" i="12"/>
  <c r="AH1016" i="12"/>
  <c r="AB1017" i="12"/>
  <c r="AC1017" i="12"/>
  <c r="AD1017" i="12"/>
  <c r="AE1017" i="12"/>
  <c r="AF1017" i="12"/>
  <c r="AG1017" i="12"/>
  <c r="AH1017" i="12"/>
  <c r="AB1018" i="12"/>
  <c r="AC1018" i="12"/>
  <c r="AD1018" i="12"/>
  <c r="AE1018" i="12"/>
  <c r="AF1018" i="12"/>
  <c r="AG1018" i="12"/>
  <c r="AH1018" i="12"/>
  <c r="AB1019" i="12"/>
  <c r="AC1019" i="12"/>
  <c r="AD1019" i="12"/>
  <c r="AE1019" i="12"/>
  <c r="AF1019" i="12"/>
  <c r="AG1019" i="12"/>
  <c r="AH1019" i="12"/>
  <c r="AB1020" i="12"/>
  <c r="AC1020" i="12"/>
  <c r="AD1020" i="12"/>
  <c r="AE1020" i="12"/>
  <c r="AF1020" i="12"/>
  <c r="AG1020" i="12"/>
  <c r="AH1020" i="12"/>
  <c r="AB1021" i="12"/>
  <c r="AC1021" i="12"/>
  <c r="AD1021" i="12"/>
  <c r="AE1021" i="12"/>
  <c r="AF1021" i="12"/>
  <c r="AG1021" i="12"/>
  <c r="AH1021" i="12"/>
  <c r="AB1022" i="12"/>
  <c r="AC1022" i="12"/>
  <c r="AD1022" i="12"/>
  <c r="AE1022" i="12"/>
  <c r="AF1022" i="12"/>
  <c r="AG1022" i="12"/>
  <c r="AH1022" i="12"/>
  <c r="AB1023" i="12"/>
  <c r="AC1023" i="12"/>
  <c r="AD1023" i="12"/>
  <c r="AE1023" i="12"/>
  <c r="AF1023" i="12"/>
  <c r="AG1023" i="12"/>
  <c r="AH1023" i="12"/>
  <c r="AB1024" i="12"/>
  <c r="AC1024" i="12"/>
  <c r="AD1024" i="12"/>
  <c r="AE1024" i="12"/>
  <c r="AF1024" i="12"/>
  <c r="AG1024" i="12"/>
  <c r="AH1024" i="12"/>
  <c r="AB1025" i="12"/>
  <c r="AC1025" i="12"/>
  <c r="AD1025" i="12"/>
  <c r="AE1025" i="12"/>
  <c r="AF1025" i="12"/>
  <c r="AG1025" i="12"/>
  <c r="AH1025" i="12"/>
  <c r="AB1026" i="12"/>
  <c r="AC1026" i="12"/>
  <c r="AD1026" i="12"/>
  <c r="AE1026" i="12"/>
  <c r="AF1026" i="12"/>
  <c r="AG1026" i="12"/>
  <c r="AH1026" i="12"/>
  <c r="AB1027" i="12"/>
  <c r="AC1027" i="12"/>
  <c r="AD1027" i="12"/>
  <c r="AE1027" i="12"/>
  <c r="AF1027" i="12"/>
  <c r="AG1027" i="12"/>
  <c r="AH1027" i="12"/>
  <c r="AB1028" i="12"/>
  <c r="AC1028" i="12"/>
  <c r="AD1028" i="12"/>
  <c r="AE1028" i="12"/>
  <c r="AF1028" i="12"/>
  <c r="AG1028" i="12"/>
  <c r="AH1028" i="12"/>
  <c r="AB1029" i="12"/>
  <c r="AC1029" i="12"/>
  <c r="AD1029" i="12"/>
  <c r="AE1029" i="12"/>
  <c r="AF1029" i="12"/>
  <c r="AG1029" i="12"/>
  <c r="AH1029" i="12"/>
  <c r="AB1030" i="12"/>
  <c r="AC1030" i="12"/>
  <c r="AD1030" i="12"/>
  <c r="AE1030" i="12"/>
  <c r="AF1030" i="12"/>
  <c r="AG1030" i="12"/>
  <c r="AH1030" i="12"/>
  <c r="AB1031" i="12"/>
  <c r="AC1031" i="12"/>
  <c r="AD1031" i="12"/>
  <c r="AE1031" i="12"/>
  <c r="AF1031" i="12"/>
  <c r="AG1031" i="12"/>
  <c r="AH1031" i="12"/>
  <c r="AB1032" i="12"/>
  <c r="AC1032" i="12"/>
  <c r="AD1032" i="12"/>
  <c r="AE1032" i="12"/>
  <c r="AF1032" i="12"/>
  <c r="AG1032" i="12"/>
  <c r="AH1032" i="12"/>
  <c r="AB1033" i="12"/>
  <c r="AC1033" i="12"/>
  <c r="AD1033" i="12"/>
  <c r="AE1033" i="12"/>
  <c r="AF1033" i="12"/>
  <c r="AG1033" i="12"/>
  <c r="AH1033" i="12"/>
  <c r="AH554" i="12"/>
  <c r="AG554" i="12"/>
  <c r="AF554" i="12"/>
  <c r="AE554" i="12"/>
  <c r="AD554" i="12"/>
  <c r="AC554" i="12"/>
  <c r="AB554" i="12"/>
  <c r="AB315" i="12"/>
  <c r="AC315" i="12"/>
  <c r="AD315" i="12"/>
  <c r="AE315" i="12"/>
  <c r="AF315" i="12"/>
  <c r="AG315" i="12"/>
  <c r="AH315" i="12"/>
  <c r="AB316" i="12"/>
  <c r="AC316" i="12"/>
  <c r="AD316" i="12"/>
  <c r="AE316" i="12"/>
  <c r="AF316" i="12"/>
  <c r="AG316" i="12"/>
  <c r="AH316" i="12"/>
  <c r="AB317" i="12"/>
  <c r="AC317" i="12"/>
  <c r="AD317" i="12"/>
  <c r="AE317" i="12"/>
  <c r="AF317" i="12"/>
  <c r="AG317" i="12"/>
  <c r="AH317" i="12"/>
  <c r="AB318" i="12"/>
  <c r="AC318" i="12"/>
  <c r="AD318" i="12"/>
  <c r="AE318" i="12"/>
  <c r="AF318" i="12"/>
  <c r="AG318" i="12"/>
  <c r="AH318" i="12"/>
  <c r="AB319" i="12"/>
  <c r="AC319" i="12"/>
  <c r="AD319" i="12"/>
  <c r="AE319" i="12"/>
  <c r="AF319" i="12"/>
  <c r="AG319" i="12"/>
  <c r="AH319" i="12"/>
  <c r="AB320" i="12"/>
  <c r="AC320" i="12"/>
  <c r="AD320" i="12"/>
  <c r="AE320" i="12"/>
  <c r="AF320" i="12"/>
  <c r="AG320" i="12"/>
  <c r="AH320" i="12"/>
  <c r="AB321" i="12"/>
  <c r="AC321" i="12"/>
  <c r="AD321" i="12"/>
  <c r="AE321" i="12"/>
  <c r="AF321" i="12"/>
  <c r="AG321" i="12"/>
  <c r="AH321" i="12"/>
  <c r="AB322" i="12"/>
  <c r="AC322" i="12"/>
  <c r="AD322" i="12"/>
  <c r="AE322" i="12"/>
  <c r="AF322" i="12"/>
  <c r="AG322" i="12"/>
  <c r="AH322" i="12"/>
  <c r="AB323" i="12"/>
  <c r="AC323" i="12"/>
  <c r="AD323" i="12"/>
  <c r="AE323" i="12"/>
  <c r="AF323" i="12"/>
  <c r="AG323" i="12"/>
  <c r="AH323" i="12"/>
  <c r="AB324" i="12"/>
  <c r="AC324" i="12"/>
  <c r="AD324" i="12"/>
  <c r="AE324" i="12"/>
  <c r="AF324" i="12"/>
  <c r="AG324" i="12"/>
  <c r="AH324" i="12"/>
  <c r="AB325" i="12"/>
  <c r="AC325" i="12"/>
  <c r="AD325" i="12"/>
  <c r="AE325" i="12"/>
  <c r="AF325" i="12"/>
  <c r="AG325" i="12"/>
  <c r="AH325" i="12"/>
  <c r="AB326" i="12"/>
  <c r="AC326" i="12"/>
  <c r="AD326" i="12"/>
  <c r="AE326" i="12"/>
  <c r="AF326" i="12"/>
  <c r="AG326" i="12"/>
  <c r="AH326" i="12"/>
  <c r="AB327" i="12"/>
  <c r="AC327" i="12"/>
  <c r="AD327" i="12"/>
  <c r="AE327" i="12"/>
  <c r="AF327" i="12"/>
  <c r="AG327" i="12"/>
  <c r="AH327" i="12"/>
  <c r="AB328" i="12"/>
  <c r="AC328" i="12"/>
  <c r="AD328" i="12"/>
  <c r="AE328" i="12"/>
  <c r="AF328" i="12"/>
  <c r="AG328" i="12"/>
  <c r="AH328" i="12"/>
  <c r="AB329" i="12"/>
  <c r="AC329" i="12"/>
  <c r="AD329" i="12"/>
  <c r="AE329" i="12"/>
  <c r="AF329" i="12"/>
  <c r="AG329" i="12"/>
  <c r="AH329" i="12"/>
  <c r="AB330" i="12"/>
  <c r="AC330" i="12"/>
  <c r="AD330" i="12"/>
  <c r="AE330" i="12"/>
  <c r="AF330" i="12"/>
  <c r="AG330" i="12"/>
  <c r="AH330" i="12"/>
  <c r="AB331" i="12"/>
  <c r="AC331" i="12"/>
  <c r="AD331" i="12"/>
  <c r="AE331" i="12"/>
  <c r="AF331" i="12"/>
  <c r="AG331" i="12"/>
  <c r="AH331" i="12"/>
  <c r="AB332" i="12"/>
  <c r="AC332" i="12"/>
  <c r="AD332" i="12"/>
  <c r="AE332" i="12"/>
  <c r="AF332" i="12"/>
  <c r="AG332" i="12"/>
  <c r="AH332" i="12"/>
  <c r="AB333" i="12"/>
  <c r="AC333" i="12"/>
  <c r="AD333" i="12"/>
  <c r="AE333" i="12"/>
  <c r="AF333" i="12"/>
  <c r="AG333" i="12"/>
  <c r="AH333" i="12"/>
  <c r="AB334" i="12"/>
  <c r="AC334" i="12"/>
  <c r="AD334" i="12"/>
  <c r="AE334" i="12"/>
  <c r="AF334" i="12"/>
  <c r="AG334" i="12"/>
  <c r="AH334" i="12"/>
  <c r="AB335" i="12"/>
  <c r="AC335" i="12"/>
  <c r="AD335" i="12"/>
  <c r="AE335" i="12"/>
  <c r="AF335" i="12"/>
  <c r="AG335" i="12"/>
  <c r="AH335" i="12"/>
  <c r="AB336" i="12"/>
  <c r="AC336" i="12"/>
  <c r="AD336" i="12"/>
  <c r="AE336" i="12"/>
  <c r="AF336" i="12"/>
  <c r="AG336" i="12"/>
  <c r="AH336" i="12"/>
  <c r="AB337" i="12"/>
  <c r="AC337" i="12"/>
  <c r="AD337" i="12"/>
  <c r="AE337" i="12"/>
  <c r="AF337" i="12"/>
  <c r="AG337" i="12"/>
  <c r="AH337" i="12"/>
  <c r="AB338" i="12"/>
  <c r="AC338" i="12"/>
  <c r="AD338" i="12"/>
  <c r="AE338" i="12"/>
  <c r="AF338" i="12"/>
  <c r="AG338" i="12"/>
  <c r="AH338" i="12"/>
  <c r="AB339" i="12"/>
  <c r="AC339" i="12"/>
  <c r="AD339" i="12"/>
  <c r="AE339" i="12"/>
  <c r="AF339" i="12"/>
  <c r="AG339" i="12"/>
  <c r="AH339" i="12"/>
  <c r="AB340" i="12"/>
  <c r="AC340" i="12"/>
  <c r="AD340" i="12"/>
  <c r="AE340" i="12"/>
  <c r="AF340" i="12"/>
  <c r="AG340" i="12"/>
  <c r="AH340" i="12"/>
  <c r="AB341" i="12"/>
  <c r="AC341" i="12"/>
  <c r="AD341" i="12"/>
  <c r="AE341" i="12"/>
  <c r="AF341" i="12"/>
  <c r="AG341" i="12"/>
  <c r="AH341" i="12"/>
  <c r="AB342" i="12"/>
  <c r="AC342" i="12"/>
  <c r="AD342" i="12"/>
  <c r="AE342" i="12"/>
  <c r="AF342" i="12"/>
  <c r="AG342" i="12"/>
  <c r="AH342" i="12"/>
  <c r="AB343" i="12"/>
  <c r="AC343" i="12"/>
  <c r="AD343" i="12"/>
  <c r="AE343" i="12"/>
  <c r="AF343" i="12"/>
  <c r="AG343" i="12"/>
  <c r="AH343" i="12"/>
  <c r="AB344" i="12"/>
  <c r="AC344" i="12"/>
  <c r="AD344" i="12"/>
  <c r="AE344" i="12"/>
  <c r="AF344" i="12"/>
  <c r="AG344" i="12"/>
  <c r="AH344" i="12"/>
  <c r="AB345" i="12"/>
  <c r="AC345" i="12"/>
  <c r="AD345" i="12"/>
  <c r="AE345" i="12"/>
  <c r="AF345" i="12"/>
  <c r="AG345" i="12"/>
  <c r="AH345" i="12"/>
  <c r="AB346" i="12"/>
  <c r="AC346" i="12"/>
  <c r="AD346" i="12"/>
  <c r="AE346" i="12"/>
  <c r="AF346" i="12"/>
  <c r="AG346" i="12"/>
  <c r="AH346" i="12"/>
  <c r="AB347" i="12"/>
  <c r="AC347" i="12"/>
  <c r="AD347" i="12"/>
  <c r="AE347" i="12"/>
  <c r="AF347" i="12"/>
  <c r="AG347" i="12"/>
  <c r="AH347" i="12"/>
  <c r="AB348" i="12"/>
  <c r="AC348" i="12"/>
  <c r="AD348" i="12"/>
  <c r="AE348" i="12"/>
  <c r="AF348" i="12"/>
  <c r="AG348" i="12"/>
  <c r="AH348" i="12"/>
  <c r="AB349" i="12"/>
  <c r="AC349" i="12"/>
  <c r="AD349" i="12"/>
  <c r="AE349" i="12"/>
  <c r="AF349" i="12"/>
  <c r="AG349" i="12"/>
  <c r="AH349" i="12"/>
  <c r="AB350" i="12"/>
  <c r="AC350" i="12"/>
  <c r="AD350" i="12"/>
  <c r="AE350" i="12"/>
  <c r="AF350" i="12"/>
  <c r="AG350" i="12"/>
  <c r="AH350" i="12"/>
  <c r="AB351" i="12"/>
  <c r="AC351" i="12"/>
  <c r="AD351" i="12"/>
  <c r="AE351" i="12"/>
  <c r="AF351" i="12"/>
  <c r="AG351" i="12"/>
  <c r="AH351" i="12"/>
  <c r="AB352" i="12"/>
  <c r="AC352" i="12"/>
  <c r="AD352" i="12"/>
  <c r="AE352" i="12"/>
  <c r="AF352" i="12"/>
  <c r="AG352" i="12"/>
  <c r="AH352" i="12"/>
  <c r="AB353" i="12"/>
  <c r="AC353" i="12"/>
  <c r="AD353" i="12"/>
  <c r="AE353" i="12"/>
  <c r="AF353" i="12"/>
  <c r="AG353" i="12"/>
  <c r="AH353" i="12"/>
  <c r="AB354" i="12"/>
  <c r="AC354" i="12"/>
  <c r="AD354" i="12"/>
  <c r="AE354" i="12"/>
  <c r="AF354" i="12"/>
  <c r="AG354" i="12"/>
  <c r="AH354" i="12"/>
  <c r="AB355" i="12"/>
  <c r="AC355" i="12"/>
  <c r="AD355" i="12"/>
  <c r="AE355" i="12"/>
  <c r="AF355" i="12"/>
  <c r="AG355" i="12"/>
  <c r="AH355" i="12"/>
  <c r="AB356" i="12"/>
  <c r="AC356" i="12"/>
  <c r="AD356" i="12"/>
  <c r="AE356" i="12"/>
  <c r="AF356" i="12"/>
  <c r="AG356" i="12"/>
  <c r="AH356" i="12"/>
  <c r="AB357" i="12"/>
  <c r="AC357" i="12"/>
  <c r="AD357" i="12"/>
  <c r="AE357" i="12"/>
  <c r="AF357" i="12"/>
  <c r="AG357" i="12"/>
  <c r="AH357" i="12"/>
  <c r="AB358" i="12"/>
  <c r="AC358" i="12"/>
  <c r="AD358" i="12"/>
  <c r="AE358" i="12"/>
  <c r="AF358" i="12"/>
  <c r="AG358" i="12"/>
  <c r="AH358" i="12"/>
  <c r="AB359" i="12"/>
  <c r="AC359" i="12"/>
  <c r="AD359" i="12"/>
  <c r="AE359" i="12"/>
  <c r="AF359" i="12"/>
  <c r="AG359" i="12"/>
  <c r="AH359" i="12"/>
  <c r="AB360" i="12"/>
  <c r="AC360" i="12"/>
  <c r="AD360" i="12"/>
  <c r="AE360" i="12"/>
  <c r="AF360" i="12"/>
  <c r="AG360" i="12"/>
  <c r="AH360" i="12"/>
  <c r="AB361" i="12"/>
  <c r="AC361" i="12"/>
  <c r="AD361" i="12"/>
  <c r="AE361" i="12"/>
  <c r="AF361" i="12"/>
  <c r="AG361" i="12"/>
  <c r="AH361" i="12"/>
  <c r="AB362" i="12"/>
  <c r="AC362" i="12"/>
  <c r="AD362" i="12"/>
  <c r="AE362" i="12"/>
  <c r="AF362" i="12"/>
  <c r="AG362" i="12"/>
  <c r="AH362" i="12"/>
  <c r="AB363" i="12"/>
  <c r="AC363" i="12"/>
  <c r="AD363" i="12"/>
  <c r="AE363" i="12"/>
  <c r="AF363" i="12"/>
  <c r="AG363" i="12"/>
  <c r="AH363" i="12"/>
  <c r="AB364" i="12"/>
  <c r="AC364" i="12"/>
  <c r="AD364" i="12"/>
  <c r="AE364" i="12"/>
  <c r="AF364" i="12"/>
  <c r="AG364" i="12"/>
  <c r="AH364" i="12"/>
  <c r="AB365" i="12"/>
  <c r="AC365" i="12"/>
  <c r="AD365" i="12"/>
  <c r="AE365" i="12"/>
  <c r="AF365" i="12"/>
  <c r="AG365" i="12"/>
  <c r="AH365" i="12"/>
  <c r="AB366" i="12"/>
  <c r="AC366" i="12"/>
  <c r="AD366" i="12"/>
  <c r="AE366" i="12"/>
  <c r="AF366" i="12"/>
  <c r="AG366" i="12"/>
  <c r="AH366" i="12"/>
  <c r="AB367" i="12"/>
  <c r="AC367" i="12"/>
  <c r="AD367" i="12"/>
  <c r="AE367" i="12"/>
  <c r="AF367" i="12"/>
  <c r="AG367" i="12"/>
  <c r="AH367" i="12"/>
  <c r="AB368" i="12"/>
  <c r="AC368" i="12"/>
  <c r="AD368" i="12"/>
  <c r="AE368" i="12"/>
  <c r="AF368" i="12"/>
  <c r="AG368" i="12"/>
  <c r="AH368" i="12"/>
  <c r="AB369" i="12"/>
  <c r="AC369" i="12"/>
  <c r="AD369" i="12"/>
  <c r="AE369" i="12"/>
  <c r="AF369" i="12"/>
  <c r="AG369" i="12"/>
  <c r="AH369" i="12"/>
  <c r="AB370" i="12"/>
  <c r="AC370" i="12"/>
  <c r="AD370" i="12"/>
  <c r="AE370" i="12"/>
  <c r="AF370" i="12"/>
  <c r="AG370" i="12"/>
  <c r="AH370" i="12"/>
  <c r="AB371" i="12"/>
  <c r="AC371" i="12"/>
  <c r="AD371" i="12"/>
  <c r="AE371" i="12"/>
  <c r="AF371" i="12"/>
  <c r="AG371" i="12"/>
  <c r="AH371" i="12"/>
  <c r="AB372" i="12"/>
  <c r="AC372" i="12"/>
  <c r="AD372" i="12"/>
  <c r="AE372" i="12"/>
  <c r="AF372" i="12"/>
  <c r="AG372" i="12"/>
  <c r="AH372" i="12"/>
  <c r="AB373" i="12"/>
  <c r="AC373" i="12"/>
  <c r="AD373" i="12"/>
  <c r="AE373" i="12"/>
  <c r="AF373" i="12"/>
  <c r="AG373" i="12"/>
  <c r="AH373" i="12"/>
  <c r="AB374" i="12"/>
  <c r="AC374" i="12"/>
  <c r="AD374" i="12"/>
  <c r="AE374" i="12"/>
  <c r="AF374" i="12"/>
  <c r="AG374" i="12"/>
  <c r="AH374" i="12"/>
  <c r="AB375" i="12"/>
  <c r="AC375" i="12"/>
  <c r="AD375" i="12"/>
  <c r="AE375" i="12"/>
  <c r="AF375" i="12"/>
  <c r="AG375" i="12"/>
  <c r="AH375" i="12"/>
  <c r="AB376" i="12"/>
  <c r="AC376" i="12"/>
  <c r="AD376" i="12"/>
  <c r="AE376" i="12"/>
  <c r="AF376" i="12"/>
  <c r="AG376" i="12"/>
  <c r="AH376" i="12"/>
  <c r="AB377" i="12"/>
  <c r="AC377" i="12"/>
  <c r="AD377" i="12"/>
  <c r="AE377" i="12"/>
  <c r="AF377" i="12"/>
  <c r="AG377" i="12"/>
  <c r="AH377" i="12"/>
  <c r="AB378" i="12"/>
  <c r="AC378" i="12"/>
  <c r="AD378" i="12"/>
  <c r="AE378" i="12"/>
  <c r="AF378" i="12"/>
  <c r="AG378" i="12"/>
  <c r="AH378" i="12"/>
  <c r="AB379" i="12"/>
  <c r="AC379" i="12"/>
  <c r="AD379" i="12"/>
  <c r="AE379" i="12"/>
  <c r="AF379" i="12"/>
  <c r="AG379" i="12"/>
  <c r="AH379" i="12"/>
  <c r="AB380" i="12"/>
  <c r="AC380" i="12"/>
  <c r="AD380" i="12"/>
  <c r="AE380" i="12"/>
  <c r="AF380" i="12"/>
  <c r="AG380" i="12"/>
  <c r="AH380" i="12"/>
  <c r="AB381" i="12"/>
  <c r="AC381" i="12"/>
  <c r="AD381" i="12"/>
  <c r="AE381" i="12"/>
  <c r="AF381" i="12"/>
  <c r="AG381" i="12"/>
  <c r="AH381" i="12"/>
  <c r="AB382" i="12"/>
  <c r="AC382" i="12"/>
  <c r="AD382" i="12"/>
  <c r="AE382" i="12"/>
  <c r="AF382" i="12"/>
  <c r="AG382" i="12"/>
  <c r="AH382" i="12"/>
  <c r="AB383" i="12"/>
  <c r="AC383" i="12"/>
  <c r="AD383" i="12"/>
  <c r="AE383" i="12"/>
  <c r="AF383" i="12"/>
  <c r="AG383" i="12"/>
  <c r="AH383" i="12"/>
  <c r="AB384" i="12"/>
  <c r="AC384" i="12"/>
  <c r="AD384" i="12"/>
  <c r="AE384" i="12"/>
  <c r="AF384" i="12"/>
  <c r="AG384" i="12"/>
  <c r="AH384" i="12"/>
  <c r="AB385" i="12"/>
  <c r="AC385" i="12"/>
  <c r="AD385" i="12"/>
  <c r="AE385" i="12"/>
  <c r="AF385" i="12"/>
  <c r="AG385" i="12"/>
  <c r="AH385" i="12"/>
  <c r="AB386" i="12"/>
  <c r="AC386" i="12"/>
  <c r="AD386" i="12"/>
  <c r="AE386" i="12"/>
  <c r="AF386" i="12"/>
  <c r="AG386" i="12"/>
  <c r="AH386" i="12"/>
  <c r="AB387" i="12"/>
  <c r="AC387" i="12"/>
  <c r="AD387" i="12"/>
  <c r="AE387" i="12"/>
  <c r="AF387" i="12"/>
  <c r="AG387" i="12"/>
  <c r="AH387" i="12"/>
  <c r="AB388" i="12"/>
  <c r="AC388" i="12"/>
  <c r="AD388" i="12"/>
  <c r="AE388" i="12"/>
  <c r="AF388" i="12"/>
  <c r="AG388" i="12"/>
  <c r="AH388" i="12"/>
  <c r="AB389" i="12"/>
  <c r="AC389" i="12"/>
  <c r="AD389" i="12"/>
  <c r="AE389" i="12"/>
  <c r="AF389" i="12"/>
  <c r="AG389" i="12"/>
  <c r="AH389" i="12"/>
  <c r="AB390" i="12"/>
  <c r="AC390" i="12"/>
  <c r="AD390" i="12"/>
  <c r="AE390" i="12"/>
  <c r="AF390" i="12"/>
  <c r="AG390" i="12"/>
  <c r="AH390" i="12"/>
  <c r="AB391" i="12"/>
  <c r="AC391" i="12"/>
  <c r="AD391" i="12"/>
  <c r="AE391" i="12"/>
  <c r="AF391" i="12"/>
  <c r="AG391" i="12"/>
  <c r="AH391" i="12"/>
  <c r="AB392" i="12"/>
  <c r="AC392" i="12"/>
  <c r="AD392" i="12"/>
  <c r="AE392" i="12"/>
  <c r="AF392" i="12"/>
  <c r="AG392" i="12"/>
  <c r="AH392" i="12"/>
  <c r="AB393" i="12"/>
  <c r="AC393" i="12"/>
  <c r="AD393" i="12"/>
  <c r="AE393" i="12"/>
  <c r="AF393" i="12"/>
  <c r="AG393" i="12"/>
  <c r="AH393" i="12"/>
  <c r="AB394" i="12"/>
  <c r="AC394" i="12"/>
  <c r="AD394" i="12"/>
  <c r="AE394" i="12"/>
  <c r="AF394" i="12"/>
  <c r="AG394" i="12"/>
  <c r="AH394" i="12"/>
  <c r="AB395" i="12"/>
  <c r="AC395" i="12"/>
  <c r="AD395" i="12"/>
  <c r="AE395" i="12"/>
  <c r="AF395" i="12"/>
  <c r="AG395" i="12"/>
  <c r="AH395" i="12"/>
  <c r="AB396" i="12"/>
  <c r="AC396" i="12"/>
  <c r="AD396" i="12"/>
  <c r="AE396" i="12"/>
  <c r="AF396" i="12"/>
  <c r="AG396" i="12"/>
  <c r="AH396" i="12"/>
  <c r="AB397" i="12"/>
  <c r="AC397" i="12"/>
  <c r="AD397" i="12"/>
  <c r="AE397" i="12"/>
  <c r="AF397" i="12"/>
  <c r="AG397" i="12"/>
  <c r="AH397" i="12"/>
  <c r="AB398" i="12"/>
  <c r="AC398" i="12"/>
  <c r="AD398" i="12"/>
  <c r="AE398" i="12"/>
  <c r="AF398" i="12"/>
  <c r="AG398" i="12"/>
  <c r="AH398" i="12"/>
  <c r="AB399" i="12"/>
  <c r="AC399" i="12"/>
  <c r="AD399" i="12"/>
  <c r="AE399" i="12"/>
  <c r="AF399" i="12"/>
  <c r="AG399" i="12"/>
  <c r="AH399" i="12"/>
  <c r="AB400" i="12"/>
  <c r="AC400" i="12"/>
  <c r="AD400" i="12"/>
  <c r="AE400" i="12"/>
  <c r="AF400" i="12"/>
  <c r="AG400" i="12"/>
  <c r="AH400" i="12"/>
  <c r="AB401" i="12"/>
  <c r="AC401" i="12"/>
  <c r="AD401" i="12"/>
  <c r="AE401" i="12"/>
  <c r="AF401" i="12"/>
  <c r="AG401" i="12"/>
  <c r="AH401" i="12"/>
  <c r="AB402" i="12"/>
  <c r="AC402" i="12"/>
  <c r="AD402" i="12"/>
  <c r="AE402" i="12"/>
  <c r="AF402" i="12"/>
  <c r="AG402" i="12"/>
  <c r="AH402" i="12"/>
  <c r="AB403" i="12"/>
  <c r="AC403" i="12"/>
  <c r="AD403" i="12"/>
  <c r="AE403" i="12"/>
  <c r="AF403" i="12"/>
  <c r="AG403" i="12"/>
  <c r="AH403" i="12"/>
  <c r="AB404" i="12"/>
  <c r="AC404" i="12"/>
  <c r="AD404" i="12"/>
  <c r="AE404" i="12"/>
  <c r="AF404" i="12"/>
  <c r="AG404" i="12"/>
  <c r="AH404" i="12"/>
  <c r="AB405" i="12"/>
  <c r="AC405" i="12"/>
  <c r="AD405" i="12"/>
  <c r="AE405" i="12"/>
  <c r="AF405" i="12"/>
  <c r="AG405" i="12"/>
  <c r="AH405" i="12"/>
  <c r="AB406" i="12"/>
  <c r="AC406" i="12"/>
  <c r="AD406" i="12"/>
  <c r="AE406" i="12"/>
  <c r="AF406" i="12"/>
  <c r="AG406" i="12"/>
  <c r="AH406" i="12"/>
  <c r="AB407" i="12"/>
  <c r="AC407" i="12"/>
  <c r="AD407" i="12"/>
  <c r="AE407" i="12"/>
  <c r="AF407" i="12"/>
  <c r="AG407" i="12"/>
  <c r="AH407" i="12"/>
  <c r="AB408" i="12"/>
  <c r="AC408" i="12"/>
  <c r="AD408" i="12"/>
  <c r="AE408" i="12"/>
  <c r="AF408" i="12"/>
  <c r="AG408" i="12"/>
  <c r="AH408" i="12"/>
  <c r="AB409" i="12"/>
  <c r="AC409" i="12"/>
  <c r="AD409" i="12"/>
  <c r="AE409" i="12"/>
  <c r="AF409" i="12"/>
  <c r="AG409" i="12"/>
  <c r="AH409" i="12"/>
  <c r="AB410" i="12"/>
  <c r="AC410" i="12"/>
  <c r="AD410" i="12"/>
  <c r="AE410" i="12"/>
  <c r="AF410" i="12"/>
  <c r="AG410" i="12"/>
  <c r="AH410" i="12"/>
  <c r="AB411" i="12"/>
  <c r="AC411" i="12"/>
  <c r="AD411" i="12"/>
  <c r="AE411" i="12"/>
  <c r="AF411" i="12"/>
  <c r="AG411" i="12"/>
  <c r="AH411" i="12"/>
  <c r="AB412" i="12"/>
  <c r="AC412" i="12"/>
  <c r="AD412" i="12"/>
  <c r="AE412" i="12"/>
  <c r="AF412" i="12"/>
  <c r="AG412" i="12"/>
  <c r="AH412" i="12"/>
  <c r="AB413" i="12"/>
  <c r="AC413" i="12"/>
  <c r="AD413" i="12"/>
  <c r="AE413" i="12"/>
  <c r="AF413" i="12"/>
  <c r="AG413" i="12"/>
  <c r="AH413" i="12"/>
  <c r="AB414" i="12"/>
  <c r="AC414" i="12"/>
  <c r="AD414" i="12"/>
  <c r="AE414" i="12"/>
  <c r="AF414" i="12"/>
  <c r="AG414" i="12"/>
  <c r="AH414" i="12"/>
  <c r="AB415" i="12"/>
  <c r="AC415" i="12"/>
  <c r="AD415" i="12"/>
  <c r="AE415" i="12"/>
  <c r="AF415" i="12"/>
  <c r="AG415" i="12"/>
  <c r="AH415" i="12"/>
  <c r="AB416" i="12"/>
  <c r="AC416" i="12"/>
  <c r="AD416" i="12"/>
  <c r="AE416" i="12"/>
  <c r="AF416" i="12"/>
  <c r="AG416" i="12"/>
  <c r="AH416" i="12"/>
  <c r="AB417" i="12"/>
  <c r="AC417" i="12"/>
  <c r="AD417" i="12"/>
  <c r="AE417" i="12"/>
  <c r="AF417" i="12"/>
  <c r="AG417" i="12"/>
  <c r="AH417" i="12"/>
  <c r="AB418" i="12"/>
  <c r="AC418" i="12"/>
  <c r="AD418" i="12"/>
  <c r="AE418" i="12"/>
  <c r="AF418" i="12"/>
  <c r="AG418" i="12"/>
  <c r="AH418" i="12"/>
  <c r="AB419" i="12"/>
  <c r="AC419" i="12"/>
  <c r="AD419" i="12"/>
  <c r="AE419" i="12"/>
  <c r="AF419" i="12"/>
  <c r="AG419" i="12"/>
  <c r="AH419" i="12"/>
  <c r="AB420" i="12"/>
  <c r="AC420" i="12"/>
  <c r="AD420" i="12"/>
  <c r="AE420" i="12"/>
  <c r="AF420" i="12"/>
  <c r="AG420" i="12"/>
  <c r="AH420" i="12"/>
  <c r="AB421" i="12"/>
  <c r="AC421" i="12"/>
  <c r="AD421" i="12"/>
  <c r="AE421" i="12"/>
  <c r="AF421" i="12"/>
  <c r="AG421" i="12"/>
  <c r="AH421" i="12"/>
  <c r="AB422" i="12"/>
  <c r="AC422" i="12"/>
  <c r="AD422" i="12"/>
  <c r="AE422" i="12"/>
  <c r="AF422" i="12"/>
  <c r="AG422" i="12"/>
  <c r="AH422" i="12"/>
  <c r="AB423" i="12"/>
  <c r="AC423" i="12"/>
  <c r="AD423" i="12"/>
  <c r="AE423" i="12"/>
  <c r="AF423" i="12"/>
  <c r="AG423" i="12"/>
  <c r="AH423" i="12"/>
  <c r="AB424" i="12"/>
  <c r="AC424" i="12"/>
  <c r="AD424" i="12"/>
  <c r="AE424" i="12"/>
  <c r="AF424" i="12"/>
  <c r="AG424" i="12"/>
  <c r="AH424" i="12"/>
  <c r="AB425" i="12"/>
  <c r="AC425" i="12"/>
  <c r="AD425" i="12"/>
  <c r="AE425" i="12"/>
  <c r="AF425" i="12"/>
  <c r="AG425" i="12"/>
  <c r="AH425" i="12"/>
  <c r="AB426" i="12"/>
  <c r="AC426" i="12"/>
  <c r="AD426" i="12"/>
  <c r="AE426" i="12"/>
  <c r="AF426" i="12"/>
  <c r="AG426" i="12"/>
  <c r="AH426" i="12"/>
  <c r="AB427" i="12"/>
  <c r="AC427" i="12"/>
  <c r="AD427" i="12"/>
  <c r="AE427" i="12"/>
  <c r="AF427" i="12"/>
  <c r="AG427" i="12"/>
  <c r="AH427" i="12"/>
  <c r="AB428" i="12"/>
  <c r="AC428" i="12"/>
  <c r="AD428" i="12"/>
  <c r="AE428" i="12"/>
  <c r="AF428" i="12"/>
  <c r="AG428" i="12"/>
  <c r="AH428" i="12"/>
  <c r="AB429" i="12"/>
  <c r="AC429" i="12"/>
  <c r="AD429" i="12"/>
  <c r="AE429" i="12"/>
  <c r="AF429" i="12"/>
  <c r="AG429" i="12"/>
  <c r="AH429" i="12"/>
  <c r="AB430" i="12"/>
  <c r="AC430" i="12"/>
  <c r="AD430" i="12"/>
  <c r="AE430" i="12"/>
  <c r="AF430" i="12"/>
  <c r="AG430" i="12"/>
  <c r="AH430" i="12"/>
  <c r="AB431" i="12"/>
  <c r="AC431" i="12"/>
  <c r="AD431" i="12"/>
  <c r="AE431" i="12"/>
  <c r="AF431" i="12"/>
  <c r="AG431" i="12"/>
  <c r="AH431" i="12"/>
  <c r="AB432" i="12"/>
  <c r="AC432" i="12"/>
  <c r="AD432" i="12"/>
  <c r="AE432" i="12"/>
  <c r="AF432" i="12"/>
  <c r="AG432" i="12"/>
  <c r="AH432" i="12"/>
  <c r="AB433" i="12"/>
  <c r="AC433" i="12"/>
  <c r="AD433" i="12"/>
  <c r="AE433" i="12"/>
  <c r="AF433" i="12"/>
  <c r="AG433" i="12"/>
  <c r="AH433" i="12"/>
  <c r="AB434" i="12"/>
  <c r="AC434" i="12"/>
  <c r="AD434" i="12"/>
  <c r="AE434" i="12"/>
  <c r="AF434" i="12"/>
  <c r="AG434" i="12"/>
  <c r="AH434" i="12"/>
  <c r="AB435" i="12"/>
  <c r="AC435" i="12"/>
  <c r="AD435" i="12"/>
  <c r="AE435" i="12"/>
  <c r="AF435" i="12"/>
  <c r="AG435" i="12"/>
  <c r="AH435" i="12"/>
  <c r="AB436" i="12"/>
  <c r="AC436" i="12"/>
  <c r="AD436" i="12"/>
  <c r="AE436" i="12"/>
  <c r="AF436" i="12"/>
  <c r="AG436" i="12"/>
  <c r="AH436" i="12"/>
  <c r="AB437" i="12"/>
  <c r="AC437" i="12"/>
  <c r="AD437" i="12"/>
  <c r="AE437" i="12"/>
  <c r="AF437" i="12"/>
  <c r="AG437" i="12"/>
  <c r="AH437" i="12"/>
  <c r="AB438" i="12"/>
  <c r="AC438" i="12"/>
  <c r="AD438" i="12"/>
  <c r="AE438" i="12"/>
  <c r="AF438" i="12"/>
  <c r="AG438" i="12"/>
  <c r="AH438" i="12"/>
  <c r="AB439" i="12"/>
  <c r="AC439" i="12"/>
  <c r="AD439" i="12"/>
  <c r="AE439" i="12"/>
  <c r="AF439" i="12"/>
  <c r="AG439" i="12"/>
  <c r="AH439" i="12"/>
  <c r="AB440" i="12"/>
  <c r="AC440" i="12"/>
  <c r="AD440" i="12"/>
  <c r="AE440" i="12"/>
  <c r="AF440" i="12"/>
  <c r="AG440" i="12"/>
  <c r="AH440" i="12"/>
  <c r="AB441" i="12"/>
  <c r="AC441" i="12"/>
  <c r="AD441" i="12"/>
  <c r="AE441" i="12"/>
  <c r="AF441" i="12"/>
  <c r="AG441" i="12"/>
  <c r="AH441" i="12"/>
  <c r="AB442" i="12"/>
  <c r="AC442" i="12"/>
  <c r="AD442" i="12"/>
  <c r="AE442" i="12"/>
  <c r="AF442" i="12"/>
  <c r="AG442" i="12"/>
  <c r="AH442" i="12"/>
  <c r="AB443" i="12"/>
  <c r="AC443" i="12"/>
  <c r="AD443" i="12"/>
  <c r="AE443" i="12"/>
  <c r="AF443" i="12"/>
  <c r="AG443" i="12"/>
  <c r="AH443" i="12"/>
  <c r="AB444" i="12"/>
  <c r="AC444" i="12"/>
  <c r="AD444" i="12"/>
  <c r="AE444" i="12"/>
  <c r="AF444" i="12"/>
  <c r="AG444" i="12"/>
  <c r="AH444" i="12"/>
  <c r="AB445" i="12"/>
  <c r="AC445" i="12"/>
  <c r="AD445" i="12"/>
  <c r="AE445" i="12"/>
  <c r="AF445" i="12"/>
  <c r="AG445" i="12"/>
  <c r="AH445" i="12"/>
  <c r="AB446" i="12"/>
  <c r="AC446" i="12"/>
  <c r="AD446" i="12"/>
  <c r="AE446" i="12"/>
  <c r="AF446" i="12"/>
  <c r="AG446" i="12"/>
  <c r="AH446" i="12"/>
  <c r="AB447" i="12"/>
  <c r="AC447" i="12"/>
  <c r="AD447" i="12"/>
  <c r="AE447" i="12"/>
  <c r="AF447" i="12"/>
  <c r="AG447" i="12"/>
  <c r="AH447" i="12"/>
  <c r="AB448" i="12"/>
  <c r="AC448" i="12"/>
  <c r="AD448" i="12"/>
  <c r="AE448" i="12"/>
  <c r="AF448" i="12"/>
  <c r="AG448" i="12"/>
  <c r="AH448" i="12"/>
  <c r="AB449" i="12"/>
  <c r="AC449" i="12"/>
  <c r="AD449" i="12"/>
  <c r="AE449" i="12"/>
  <c r="AF449" i="12"/>
  <c r="AG449" i="12"/>
  <c r="AH449" i="12"/>
  <c r="AB450" i="12"/>
  <c r="AC450" i="12"/>
  <c r="AD450" i="12"/>
  <c r="AE450" i="12"/>
  <c r="AF450" i="12"/>
  <c r="AG450" i="12"/>
  <c r="AH450" i="12"/>
  <c r="AB451" i="12"/>
  <c r="AC451" i="12"/>
  <c r="AD451" i="12"/>
  <c r="AE451" i="12"/>
  <c r="AF451" i="12"/>
  <c r="AG451" i="12"/>
  <c r="AH451" i="12"/>
  <c r="AB452" i="12"/>
  <c r="AC452" i="12"/>
  <c r="AD452" i="12"/>
  <c r="AE452" i="12"/>
  <c r="AF452" i="12"/>
  <c r="AG452" i="12"/>
  <c r="AH452" i="12"/>
  <c r="AB453" i="12"/>
  <c r="AC453" i="12"/>
  <c r="AD453" i="12"/>
  <c r="AE453" i="12"/>
  <c r="AF453" i="12"/>
  <c r="AG453" i="12"/>
  <c r="AH453" i="12"/>
  <c r="AB454" i="12"/>
  <c r="AC454" i="12"/>
  <c r="AD454" i="12"/>
  <c r="AE454" i="12"/>
  <c r="AF454" i="12"/>
  <c r="AG454" i="12"/>
  <c r="AH454" i="12"/>
  <c r="AB455" i="12"/>
  <c r="AC455" i="12"/>
  <c r="AD455" i="12"/>
  <c r="AE455" i="12"/>
  <c r="AF455" i="12"/>
  <c r="AG455" i="12"/>
  <c r="AH455" i="12"/>
  <c r="AB456" i="12"/>
  <c r="AC456" i="12"/>
  <c r="AD456" i="12"/>
  <c r="AE456" i="12"/>
  <c r="AF456" i="12"/>
  <c r="AG456" i="12"/>
  <c r="AH456" i="12"/>
  <c r="AB457" i="12"/>
  <c r="AC457" i="12"/>
  <c r="AD457" i="12"/>
  <c r="AE457" i="12"/>
  <c r="AF457" i="12"/>
  <c r="AG457" i="12"/>
  <c r="AH457" i="12"/>
  <c r="AB458" i="12"/>
  <c r="AC458" i="12"/>
  <c r="AD458" i="12"/>
  <c r="AE458" i="12"/>
  <c r="AF458" i="12"/>
  <c r="AG458" i="12"/>
  <c r="AH458" i="12"/>
  <c r="AB459" i="12"/>
  <c r="AC459" i="12"/>
  <c r="AD459" i="12"/>
  <c r="AE459" i="12"/>
  <c r="AF459" i="12"/>
  <c r="AG459" i="12"/>
  <c r="AH459" i="12"/>
  <c r="AB460" i="12"/>
  <c r="AC460" i="12"/>
  <c r="AD460" i="12"/>
  <c r="AE460" i="12"/>
  <c r="AF460" i="12"/>
  <c r="AG460" i="12"/>
  <c r="AH460" i="12"/>
  <c r="AB461" i="12"/>
  <c r="AC461" i="12"/>
  <c r="AD461" i="12"/>
  <c r="AE461" i="12"/>
  <c r="AF461" i="12"/>
  <c r="AG461" i="12"/>
  <c r="AH461" i="12"/>
  <c r="AB462" i="12"/>
  <c r="AC462" i="12"/>
  <c r="AD462" i="12"/>
  <c r="AE462" i="12"/>
  <c r="AF462" i="12"/>
  <c r="AG462" i="12"/>
  <c r="AH462" i="12"/>
  <c r="AB463" i="12"/>
  <c r="AC463" i="12"/>
  <c r="AD463" i="12"/>
  <c r="AE463" i="12"/>
  <c r="AF463" i="12"/>
  <c r="AG463" i="12"/>
  <c r="AH463" i="12"/>
  <c r="AB464" i="12"/>
  <c r="AC464" i="12"/>
  <c r="AD464" i="12"/>
  <c r="AE464" i="12"/>
  <c r="AF464" i="12"/>
  <c r="AG464" i="12"/>
  <c r="AH464" i="12"/>
  <c r="AB465" i="12"/>
  <c r="AC465" i="12"/>
  <c r="AD465" i="12"/>
  <c r="AE465" i="12"/>
  <c r="AF465" i="12"/>
  <c r="AG465" i="12"/>
  <c r="AH465" i="12"/>
  <c r="AB466" i="12"/>
  <c r="AC466" i="12"/>
  <c r="AD466" i="12"/>
  <c r="AE466" i="12"/>
  <c r="AF466" i="12"/>
  <c r="AG466" i="12"/>
  <c r="AH466" i="12"/>
  <c r="AB467" i="12"/>
  <c r="AC467" i="12"/>
  <c r="AD467" i="12"/>
  <c r="AE467" i="12"/>
  <c r="AF467" i="12"/>
  <c r="AG467" i="12"/>
  <c r="AH467" i="12"/>
  <c r="AB468" i="12"/>
  <c r="AC468" i="12"/>
  <c r="AD468" i="12"/>
  <c r="AE468" i="12"/>
  <c r="AF468" i="12"/>
  <c r="AG468" i="12"/>
  <c r="AH468" i="12"/>
  <c r="AB469" i="12"/>
  <c r="AC469" i="12"/>
  <c r="AD469" i="12"/>
  <c r="AE469" i="12"/>
  <c r="AF469" i="12"/>
  <c r="AG469" i="12"/>
  <c r="AH469" i="12"/>
  <c r="AB470" i="12"/>
  <c r="AC470" i="12"/>
  <c r="AD470" i="12"/>
  <c r="AE470" i="12"/>
  <c r="AF470" i="12"/>
  <c r="AG470" i="12"/>
  <c r="AH470" i="12"/>
  <c r="AB471" i="12"/>
  <c r="AC471" i="12"/>
  <c r="AD471" i="12"/>
  <c r="AE471" i="12"/>
  <c r="AF471" i="12"/>
  <c r="AG471" i="12"/>
  <c r="AH471" i="12"/>
  <c r="AB472" i="12"/>
  <c r="AC472" i="12"/>
  <c r="AD472" i="12"/>
  <c r="AE472" i="12"/>
  <c r="AF472" i="12"/>
  <c r="AG472" i="12"/>
  <c r="AH472" i="12"/>
  <c r="AB473" i="12"/>
  <c r="AC473" i="12"/>
  <c r="AD473" i="12"/>
  <c r="AE473" i="12"/>
  <c r="AF473" i="12"/>
  <c r="AG473" i="12"/>
  <c r="AH473" i="12"/>
  <c r="AB474" i="12"/>
  <c r="AC474" i="12"/>
  <c r="AD474" i="12"/>
  <c r="AE474" i="12"/>
  <c r="AF474" i="12"/>
  <c r="AG474" i="12"/>
  <c r="AH474" i="12"/>
  <c r="AB475" i="12"/>
  <c r="AC475" i="12"/>
  <c r="AD475" i="12"/>
  <c r="AE475" i="12"/>
  <c r="AF475" i="12"/>
  <c r="AG475" i="12"/>
  <c r="AH475" i="12"/>
  <c r="AB476" i="12"/>
  <c r="AC476" i="12"/>
  <c r="AD476" i="12"/>
  <c r="AE476" i="12"/>
  <c r="AF476" i="12"/>
  <c r="AG476" i="12"/>
  <c r="AH476" i="12"/>
  <c r="AB477" i="12"/>
  <c r="AC477" i="12"/>
  <c r="AD477" i="12"/>
  <c r="AE477" i="12"/>
  <c r="AF477" i="12"/>
  <c r="AG477" i="12"/>
  <c r="AH477" i="12"/>
  <c r="AB478" i="12"/>
  <c r="AC478" i="12"/>
  <c r="AD478" i="12"/>
  <c r="AE478" i="12"/>
  <c r="AF478" i="12"/>
  <c r="AG478" i="12"/>
  <c r="AH478" i="12"/>
  <c r="AB479" i="12"/>
  <c r="AC479" i="12"/>
  <c r="AD479" i="12"/>
  <c r="AE479" i="12"/>
  <c r="AF479" i="12"/>
  <c r="AG479" i="12"/>
  <c r="AH479" i="12"/>
  <c r="AB480" i="12"/>
  <c r="AC480" i="12"/>
  <c r="AD480" i="12"/>
  <c r="AE480" i="12"/>
  <c r="AF480" i="12"/>
  <c r="AG480" i="12"/>
  <c r="AH480" i="12"/>
  <c r="AB481" i="12"/>
  <c r="AC481" i="12"/>
  <c r="AD481" i="12"/>
  <c r="AE481" i="12"/>
  <c r="AF481" i="12"/>
  <c r="AG481" i="12"/>
  <c r="AH481" i="12"/>
  <c r="AB482" i="12"/>
  <c r="AC482" i="12"/>
  <c r="AD482" i="12"/>
  <c r="AE482" i="12"/>
  <c r="AF482" i="12"/>
  <c r="AG482" i="12"/>
  <c r="AH482" i="12"/>
  <c r="AB483" i="12"/>
  <c r="AC483" i="12"/>
  <c r="AD483" i="12"/>
  <c r="AE483" i="12"/>
  <c r="AF483" i="12"/>
  <c r="AG483" i="12"/>
  <c r="AH483" i="12"/>
  <c r="AB484" i="12"/>
  <c r="AC484" i="12"/>
  <c r="AD484" i="12"/>
  <c r="AE484" i="12"/>
  <c r="AF484" i="12"/>
  <c r="AG484" i="12"/>
  <c r="AH484" i="12"/>
  <c r="AB485" i="12"/>
  <c r="AC485" i="12"/>
  <c r="AD485" i="12"/>
  <c r="AE485" i="12"/>
  <c r="AF485" i="12"/>
  <c r="AG485" i="12"/>
  <c r="AH485" i="12"/>
  <c r="AB486" i="12"/>
  <c r="AC486" i="12"/>
  <c r="AD486" i="12"/>
  <c r="AE486" i="12"/>
  <c r="AF486" i="12"/>
  <c r="AG486" i="12"/>
  <c r="AH486" i="12"/>
  <c r="AB487" i="12"/>
  <c r="AC487" i="12"/>
  <c r="AD487" i="12"/>
  <c r="AE487" i="12"/>
  <c r="AF487" i="12"/>
  <c r="AG487" i="12"/>
  <c r="AH487" i="12"/>
  <c r="AB488" i="12"/>
  <c r="AC488" i="12"/>
  <c r="AD488" i="12"/>
  <c r="AE488" i="12"/>
  <c r="AF488" i="12"/>
  <c r="AG488" i="12"/>
  <c r="AH488" i="12"/>
  <c r="AB489" i="12"/>
  <c r="AC489" i="12"/>
  <c r="AD489" i="12"/>
  <c r="AE489" i="12"/>
  <c r="AF489" i="12"/>
  <c r="AG489" i="12"/>
  <c r="AH489" i="12"/>
  <c r="AB490" i="12"/>
  <c r="AC490" i="12"/>
  <c r="AD490" i="12"/>
  <c r="AE490" i="12"/>
  <c r="AF490" i="12"/>
  <c r="AG490" i="12"/>
  <c r="AH490" i="12"/>
  <c r="AB491" i="12"/>
  <c r="AC491" i="12"/>
  <c r="AD491" i="12"/>
  <c r="AE491" i="12"/>
  <c r="AF491" i="12"/>
  <c r="AG491" i="12"/>
  <c r="AH491" i="12"/>
  <c r="AB492" i="12"/>
  <c r="AC492" i="12"/>
  <c r="AD492" i="12"/>
  <c r="AE492" i="12"/>
  <c r="AF492" i="12"/>
  <c r="AG492" i="12"/>
  <c r="AH492" i="12"/>
  <c r="AB493" i="12"/>
  <c r="AC493" i="12"/>
  <c r="AD493" i="12"/>
  <c r="AE493" i="12"/>
  <c r="AF493" i="12"/>
  <c r="AG493" i="12"/>
  <c r="AH493" i="12"/>
  <c r="AB494" i="12"/>
  <c r="AC494" i="12"/>
  <c r="AD494" i="12"/>
  <c r="AE494" i="12"/>
  <c r="AF494" i="12"/>
  <c r="AG494" i="12"/>
  <c r="AH494" i="12"/>
  <c r="AB495" i="12"/>
  <c r="AC495" i="12"/>
  <c r="AD495" i="12"/>
  <c r="AE495" i="12"/>
  <c r="AF495" i="12"/>
  <c r="AG495" i="12"/>
  <c r="AH495" i="12"/>
  <c r="AB496" i="12"/>
  <c r="AC496" i="12"/>
  <c r="AD496" i="12"/>
  <c r="AE496" i="12"/>
  <c r="AF496" i="12"/>
  <c r="AG496" i="12"/>
  <c r="AH496" i="12"/>
  <c r="AB497" i="12"/>
  <c r="AC497" i="12"/>
  <c r="AD497" i="12"/>
  <c r="AE497" i="12"/>
  <c r="AF497" i="12"/>
  <c r="AG497" i="12"/>
  <c r="AH497" i="12"/>
  <c r="AB498" i="12"/>
  <c r="AC498" i="12"/>
  <c r="AD498" i="12"/>
  <c r="AE498" i="12"/>
  <c r="AF498" i="12"/>
  <c r="AG498" i="12"/>
  <c r="AH498" i="12"/>
  <c r="AB499" i="12"/>
  <c r="AC499" i="12"/>
  <c r="AD499" i="12"/>
  <c r="AE499" i="12"/>
  <c r="AF499" i="12"/>
  <c r="AG499" i="12"/>
  <c r="AH499" i="12"/>
  <c r="AB500" i="12"/>
  <c r="AC500" i="12"/>
  <c r="AD500" i="12"/>
  <c r="AE500" i="12"/>
  <c r="AF500" i="12"/>
  <c r="AG500" i="12"/>
  <c r="AH500" i="12"/>
  <c r="AB501" i="12"/>
  <c r="AC501" i="12"/>
  <c r="AD501" i="12"/>
  <c r="AE501" i="12"/>
  <c r="AF501" i="12"/>
  <c r="AG501" i="12"/>
  <c r="AH501" i="12"/>
  <c r="AB502" i="12"/>
  <c r="AC502" i="12"/>
  <c r="AD502" i="12"/>
  <c r="AE502" i="12"/>
  <c r="AF502" i="12"/>
  <c r="AG502" i="12"/>
  <c r="AH502" i="12"/>
  <c r="AB503" i="12"/>
  <c r="AC503" i="12"/>
  <c r="AD503" i="12"/>
  <c r="AE503" i="12"/>
  <c r="AF503" i="12"/>
  <c r="AG503" i="12"/>
  <c r="AH503" i="12"/>
  <c r="AB504" i="12"/>
  <c r="AC504" i="12"/>
  <c r="AD504" i="12"/>
  <c r="AE504" i="12"/>
  <c r="AF504" i="12"/>
  <c r="AG504" i="12"/>
  <c r="AH504" i="12"/>
  <c r="AB505" i="12"/>
  <c r="AC505" i="12"/>
  <c r="AD505" i="12"/>
  <c r="AE505" i="12"/>
  <c r="AF505" i="12"/>
  <c r="AG505" i="12"/>
  <c r="AH505" i="12"/>
  <c r="AB506" i="12"/>
  <c r="AC506" i="12"/>
  <c r="AD506" i="12"/>
  <c r="AE506" i="12"/>
  <c r="AF506" i="12"/>
  <c r="AG506" i="12"/>
  <c r="AH506" i="12"/>
  <c r="AB507" i="12"/>
  <c r="AC507" i="12"/>
  <c r="AD507" i="12"/>
  <c r="AE507" i="12"/>
  <c r="AF507" i="12"/>
  <c r="AG507" i="12"/>
  <c r="AH507" i="12"/>
  <c r="AB508" i="12"/>
  <c r="AC508" i="12"/>
  <c r="AD508" i="12"/>
  <c r="AE508" i="12"/>
  <c r="AF508" i="12"/>
  <c r="AG508" i="12"/>
  <c r="AH508" i="12"/>
  <c r="AB509" i="12"/>
  <c r="AC509" i="12"/>
  <c r="AD509" i="12"/>
  <c r="AE509" i="12"/>
  <c r="AF509" i="12"/>
  <c r="AG509" i="12"/>
  <c r="AH509" i="12"/>
  <c r="AB510" i="12"/>
  <c r="AC510" i="12"/>
  <c r="AD510" i="12"/>
  <c r="AE510" i="12"/>
  <c r="AF510" i="12"/>
  <c r="AG510" i="12"/>
  <c r="AH510" i="12"/>
  <c r="AB511" i="12"/>
  <c r="AC511" i="12"/>
  <c r="AD511" i="12"/>
  <c r="AE511" i="12"/>
  <c r="AF511" i="12"/>
  <c r="AG511" i="12"/>
  <c r="AH511" i="12"/>
  <c r="AB512" i="12"/>
  <c r="AC512" i="12"/>
  <c r="AD512" i="12"/>
  <c r="AE512" i="12"/>
  <c r="AF512" i="12"/>
  <c r="AG512" i="12"/>
  <c r="AH512" i="12"/>
  <c r="AB513" i="12"/>
  <c r="AC513" i="12"/>
  <c r="AD513" i="12"/>
  <c r="AE513" i="12"/>
  <c r="AF513" i="12"/>
  <c r="AG513" i="12"/>
  <c r="AH513" i="12"/>
  <c r="AB514" i="12"/>
  <c r="AC514" i="12"/>
  <c r="AD514" i="12"/>
  <c r="AE514" i="12"/>
  <c r="AF514" i="12"/>
  <c r="AG514" i="12"/>
  <c r="AH514" i="12"/>
  <c r="AB515" i="12"/>
  <c r="AC515" i="12"/>
  <c r="AD515" i="12"/>
  <c r="AE515" i="12"/>
  <c r="AF515" i="12"/>
  <c r="AG515" i="12"/>
  <c r="AH515" i="12"/>
  <c r="AB516" i="12"/>
  <c r="AC516" i="12"/>
  <c r="AD516" i="12"/>
  <c r="AE516" i="12"/>
  <c r="AF516" i="12"/>
  <c r="AG516" i="12"/>
  <c r="AH516" i="12"/>
  <c r="AB517" i="12"/>
  <c r="AC517" i="12"/>
  <c r="AD517" i="12"/>
  <c r="AE517" i="12"/>
  <c r="AF517" i="12"/>
  <c r="AG517" i="12"/>
  <c r="AH517" i="12"/>
  <c r="AB518" i="12"/>
  <c r="AC518" i="12"/>
  <c r="AD518" i="12"/>
  <c r="AE518" i="12"/>
  <c r="AF518" i="12"/>
  <c r="AG518" i="12"/>
  <c r="AH518" i="12"/>
  <c r="AB519" i="12"/>
  <c r="AC519" i="12"/>
  <c r="AD519" i="12"/>
  <c r="AE519" i="12"/>
  <c r="AF519" i="12"/>
  <c r="AG519" i="12"/>
  <c r="AH519" i="12"/>
  <c r="AB520" i="12"/>
  <c r="AC520" i="12"/>
  <c r="AD520" i="12"/>
  <c r="AE520" i="12"/>
  <c r="AF520" i="12"/>
  <c r="AG520" i="12"/>
  <c r="AH520" i="12"/>
  <c r="AB521" i="12"/>
  <c r="AC521" i="12"/>
  <c r="AD521" i="12"/>
  <c r="AE521" i="12"/>
  <c r="AF521" i="12"/>
  <c r="AG521" i="12"/>
  <c r="AH521" i="12"/>
  <c r="AB522" i="12"/>
  <c r="AC522" i="12"/>
  <c r="AD522" i="12"/>
  <c r="AE522" i="12"/>
  <c r="AF522" i="12"/>
  <c r="AG522" i="12"/>
  <c r="AH522" i="12"/>
  <c r="AB523" i="12"/>
  <c r="AC523" i="12"/>
  <c r="AD523" i="12"/>
  <c r="AE523" i="12"/>
  <c r="AF523" i="12"/>
  <c r="AG523" i="12"/>
  <c r="AH523" i="12"/>
  <c r="AB524" i="12"/>
  <c r="AC524" i="12"/>
  <c r="AD524" i="12"/>
  <c r="AE524" i="12"/>
  <c r="AF524" i="12"/>
  <c r="AG524" i="12"/>
  <c r="AH524" i="12"/>
  <c r="AB525" i="12"/>
  <c r="AC525" i="12"/>
  <c r="AD525" i="12"/>
  <c r="AE525" i="12"/>
  <c r="AF525" i="12"/>
  <c r="AG525" i="12"/>
  <c r="AH525" i="12"/>
  <c r="AB526" i="12"/>
  <c r="AC526" i="12"/>
  <c r="AD526" i="12"/>
  <c r="AE526" i="12"/>
  <c r="AF526" i="12"/>
  <c r="AG526" i="12"/>
  <c r="AH526" i="12"/>
  <c r="AB527" i="12"/>
  <c r="AC527" i="12"/>
  <c r="AD527" i="12"/>
  <c r="AE527" i="12"/>
  <c r="AF527" i="12"/>
  <c r="AG527" i="12"/>
  <c r="AH527" i="12"/>
  <c r="AB528" i="12"/>
  <c r="AC528" i="12"/>
  <c r="AD528" i="12"/>
  <c r="AE528" i="12"/>
  <c r="AF528" i="12"/>
  <c r="AG528" i="12"/>
  <c r="AH528" i="12"/>
  <c r="AB529" i="12"/>
  <c r="AC529" i="12"/>
  <c r="AD529" i="12"/>
  <c r="AE529" i="12"/>
  <c r="AF529" i="12"/>
  <c r="AG529" i="12"/>
  <c r="AH529" i="12"/>
  <c r="AB530" i="12"/>
  <c r="AC530" i="12"/>
  <c r="AD530" i="12"/>
  <c r="AE530" i="12"/>
  <c r="AF530" i="12"/>
  <c r="AG530" i="12"/>
  <c r="AH530" i="12"/>
  <c r="AB531" i="12"/>
  <c r="AC531" i="12"/>
  <c r="AD531" i="12"/>
  <c r="AE531" i="12"/>
  <c r="AF531" i="12"/>
  <c r="AG531" i="12"/>
  <c r="AH531" i="12"/>
  <c r="AB532" i="12"/>
  <c r="AC532" i="12"/>
  <c r="AD532" i="12"/>
  <c r="AE532" i="12"/>
  <c r="AF532" i="12"/>
  <c r="AG532" i="12"/>
  <c r="AH532" i="12"/>
  <c r="AB533" i="12"/>
  <c r="AC533" i="12"/>
  <c r="AD533" i="12"/>
  <c r="AE533" i="12"/>
  <c r="AF533" i="12"/>
  <c r="AG533" i="12"/>
  <c r="AH533" i="12"/>
  <c r="AB534" i="12"/>
  <c r="AC534" i="12"/>
  <c r="AD534" i="12"/>
  <c r="AE534" i="12"/>
  <c r="AF534" i="12"/>
  <c r="AG534" i="12"/>
  <c r="AH534" i="12"/>
  <c r="AB535" i="12"/>
  <c r="AC535" i="12"/>
  <c r="AD535" i="12"/>
  <c r="AE535" i="12"/>
  <c r="AF535" i="12"/>
  <c r="AG535" i="12"/>
  <c r="AH535" i="12"/>
  <c r="AB536" i="12"/>
  <c r="AC536" i="12"/>
  <c r="AD536" i="12"/>
  <c r="AE536" i="12"/>
  <c r="AF536" i="12"/>
  <c r="AG536" i="12"/>
  <c r="AH536" i="12"/>
  <c r="AB537" i="12"/>
  <c r="AC537" i="12"/>
  <c r="AD537" i="12"/>
  <c r="AE537" i="12"/>
  <c r="AF537" i="12"/>
  <c r="AG537" i="12"/>
  <c r="AH537" i="12"/>
  <c r="AB538" i="12"/>
  <c r="AC538" i="12"/>
  <c r="AD538" i="12"/>
  <c r="AE538" i="12"/>
  <c r="AF538" i="12"/>
  <c r="AG538" i="12"/>
  <c r="AH538" i="12"/>
  <c r="AB539" i="12"/>
  <c r="AC539" i="12"/>
  <c r="AD539" i="12"/>
  <c r="AE539" i="12"/>
  <c r="AF539" i="12"/>
  <c r="AG539" i="12"/>
  <c r="AH539" i="12"/>
  <c r="AB540" i="12"/>
  <c r="AC540" i="12"/>
  <c r="AD540" i="12"/>
  <c r="AE540" i="12"/>
  <c r="AF540" i="12"/>
  <c r="AG540" i="12"/>
  <c r="AH540" i="12"/>
  <c r="AB541" i="12"/>
  <c r="AC541" i="12"/>
  <c r="AD541" i="12"/>
  <c r="AE541" i="12"/>
  <c r="AF541" i="12"/>
  <c r="AG541" i="12"/>
  <c r="AH541" i="12"/>
  <c r="AB542" i="12"/>
  <c r="AC542" i="12"/>
  <c r="AD542" i="12"/>
  <c r="AE542" i="12"/>
  <c r="AF542" i="12"/>
  <c r="AG542" i="12"/>
  <c r="AH542" i="12"/>
  <c r="AB543" i="12"/>
  <c r="AC543" i="12"/>
  <c r="AD543" i="12"/>
  <c r="AE543" i="12"/>
  <c r="AF543" i="12"/>
  <c r="AG543" i="12"/>
  <c r="AH543" i="12"/>
  <c r="AB544" i="12"/>
  <c r="AC544" i="12"/>
  <c r="AD544" i="12"/>
  <c r="AE544" i="12"/>
  <c r="AF544" i="12"/>
  <c r="AG544" i="12"/>
  <c r="AH544" i="12"/>
  <c r="AB545" i="12"/>
  <c r="AC545" i="12"/>
  <c r="AD545" i="12"/>
  <c r="AE545" i="12"/>
  <c r="AF545" i="12"/>
  <c r="AG545" i="12"/>
  <c r="AH545" i="12"/>
  <c r="AB546" i="12"/>
  <c r="AC546" i="12"/>
  <c r="AD546" i="12"/>
  <c r="AE546" i="12"/>
  <c r="AF546" i="12"/>
  <c r="AG546" i="12"/>
  <c r="AH546" i="12"/>
  <c r="AB547" i="12"/>
  <c r="AC547" i="12"/>
  <c r="AD547" i="12"/>
  <c r="AE547" i="12"/>
  <c r="AF547" i="12"/>
  <c r="AG547" i="12"/>
  <c r="AH547" i="12"/>
  <c r="AB548" i="12"/>
  <c r="AC548" i="12"/>
  <c r="AD548" i="12"/>
  <c r="AE548" i="12"/>
  <c r="AF548" i="12"/>
  <c r="AG548" i="12"/>
  <c r="AH548" i="12"/>
  <c r="AB549" i="12"/>
  <c r="AC549" i="12"/>
  <c r="AD549" i="12"/>
  <c r="AE549" i="12"/>
  <c r="AF549" i="12"/>
  <c r="AG549" i="12"/>
  <c r="AH549" i="12"/>
  <c r="AB550" i="12"/>
  <c r="AC550" i="12"/>
  <c r="AD550" i="12"/>
  <c r="AE550" i="12"/>
  <c r="AF550" i="12"/>
  <c r="AG550" i="12"/>
  <c r="AH550" i="12"/>
  <c r="AB551" i="12"/>
  <c r="AC551" i="12"/>
  <c r="AD551" i="12"/>
  <c r="AE551" i="12"/>
  <c r="AF551" i="12"/>
  <c r="AG551" i="12"/>
  <c r="AH551" i="12"/>
  <c r="AB552" i="12"/>
  <c r="AC552" i="12"/>
  <c r="AD552" i="12"/>
  <c r="AE552" i="12"/>
  <c r="AF552" i="12"/>
  <c r="AG552" i="12"/>
  <c r="AH552" i="12"/>
  <c r="AB553" i="12"/>
  <c r="AL12" i="12" s="1"/>
  <c r="AC553" i="12"/>
  <c r="AD553" i="12"/>
  <c r="AL14" i="12" s="1"/>
  <c r="AE553" i="12"/>
  <c r="AL15" i="12" s="1"/>
  <c r="AF553" i="12"/>
  <c r="AL16" i="12" s="1"/>
  <c r="AG553" i="12"/>
  <c r="AH553" i="12"/>
  <c r="AH314" i="12"/>
  <c r="AG314" i="12"/>
  <c r="AF314" i="12"/>
  <c r="AE314" i="12"/>
  <c r="AD314" i="12"/>
  <c r="AC314" i="12"/>
  <c r="AB314" i="12"/>
  <c r="AB14" i="12"/>
  <c r="AC14" i="12"/>
  <c r="AD14" i="12"/>
  <c r="AE14" i="12"/>
  <c r="AF14" i="12"/>
  <c r="AG14" i="12"/>
  <c r="AH14" i="12"/>
  <c r="AB15" i="12"/>
  <c r="AC15" i="12"/>
  <c r="AD15" i="12"/>
  <c r="AE15" i="12"/>
  <c r="AF15" i="12"/>
  <c r="AG15" i="12"/>
  <c r="AH15" i="12"/>
  <c r="AB16" i="12"/>
  <c r="AC16" i="12"/>
  <c r="AD16" i="12"/>
  <c r="AE16" i="12"/>
  <c r="AF16" i="12"/>
  <c r="AG16" i="12"/>
  <c r="AH16" i="12"/>
  <c r="AB17" i="12"/>
  <c r="AC17" i="12"/>
  <c r="AD17" i="12"/>
  <c r="AE17" i="12"/>
  <c r="AF17" i="12"/>
  <c r="AG17" i="12"/>
  <c r="AH17" i="12"/>
  <c r="AB18" i="12"/>
  <c r="AC18" i="12"/>
  <c r="AD18" i="12"/>
  <c r="AE18" i="12"/>
  <c r="AF18" i="12"/>
  <c r="AG18" i="12"/>
  <c r="AH18" i="12"/>
  <c r="AB19" i="12"/>
  <c r="AC19" i="12"/>
  <c r="AD19" i="12"/>
  <c r="AE19" i="12"/>
  <c r="AF19" i="12"/>
  <c r="AG19" i="12"/>
  <c r="AH19" i="12"/>
  <c r="AB20" i="12"/>
  <c r="AC20" i="12"/>
  <c r="AD20" i="12"/>
  <c r="AE20" i="12"/>
  <c r="AF20" i="12"/>
  <c r="AG20" i="12"/>
  <c r="AH20" i="12"/>
  <c r="AB21" i="12"/>
  <c r="AC21" i="12"/>
  <c r="AD21" i="12"/>
  <c r="AE21" i="12"/>
  <c r="AF21" i="12"/>
  <c r="AG21" i="12"/>
  <c r="AH21" i="12"/>
  <c r="AB22" i="12"/>
  <c r="AC22" i="12"/>
  <c r="AD22" i="12"/>
  <c r="AE22" i="12"/>
  <c r="AF22" i="12"/>
  <c r="AG22" i="12"/>
  <c r="AH22" i="12"/>
  <c r="AB23" i="12"/>
  <c r="AC23" i="12"/>
  <c r="AD23" i="12"/>
  <c r="AE23" i="12"/>
  <c r="AF23" i="12"/>
  <c r="AG23" i="12"/>
  <c r="AH23" i="12"/>
  <c r="AB24" i="12"/>
  <c r="AC24" i="12"/>
  <c r="AD24" i="12"/>
  <c r="AE24" i="12"/>
  <c r="AF24" i="12"/>
  <c r="AG24" i="12"/>
  <c r="AH24" i="12"/>
  <c r="AB25" i="12"/>
  <c r="AC25" i="12"/>
  <c r="AD25" i="12"/>
  <c r="AE25" i="12"/>
  <c r="AF25" i="12"/>
  <c r="AG25" i="12"/>
  <c r="AH25" i="12"/>
  <c r="AB26" i="12"/>
  <c r="AC26" i="12"/>
  <c r="AD26" i="12"/>
  <c r="AE26" i="12"/>
  <c r="AF26" i="12"/>
  <c r="AG26" i="12"/>
  <c r="AH26" i="12"/>
  <c r="AB27" i="12"/>
  <c r="AC27" i="12"/>
  <c r="AD27" i="12"/>
  <c r="AE27" i="12"/>
  <c r="AF27" i="12"/>
  <c r="AG27" i="12"/>
  <c r="AH27" i="12"/>
  <c r="AB28" i="12"/>
  <c r="AC28" i="12"/>
  <c r="AD28" i="12"/>
  <c r="AE28" i="12"/>
  <c r="AF28" i="12"/>
  <c r="AG28" i="12"/>
  <c r="AH28" i="12"/>
  <c r="AB29" i="12"/>
  <c r="AC29" i="12"/>
  <c r="AD29" i="12"/>
  <c r="AE29" i="12"/>
  <c r="AF29" i="12"/>
  <c r="AG29" i="12"/>
  <c r="AH29" i="12"/>
  <c r="AB30" i="12"/>
  <c r="AC30" i="12"/>
  <c r="AD30" i="12"/>
  <c r="AE30" i="12"/>
  <c r="AF30" i="12"/>
  <c r="AG30" i="12"/>
  <c r="AH30" i="12"/>
  <c r="AB31" i="12"/>
  <c r="AC31" i="12"/>
  <c r="AD31" i="12"/>
  <c r="AE31" i="12"/>
  <c r="AF31" i="12"/>
  <c r="AG31" i="12"/>
  <c r="AH31" i="12"/>
  <c r="AB32" i="12"/>
  <c r="AC32" i="12"/>
  <c r="AD32" i="12"/>
  <c r="AE32" i="12"/>
  <c r="AF32" i="12"/>
  <c r="AG32" i="12"/>
  <c r="AH32" i="12"/>
  <c r="AB33" i="12"/>
  <c r="AC33" i="12"/>
  <c r="AD33" i="12"/>
  <c r="AE33" i="12"/>
  <c r="AF33" i="12"/>
  <c r="AG33" i="12"/>
  <c r="AH33" i="12"/>
  <c r="AB34" i="12"/>
  <c r="AC34" i="12"/>
  <c r="AD34" i="12"/>
  <c r="AE34" i="12"/>
  <c r="AF34" i="12"/>
  <c r="AG34" i="12"/>
  <c r="AH34" i="12"/>
  <c r="AB35" i="12"/>
  <c r="AC35" i="12"/>
  <c r="AD35" i="12"/>
  <c r="AE35" i="12"/>
  <c r="AF35" i="12"/>
  <c r="AG35" i="12"/>
  <c r="AH35" i="12"/>
  <c r="AB36" i="12"/>
  <c r="AC36" i="12"/>
  <c r="AD36" i="12"/>
  <c r="AE36" i="12"/>
  <c r="AF36" i="12"/>
  <c r="AG36" i="12"/>
  <c r="AH36" i="12"/>
  <c r="AB37" i="12"/>
  <c r="AC37" i="12"/>
  <c r="AD37" i="12"/>
  <c r="AE37" i="12"/>
  <c r="AF37" i="12"/>
  <c r="AG37" i="12"/>
  <c r="AH37" i="12"/>
  <c r="AB38" i="12"/>
  <c r="AC38" i="12"/>
  <c r="AD38" i="12"/>
  <c r="AE38" i="12"/>
  <c r="AF38" i="12"/>
  <c r="AG38" i="12"/>
  <c r="AH38" i="12"/>
  <c r="AB39" i="12"/>
  <c r="AC39" i="12"/>
  <c r="AD39" i="12"/>
  <c r="AE39" i="12"/>
  <c r="AF39" i="12"/>
  <c r="AG39" i="12"/>
  <c r="AH39" i="12"/>
  <c r="AB40" i="12"/>
  <c r="AC40" i="12"/>
  <c r="AD40" i="12"/>
  <c r="AE40" i="12"/>
  <c r="AF40" i="12"/>
  <c r="AG40" i="12"/>
  <c r="AH40" i="12"/>
  <c r="AB41" i="12"/>
  <c r="AC41" i="12"/>
  <c r="AD41" i="12"/>
  <c r="AE41" i="12"/>
  <c r="AF41" i="12"/>
  <c r="AG41" i="12"/>
  <c r="AH41" i="12"/>
  <c r="AB42" i="12"/>
  <c r="AC42" i="12"/>
  <c r="AD42" i="12"/>
  <c r="AE42" i="12"/>
  <c r="AF42" i="12"/>
  <c r="AG42" i="12"/>
  <c r="AH42" i="12"/>
  <c r="AB43" i="12"/>
  <c r="AC43" i="12"/>
  <c r="AD43" i="12"/>
  <c r="AE43" i="12"/>
  <c r="AF43" i="12"/>
  <c r="AG43" i="12"/>
  <c r="AH43" i="12"/>
  <c r="AB44" i="12"/>
  <c r="AC44" i="12"/>
  <c r="AD44" i="12"/>
  <c r="AE44" i="12"/>
  <c r="AF44" i="12"/>
  <c r="AG44" i="12"/>
  <c r="AH44" i="12"/>
  <c r="AB45" i="12"/>
  <c r="AC45" i="12"/>
  <c r="AD45" i="12"/>
  <c r="AE45" i="12"/>
  <c r="AF45" i="12"/>
  <c r="AG45" i="12"/>
  <c r="AH45" i="12"/>
  <c r="AB46" i="12"/>
  <c r="AC46" i="12"/>
  <c r="AD46" i="12"/>
  <c r="AE46" i="12"/>
  <c r="AF46" i="12"/>
  <c r="AG46" i="12"/>
  <c r="AH46" i="12"/>
  <c r="AB47" i="12"/>
  <c r="AC47" i="12"/>
  <c r="AD47" i="12"/>
  <c r="AE47" i="12"/>
  <c r="AF47" i="12"/>
  <c r="AG47" i="12"/>
  <c r="AH47" i="12"/>
  <c r="AB48" i="12"/>
  <c r="AC48" i="12"/>
  <c r="AD48" i="12"/>
  <c r="AE48" i="12"/>
  <c r="AF48" i="12"/>
  <c r="AG48" i="12"/>
  <c r="AH48" i="12"/>
  <c r="AB49" i="12"/>
  <c r="AC49" i="12"/>
  <c r="AD49" i="12"/>
  <c r="AE49" i="12"/>
  <c r="AF49" i="12"/>
  <c r="AG49" i="12"/>
  <c r="AH49" i="12"/>
  <c r="AB50" i="12"/>
  <c r="AC50" i="12"/>
  <c r="AD50" i="12"/>
  <c r="AE50" i="12"/>
  <c r="AF50" i="12"/>
  <c r="AG50" i="12"/>
  <c r="AH50" i="12"/>
  <c r="AB51" i="12"/>
  <c r="AC51" i="12"/>
  <c r="AD51" i="12"/>
  <c r="AE51" i="12"/>
  <c r="AF51" i="12"/>
  <c r="AG51" i="12"/>
  <c r="AH51" i="12"/>
  <c r="AB52" i="12"/>
  <c r="AC52" i="12"/>
  <c r="AD52" i="12"/>
  <c r="AE52" i="12"/>
  <c r="AF52" i="12"/>
  <c r="AG52" i="12"/>
  <c r="AH52" i="12"/>
  <c r="AB53" i="12"/>
  <c r="AC53" i="12"/>
  <c r="AD53" i="12"/>
  <c r="AE53" i="12"/>
  <c r="AF53" i="12"/>
  <c r="AG53" i="12"/>
  <c r="AH53" i="12"/>
  <c r="AB54" i="12"/>
  <c r="AC54" i="12"/>
  <c r="AD54" i="12"/>
  <c r="AE54" i="12"/>
  <c r="AF54" i="12"/>
  <c r="AG54" i="12"/>
  <c r="AH54" i="12"/>
  <c r="AB55" i="12"/>
  <c r="AC55" i="12"/>
  <c r="AD55" i="12"/>
  <c r="AE55" i="12"/>
  <c r="AF55" i="12"/>
  <c r="AG55" i="12"/>
  <c r="AH55" i="12"/>
  <c r="AB56" i="12"/>
  <c r="AC56" i="12"/>
  <c r="AD56" i="12"/>
  <c r="AE56" i="12"/>
  <c r="AF56" i="12"/>
  <c r="AG56" i="12"/>
  <c r="AH56" i="12"/>
  <c r="AB57" i="12"/>
  <c r="AC57" i="12"/>
  <c r="AD57" i="12"/>
  <c r="AE57" i="12"/>
  <c r="AF57" i="12"/>
  <c r="AG57" i="12"/>
  <c r="AH57" i="12"/>
  <c r="AB58" i="12"/>
  <c r="AC58" i="12"/>
  <c r="AD58" i="12"/>
  <c r="AE58" i="12"/>
  <c r="AF58" i="12"/>
  <c r="AG58" i="12"/>
  <c r="AH58" i="12"/>
  <c r="AB59" i="12"/>
  <c r="AC59" i="12"/>
  <c r="AD59" i="12"/>
  <c r="AE59" i="12"/>
  <c r="AF59" i="12"/>
  <c r="AG59" i="12"/>
  <c r="AH59" i="12"/>
  <c r="AB60" i="12"/>
  <c r="AC60" i="12"/>
  <c r="AD60" i="12"/>
  <c r="AE60" i="12"/>
  <c r="AF60" i="12"/>
  <c r="AG60" i="12"/>
  <c r="AH60" i="12"/>
  <c r="AB61" i="12"/>
  <c r="AC61" i="12"/>
  <c r="AD61" i="12"/>
  <c r="AE61" i="12"/>
  <c r="AF61" i="12"/>
  <c r="AG61" i="12"/>
  <c r="AH61" i="12"/>
  <c r="AB62" i="12"/>
  <c r="AC62" i="12"/>
  <c r="AD62" i="12"/>
  <c r="AE62" i="12"/>
  <c r="AF62" i="12"/>
  <c r="AG62" i="12"/>
  <c r="AH62" i="12"/>
  <c r="AB63" i="12"/>
  <c r="AC63" i="12"/>
  <c r="AD63" i="12"/>
  <c r="AE63" i="12"/>
  <c r="AF63" i="12"/>
  <c r="AG63" i="12"/>
  <c r="AH63" i="12"/>
  <c r="AB64" i="12"/>
  <c r="AC64" i="12"/>
  <c r="AD64" i="12"/>
  <c r="AE64" i="12"/>
  <c r="AF64" i="12"/>
  <c r="AG64" i="12"/>
  <c r="AH64" i="12"/>
  <c r="AB65" i="12"/>
  <c r="AC65" i="12"/>
  <c r="AD65" i="12"/>
  <c r="AE65" i="12"/>
  <c r="AF65" i="12"/>
  <c r="AG65" i="12"/>
  <c r="AH65" i="12"/>
  <c r="AB66" i="12"/>
  <c r="AC66" i="12"/>
  <c r="AD66" i="12"/>
  <c r="AE66" i="12"/>
  <c r="AF66" i="12"/>
  <c r="AG66" i="12"/>
  <c r="AH66" i="12"/>
  <c r="AB67" i="12"/>
  <c r="AC67" i="12"/>
  <c r="AD67" i="12"/>
  <c r="AE67" i="12"/>
  <c r="AF67" i="12"/>
  <c r="AG67" i="12"/>
  <c r="AH67" i="12"/>
  <c r="AB68" i="12"/>
  <c r="AC68" i="12"/>
  <c r="AD68" i="12"/>
  <c r="AE68" i="12"/>
  <c r="AF68" i="12"/>
  <c r="AG68" i="12"/>
  <c r="AH68" i="12"/>
  <c r="AB69" i="12"/>
  <c r="AC69" i="12"/>
  <c r="AD69" i="12"/>
  <c r="AE69" i="12"/>
  <c r="AF69" i="12"/>
  <c r="AG69" i="12"/>
  <c r="AH69" i="12"/>
  <c r="AB70" i="12"/>
  <c r="AC70" i="12"/>
  <c r="AD70" i="12"/>
  <c r="AE70" i="12"/>
  <c r="AF70" i="12"/>
  <c r="AG70" i="12"/>
  <c r="AH70" i="12"/>
  <c r="AB71" i="12"/>
  <c r="AC71" i="12"/>
  <c r="AD71" i="12"/>
  <c r="AE71" i="12"/>
  <c r="AF71" i="12"/>
  <c r="AG71" i="12"/>
  <c r="AH71" i="12"/>
  <c r="AB72" i="12"/>
  <c r="AC72" i="12"/>
  <c r="AD72" i="12"/>
  <c r="AE72" i="12"/>
  <c r="AF72" i="12"/>
  <c r="AG72" i="12"/>
  <c r="AH72" i="12"/>
  <c r="AB73" i="12"/>
  <c r="AC73" i="12"/>
  <c r="AD73" i="12"/>
  <c r="AE73" i="12"/>
  <c r="AF73" i="12"/>
  <c r="AG73" i="12"/>
  <c r="AH73" i="12"/>
  <c r="AB74" i="12"/>
  <c r="AC74" i="12"/>
  <c r="AD74" i="12"/>
  <c r="AE74" i="12"/>
  <c r="AF74" i="12"/>
  <c r="AG74" i="12"/>
  <c r="AH74" i="12"/>
  <c r="AB75" i="12"/>
  <c r="AC75" i="12"/>
  <c r="AD75" i="12"/>
  <c r="AE75" i="12"/>
  <c r="AF75" i="12"/>
  <c r="AG75" i="12"/>
  <c r="AH75" i="12"/>
  <c r="AB76" i="12"/>
  <c r="AC76" i="12"/>
  <c r="AD76" i="12"/>
  <c r="AE76" i="12"/>
  <c r="AF76" i="12"/>
  <c r="AG76" i="12"/>
  <c r="AH76" i="12"/>
  <c r="AB77" i="12"/>
  <c r="AC77" i="12"/>
  <c r="AD77" i="12"/>
  <c r="AE77" i="12"/>
  <c r="AF77" i="12"/>
  <c r="AG77" i="12"/>
  <c r="AH77" i="12"/>
  <c r="AB78" i="12"/>
  <c r="AC78" i="12"/>
  <c r="AD78" i="12"/>
  <c r="AE78" i="12"/>
  <c r="AF78" i="12"/>
  <c r="AG78" i="12"/>
  <c r="AH78" i="12"/>
  <c r="AB79" i="12"/>
  <c r="AC79" i="12"/>
  <c r="AD79" i="12"/>
  <c r="AE79" i="12"/>
  <c r="AF79" i="12"/>
  <c r="AG79" i="12"/>
  <c r="AH79" i="12"/>
  <c r="AB80" i="12"/>
  <c r="AC80" i="12"/>
  <c r="AD80" i="12"/>
  <c r="AE80" i="12"/>
  <c r="AF80" i="12"/>
  <c r="AG80" i="12"/>
  <c r="AH80" i="12"/>
  <c r="AB81" i="12"/>
  <c r="AC81" i="12"/>
  <c r="AD81" i="12"/>
  <c r="AE81" i="12"/>
  <c r="AF81" i="12"/>
  <c r="AG81" i="12"/>
  <c r="AH81" i="12"/>
  <c r="AB82" i="12"/>
  <c r="AC82" i="12"/>
  <c r="AD82" i="12"/>
  <c r="AE82" i="12"/>
  <c r="AF82" i="12"/>
  <c r="AG82" i="12"/>
  <c r="AH82" i="12"/>
  <c r="AB83" i="12"/>
  <c r="AC83" i="12"/>
  <c r="AD83" i="12"/>
  <c r="AE83" i="12"/>
  <c r="AF83" i="12"/>
  <c r="AG83" i="12"/>
  <c r="AH83" i="12"/>
  <c r="AB84" i="12"/>
  <c r="AC84" i="12"/>
  <c r="AD84" i="12"/>
  <c r="AE84" i="12"/>
  <c r="AF84" i="12"/>
  <c r="AG84" i="12"/>
  <c r="AH84" i="12"/>
  <c r="AB85" i="12"/>
  <c r="AC85" i="12"/>
  <c r="AD85" i="12"/>
  <c r="AE85" i="12"/>
  <c r="AF85" i="12"/>
  <c r="AG85" i="12"/>
  <c r="AH85" i="12"/>
  <c r="AB86" i="12"/>
  <c r="AC86" i="12"/>
  <c r="AD86" i="12"/>
  <c r="AE86" i="12"/>
  <c r="AF86" i="12"/>
  <c r="AG86" i="12"/>
  <c r="AH86" i="12"/>
  <c r="AB87" i="12"/>
  <c r="AC87" i="12"/>
  <c r="AD87" i="12"/>
  <c r="AE87" i="12"/>
  <c r="AF87" i="12"/>
  <c r="AG87" i="12"/>
  <c r="AH87" i="12"/>
  <c r="AB88" i="12"/>
  <c r="AC88" i="12"/>
  <c r="AD88" i="12"/>
  <c r="AE88" i="12"/>
  <c r="AF88" i="12"/>
  <c r="AG88" i="12"/>
  <c r="AH88" i="12"/>
  <c r="AB89" i="12"/>
  <c r="AC89" i="12"/>
  <c r="AD89" i="12"/>
  <c r="AE89" i="12"/>
  <c r="AF89" i="12"/>
  <c r="AG89" i="12"/>
  <c r="AH89" i="12"/>
  <c r="AB90" i="12"/>
  <c r="AC90" i="12"/>
  <c r="AD90" i="12"/>
  <c r="AE90" i="12"/>
  <c r="AF90" i="12"/>
  <c r="AG90" i="12"/>
  <c r="AH90" i="12"/>
  <c r="AB91" i="12"/>
  <c r="AC91" i="12"/>
  <c r="AD91" i="12"/>
  <c r="AE91" i="12"/>
  <c r="AF91" i="12"/>
  <c r="AG91" i="12"/>
  <c r="AH91" i="12"/>
  <c r="AB92" i="12"/>
  <c r="AC92" i="12"/>
  <c r="AD92" i="12"/>
  <c r="AE92" i="12"/>
  <c r="AF92" i="12"/>
  <c r="AG92" i="12"/>
  <c r="AH92" i="12"/>
  <c r="AB93" i="12"/>
  <c r="AC93" i="12"/>
  <c r="AD93" i="12"/>
  <c r="AE93" i="12"/>
  <c r="AF93" i="12"/>
  <c r="AG93" i="12"/>
  <c r="AH93" i="12"/>
  <c r="AB94" i="12"/>
  <c r="AC94" i="12"/>
  <c r="AD94" i="12"/>
  <c r="AE94" i="12"/>
  <c r="AF94" i="12"/>
  <c r="AG94" i="12"/>
  <c r="AH94" i="12"/>
  <c r="AB95" i="12"/>
  <c r="AC95" i="12"/>
  <c r="AD95" i="12"/>
  <c r="AE95" i="12"/>
  <c r="AF95" i="12"/>
  <c r="AG95" i="12"/>
  <c r="AH95" i="12"/>
  <c r="AB96" i="12"/>
  <c r="AC96" i="12"/>
  <c r="AD96" i="12"/>
  <c r="AE96" i="12"/>
  <c r="AF96" i="12"/>
  <c r="AG96" i="12"/>
  <c r="AH96" i="12"/>
  <c r="AB97" i="12"/>
  <c r="AC97" i="12"/>
  <c r="AD97" i="12"/>
  <c r="AE97" i="12"/>
  <c r="AF97" i="12"/>
  <c r="AG97" i="12"/>
  <c r="AH97" i="12"/>
  <c r="AB98" i="12"/>
  <c r="AC98" i="12"/>
  <c r="AD98" i="12"/>
  <c r="AE98" i="12"/>
  <c r="AF98" i="12"/>
  <c r="AG98" i="12"/>
  <c r="AH98" i="12"/>
  <c r="AB99" i="12"/>
  <c r="AC99" i="12"/>
  <c r="AD99" i="12"/>
  <c r="AE99" i="12"/>
  <c r="AF99" i="12"/>
  <c r="AG99" i="12"/>
  <c r="AH99" i="12"/>
  <c r="AB100" i="12"/>
  <c r="AC100" i="12"/>
  <c r="AD100" i="12"/>
  <c r="AE100" i="12"/>
  <c r="AF100" i="12"/>
  <c r="AG100" i="12"/>
  <c r="AH100" i="12"/>
  <c r="AB101" i="12"/>
  <c r="AC101" i="12"/>
  <c r="AD101" i="12"/>
  <c r="AE101" i="12"/>
  <c r="AF101" i="12"/>
  <c r="AG101" i="12"/>
  <c r="AH101" i="12"/>
  <c r="AB102" i="12"/>
  <c r="AC102" i="12"/>
  <c r="AD102" i="12"/>
  <c r="AE102" i="12"/>
  <c r="AF102" i="12"/>
  <c r="AG102" i="12"/>
  <c r="AH102" i="12"/>
  <c r="AB103" i="12"/>
  <c r="AC103" i="12"/>
  <c r="AD103" i="12"/>
  <c r="AE103" i="12"/>
  <c r="AF103" i="12"/>
  <c r="AG103" i="12"/>
  <c r="AH103" i="12"/>
  <c r="AB104" i="12"/>
  <c r="AC104" i="12"/>
  <c r="AD104" i="12"/>
  <c r="AE104" i="12"/>
  <c r="AF104" i="12"/>
  <c r="AG104" i="12"/>
  <c r="AH104" i="12"/>
  <c r="AB105" i="12"/>
  <c r="AC105" i="12"/>
  <c r="AD105" i="12"/>
  <c r="AE105" i="12"/>
  <c r="AF105" i="12"/>
  <c r="AG105" i="12"/>
  <c r="AH105" i="12"/>
  <c r="AB106" i="12"/>
  <c r="AC106" i="12"/>
  <c r="AD106" i="12"/>
  <c r="AE106" i="12"/>
  <c r="AF106" i="12"/>
  <c r="AG106" i="12"/>
  <c r="AH106" i="12"/>
  <c r="AB107" i="12"/>
  <c r="AC107" i="12"/>
  <c r="AD107" i="12"/>
  <c r="AE107" i="12"/>
  <c r="AF107" i="12"/>
  <c r="AG107" i="12"/>
  <c r="AH107" i="12"/>
  <c r="AB108" i="12"/>
  <c r="AC108" i="12"/>
  <c r="AD108" i="12"/>
  <c r="AE108" i="12"/>
  <c r="AF108" i="12"/>
  <c r="AG108" i="12"/>
  <c r="AH108" i="12"/>
  <c r="AB109" i="12"/>
  <c r="AC109" i="12"/>
  <c r="AD109" i="12"/>
  <c r="AE109" i="12"/>
  <c r="AF109" i="12"/>
  <c r="AG109" i="12"/>
  <c r="AH109" i="12"/>
  <c r="AB110" i="12"/>
  <c r="AC110" i="12"/>
  <c r="AD110" i="12"/>
  <c r="AE110" i="12"/>
  <c r="AF110" i="12"/>
  <c r="AG110" i="12"/>
  <c r="AH110" i="12"/>
  <c r="AB111" i="12"/>
  <c r="AC111" i="12"/>
  <c r="AD111" i="12"/>
  <c r="AE111" i="12"/>
  <c r="AF111" i="12"/>
  <c r="AG111" i="12"/>
  <c r="AH111" i="12"/>
  <c r="AB112" i="12"/>
  <c r="AC112" i="12"/>
  <c r="AD112" i="12"/>
  <c r="AE112" i="12"/>
  <c r="AF112" i="12"/>
  <c r="AG112" i="12"/>
  <c r="AH112" i="12"/>
  <c r="AB113" i="12"/>
  <c r="AC113" i="12"/>
  <c r="AD113" i="12"/>
  <c r="AE113" i="12"/>
  <c r="AF113" i="12"/>
  <c r="AG113" i="12"/>
  <c r="AH113" i="12"/>
  <c r="AB114" i="12"/>
  <c r="AC114" i="12"/>
  <c r="AD114" i="12"/>
  <c r="AE114" i="12"/>
  <c r="AF114" i="12"/>
  <c r="AG114" i="12"/>
  <c r="AH114" i="12"/>
  <c r="AB115" i="12"/>
  <c r="AC115" i="12"/>
  <c r="AD115" i="12"/>
  <c r="AE115" i="12"/>
  <c r="AF115" i="12"/>
  <c r="AG115" i="12"/>
  <c r="AH115" i="12"/>
  <c r="AB116" i="12"/>
  <c r="AC116" i="12"/>
  <c r="AD116" i="12"/>
  <c r="AE116" i="12"/>
  <c r="AF116" i="12"/>
  <c r="AG116" i="12"/>
  <c r="AH116" i="12"/>
  <c r="AB117" i="12"/>
  <c r="AC117" i="12"/>
  <c r="AD117" i="12"/>
  <c r="AE117" i="12"/>
  <c r="AF117" i="12"/>
  <c r="AG117" i="12"/>
  <c r="AH117" i="12"/>
  <c r="AB118" i="12"/>
  <c r="AC118" i="12"/>
  <c r="AD118" i="12"/>
  <c r="AE118" i="12"/>
  <c r="AF118" i="12"/>
  <c r="AG118" i="12"/>
  <c r="AH118" i="12"/>
  <c r="AB119" i="12"/>
  <c r="AC119" i="12"/>
  <c r="AD119" i="12"/>
  <c r="AE119" i="12"/>
  <c r="AF119" i="12"/>
  <c r="AG119" i="12"/>
  <c r="AH119" i="12"/>
  <c r="AB120" i="12"/>
  <c r="AC120" i="12"/>
  <c r="AD120" i="12"/>
  <c r="AE120" i="12"/>
  <c r="AF120" i="12"/>
  <c r="AG120" i="12"/>
  <c r="AH120" i="12"/>
  <c r="AB121" i="12"/>
  <c r="AC121" i="12"/>
  <c r="AD121" i="12"/>
  <c r="AE121" i="12"/>
  <c r="AF121" i="12"/>
  <c r="AG121" i="12"/>
  <c r="AH121" i="12"/>
  <c r="AB122" i="12"/>
  <c r="AC122" i="12"/>
  <c r="AD122" i="12"/>
  <c r="AE122" i="12"/>
  <c r="AF122" i="12"/>
  <c r="AG122" i="12"/>
  <c r="AH122" i="12"/>
  <c r="AB123" i="12"/>
  <c r="AC123" i="12"/>
  <c r="AD123" i="12"/>
  <c r="AE123" i="12"/>
  <c r="AF123" i="12"/>
  <c r="AG123" i="12"/>
  <c r="AH123" i="12"/>
  <c r="AB124" i="12"/>
  <c r="AC124" i="12"/>
  <c r="AD124" i="12"/>
  <c r="AE124" i="12"/>
  <c r="AF124" i="12"/>
  <c r="AG124" i="12"/>
  <c r="AH124" i="12"/>
  <c r="AB125" i="12"/>
  <c r="AC125" i="12"/>
  <c r="AD125" i="12"/>
  <c r="AE125" i="12"/>
  <c r="AF125" i="12"/>
  <c r="AG125" i="12"/>
  <c r="AH125" i="12"/>
  <c r="AB126" i="12"/>
  <c r="AC126" i="12"/>
  <c r="AD126" i="12"/>
  <c r="AE126" i="12"/>
  <c r="AF126" i="12"/>
  <c r="AG126" i="12"/>
  <c r="AH126" i="12"/>
  <c r="AB127" i="12"/>
  <c r="AC127" i="12"/>
  <c r="AD127" i="12"/>
  <c r="AE127" i="12"/>
  <c r="AF127" i="12"/>
  <c r="AG127" i="12"/>
  <c r="AH127" i="12"/>
  <c r="AB128" i="12"/>
  <c r="AC128" i="12"/>
  <c r="AD128" i="12"/>
  <c r="AE128" i="12"/>
  <c r="AF128" i="12"/>
  <c r="AG128" i="12"/>
  <c r="AH128" i="12"/>
  <c r="AB129" i="12"/>
  <c r="AC129" i="12"/>
  <c r="AD129" i="12"/>
  <c r="AE129" i="12"/>
  <c r="AF129" i="12"/>
  <c r="AG129" i="12"/>
  <c r="AH129" i="12"/>
  <c r="AB130" i="12"/>
  <c r="AC130" i="12"/>
  <c r="AD130" i="12"/>
  <c r="AE130" i="12"/>
  <c r="AF130" i="12"/>
  <c r="AG130" i="12"/>
  <c r="AH130" i="12"/>
  <c r="AB131" i="12"/>
  <c r="AC131" i="12"/>
  <c r="AD131" i="12"/>
  <c r="AE131" i="12"/>
  <c r="AF131" i="12"/>
  <c r="AG131" i="12"/>
  <c r="AH131" i="12"/>
  <c r="AB132" i="12"/>
  <c r="AC132" i="12"/>
  <c r="AD132" i="12"/>
  <c r="AE132" i="12"/>
  <c r="AF132" i="12"/>
  <c r="AG132" i="12"/>
  <c r="AH132" i="12"/>
  <c r="AB133" i="12"/>
  <c r="AC133" i="12"/>
  <c r="AD133" i="12"/>
  <c r="AE133" i="12"/>
  <c r="AF133" i="12"/>
  <c r="AG133" i="12"/>
  <c r="AH133" i="12"/>
  <c r="AB134" i="12"/>
  <c r="AC134" i="12"/>
  <c r="AD134" i="12"/>
  <c r="AE134" i="12"/>
  <c r="AF134" i="12"/>
  <c r="AG134" i="12"/>
  <c r="AH134" i="12"/>
  <c r="AB135" i="12"/>
  <c r="AC135" i="12"/>
  <c r="AD135" i="12"/>
  <c r="AE135" i="12"/>
  <c r="AF135" i="12"/>
  <c r="AG135" i="12"/>
  <c r="AH135" i="12"/>
  <c r="AB136" i="12"/>
  <c r="AC136" i="12"/>
  <c r="AD136" i="12"/>
  <c r="AE136" i="12"/>
  <c r="AF136" i="12"/>
  <c r="AG136" i="12"/>
  <c r="AH136" i="12"/>
  <c r="AB137" i="12"/>
  <c r="AC137" i="12"/>
  <c r="AD137" i="12"/>
  <c r="AE137" i="12"/>
  <c r="AF137" i="12"/>
  <c r="AG137" i="12"/>
  <c r="AH137" i="12"/>
  <c r="AB138" i="12"/>
  <c r="AC138" i="12"/>
  <c r="AD138" i="12"/>
  <c r="AE138" i="12"/>
  <c r="AF138" i="12"/>
  <c r="AG138" i="12"/>
  <c r="AH138" i="12"/>
  <c r="AB139" i="12"/>
  <c r="AC139" i="12"/>
  <c r="AD139" i="12"/>
  <c r="AE139" i="12"/>
  <c r="AF139" i="12"/>
  <c r="AG139" i="12"/>
  <c r="AH139" i="12"/>
  <c r="AB140" i="12"/>
  <c r="AC140" i="12"/>
  <c r="AD140" i="12"/>
  <c r="AE140" i="12"/>
  <c r="AF140" i="12"/>
  <c r="AG140" i="12"/>
  <c r="AH140" i="12"/>
  <c r="AB141" i="12"/>
  <c r="AC141" i="12"/>
  <c r="AD141" i="12"/>
  <c r="AE141" i="12"/>
  <c r="AF141" i="12"/>
  <c r="AG141" i="12"/>
  <c r="AH141" i="12"/>
  <c r="AB142" i="12"/>
  <c r="AC142" i="12"/>
  <c r="AD142" i="12"/>
  <c r="AE142" i="12"/>
  <c r="AF142" i="12"/>
  <c r="AG142" i="12"/>
  <c r="AH142" i="12"/>
  <c r="AB143" i="12"/>
  <c r="AC143" i="12"/>
  <c r="AD143" i="12"/>
  <c r="AE143" i="12"/>
  <c r="AF143" i="12"/>
  <c r="AG143" i="12"/>
  <c r="AH143" i="12"/>
  <c r="AB144" i="12"/>
  <c r="AC144" i="12"/>
  <c r="AD144" i="12"/>
  <c r="AE144" i="12"/>
  <c r="AF144" i="12"/>
  <c r="AG144" i="12"/>
  <c r="AH144" i="12"/>
  <c r="AB145" i="12"/>
  <c r="AC145" i="12"/>
  <c r="AD145" i="12"/>
  <c r="AE145" i="12"/>
  <c r="AF145" i="12"/>
  <c r="AG145" i="12"/>
  <c r="AH145" i="12"/>
  <c r="AB146" i="12"/>
  <c r="AC146" i="12"/>
  <c r="AD146" i="12"/>
  <c r="AE146" i="12"/>
  <c r="AF146" i="12"/>
  <c r="AG146" i="12"/>
  <c r="AH146" i="12"/>
  <c r="AB147" i="12"/>
  <c r="AC147" i="12"/>
  <c r="AD147" i="12"/>
  <c r="AE147" i="12"/>
  <c r="AF147" i="12"/>
  <c r="AG147" i="12"/>
  <c r="AH147" i="12"/>
  <c r="AB148" i="12"/>
  <c r="AC148" i="12"/>
  <c r="AD148" i="12"/>
  <c r="AE148" i="12"/>
  <c r="AF148" i="12"/>
  <c r="AG148" i="12"/>
  <c r="AH148" i="12"/>
  <c r="AB149" i="12"/>
  <c r="AC149" i="12"/>
  <c r="AD149" i="12"/>
  <c r="AE149" i="12"/>
  <c r="AF149" i="12"/>
  <c r="AG149" i="12"/>
  <c r="AH149" i="12"/>
  <c r="AB150" i="12"/>
  <c r="AC150" i="12"/>
  <c r="AD150" i="12"/>
  <c r="AE150" i="12"/>
  <c r="AF150" i="12"/>
  <c r="AG150" i="12"/>
  <c r="AH150" i="12"/>
  <c r="AB151" i="12"/>
  <c r="AC151" i="12"/>
  <c r="AD151" i="12"/>
  <c r="AE151" i="12"/>
  <c r="AF151" i="12"/>
  <c r="AG151" i="12"/>
  <c r="AH151" i="12"/>
  <c r="AB152" i="12"/>
  <c r="AC152" i="12"/>
  <c r="AD152" i="12"/>
  <c r="AE152" i="12"/>
  <c r="AF152" i="12"/>
  <c r="AG152" i="12"/>
  <c r="AH152" i="12"/>
  <c r="AB153" i="12"/>
  <c r="AC153" i="12"/>
  <c r="AD153" i="12"/>
  <c r="AE153" i="12"/>
  <c r="AF153" i="12"/>
  <c r="AG153" i="12"/>
  <c r="AH153" i="12"/>
  <c r="AB154" i="12"/>
  <c r="AC154" i="12"/>
  <c r="AD154" i="12"/>
  <c r="AE154" i="12"/>
  <c r="AF154" i="12"/>
  <c r="AG154" i="12"/>
  <c r="AH154" i="12"/>
  <c r="AB155" i="12"/>
  <c r="AC155" i="12"/>
  <c r="AD155" i="12"/>
  <c r="AE155" i="12"/>
  <c r="AF155" i="12"/>
  <c r="AG155" i="12"/>
  <c r="AH155" i="12"/>
  <c r="AB156" i="12"/>
  <c r="AC156" i="12"/>
  <c r="AD156" i="12"/>
  <c r="AE156" i="12"/>
  <c r="AF156" i="12"/>
  <c r="AG156" i="12"/>
  <c r="AH156" i="12"/>
  <c r="AB157" i="12"/>
  <c r="AC157" i="12"/>
  <c r="AD157" i="12"/>
  <c r="AE157" i="12"/>
  <c r="AF157" i="12"/>
  <c r="AG157" i="12"/>
  <c r="AH157" i="12"/>
  <c r="AB158" i="12"/>
  <c r="AC158" i="12"/>
  <c r="AD158" i="12"/>
  <c r="AE158" i="12"/>
  <c r="AF158" i="12"/>
  <c r="AG158" i="12"/>
  <c r="AH158" i="12"/>
  <c r="AB159" i="12"/>
  <c r="AC159" i="12"/>
  <c r="AD159" i="12"/>
  <c r="AE159" i="12"/>
  <c r="AF159" i="12"/>
  <c r="AG159" i="12"/>
  <c r="AH159" i="12"/>
  <c r="AB160" i="12"/>
  <c r="AC160" i="12"/>
  <c r="AD160" i="12"/>
  <c r="AE160" i="12"/>
  <c r="AF160" i="12"/>
  <c r="AG160" i="12"/>
  <c r="AH160" i="12"/>
  <c r="AB161" i="12"/>
  <c r="AC161" i="12"/>
  <c r="AD161" i="12"/>
  <c r="AE161" i="12"/>
  <c r="AF161" i="12"/>
  <c r="AG161" i="12"/>
  <c r="AH161" i="12"/>
  <c r="AB162" i="12"/>
  <c r="AC162" i="12"/>
  <c r="AD162" i="12"/>
  <c r="AE162" i="12"/>
  <c r="AF162" i="12"/>
  <c r="AG162" i="12"/>
  <c r="AH162" i="12"/>
  <c r="AB163" i="12"/>
  <c r="AC163" i="12"/>
  <c r="AD163" i="12"/>
  <c r="AE163" i="12"/>
  <c r="AF163" i="12"/>
  <c r="AG163" i="12"/>
  <c r="AH163" i="12"/>
  <c r="AB164" i="12"/>
  <c r="AC164" i="12"/>
  <c r="AD164" i="12"/>
  <c r="AE164" i="12"/>
  <c r="AF164" i="12"/>
  <c r="AG164" i="12"/>
  <c r="AH164" i="12"/>
  <c r="AB165" i="12"/>
  <c r="AC165" i="12"/>
  <c r="AD165" i="12"/>
  <c r="AE165" i="12"/>
  <c r="AF165" i="12"/>
  <c r="AG165" i="12"/>
  <c r="AH165" i="12"/>
  <c r="AB166" i="12"/>
  <c r="AC166" i="12"/>
  <c r="AD166" i="12"/>
  <c r="AE166" i="12"/>
  <c r="AF166" i="12"/>
  <c r="AG166" i="12"/>
  <c r="AH166" i="12"/>
  <c r="AB167" i="12"/>
  <c r="AC167" i="12"/>
  <c r="AD167" i="12"/>
  <c r="AE167" i="12"/>
  <c r="AF167" i="12"/>
  <c r="AG167" i="12"/>
  <c r="AH167" i="12"/>
  <c r="AB168" i="12"/>
  <c r="AC168" i="12"/>
  <c r="AD168" i="12"/>
  <c r="AE168" i="12"/>
  <c r="AF168" i="12"/>
  <c r="AG168" i="12"/>
  <c r="AH168" i="12"/>
  <c r="AB169" i="12"/>
  <c r="AC169" i="12"/>
  <c r="AD169" i="12"/>
  <c r="AE169" i="12"/>
  <c r="AF169" i="12"/>
  <c r="AG169" i="12"/>
  <c r="AH169" i="12"/>
  <c r="AB170" i="12"/>
  <c r="AC170" i="12"/>
  <c r="AD170" i="12"/>
  <c r="AE170" i="12"/>
  <c r="AF170" i="12"/>
  <c r="AG170" i="12"/>
  <c r="AH170" i="12"/>
  <c r="AB171" i="12"/>
  <c r="AC171" i="12"/>
  <c r="AD171" i="12"/>
  <c r="AE171" i="12"/>
  <c r="AF171" i="12"/>
  <c r="AG171" i="12"/>
  <c r="AH171" i="12"/>
  <c r="AB172" i="12"/>
  <c r="AC172" i="12"/>
  <c r="AD172" i="12"/>
  <c r="AE172" i="12"/>
  <c r="AF172" i="12"/>
  <c r="AG172" i="12"/>
  <c r="AH172" i="12"/>
  <c r="AB173" i="12"/>
  <c r="AC173" i="12"/>
  <c r="AD173" i="12"/>
  <c r="AE173" i="12"/>
  <c r="AF173" i="12"/>
  <c r="AG173" i="12"/>
  <c r="AH173" i="12"/>
  <c r="AB174" i="12"/>
  <c r="AC174" i="12"/>
  <c r="AD174" i="12"/>
  <c r="AE174" i="12"/>
  <c r="AF174" i="12"/>
  <c r="AG174" i="12"/>
  <c r="AH174" i="12"/>
  <c r="AB175" i="12"/>
  <c r="AC175" i="12"/>
  <c r="AD175" i="12"/>
  <c r="AE175" i="12"/>
  <c r="AF175" i="12"/>
  <c r="AG175" i="12"/>
  <c r="AH175" i="12"/>
  <c r="AB176" i="12"/>
  <c r="AC176" i="12"/>
  <c r="AD176" i="12"/>
  <c r="AE176" i="12"/>
  <c r="AF176" i="12"/>
  <c r="AG176" i="12"/>
  <c r="AH176" i="12"/>
  <c r="AB177" i="12"/>
  <c r="AC177" i="12"/>
  <c r="AD177" i="12"/>
  <c r="AE177" i="12"/>
  <c r="AF177" i="12"/>
  <c r="AG177" i="12"/>
  <c r="AH177" i="12"/>
  <c r="AB178" i="12"/>
  <c r="AC178" i="12"/>
  <c r="AD178" i="12"/>
  <c r="AE178" i="12"/>
  <c r="AF178" i="12"/>
  <c r="AG178" i="12"/>
  <c r="AH178" i="12"/>
  <c r="AB179" i="12"/>
  <c r="AC179" i="12"/>
  <c r="AD179" i="12"/>
  <c r="AE179" i="12"/>
  <c r="AF179" i="12"/>
  <c r="AG179" i="12"/>
  <c r="AH179" i="12"/>
  <c r="AB180" i="12"/>
  <c r="AC180" i="12"/>
  <c r="AD180" i="12"/>
  <c r="AE180" i="12"/>
  <c r="AF180" i="12"/>
  <c r="AG180" i="12"/>
  <c r="AH180" i="12"/>
  <c r="AB181" i="12"/>
  <c r="AC181" i="12"/>
  <c r="AD181" i="12"/>
  <c r="AE181" i="12"/>
  <c r="AF181" i="12"/>
  <c r="AG181" i="12"/>
  <c r="AH181" i="12"/>
  <c r="AB182" i="12"/>
  <c r="AC182" i="12"/>
  <c r="AD182" i="12"/>
  <c r="AE182" i="12"/>
  <c r="AF182" i="12"/>
  <c r="AG182" i="12"/>
  <c r="AH182" i="12"/>
  <c r="AB183" i="12"/>
  <c r="AC183" i="12"/>
  <c r="AD183" i="12"/>
  <c r="AE183" i="12"/>
  <c r="AF183" i="12"/>
  <c r="AG183" i="12"/>
  <c r="AH183" i="12"/>
  <c r="AB184" i="12"/>
  <c r="AC184" i="12"/>
  <c r="AD184" i="12"/>
  <c r="AE184" i="12"/>
  <c r="AF184" i="12"/>
  <c r="AG184" i="12"/>
  <c r="AH184" i="12"/>
  <c r="AB185" i="12"/>
  <c r="AC185" i="12"/>
  <c r="AD185" i="12"/>
  <c r="AE185" i="12"/>
  <c r="AF185" i="12"/>
  <c r="AG185" i="12"/>
  <c r="AH185" i="12"/>
  <c r="AB186" i="12"/>
  <c r="AC186" i="12"/>
  <c r="AD186" i="12"/>
  <c r="AE186" i="12"/>
  <c r="AF186" i="12"/>
  <c r="AG186" i="12"/>
  <c r="AH186" i="12"/>
  <c r="AB187" i="12"/>
  <c r="AC187" i="12"/>
  <c r="AD187" i="12"/>
  <c r="AE187" i="12"/>
  <c r="AF187" i="12"/>
  <c r="AG187" i="12"/>
  <c r="AH187" i="12"/>
  <c r="AB188" i="12"/>
  <c r="AC188" i="12"/>
  <c r="AD188" i="12"/>
  <c r="AE188" i="12"/>
  <c r="AF188" i="12"/>
  <c r="AG188" i="12"/>
  <c r="AH188" i="12"/>
  <c r="AB189" i="12"/>
  <c r="AC189" i="12"/>
  <c r="AD189" i="12"/>
  <c r="AE189" i="12"/>
  <c r="AF189" i="12"/>
  <c r="AG189" i="12"/>
  <c r="AH189" i="12"/>
  <c r="AB190" i="12"/>
  <c r="AC190" i="12"/>
  <c r="AD190" i="12"/>
  <c r="AE190" i="12"/>
  <c r="AF190" i="12"/>
  <c r="AG190" i="12"/>
  <c r="AH190" i="12"/>
  <c r="AB191" i="12"/>
  <c r="AC191" i="12"/>
  <c r="AD191" i="12"/>
  <c r="AE191" i="12"/>
  <c r="AF191" i="12"/>
  <c r="AG191" i="12"/>
  <c r="AH191" i="12"/>
  <c r="AB192" i="12"/>
  <c r="AC192" i="12"/>
  <c r="AD192" i="12"/>
  <c r="AE192" i="12"/>
  <c r="AF192" i="12"/>
  <c r="AG192" i="12"/>
  <c r="AH192" i="12"/>
  <c r="AB193" i="12"/>
  <c r="AC193" i="12"/>
  <c r="AD193" i="12"/>
  <c r="AE193" i="12"/>
  <c r="AF193" i="12"/>
  <c r="AH193" i="12"/>
  <c r="AB194" i="12"/>
  <c r="AC194" i="12"/>
  <c r="AD194" i="12"/>
  <c r="AE194" i="12"/>
  <c r="AF194" i="12"/>
  <c r="AG194" i="12"/>
  <c r="AH194" i="12"/>
  <c r="AB195" i="12"/>
  <c r="AC195" i="12"/>
  <c r="AD195" i="12"/>
  <c r="AE195" i="12"/>
  <c r="AF195" i="12"/>
  <c r="AG195" i="12"/>
  <c r="AH195" i="12"/>
  <c r="AB196" i="12"/>
  <c r="AC196" i="12"/>
  <c r="AD196" i="12"/>
  <c r="AE196" i="12"/>
  <c r="AF196" i="12"/>
  <c r="AG196" i="12"/>
  <c r="AH196" i="12"/>
  <c r="AB197" i="12"/>
  <c r="AC197" i="12"/>
  <c r="AD197" i="12"/>
  <c r="AE197" i="12"/>
  <c r="AF197" i="12"/>
  <c r="AG197" i="12"/>
  <c r="AH197" i="12"/>
  <c r="AB198" i="12"/>
  <c r="AC198" i="12"/>
  <c r="AD198" i="12"/>
  <c r="AE198" i="12"/>
  <c r="AF198" i="12"/>
  <c r="AG198" i="12"/>
  <c r="AH198" i="12"/>
  <c r="AB199" i="12"/>
  <c r="AC199" i="12"/>
  <c r="AD199" i="12"/>
  <c r="AE199" i="12"/>
  <c r="AF199" i="12"/>
  <c r="AG199" i="12"/>
  <c r="AH199" i="12"/>
  <c r="AB200" i="12"/>
  <c r="AC200" i="12"/>
  <c r="AD200" i="12"/>
  <c r="AE200" i="12"/>
  <c r="AF200" i="12"/>
  <c r="AG200" i="12"/>
  <c r="AH200" i="12"/>
  <c r="AB201" i="12"/>
  <c r="AC201" i="12"/>
  <c r="AD201" i="12"/>
  <c r="AE201" i="12"/>
  <c r="AF201" i="12"/>
  <c r="AG201" i="12"/>
  <c r="AH201" i="12"/>
  <c r="AB202" i="12"/>
  <c r="AC202" i="12"/>
  <c r="AD202" i="12"/>
  <c r="AE202" i="12"/>
  <c r="AF202" i="12"/>
  <c r="AG202" i="12"/>
  <c r="AH202" i="12"/>
  <c r="AB203" i="12"/>
  <c r="AC203" i="12"/>
  <c r="AD203" i="12"/>
  <c r="AE203" i="12"/>
  <c r="AF203" i="12"/>
  <c r="AG203" i="12"/>
  <c r="AH203" i="12"/>
  <c r="AB204" i="12"/>
  <c r="AC204" i="12"/>
  <c r="AD204" i="12"/>
  <c r="AE204" i="12"/>
  <c r="AF204" i="12"/>
  <c r="AG204" i="12"/>
  <c r="AH204" i="12"/>
  <c r="AB205" i="12"/>
  <c r="AC205" i="12"/>
  <c r="AD205" i="12"/>
  <c r="AE205" i="12"/>
  <c r="AF205" i="12"/>
  <c r="AG205" i="12"/>
  <c r="AH205" i="12"/>
  <c r="AB206" i="12"/>
  <c r="AC206" i="12"/>
  <c r="AD206" i="12"/>
  <c r="AE206" i="12"/>
  <c r="AF206" i="12"/>
  <c r="AG206" i="12"/>
  <c r="AH206" i="12"/>
  <c r="AB207" i="12"/>
  <c r="AC207" i="12"/>
  <c r="AD207" i="12"/>
  <c r="AE207" i="12"/>
  <c r="AF207" i="12"/>
  <c r="AG207" i="12"/>
  <c r="AH207" i="12"/>
  <c r="AB208" i="12"/>
  <c r="AC208" i="12"/>
  <c r="AD208" i="12"/>
  <c r="AE208" i="12"/>
  <c r="AF208" i="12"/>
  <c r="AG208" i="12"/>
  <c r="AH208" i="12"/>
  <c r="AB209" i="12"/>
  <c r="AC209" i="12"/>
  <c r="AD209" i="12"/>
  <c r="AE209" i="12"/>
  <c r="AF209" i="12"/>
  <c r="AG209" i="12"/>
  <c r="AH209" i="12"/>
  <c r="AB210" i="12"/>
  <c r="AC210" i="12"/>
  <c r="AD210" i="12"/>
  <c r="AE210" i="12"/>
  <c r="AF210" i="12"/>
  <c r="AG210" i="12"/>
  <c r="AH210" i="12"/>
  <c r="AB211" i="12"/>
  <c r="AC211" i="12"/>
  <c r="AD211" i="12"/>
  <c r="AE211" i="12"/>
  <c r="AF211" i="12"/>
  <c r="AG211" i="12"/>
  <c r="AH211" i="12"/>
  <c r="AB212" i="12"/>
  <c r="AC212" i="12"/>
  <c r="AD212" i="12"/>
  <c r="AE212" i="12"/>
  <c r="AF212" i="12"/>
  <c r="AG212" i="12"/>
  <c r="AH212" i="12"/>
  <c r="AB213" i="12"/>
  <c r="AC213" i="12"/>
  <c r="AD213" i="12"/>
  <c r="AE213" i="12"/>
  <c r="AF213" i="12"/>
  <c r="AG213" i="12"/>
  <c r="AH213" i="12"/>
  <c r="AB214" i="12"/>
  <c r="AC214" i="12"/>
  <c r="AD214" i="12"/>
  <c r="AE214" i="12"/>
  <c r="AF214" i="12"/>
  <c r="AG214" i="12"/>
  <c r="AH214" i="12"/>
  <c r="AB215" i="12"/>
  <c r="AC215" i="12"/>
  <c r="AD215" i="12"/>
  <c r="AE215" i="12"/>
  <c r="AF215" i="12"/>
  <c r="AG215" i="12"/>
  <c r="AH215" i="12"/>
  <c r="AB216" i="12"/>
  <c r="AC216" i="12"/>
  <c r="AD216" i="12"/>
  <c r="AE216" i="12"/>
  <c r="AF216" i="12"/>
  <c r="AG216" i="12"/>
  <c r="AH216" i="12"/>
  <c r="AB217" i="12"/>
  <c r="AC217" i="12"/>
  <c r="AD217" i="12"/>
  <c r="AE217" i="12"/>
  <c r="AF217" i="12"/>
  <c r="AG217" i="12"/>
  <c r="AH217" i="12"/>
  <c r="AB218" i="12"/>
  <c r="AC218" i="12"/>
  <c r="AD218" i="12"/>
  <c r="AE218" i="12"/>
  <c r="AF218" i="12"/>
  <c r="AG218" i="12"/>
  <c r="AH218" i="12"/>
  <c r="AB219" i="12"/>
  <c r="AC219" i="12"/>
  <c r="AD219" i="12"/>
  <c r="AE219" i="12"/>
  <c r="AF219" i="12"/>
  <c r="AG219" i="12"/>
  <c r="AH219" i="12"/>
  <c r="AB220" i="12"/>
  <c r="AC220" i="12"/>
  <c r="AD220" i="12"/>
  <c r="AE220" i="12"/>
  <c r="AF220" i="12"/>
  <c r="AG220" i="12"/>
  <c r="AH220" i="12"/>
  <c r="AB221" i="12"/>
  <c r="AC221" i="12"/>
  <c r="AD221" i="12"/>
  <c r="AE221" i="12"/>
  <c r="AF221" i="12"/>
  <c r="AG221" i="12"/>
  <c r="AH221" i="12"/>
  <c r="AB222" i="12"/>
  <c r="AC222" i="12"/>
  <c r="AD222" i="12"/>
  <c r="AE222" i="12"/>
  <c r="AF222" i="12"/>
  <c r="AG222" i="12"/>
  <c r="AH222" i="12"/>
  <c r="AB223" i="12"/>
  <c r="AC223" i="12"/>
  <c r="AD223" i="12"/>
  <c r="AE223" i="12"/>
  <c r="AF223" i="12"/>
  <c r="AG223" i="12"/>
  <c r="AH223" i="12"/>
  <c r="AB224" i="12"/>
  <c r="AC224" i="12"/>
  <c r="AD224" i="12"/>
  <c r="AE224" i="12"/>
  <c r="AF224" i="12"/>
  <c r="AG224" i="12"/>
  <c r="AH224" i="12"/>
  <c r="AB225" i="12"/>
  <c r="AC225" i="12"/>
  <c r="AD225" i="12"/>
  <c r="AE225" i="12"/>
  <c r="AF225" i="12"/>
  <c r="AG225" i="12"/>
  <c r="AH225" i="12"/>
  <c r="AB226" i="12"/>
  <c r="AC226" i="12"/>
  <c r="AD226" i="12"/>
  <c r="AE226" i="12"/>
  <c r="AF226" i="12"/>
  <c r="AG226" i="12"/>
  <c r="AH226" i="12"/>
  <c r="AB227" i="12"/>
  <c r="AC227" i="12"/>
  <c r="AD227" i="12"/>
  <c r="AE227" i="12"/>
  <c r="AF227" i="12"/>
  <c r="AG227" i="12"/>
  <c r="AH227" i="12"/>
  <c r="AB228" i="12"/>
  <c r="AC228" i="12"/>
  <c r="AD228" i="12"/>
  <c r="AE228" i="12"/>
  <c r="AF228" i="12"/>
  <c r="AG228" i="12"/>
  <c r="AH228" i="12"/>
  <c r="AB229" i="12"/>
  <c r="AC229" i="12"/>
  <c r="AD229" i="12"/>
  <c r="AE229" i="12"/>
  <c r="AF229" i="12"/>
  <c r="AG229" i="12"/>
  <c r="AH229" i="12"/>
  <c r="AB230" i="12"/>
  <c r="AC230" i="12"/>
  <c r="AD230" i="12"/>
  <c r="AE230" i="12"/>
  <c r="AF230" i="12"/>
  <c r="AG230" i="12"/>
  <c r="AH230" i="12"/>
  <c r="AB231" i="12"/>
  <c r="AC231" i="12"/>
  <c r="AD231" i="12"/>
  <c r="AE231" i="12"/>
  <c r="AF231" i="12"/>
  <c r="AG231" i="12"/>
  <c r="AH231" i="12"/>
  <c r="AB232" i="12"/>
  <c r="AC232" i="12"/>
  <c r="AD232" i="12"/>
  <c r="AE232" i="12"/>
  <c r="AF232" i="12"/>
  <c r="AG232" i="12"/>
  <c r="AH232" i="12"/>
  <c r="AB233" i="12"/>
  <c r="AC233" i="12"/>
  <c r="AD233" i="12"/>
  <c r="AE233" i="12"/>
  <c r="AF233" i="12"/>
  <c r="AG233" i="12"/>
  <c r="AH233" i="12"/>
  <c r="AB234" i="12"/>
  <c r="AC234" i="12"/>
  <c r="AD234" i="12"/>
  <c r="AE234" i="12"/>
  <c r="AF234" i="12"/>
  <c r="AG234" i="12"/>
  <c r="AH234" i="12"/>
  <c r="AB235" i="12"/>
  <c r="AC235" i="12"/>
  <c r="AD235" i="12"/>
  <c r="AE235" i="12"/>
  <c r="AF235" i="12"/>
  <c r="AG235" i="12"/>
  <c r="AH235" i="12"/>
  <c r="AB236" i="12"/>
  <c r="AC236" i="12"/>
  <c r="AD236" i="12"/>
  <c r="AE236" i="12"/>
  <c r="AF236" i="12"/>
  <c r="AG236" i="12"/>
  <c r="AH236" i="12"/>
  <c r="AB237" i="12"/>
  <c r="AC237" i="12"/>
  <c r="AD237" i="12"/>
  <c r="AE237" i="12"/>
  <c r="AF237" i="12"/>
  <c r="AG237" i="12"/>
  <c r="AH237" i="12"/>
  <c r="AB238" i="12"/>
  <c r="AC238" i="12"/>
  <c r="AD238" i="12"/>
  <c r="AE238" i="12"/>
  <c r="AF238" i="12"/>
  <c r="AG238" i="12"/>
  <c r="AH238" i="12"/>
  <c r="AB239" i="12"/>
  <c r="AC239" i="12"/>
  <c r="AD239" i="12"/>
  <c r="AE239" i="12"/>
  <c r="AF239" i="12"/>
  <c r="AG239" i="12"/>
  <c r="AH239" i="12"/>
  <c r="AB240" i="12"/>
  <c r="AC240" i="12"/>
  <c r="AD240" i="12"/>
  <c r="AE240" i="12"/>
  <c r="AF240" i="12"/>
  <c r="AG240" i="12"/>
  <c r="AH240" i="12"/>
  <c r="AB241" i="12"/>
  <c r="AC241" i="12"/>
  <c r="AD241" i="12"/>
  <c r="AE241" i="12"/>
  <c r="AF241" i="12"/>
  <c r="AG241" i="12"/>
  <c r="AH241" i="12"/>
  <c r="AB242" i="12"/>
  <c r="AC242" i="12"/>
  <c r="AD242" i="12"/>
  <c r="AE242" i="12"/>
  <c r="AF242" i="12"/>
  <c r="AG242" i="12"/>
  <c r="AH242" i="12"/>
  <c r="AB243" i="12"/>
  <c r="AC243" i="12"/>
  <c r="AD243" i="12"/>
  <c r="AE243" i="12"/>
  <c r="AF243" i="12"/>
  <c r="AG243" i="12"/>
  <c r="AH243" i="12"/>
  <c r="AB244" i="12"/>
  <c r="AC244" i="12"/>
  <c r="AD244" i="12"/>
  <c r="AE244" i="12"/>
  <c r="AF244" i="12"/>
  <c r="AG244" i="12"/>
  <c r="AH244" i="12"/>
  <c r="AB245" i="12"/>
  <c r="AC245" i="12"/>
  <c r="AD245" i="12"/>
  <c r="AE245" i="12"/>
  <c r="AF245" i="12"/>
  <c r="AG245" i="12"/>
  <c r="AH245" i="12"/>
  <c r="AB246" i="12"/>
  <c r="AC246" i="12"/>
  <c r="AD246" i="12"/>
  <c r="AE246" i="12"/>
  <c r="AF246" i="12"/>
  <c r="AG246" i="12"/>
  <c r="AH246" i="12"/>
  <c r="AB247" i="12"/>
  <c r="AC247" i="12"/>
  <c r="AD247" i="12"/>
  <c r="AE247" i="12"/>
  <c r="AF247" i="12"/>
  <c r="AG247" i="12"/>
  <c r="AH247" i="12"/>
  <c r="AB248" i="12"/>
  <c r="AC248" i="12"/>
  <c r="AD248" i="12"/>
  <c r="AE248" i="12"/>
  <c r="AF248" i="12"/>
  <c r="AG248" i="12"/>
  <c r="AH248" i="12"/>
  <c r="AB249" i="12"/>
  <c r="AC249" i="12"/>
  <c r="AD249" i="12"/>
  <c r="AE249" i="12"/>
  <c r="AF249" i="12"/>
  <c r="AG249" i="12"/>
  <c r="AH249" i="12"/>
  <c r="AB250" i="12"/>
  <c r="AC250" i="12"/>
  <c r="AD250" i="12"/>
  <c r="AE250" i="12"/>
  <c r="AF250" i="12"/>
  <c r="AG250" i="12"/>
  <c r="AH250" i="12"/>
  <c r="AB251" i="12"/>
  <c r="AC251" i="12"/>
  <c r="AD251" i="12"/>
  <c r="AE251" i="12"/>
  <c r="AF251" i="12"/>
  <c r="AG251" i="12"/>
  <c r="AH251" i="12"/>
  <c r="AB252" i="12"/>
  <c r="AC252" i="12"/>
  <c r="AD252" i="12"/>
  <c r="AE252" i="12"/>
  <c r="AF252" i="12"/>
  <c r="AG252" i="12"/>
  <c r="AH252" i="12"/>
  <c r="AB253" i="12"/>
  <c r="AC253" i="12"/>
  <c r="AD253" i="12"/>
  <c r="AE253" i="12"/>
  <c r="AF253" i="12"/>
  <c r="AG253" i="12"/>
  <c r="AH253" i="12"/>
  <c r="AB254" i="12"/>
  <c r="AC254" i="12"/>
  <c r="AD254" i="12"/>
  <c r="AE254" i="12"/>
  <c r="AF254" i="12"/>
  <c r="AG254" i="12"/>
  <c r="AH254" i="12"/>
  <c r="AB255" i="12"/>
  <c r="AC255" i="12"/>
  <c r="AD255" i="12"/>
  <c r="AE255" i="12"/>
  <c r="AF255" i="12"/>
  <c r="AG255" i="12"/>
  <c r="AH255" i="12"/>
  <c r="AB256" i="12"/>
  <c r="AC256" i="12"/>
  <c r="AD256" i="12"/>
  <c r="AE256" i="12"/>
  <c r="AF256" i="12"/>
  <c r="AG256" i="12"/>
  <c r="AH256" i="12"/>
  <c r="AB257" i="12"/>
  <c r="AC257" i="12"/>
  <c r="AD257" i="12"/>
  <c r="AE257" i="12"/>
  <c r="AF257" i="12"/>
  <c r="AG257" i="12"/>
  <c r="AH257" i="12"/>
  <c r="AB258" i="12"/>
  <c r="AC258" i="12"/>
  <c r="AD258" i="12"/>
  <c r="AE258" i="12"/>
  <c r="AF258" i="12"/>
  <c r="AG258" i="12"/>
  <c r="AH258" i="12"/>
  <c r="AB259" i="12"/>
  <c r="AC259" i="12"/>
  <c r="AD259" i="12"/>
  <c r="AE259" i="12"/>
  <c r="AF259" i="12"/>
  <c r="AG259" i="12"/>
  <c r="AH259" i="12"/>
  <c r="AB260" i="12"/>
  <c r="AC260" i="12"/>
  <c r="AD260" i="12"/>
  <c r="AE260" i="12"/>
  <c r="AF260" i="12"/>
  <c r="AG260" i="12"/>
  <c r="AH260" i="12"/>
  <c r="AB261" i="12"/>
  <c r="AC261" i="12"/>
  <c r="AD261" i="12"/>
  <c r="AE261" i="12"/>
  <c r="AF261" i="12"/>
  <c r="AG261" i="12"/>
  <c r="AH261" i="12"/>
  <c r="AB262" i="12"/>
  <c r="AC262" i="12"/>
  <c r="AD262" i="12"/>
  <c r="AE262" i="12"/>
  <c r="AF262" i="12"/>
  <c r="AG262" i="12"/>
  <c r="AH262" i="12"/>
  <c r="AB263" i="12"/>
  <c r="AC263" i="12"/>
  <c r="AD263" i="12"/>
  <c r="AE263" i="12"/>
  <c r="AF263" i="12"/>
  <c r="AG263" i="12"/>
  <c r="AH263" i="12"/>
  <c r="AB264" i="12"/>
  <c r="AC264" i="12"/>
  <c r="AD264" i="12"/>
  <c r="AE264" i="12"/>
  <c r="AF264" i="12"/>
  <c r="AG264" i="12"/>
  <c r="AH264" i="12"/>
  <c r="AB265" i="12"/>
  <c r="AC265" i="12"/>
  <c r="AD265" i="12"/>
  <c r="AE265" i="12"/>
  <c r="AF265" i="12"/>
  <c r="AG265" i="12"/>
  <c r="AH265" i="12"/>
  <c r="AB266" i="12"/>
  <c r="AC266" i="12"/>
  <c r="AD266" i="12"/>
  <c r="AE266" i="12"/>
  <c r="AF266" i="12"/>
  <c r="AG266" i="12"/>
  <c r="AH266" i="12"/>
  <c r="AB267" i="12"/>
  <c r="AC267" i="12"/>
  <c r="AD267" i="12"/>
  <c r="AE267" i="12"/>
  <c r="AF267" i="12"/>
  <c r="AG267" i="12"/>
  <c r="AH267" i="12"/>
  <c r="AB268" i="12"/>
  <c r="AC268" i="12"/>
  <c r="AD268" i="12"/>
  <c r="AE268" i="12"/>
  <c r="AF268" i="12"/>
  <c r="AG268" i="12"/>
  <c r="AH268" i="12"/>
  <c r="AB269" i="12"/>
  <c r="AC269" i="12"/>
  <c r="AD269" i="12"/>
  <c r="AE269" i="12"/>
  <c r="AF269" i="12"/>
  <c r="AG269" i="12"/>
  <c r="AH269" i="12"/>
  <c r="AB270" i="12"/>
  <c r="AC270" i="12"/>
  <c r="AD270" i="12"/>
  <c r="AE270" i="12"/>
  <c r="AF270" i="12"/>
  <c r="AG270" i="12"/>
  <c r="AH270" i="12"/>
  <c r="AB271" i="12"/>
  <c r="AC271" i="12"/>
  <c r="AD271" i="12"/>
  <c r="AE271" i="12"/>
  <c r="AF271" i="12"/>
  <c r="AG271" i="12"/>
  <c r="AH271" i="12"/>
  <c r="AB272" i="12"/>
  <c r="AC272" i="12"/>
  <c r="AD272" i="12"/>
  <c r="AE272" i="12"/>
  <c r="AF272" i="12"/>
  <c r="AG272" i="12"/>
  <c r="AH272" i="12"/>
  <c r="AB273" i="12"/>
  <c r="AC273" i="12"/>
  <c r="AD273" i="12"/>
  <c r="AE273" i="12"/>
  <c r="AF273" i="12"/>
  <c r="AG273" i="12"/>
  <c r="AH273" i="12"/>
  <c r="AB274" i="12"/>
  <c r="AC274" i="12"/>
  <c r="AD274" i="12"/>
  <c r="AE274" i="12"/>
  <c r="AF274" i="12"/>
  <c r="AG274" i="12"/>
  <c r="AH274" i="12"/>
  <c r="AB275" i="12"/>
  <c r="AC275" i="12"/>
  <c r="AD275" i="12"/>
  <c r="AE275" i="12"/>
  <c r="AF275" i="12"/>
  <c r="AG275" i="12"/>
  <c r="AH275" i="12"/>
  <c r="AB276" i="12"/>
  <c r="AC276" i="12"/>
  <c r="AD276" i="12"/>
  <c r="AE276" i="12"/>
  <c r="AF276" i="12"/>
  <c r="AG276" i="12"/>
  <c r="AH276" i="12"/>
  <c r="AB277" i="12"/>
  <c r="AC277" i="12"/>
  <c r="AD277" i="12"/>
  <c r="AE277" i="12"/>
  <c r="AF277" i="12"/>
  <c r="AG277" i="12"/>
  <c r="AH277" i="12"/>
  <c r="AB278" i="12"/>
  <c r="AC278" i="12"/>
  <c r="AD278" i="12"/>
  <c r="AE278" i="12"/>
  <c r="AF278" i="12"/>
  <c r="AG278" i="12"/>
  <c r="AH278" i="12"/>
  <c r="AB279" i="12"/>
  <c r="AC279" i="12"/>
  <c r="AD279" i="12"/>
  <c r="AE279" i="12"/>
  <c r="AF279" i="12"/>
  <c r="AG279" i="12"/>
  <c r="AH279" i="12"/>
  <c r="AB280" i="12"/>
  <c r="AC280" i="12"/>
  <c r="AD280" i="12"/>
  <c r="AE280" i="12"/>
  <c r="AF280" i="12"/>
  <c r="AG280" i="12"/>
  <c r="AH280" i="12"/>
  <c r="AB281" i="12"/>
  <c r="AC281" i="12"/>
  <c r="AD281" i="12"/>
  <c r="AE281" i="12"/>
  <c r="AF281" i="12"/>
  <c r="AG281" i="12"/>
  <c r="AH281" i="12"/>
  <c r="AB282" i="12"/>
  <c r="AC282" i="12"/>
  <c r="AD282" i="12"/>
  <c r="AE282" i="12"/>
  <c r="AF282" i="12"/>
  <c r="AG282" i="12"/>
  <c r="AH282" i="12"/>
  <c r="AB283" i="12"/>
  <c r="AC283" i="12"/>
  <c r="AD283" i="12"/>
  <c r="AE283" i="12"/>
  <c r="AF283" i="12"/>
  <c r="AG283" i="12"/>
  <c r="AH283" i="12"/>
  <c r="AB284" i="12"/>
  <c r="AC284" i="12"/>
  <c r="AD284" i="12"/>
  <c r="AE284" i="12"/>
  <c r="AF284" i="12"/>
  <c r="AG284" i="12"/>
  <c r="AH284" i="12"/>
  <c r="AB285" i="12"/>
  <c r="AC285" i="12"/>
  <c r="AD285" i="12"/>
  <c r="AE285" i="12"/>
  <c r="AF285" i="12"/>
  <c r="AG285" i="12"/>
  <c r="AH285" i="12"/>
  <c r="AB286" i="12"/>
  <c r="AC286" i="12"/>
  <c r="AD286" i="12"/>
  <c r="AE286" i="12"/>
  <c r="AF286" i="12"/>
  <c r="AG286" i="12"/>
  <c r="AH286" i="12"/>
  <c r="AB287" i="12"/>
  <c r="AC287" i="12"/>
  <c r="AD287" i="12"/>
  <c r="AE287" i="12"/>
  <c r="AF287" i="12"/>
  <c r="AG287" i="12"/>
  <c r="AH287" i="12"/>
  <c r="AB288" i="12"/>
  <c r="AC288" i="12"/>
  <c r="AD288" i="12"/>
  <c r="AE288" i="12"/>
  <c r="AF288" i="12"/>
  <c r="AG288" i="12"/>
  <c r="AH288" i="12"/>
  <c r="AB289" i="12"/>
  <c r="AC289" i="12"/>
  <c r="AD289" i="12"/>
  <c r="AE289" i="12"/>
  <c r="AF289" i="12"/>
  <c r="AG289" i="12"/>
  <c r="AH289" i="12"/>
  <c r="AB290" i="12"/>
  <c r="AC290" i="12"/>
  <c r="AD290" i="12"/>
  <c r="AE290" i="12"/>
  <c r="AF290" i="12"/>
  <c r="AG290" i="12"/>
  <c r="AH290" i="12"/>
  <c r="AB291" i="12"/>
  <c r="AC291" i="12"/>
  <c r="AD291" i="12"/>
  <c r="AE291" i="12"/>
  <c r="AF291" i="12"/>
  <c r="AG291" i="12"/>
  <c r="AH291" i="12"/>
  <c r="AB292" i="12"/>
  <c r="AC292" i="12"/>
  <c r="AD292" i="12"/>
  <c r="AE292" i="12"/>
  <c r="AF292" i="12"/>
  <c r="AG292" i="12"/>
  <c r="AH292" i="12"/>
  <c r="AB293" i="12"/>
  <c r="AC293" i="12"/>
  <c r="AD293" i="12"/>
  <c r="AE293" i="12"/>
  <c r="AF293" i="12"/>
  <c r="AG293" i="12"/>
  <c r="AH293" i="12"/>
  <c r="AB294" i="12"/>
  <c r="AC294" i="12"/>
  <c r="AD294" i="12"/>
  <c r="AE294" i="12"/>
  <c r="AF294" i="12"/>
  <c r="AG294" i="12"/>
  <c r="AH294" i="12"/>
  <c r="AB295" i="12"/>
  <c r="AC295" i="12"/>
  <c r="AD295" i="12"/>
  <c r="AE295" i="12"/>
  <c r="AF295" i="12"/>
  <c r="AG295" i="12"/>
  <c r="AH295" i="12"/>
  <c r="AB296" i="12"/>
  <c r="AC296" i="12"/>
  <c r="AD296" i="12"/>
  <c r="AE296" i="12"/>
  <c r="AF296" i="12"/>
  <c r="AG296" i="12"/>
  <c r="AH296" i="12"/>
  <c r="AB297" i="12"/>
  <c r="AC297" i="12"/>
  <c r="AD297" i="12"/>
  <c r="AE297" i="12"/>
  <c r="AF297" i="12"/>
  <c r="AG297" i="12"/>
  <c r="AH297" i="12"/>
  <c r="AB298" i="12"/>
  <c r="AC298" i="12"/>
  <c r="AD298" i="12"/>
  <c r="AE298" i="12"/>
  <c r="AF298" i="12"/>
  <c r="AG298" i="12"/>
  <c r="AH298" i="12"/>
  <c r="AB299" i="12"/>
  <c r="AC299" i="12"/>
  <c r="AD299" i="12"/>
  <c r="AE299" i="12"/>
  <c r="AF299" i="12"/>
  <c r="AG299" i="12"/>
  <c r="AH299" i="12"/>
  <c r="AB300" i="12"/>
  <c r="AC300" i="12"/>
  <c r="AD300" i="12"/>
  <c r="AE300" i="12"/>
  <c r="AF300" i="12"/>
  <c r="AG300" i="12"/>
  <c r="AH300" i="12"/>
  <c r="AB301" i="12"/>
  <c r="AC301" i="12"/>
  <c r="AD301" i="12"/>
  <c r="AE301" i="12"/>
  <c r="AF301" i="12"/>
  <c r="AG301" i="12"/>
  <c r="AH301" i="12"/>
  <c r="AB302" i="12"/>
  <c r="AC302" i="12"/>
  <c r="AD302" i="12"/>
  <c r="AE302" i="12"/>
  <c r="AF302" i="12"/>
  <c r="AG302" i="12"/>
  <c r="AH302" i="12"/>
  <c r="AB303" i="12"/>
  <c r="AC303" i="12"/>
  <c r="AD303" i="12"/>
  <c r="AE303" i="12"/>
  <c r="AF303" i="12"/>
  <c r="AG303" i="12"/>
  <c r="AH303" i="12"/>
  <c r="AB304" i="12"/>
  <c r="AC304" i="12"/>
  <c r="AD304" i="12"/>
  <c r="AE304" i="12"/>
  <c r="AF304" i="12"/>
  <c r="AG304" i="12"/>
  <c r="AH304" i="12"/>
  <c r="AB305" i="12"/>
  <c r="AC305" i="12"/>
  <c r="AD305" i="12"/>
  <c r="AE305" i="12"/>
  <c r="AF305" i="12"/>
  <c r="AG305" i="12"/>
  <c r="AH305" i="12"/>
  <c r="AB306" i="12"/>
  <c r="AC306" i="12"/>
  <c r="AD306" i="12"/>
  <c r="AE306" i="12"/>
  <c r="AF306" i="12"/>
  <c r="AG306" i="12"/>
  <c r="AH306" i="12"/>
  <c r="AB307" i="12"/>
  <c r="AC307" i="12"/>
  <c r="AD307" i="12"/>
  <c r="AE307" i="12"/>
  <c r="AF307" i="12"/>
  <c r="AG307" i="12"/>
  <c r="AH307" i="12"/>
  <c r="AB308" i="12"/>
  <c r="AC308" i="12"/>
  <c r="AD308" i="12"/>
  <c r="AE308" i="12"/>
  <c r="AF308" i="12"/>
  <c r="AG308" i="12"/>
  <c r="AH308" i="12"/>
  <c r="AB309" i="12"/>
  <c r="AC309" i="12"/>
  <c r="AD309" i="12"/>
  <c r="AE309" i="12"/>
  <c r="AF309" i="12"/>
  <c r="AG309" i="12"/>
  <c r="AH309" i="12"/>
  <c r="AB310" i="12"/>
  <c r="AC310" i="12"/>
  <c r="AD310" i="12"/>
  <c r="AE310" i="12"/>
  <c r="AF310" i="12"/>
  <c r="AG310" i="12"/>
  <c r="AH310" i="12"/>
  <c r="AB311" i="12"/>
  <c r="AC311" i="12"/>
  <c r="AD311" i="12"/>
  <c r="AE311" i="12"/>
  <c r="AF311" i="12"/>
  <c r="AG311" i="12"/>
  <c r="AH311" i="12"/>
  <c r="AB312" i="12"/>
  <c r="AC312" i="12"/>
  <c r="AD312" i="12"/>
  <c r="AE312" i="12"/>
  <c r="AF312" i="12"/>
  <c r="AG312" i="12"/>
  <c r="AH312" i="12"/>
  <c r="AB313" i="12"/>
  <c r="AC313" i="12"/>
  <c r="AD313" i="12"/>
  <c r="AE313" i="12"/>
  <c r="AF313" i="12"/>
  <c r="AG313" i="12"/>
  <c r="AH313" i="12"/>
  <c r="AH13" i="12"/>
  <c r="AG13" i="12"/>
  <c r="AF13" i="12"/>
  <c r="AE13" i="12"/>
  <c r="AD13" i="12"/>
  <c r="AC13" i="12"/>
  <c r="AB13" i="12"/>
  <c r="S1035" i="12"/>
  <c r="T1035" i="12"/>
  <c r="U1035" i="12"/>
  <c r="V1035" i="12"/>
  <c r="W1035" i="12"/>
  <c r="X1035" i="12"/>
  <c r="Y1035" i="12"/>
  <c r="S1036" i="12"/>
  <c r="T1036" i="12"/>
  <c r="U1036" i="12"/>
  <c r="V1036" i="12"/>
  <c r="W1036" i="12"/>
  <c r="X1036" i="12"/>
  <c r="Y1036" i="12"/>
  <c r="S1037" i="12"/>
  <c r="T1037" i="12"/>
  <c r="U1037" i="12"/>
  <c r="V1037" i="12"/>
  <c r="W1037" i="12"/>
  <c r="X1037" i="12"/>
  <c r="Y1037" i="12"/>
  <c r="S1038" i="12"/>
  <c r="T1038" i="12"/>
  <c r="U1038" i="12"/>
  <c r="V1038" i="12"/>
  <c r="W1038" i="12"/>
  <c r="X1038" i="12"/>
  <c r="Y1038" i="12"/>
  <c r="S1039" i="12"/>
  <c r="T1039" i="12"/>
  <c r="U1039" i="12"/>
  <c r="V1039" i="12"/>
  <c r="W1039" i="12"/>
  <c r="X1039" i="12"/>
  <c r="Y1039" i="12"/>
  <c r="S1040" i="12"/>
  <c r="T1040" i="12"/>
  <c r="U1040" i="12"/>
  <c r="V1040" i="12"/>
  <c r="W1040" i="12"/>
  <c r="X1040" i="12"/>
  <c r="Y1040" i="12"/>
  <c r="S1041" i="12"/>
  <c r="T1041" i="12"/>
  <c r="U1041" i="12"/>
  <c r="V1041" i="12"/>
  <c r="W1041" i="12"/>
  <c r="X1041" i="12"/>
  <c r="Y1041" i="12"/>
  <c r="S1042" i="12"/>
  <c r="T1042" i="12"/>
  <c r="U1042" i="12"/>
  <c r="V1042" i="12"/>
  <c r="W1042" i="12"/>
  <c r="X1042" i="12"/>
  <c r="Y1042" i="12"/>
  <c r="S1043" i="12"/>
  <c r="T1043" i="12"/>
  <c r="U1043" i="12"/>
  <c r="V1043" i="12"/>
  <c r="W1043" i="12"/>
  <c r="X1043" i="12"/>
  <c r="Y1043" i="12"/>
  <c r="S1044" i="12"/>
  <c r="T1044" i="12"/>
  <c r="U1044" i="12"/>
  <c r="V1044" i="12"/>
  <c r="W1044" i="12"/>
  <c r="X1044" i="12"/>
  <c r="Y1044" i="12"/>
  <c r="S1045" i="12"/>
  <c r="T1045" i="12"/>
  <c r="U1045" i="12"/>
  <c r="V1045" i="12"/>
  <c r="W1045" i="12"/>
  <c r="X1045" i="12"/>
  <c r="Y1045" i="12"/>
  <c r="S1046" i="12"/>
  <c r="T1046" i="12"/>
  <c r="U1046" i="12"/>
  <c r="V1046" i="12"/>
  <c r="W1046" i="12"/>
  <c r="X1046" i="12"/>
  <c r="Y1046" i="12"/>
  <c r="S1047" i="12"/>
  <c r="T1047" i="12"/>
  <c r="U1047" i="12"/>
  <c r="V1047" i="12"/>
  <c r="W1047" i="12"/>
  <c r="X1047" i="12"/>
  <c r="Y1047" i="12"/>
  <c r="S1048" i="12"/>
  <c r="T1048" i="12"/>
  <c r="U1048" i="12"/>
  <c r="V1048" i="12"/>
  <c r="W1048" i="12"/>
  <c r="X1048" i="12"/>
  <c r="Y1048" i="12"/>
  <c r="S1049" i="12"/>
  <c r="T1049" i="12"/>
  <c r="U1049" i="12"/>
  <c r="V1049" i="12"/>
  <c r="W1049" i="12"/>
  <c r="X1049" i="12"/>
  <c r="Y1049" i="12"/>
  <c r="S1050" i="12"/>
  <c r="T1050" i="12"/>
  <c r="U1050" i="12"/>
  <c r="V1050" i="12"/>
  <c r="W1050" i="12"/>
  <c r="X1050" i="12"/>
  <c r="Y1050" i="12"/>
  <c r="S1051" i="12"/>
  <c r="T1051" i="12"/>
  <c r="U1051" i="12"/>
  <c r="V1051" i="12"/>
  <c r="W1051" i="12"/>
  <c r="X1051" i="12"/>
  <c r="Y1051" i="12"/>
  <c r="S1052" i="12"/>
  <c r="T1052" i="12"/>
  <c r="U1052" i="12"/>
  <c r="V1052" i="12"/>
  <c r="W1052" i="12"/>
  <c r="X1052" i="12"/>
  <c r="Y1052" i="12"/>
  <c r="S1053" i="12"/>
  <c r="T1053" i="12"/>
  <c r="U1053" i="12"/>
  <c r="V1053" i="12"/>
  <c r="W1053" i="12"/>
  <c r="X1053" i="12"/>
  <c r="Y1053" i="12"/>
  <c r="S1054" i="12"/>
  <c r="T1054" i="12"/>
  <c r="U1054" i="12"/>
  <c r="V1054" i="12"/>
  <c r="W1054" i="12"/>
  <c r="X1054" i="12"/>
  <c r="Y1054" i="12"/>
  <c r="S1055" i="12"/>
  <c r="T1055" i="12"/>
  <c r="U1055" i="12"/>
  <c r="V1055" i="12"/>
  <c r="W1055" i="12"/>
  <c r="X1055" i="12"/>
  <c r="Y1055" i="12"/>
  <c r="S1056" i="12"/>
  <c r="T1056" i="12"/>
  <c r="U1056" i="12"/>
  <c r="V1056" i="12"/>
  <c r="W1056" i="12"/>
  <c r="X1056" i="12"/>
  <c r="Y1056" i="12"/>
  <c r="S1057" i="12"/>
  <c r="T1057" i="12"/>
  <c r="U1057" i="12"/>
  <c r="V1057" i="12"/>
  <c r="W1057" i="12"/>
  <c r="X1057" i="12"/>
  <c r="Y1057" i="12"/>
  <c r="S1058" i="12"/>
  <c r="T1058" i="12"/>
  <c r="U1058" i="12"/>
  <c r="V1058" i="12"/>
  <c r="W1058" i="12"/>
  <c r="X1058" i="12"/>
  <c r="Y1058" i="12"/>
  <c r="S1059" i="12"/>
  <c r="T1059" i="12"/>
  <c r="U1059" i="12"/>
  <c r="V1059" i="12"/>
  <c r="W1059" i="12"/>
  <c r="X1059" i="12"/>
  <c r="Y1059" i="12"/>
  <c r="S1060" i="12"/>
  <c r="T1060" i="12"/>
  <c r="U1060" i="12"/>
  <c r="V1060" i="12"/>
  <c r="W1060" i="12"/>
  <c r="X1060" i="12"/>
  <c r="Y1060" i="12"/>
  <c r="S1061" i="12"/>
  <c r="T1061" i="12"/>
  <c r="U1061" i="12"/>
  <c r="V1061" i="12"/>
  <c r="W1061" i="12"/>
  <c r="X1061" i="12"/>
  <c r="Y1061" i="12"/>
  <c r="S1062" i="12"/>
  <c r="T1062" i="12"/>
  <c r="U1062" i="12"/>
  <c r="V1062" i="12"/>
  <c r="W1062" i="12"/>
  <c r="X1062" i="12"/>
  <c r="Y1062" i="12"/>
  <c r="S1063" i="12"/>
  <c r="T1063" i="12"/>
  <c r="U1063" i="12"/>
  <c r="V1063" i="12"/>
  <c r="W1063" i="12"/>
  <c r="X1063" i="12"/>
  <c r="Y1063" i="12"/>
  <c r="S1064" i="12"/>
  <c r="T1064" i="12"/>
  <c r="U1064" i="12"/>
  <c r="V1064" i="12"/>
  <c r="W1064" i="12"/>
  <c r="X1064" i="12"/>
  <c r="Y1064" i="12"/>
  <c r="S1065" i="12"/>
  <c r="T1065" i="12"/>
  <c r="U1065" i="12"/>
  <c r="V1065" i="12"/>
  <c r="W1065" i="12"/>
  <c r="X1065" i="12"/>
  <c r="Y1065" i="12"/>
  <c r="S1066" i="12"/>
  <c r="T1066" i="12"/>
  <c r="U1066" i="12"/>
  <c r="V1066" i="12"/>
  <c r="W1066" i="12"/>
  <c r="X1066" i="12"/>
  <c r="Y1066" i="12"/>
  <c r="S1067" i="12"/>
  <c r="T1067" i="12"/>
  <c r="U1067" i="12"/>
  <c r="V1067" i="12"/>
  <c r="W1067" i="12"/>
  <c r="X1067" i="12"/>
  <c r="Y1067" i="12"/>
  <c r="S1068" i="12"/>
  <c r="T1068" i="12"/>
  <c r="U1068" i="12"/>
  <c r="V1068" i="12"/>
  <c r="W1068" i="12"/>
  <c r="X1068" i="12"/>
  <c r="Y1068" i="12"/>
  <c r="S1069" i="12"/>
  <c r="T1069" i="12"/>
  <c r="U1069" i="12"/>
  <c r="V1069" i="12"/>
  <c r="W1069" i="12"/>
  <c r="X1069" i="12"/>
  <c r="Y1069" i="12"/>
  <c r="S1070" i="12"/>
  <c r="T1070" i="12"/>
  <c r="U1070" i="12"/>
  <c r="V1070" i="12"/>
  <c r="W1070" i="12"/>
  <c r="X1070" i="12"/>
  <c r="Y1070" i="12"/>
  <c r="S1071" i="12"/>
  <c r="T1071" i="12"/>
  <c r="U1071" i="12"/>
  <c r="V1071" i="12"/>
  <c r="W1071" i="12"/>
  <c r="X1071" i="12"/>
  <c r="Y1071" i="12"/>
  <c r="S1072" i="12"/>
  <c r="T1072" i="12"/>
  <c r="U1072" i="12"/>
  <c r="V1072" i="12"/>
  <c r="W1072" i="12"/>
  <c r="X1072" i="12"/>
  <c r="Y1072" i="12"/>
  <c r="S1073" i="12"/>
  <c r="T1073" i="12"/>
  <c r="U1073" i="12"/>
  <c r="V1073" i="12"/>
  <c r="W1073" i="12"/>
  <c r="X1073" i="12"/>
  <c r="Y1073" i="12"/>
  <c r="S1074" i="12"/>
  <c r="T1074" i="12"/>
  <c r="U1074" i="12"/>
  <c r="V1074" i="12"/>
  <c r="W1074" i="12"/>
  <c r="X1074" i="12"/>
  <c r="Y1074" i="12"/>
  <c r="S1075" i="12"/>
  <c r="T1075" i="12"/>
  <c r="U1075" i="12"/>
  <c r="V1075" i="12"/>
  <c r="W1075" i="12"/>
  <c r="X1075" i="12"/>
  <c r="Y1075" i="12"/>
  <c r="S1076" i="12"/>
  <c r="T1076" i="12"/>
  <c r="U1076" i="12"/>
  <c r="V1076" i="12"/>
  <c r="W1076" i="12"/>
  <c r="X1076" i="12"/>
  <c r="Y1076" i="12"/>
  <c r="S1077" i="12"/>
  <c r="T1077" i="12"/>
  <c r="U1077" i="12"/>
  <c r="V1077" i="12"/>
  <c r="W1077" i="12"/>
  <c r="X1077" i="12"/>
  <c r="Y1077" i="12"/>
  <c r="S1078" i="12"/>
  <c r="T1078" i="12"/>
  <c r="U1078" i="12"/>
  <c r="V1078" i="12"/>
  <c r="W1078" i="12"/>
  <c r="X1078" i="12"/>
  <c r="Y1078" i="12"/>
  <c r="S1079" i="12"/>
  <c r="T1079" i="12"/>
  <c r="U1079" i="12"/>
  <c r="V1079" i="12"/>
  <c r="W1079" i="12"/>
  <c r="X1079" i="12"/>
  <c r="Y1079" i="12"/>
  <c r="S1080" i="12"/>
  <c r="T1080" i="12"/>
  <c r="U1080" i="12"/>
  <c r="V1080" i="12"/>
  <c r="W1080" i="12"/>
  <c r="X1080" i="12"/>
  <c r="Y1080" i="12"/>
  <c r="S1081" i="12"/>
  <c r="T1081" i="12"/>
  <c r="U1081" i="12"/>
  <c r="V1081" i="12"/>
  <c r="W1081" i="12"/>
  <c r="X1081" i="12"/>
  <c r="Y1081" i="12"/>
  <c r="S1082" i="12"/>
  <c r="T1082" i="12"/>
  <c r="U1082" i="12"/>
  <c r="V1082" i="12"/>
  <c r="W1082" i="12"/>
  <c r="X1082" i="12"/>
  <c r="Y1082" i="12"/>
  <c r="S1083" i="12"/>
  <c r="T1083" i="12"/>
  <c r="U1083" i="12"/>
  <c r="V1083" i="12"/>
  <c r="W1083" i="12"/>
  <c r="X1083" i="12"/>
  <c r="Y1083" i="12"/>
  <c r="S1084" i="12"/>
  <c r="T1084" i="12"/>
  <c r="U1084" i="12"/>
  <c r="V1084" i="12"/>
  <c r="W1084" i="12"/>
  <c r="X1084" i="12"/>
  <c r="Y1084" i="12"/>
  <c r="S1085" i="12"/>
  <c r="T1085" i="12"/>
  <c r="U1085" i="12"/>
  <c r="V1085" i="12"/>
  <c r="W1085" i="12"/>
  <c r="X1085" i="12"/>
  <c r="Y1085" i="12"/>
  <c r="S1086" i="12"/>
  <c r="T1086" i="12"/>
  <c r="U1086" i="12"/>
  <c r="V1086" i="12"/>
  <c r="W1086" i="12"/>
  <c r="X1086" i="12"/>
  <c r="Y1086" i="12"/>
  <c r="S1087" i="12"/>
  <c r="T1087" i="12"/>
  <c r="U1087" i="12"/>
  <c r="V1087" i="12"/>
  <c r="W1087" i="12"/>
  <c r="X1087" i="12"/>
  <c r="Y1087" i="12"/>
  <c r="S1088" i="12"/>
  <c r="T1088" i="12"/>
  <c r="U1088" i="12"/>
  <c r="V1088" i="12"/>
  <c r="W1088" i="12"/>
  <c r="X1088" i="12"/>
  <c r="Y1088" i="12"/>
  <c r="S1089" i="12"/>
  <c r="T1089" i="12"/>
  <c r="U1089" i="12"/>
  <c r="V1089" i="12"/>
  <c r="W1089" i="12"/>
  <c r="X1089" i="12"/>
  <c r="Y1089" i="12"/>
  <c r="S1090" i="12"/>
  <c r="T1090" i="12"/>
  <c r="U1090" i="12"/>
  <c r="V1090" i="12"/>
  <c r="W1090" i="12"/>
  <c r="X1090" i="12"/>
  <c r="Y1090" i="12"/>
  <c r="S1091" i="12"/>
  <c r="T1091" i="12"/>
  <c r="U1091" i="12"/>
  <c r="V1091" i="12"/>
  <c r="W1091" i="12"/>
  <c r="X1091" i="12"/>
  <c r="Y1091" i="12"/>
  <c r="S1092" i="12"/>
  <c r="T1092" i="12"/>
  <c r="U1092" i="12"/>
  <c r="V1092" i="12"/>
  <c r="W1092" i="12"/>
  <c r="X1092" i="12"/>
  <c r="Y1092" i="12"/>
  <c r="S1093" i="12"/>
  <c r="T1093" i="12"/>
  <c r="U1093" i="12"/>
  <c r="V1093" i="12"/>
  <c r="W1093" i="12"/>
  <c r="X1093" i="12"/>
  <c r="Y1093" i="12"/>
  <c r="S1094" i="12"/>
  <c r="T1094" i="12"/>
  <c r="U1094" i="12"/>
  <c r="V1094" i="12"/>
  <c r="W1094" i="12"/>
  <c r="X1094" i="12"/>
  <c r="Y1094" i="12"/>
  <c r="S1095" i="12"/>
  <c r="T1095" i="12"/>
  <c r="U1095" i="12"/>
  <c r="V1095" i="12"/>
  <c r="W1095" i="12"/>
  <c r="X1095" i="12"/>
  <c r="Y1095" i="12"/>
  <c r="S1096" i="12"/>
  <c r="T1096" i="12"/>
  <c r="U1096" i="12"/>
  <c r="V1096" i="12"/>
  <c r="W1096" i="12"/>
  <c r="X1096" i="12"/>
  <c r="Y1096" i="12"/>
  <c r="S1097" i="12"/>
  <c r="T1097" i="12"/>
  <c r="U1097" i="12"/>
  <c r="V1097" i="12"/>
  <c r="W1097" i="12"/>
  <c r="X1097" i="12"/>
  <c r="Y1097" i="12"/>
  <c r="S1098" i="12"/>
  <c r="T1098" i="12"/>
  <c r="U1098" i="12"/>
  <c r="V1098" i="12"/>
  <c r="W1098" i="12"/>
  <c r="X1098" i="12"/>
  <c r="Y1098" i="12"/>
  <c r="S1099" i="12"/>
  <c r="T1099" i="12"/>
  <c r="U1099" i="12"/>
  <c r="V1099" i="12"/>
  <c r="W1099" i="12"/>
  <c r="X1099" i="12"/>
  <c r="Y1099" i="12"/>
  <c r="S1100" i="12"/>
  <c r="T1100" i="12"/>
  <c r="U1100" i="12"/>
  <c r="V1100" i="12"/>
  <c r="W1100" i="12"/>
  <c r="X1100" i="12"/>
  <c r="Y1100" i="12"/>
  <c r="S1101" i="12"/>
  <c r="T1101" i="12"/>
  <c r="U1101" i="12"/>
  <c r="V1101" i="12"/>
  <c r="W1101" i="12"/>
  <c r="X1101" i="12"/>
  <c r="Y1101" i="12"/>
  <c r="S1102" i="12"/>
  <c r="T1102" i="12"/>
  <c r="U1102" i="12"/>
  <c r="V1102" i="12"/>
  <c r="W1102" i="12"/>
  <c r="X1102" i="12"/>
  <c r="Y1102" i="12"/>
  <c r="S1103" i="12"/>
  <c r="T1103" i="12"/>
  <c r="U1103" i="12"/>
  <c r="V1103" i="12"/>
  <c r="W1103" i="12"/>
  <c r="X1103" i="12"/>
  <c r="Y1103" i="12"/>
  <c r="S1104" i="12"/>
  <c r="T1104" i="12"/>
  <c r="U1104" i="12"/>
  <c r="V1104" i="12"/>
  <c r="W1104" i="12"/>
  <c r="X1104" i="12"/>
  <c r="Y1104" i="12"/>
  <c r="S1105" i="12"/>
  <c r="T1105" i="12"/>
  <c r="U1105" i="12"/>
  <c r="V1105" i="12"/>
  <c r="W1105" i="12"/>
  <c r="X1105" i="12"/>
  <c r="Y1105" i="12"/>
  <c r="S1106" i="12"/>
  <c r="T1106" i="12"/>
  <c r="U1106" i="12"/>
  <c r="V1106" i="12"/>
  <c r="W1106" i="12"/>
  <c r="X1106" i="12"/>
  <c r="Y1106" i="12"/>
  <c r="S1107" i="12"/>
  <c r="T1107" i="12"/>
  <c r="U1107" i="12"/>
  <c r="V1107" i="12"/>
  <c r="W1107" i="12"/>
  <c r="X1107" i="12"/>
  <c r="Y1107" i="12"/>
  <c r="S1108" i="12"/>
  <c r="T1108" i="12"/>
  <c r="U1108" i="12"/>
  <c r="V1108" i="12"/>
  <c r="W1108" i="12"/>
  <c r="X1108" i="12"/>
  <c r="Y1108" i="12"/>
  <c r="S1109" i="12"/>
  <c r="T1109" i="12"/>
  <c r="U1109" i="12"/>
  <c r="V1109" i="12"/>
  <c r="W1109" i="12"/>
  <c r="X1109" i="12"/>
  <c r="Y1109" i="12"/>
  <c r="S1110" i="12"/>
  <c r="T1110" i="12"/>
  <c r="U1110" i="12"/>
  <c r="V1110" i="12"/>
  <c r="W1110" i="12"/>
  <c r="X1110" i="12"/>
  <c r="Y1110" i="12"/>
  <c r="S1111" i="12"/>
  <c r="T1111" i="12"/>
  <c r="U1111" i="12"/>
  <c r="V1111" i="12"/>
  <c r="W1111" i="12"/>
  <c r="X1111" i="12"/>
  <c r="Y1111" i="12"/>
  <c r="S1112" i="12"/>
  <c r="T1112" i="12"/>
  <c r="U1112" i="12"/>
  <c r="V1112" i="12"/>
  <c r="W1112" i="12"/>
  <c r="X1112" i="12"/>
  <c r="Y1112" i="12"/>
  <c r="S1113" i="12"/>
  <c r="T1113" i="12"/>
  <c r="U1113" i="12"/>
  <c r="V1113" i="12"/>
  <c r="W1113" i="12"/>
  <c r="X1113" i="12"/>
  <c r="Y1113" i="12"/>
  <c r="S1114" i="12"/>
  <c r="T1114" i="12"/>
  <c r="U1114" i="12"/>
  <c r="V1114" i="12"/>
  <c r="W1114" i="12"/>
  <c r="X1114" i="12"/>
  <c r="Y1114" i="12"/>
  <c r="S1115" i="12"/>
  <c r="T1115" i="12"/>
  <c r="U1115" i="12"/>
  <c r="V1115" i="12"/>
  <c r="W1115" i="12"/>
  <c r="X1115" i="12"/>
  <c r="Y1115" i="12"/>
  <c r="S1116" i="12"/>
  <c r="T1116" i="12"/>
  <c r="U1116" i="12"/>
  <c r="V1116" i="12"/>
  <c r="W1116" i="12"/>
  <c r="X1116" i="12"/>
  <c r="Y1116" i="12"/>
  <c r="S1117" i="12"/>
  <c r="T1117" i="12"/>
  <c r="U1117" i="12"/>
  <c r="V1117" i="12"/>
  <c r="W1117" i="12"/>
  <c r="X1117" i="12"/>
  <c r="Y1117" i="12"/>
  <c r="S1118" i="12"/>
  <c r="T1118" i="12"/>
  <c r="U1118" i="12"/>
  <c r="V1118" i="12"/>
  <c r="W1118" i="12"/>
  <c r="X1118" i="12"/>
  <c r="Y1118" i="12"/>
  <c r="S1119" i="12"/>
  <c r="T1119" i="12"/>
  <c r="U1119" i="12"/>
  <c r="V1119" i="12"/>
  <c r="W1119" i="12"/>
  <c r="X1119" i="12"/>
  <c r="Y1119" i="12"/>
  <c r="S1120" i="12"/>
  <c r="T1120" i="12"/>
  <c r="U1120" i="12"/>
  <c r="V1120" i="12"/>
  <c r="W1120" i="12"/>
  <c r="X1120" i="12"/>
  <c r="Y1120" i="12"/>
  <c r="S1121" i="12"/>
  <c r="T1121" i="12"/>
  <c r="U1121" i="12"/>
  <c r="V1121" i="12"/>
  <c r="W1121" i="12"/>
  <c r="X1121" i="12"/>
  <c r="Y1121" i="12"/>
  <c r="S1122" i="12"/>
  <c r="T1122" i="12"/>
  <c r="U1122" i="12"/>
  <c r="V1122" i="12"/>
  <c r="W1122" i="12"/>
  <c r="X1122" i="12"/>
  <c r="Y1122" i="12"/>
  <c r="S1123" i="12"/>
  <c r="T1123" i="12"/>
  <c r="U1123" i="12"/>
  <c r="V1123" i="12"/>
  <c r="W1123" i="12"/>
  <c r="X1123" i="12"/>
  <c r="Y1123" i="12"/>
  <c r="S1124" i="12"/>
  <c r="T1124" i="12"/>
  <c r="U1124" i="12"/>
  <c r="V1124" i="12"/>
  <c r="W1124" i="12"/>
  <c r="X1124" i="12"/>
  <c r="Y1124" i="12"/>
  <c r="S1125" i="12"/>
  <c r="T1125" i="12"/>
  <c r="U1125" i="12"/>
  <c r="V1125" i="12"/>
  <c r="W1125" i="12"/>
  <c r="X1125" i="12"/>
  <c r="Y1125" i="12"/>
  <c r="S1126" i="12"/>
  <c r="T1126" i="12"/>
  <c r="U1126" i="12"/>
  <c r="V1126" i="12"/>
  <c r="W1126" i="12"/>
  <c r="X1126" i="12"/>
  <c r="Y1126" i="12"/>
  <c r="S1127" i="12"/>
  <c r="T1127" i="12"/>
  <c r="U1127" i="12"/>
  <c r="V1127" i="12"/>
  <c r="W1127" i="12"/>
  <c r="X1127" i="12"/>
  <c r="Y1127" i="12"/>
  <c r="S1128" i="12"/>
  <c r="T1128" i="12"/>
  <c r="U1128" i="12"/>
  <c r="V1128" i="12"/>
  <c r="W1128" i="12"/>
  <c r="X1128" i="12"/>
  <c r="Y1128" i="12"/>
  <c r="S1129" i="12"/>
  <c r="T1129" i="12"/>
  <c r="U1129" i="12"/>
  <c r="V1129" i="12"/>
  <c r="W1129" i="12"/>
  <c r="X1129" i="12"/>
  <c r="Y1129" i="12"/>
  <c r="S1130" i="12"/>
  <c r="T1130" i="12"/>
  <c r="U1130" i="12"/>
  <c r="V1130" i="12"/>
  <c r="W1130" i="12"/>
  <c r="X1130" i="12"/>
  <c r="Y1130" i="12"/>
  <c r="S1131" i="12"/>
  <c r="T1131" i="12"/>
  <c r="U1131" i="12"/>
  <c r="V1131" i="12"/>
  <c r="W1131" i="12"/>
  <c r="X1131" i="12"/>
  <c r="Y1131" i="12"/>
  <c r="S1132" i="12"/>
  <c r="T1132" i="12"/>
  <c r="U1132" i="12"/>
  <c r="V1132" i="12"/>
  <c r="W1132" i="12"/>
  <c r="X1132" i="12"/>
  <c r="Y1132" i="12"/>
  <c r="S1133" i="12"/>
  <c r="T1133" i="12"/>
  <c r="U1133" i="12"/>
  <c r="V1133" i="12"/>
  <c r="W1133" i="12"/>
  <c r="X1133" i="12"/>
  <c r="Y1133" i="12"/>
  <c r="S1134" i="12"/>
  <c r="T1134" i="12"/>
  <c r="U1134" i="12"/>
  <c r="V1134" i="12"/>
  <c r="W1134" i="12"/>
  <c r="X1134" i="12"/>
  <c r="Y1134" i="12"/>
  <c r="S1135" i="12"/>
  <c r="T1135" i="12"/>
  <c r="U1135" i="12"/>
  <c r="V1135" i="12"/>
  <c r="W1135" i="12"/>
  <c r="X1135" i="12"/>
  <c r="Y1135" i="12"/>
  <c r="S1136" i="12"/>
  <c r="T1136" i="12"/>
  <c r="U1136" i="12"/>
  <c r="V1136" i="12"/>
  <c r="W1136" i="12"/>
  <c r="X1136" i="12"/>
  <c r="Y1136" i="12"/>
  <c r="S1137" i="12"/>
  <c r="T1137" i="12"/>
  <c r="U1137" i="12"/>
  <c r="V1137" i="12"/>
  <c r="W1137" i="12"/>
  <c r="X1137" i="12"/>
  <c r="Y1137" i="12"/>
  <c r="S1138" i="12"/>
  <c r="T1138" i="12"/>
  <c r="U1138" i="12"/>
  <c r="V1138" i="12"/>
  <c r="W1138" i="12"/>
  <c r="X1138" i="12"/>
  <c r="Y1138" i="12"/>
  <c r="S1139" i="12"/>
  <c r="T1139" i="12"/>
  <c r="U1139" i="12"/>
  <c r="V1139" i="12"/>
  <c r="W1139" i="12"/>
  <c r="X1139" i="12"/>
  <c r="Y1139" i="12"/>
  <c r="S1140" i="12"/>
  <c r="T1140" i="12"/>
  <c r="U1140" i="12"/>
  <c r="V1140" i="12"/>
  <c r="W1140" i="12"/>
  <c r="X1140" i="12"/>
  <c r="Y1140" i="12"/>
  <c r="S1141" i="12"/>
  <c r="T1141" i="12"/>
  <c r="U1141" i="12"/>
  <c r="V1141" i="12"/>
  <c r="W1141" i="12"/>
  <c r="X1141" i="12"/>
  <c r="Y1141" i="12"/>
  <c r="S1142" i="12"/>
  <c r="T1142" i="12"/>
  <c r="U1142" i="12"/>
  <c r="V1142" i="12"/>
  <c r="W1142" i="12"/>
  <c r="X1142" i="12"/>
  <c r="Y1142" i="12"/>
  <c r="S1143" i="12"/>
  <c r="T1143" i="12"/>
  <c r="U1143" i="12"/>
  <c r="V1143" i="12"/>
  <c r="W1143" i="12"/>
  <c r="X1143" i="12"/>
  <c r="Y1143" i="12"/>
  <c r="S1144" i="12"/>
  <c r="T1144" i="12"/>
  <c r="U1144" i="12"/>
  <c r="V1144" i="12"/>
  <c r="W1144" i="12"/>
  <c r="X1144" i="12"/>
  <c r="Y1144" i="12"/>
  <c r="S1145" i="12"/>
  <c r="T1145" i="12"/>
  <c r="U1145" i="12"/>
  <c r="V1145" i="12"/>
  <c r="W1145" i="12"/>
  <c r="X1145" i="12"/>
  <c r="Y1145" i="12"/>
  <c r="S1146" i="12"/>
  <c r="T1146" i="12"/>
  <c r="U1146" i="12"/>
  <c r="V1146" i="12"/>
  <c r="W1146" i="12"/>
  <c r="X1146" i="12"/>
  <c r="Y1146" i="12"/>
  <c r="S1147" i="12"/>
  <c r="T1147" i="12"/>
  <c r="U1147" i="12"/>
  <c r="V1147" i="12"/>
  <c r="W1147" i="12"/>
  <c r="X1147" i="12"/>
  <c r="Y1147" i="12"/>
  <c r="S1148" i="12"/>
  <c r="T1148" i="12"/>
  <c r="U1148" i="12"/>
  <c r="V1148" i="12"/>
  <c r="W1148" i="12"/>
  <c r="X1148" i="12"/>
  <c r="Y1148" i="12"/>
  <c r="S1149" i="12"/>
  <c r="T1149" i="12"/>
  <c r="U1149" i="12"/>
  <c r="V1149" i="12"/>
  <c r="W1149" i="12"/>
  <c r="X1149" i="12"/>
  <c r="Y1149" i="12"/>
  <c r="S1150" i="12"/>
  <c r="T1150" i="12"/>
  <c r="U1150" i="12"/>
  <c r="V1150" i="12"/>
  <c r="W1150" i="12"/>
  <c r="X1150" i="12"/>
  <c r="Y1150" i="12"/>
  <c r="S1151" i="12"/>
  <c r="T1151" i="12"/>
  <c r="U1151" i="12"/>
  <c r="V1151" i="12"/>
  <c r="W1151" i="12"/>
  <c r="X1151" i="12"/>
  <c r="Y1151" i="12"/>
  <c r="S1152" i="12"/>
  <c r="T1152" i="12"/>
  <c r="U1152" i="12"/>
  <c r="V1152" i="12"/>
  <c r="W1152" i="12"/>
  <c r="X1152" i="12"/>
  <c r="Y1152" i="12"/>
  <c r="S1153" i="12"/>
  <c r="T1153" i="12"/>
  <c r="U1153" i="12"/>
  <c r="V1153" i="12"/>
  <c r="W1153" i="12"/>
  <c r="X1153" i="12"/>
  <c r="Y1153" i="12"/>
  <c r="S1154" i="12"/>
  <c r="T1154" i="12"/>
  <c r="U1154" i="12"/>
  <c r="V1154" i="12"/>
  <c r="W1154" i="12"/>
  <c r="X1154" i="12"/>
  <c r="Y1154" i="12"/>
  <c r="S1155" i="12"/>
  <c r="T1155" i="12"/>
  <c r="U1155" i="12"/>
  <c r="V1155" i="12"/>
  <c r="W1155" i="12"/>
  <c r="X1155" i="12"/>
  <c r="Y1155" i="12"/>
  <c r="S1156" i="12"/>
  <c r="T1156" i="12"/>
  <c r="U1156" i="12"/>
  <c r="V1156" i="12"/>
  <c r="W1156" i="12"/>
  <c r="X1156" i="12"/>
  <c r="Y1156" i="12"/>
  <c r="S1157" i="12"/>
  <c r="T1157" i="12"/>
  <c r="U1157" i="12"/>
  <c r="V1157" i="12"/>
  <c r="W1157" i="12"/>
  <c r="X1157" i="12"/>
  <c r="Y1157" i="12"/>
  <c r="S1158" i="12"/>
  <c r="T1158" i="12"/>
  <c r="U1158" i="12"/>
  <c r="V1158" i="12"/>
  <c r="W1158" i="12"/>
  <c r="X1158" i="12"/>
  <c r="Y1158" i="12"/>
  <c r="S1159" i="12"/>
  <c r="T1159" i="12"/>
  <c r="U1159" i="12"/>
  <c r="V1159" i="12"/>
  <c r="W1159" i="12"/>
  <c r="X1159" i="12"/>
  <c r="Y1159" i="12"/>
  <c r="S1160" i="12"/>
  <c r="T1160" i="12"/>
  <c r="U1160" i="12"/>
  <c r="V1160" i="12"/>
  <c r="W1160" i="12"/>
  <c r="X1160" i="12"/>
  <c r="Y1160" i="12"/>
  <c r="S1161" i="12"/>
  <c r="T1161" i="12"/>
  <c r="U1161" i="12"/>
  <c r="V1161" i="12"/>
  <c r="W1161" i="12"/>
  <c r="X1161" i="12"/>
  <c r="Y1161" i="12"/>
  <c r="S1162" i="12"/>
  <c r="T1162" i="12"/>
  <c r="U1162" i="12"/>
  <c r="V1162" i="12"/>
  <c r="W1162" i="12"/>
  <c r="X1162" i="12"/>
  <c r="Y1162" i="12"/>
  <c r="S1163" i="12"/>
  <c r="T1163" i="12"/>
  <c r="U1163" i="12"/>
  <c r="V1163" i="12"/>
  <c r="W1163" i="12"/>
  <c r="X1163" i="12"/>
  <c r="Y1163" i="12"/>
  <c r="S1164" i="12"/>
  <c r="T1164" i="12"/>
  <c r="U1164" i="12"/>
  <c r="V1164" i="12"/>
  <c r="W1164" i="12"/>
  <c r="X1164" i="12"/>
  <c r="Y1164" i="12"/>
  <c r="S1165" i="12"/>
  <c r="T1165" i="12"/>
  <c r="U1165" i="12"/>
  <c r="V1165" i="12"/>
  <c r="W1165" i="12"/>
  <c r="X1165" i="12"/>
  <c r="Y1165" i="12"/>
  <c r="S1166" i="12"/>
  <c r="T1166" i="12"/>
  <c r="U1166" i="12"/>
  <c r="V1166" i="12"/>
  <c r="W1166" i="12"/>
  <c r="X1166" i="12"/>
  <c r="Y1166" i="12"/>
  <c r="S1167" i="12"/>
  <c r="T1167" i="12"/>
  <c r="U1167" i="12"/>
  <c r="V1167" i="12"/>
  <c r="W1167" i="12"/>
  <c r="X1167" i="12"/>
  <c r="Y1167" i="12"/>
  <c r="S1168" i="12"/>
  <c r="T1168" i="12"/>
  <c r="U1168" i="12"/>
  <c r="V1168" i="12"/>
  <c r="W1168" i="12"/>
  <c r="X1168" i="12"/>
  <c r="Y1168" i="12"/>
  <c r="S1169" i="12"/>
  <c r="T1169" i="12"/>
  <c r="U1169" i="12"/>
  <c r="V1169" i="12"/>
  <c r="W1169" i="12"/>
  <c r="X1169" i="12"/>
  <c r="Y1169" i="12"/>
  <c r="S1170" i="12"/>
  <c r="T1170" i="12"/>
  <c r="U1170" i="12"/>
  <c r="V1170" i="12"/>
  <c r="W1170" i="12"/>
  <c r="X1170" i="12"/>
  <c r="Y1170" i="12"/>
  <c r="S1171" i="12"/>
  <c r="T1171" i="12"/>
  <c r="U1171" i="12"/>
  <c r="V1171" i="12"/>
  <c r="W1171" i="12"/>
  <c r="X1171" i="12"/>
  <c r="Y1171" i="12"/>
  <c r="S1172" i="12"/>
  <c r="T1172" i="12"/>
  <c r="U1172" i="12"/>
  <c r="V1172" i="12"/>
  <c r="W1172" i="12"/>
  <c r="X1172" i="12"/>
  <c r="Y1172" i="12"/>
  <c r="S1173" i="12"/>
  <c r="T1173" i="12"/>
  <c r="U1173" i="12"/>
  <c r="V1173" i="12"/>
  <c r="W1173" i="12"/>
  <c r="X1173" i="12"/>
  <c r="Y1173" i="12"/>
  <c r="S1174" i="12"/>
  <c r="T1174" i="12"/>
  <c r="U1174" i="12"/>
  <c r="V1174" i="12"/>
  <c r="W1174" i="12"/>
  <c r="X1174" i="12"/>
  <c r="Y1174" i="12"/>
  <c r="S1175" i="12"/>
  <c r="T1175" i="12"/>
  <c r="U1175" i="12"/>
  <c r="V1175" i="12"/>
  <c r="W1175" i="12"/>
  <c r="X1175" i="12"/>
  <c r="Y1175" i="12"/>
  <c r="S1176" i="12"/>
  <c r="T1176" i="12"/>
  <c r="U1176" i="12"/>
  <c r="V1176" i="12"/>
  <c r="W1176" i="12"/>
  <c r="X1176" i="12"/>
  <c r="Y1176" i="12"/>
  <c r="S1177" i="12"/>
  <c r="T1177" i="12"/>
  <c r="U1177" i="12"/>
  <c r="V1177" i="12"/>
  <c r="W1177" i="12"/>
  <c r="X1177" i="12"/>
  <c r="Y1177" i="12"/>
  <c r="S1178" i="12"/>
  <c r="T1178" i="12"/>
  <c r="U1178" i="12"/>
  <c r="V1178" i="12"/>
  <c r="W1178" i="12"/>
  <c r="X1178" i="12"/>
  <c r="Y1178" i="12"/>
  <c r="S1179" i="12"/>
  <c r="T1179" i="12"/>
  <c r="U1179" i="12"/>
  <c r="V1179" i="12"/>
  <c r="W1179" i="12"/>
  <c r="X1179" i="12"/>
  <c r="Y1179" i="12"/>
  <c r="S1180" i="12"/>
  <c r="T1180" i="12"/>
  <c r="U1180" i="12"/>
  <c r="V1180" i="12"/>
  <c r="W1180" i="12"/>
  <c r="X1180" i="12"/>
  <c r="Y1180" i="12"/>
  <c r="S1181" i="12"/>
  <c r="T1181" i="12"/>
  <c r="U1181" i="12"/>
  <c r="V1181" i="12"/>
  <c r="W1181" i="12"/>
  <c r="X1181" i="12"/>
  <c r="Y1181" i="12"/>
  <c r="S1182" i="12"/>
  <c r="T1182" i="12"/>
  <c r="U1182" i="12"/>
  <c r="V1182" i="12"/>
  <c r="W1182" i="12"/>
  <c r="X1182" i="12"/>
  <c r="Y1182" i="12"/>
  <c r="S1183" i="12"/>
  <c r="T1183" i="12"/>
  <c r="U1183" i="12"/>
  <c r="V1183" i="12"/>
  <c r="W1183" i="12"/>
  <c r="X1183" i="12"/>
  <c r="Y1183" i="12"/>
  <c r="S1184" i="12"/>
  <c r="T1184" i="12"/>
  <c r="U1184" i="12"/>
  <c r="V1184" i="12"/>
  <c r="W1184" i="12"/>
  <c r="X1184" i="12"/>
  <c r="Y1184" i="12"/>
  <c r="S1185" i="12"/>
  <c r="T1185" i="12"/>
  <c r="U1185" i="12"/>
  <c r="V1185" i="12"/>
  <c r="W1185" i="12"/>
  <c r="X1185" i="12"/>
  <c r="Y1185" i="12"/>
  <c r="S1186" i="12"/>
  <c r="T1186" i="12"/>
  <c r="U1186" i="12"/>
  <c r="V1186" i="12"/>
  <c r="W1186" i="12"/>
  <c r="X1186" i="12"/>
  <c r="Y1186" i="12"/>
  <c r="S1187" i="12"/>
  <c r="T1187" i="12"/>
  <c r="U1187" i="12"/>
  <c r="V1187" i="12"/>
  <c r="W1187" i="12"/>
  <c r="X1187" i="12"/>
  <c r="Y1187" i="12"/>
  <c r="S1188" i="12"/>
  <c r="T1188" i="12"/>
  <c r="U1188" i="12"/>
  <c r="V1188" i="12"/>
  <c r="W1188" i="12"/>
  <c r="X1188" i="12"/>
  <c r="Y1188" i="12"/>
  <c r="S1189" i="12"/>
  <c r="T1189" i="12"/>
  <c r="U1189" i="12"/>
  <c r="V1189" i="12"/>
  <c r="W1189" i="12"/>
  <c r="X1189" i="12"/>
  <c r="Y1189" i="12"/>
  <c r="S1190" i="12"/>
  <c r="T1190" i="12"/>
  <c r="U1190" i="12"/>
  <c r="V1190" i="12"/>
  <c r="W1190" i="12"/>
  <c r="X1190" i="12"/>
  <c r="Y1190" i="12"/>
  <c r="S1191" i="12"/>
  <c r="T1191" i="12"/>
  <c r="U1191" i="12"/>
  <c r="V1191" i="12"/>
  <c r="W1191" i="12"/>
  <c r="X1191" i="12"/>
  <c r="Y1191" i="12"/>
  <c r="S1192" i="12"/>
  <c r="T1192" i="12"/>
  <c r="U1192" i="12"/>
  <c r="V1192" i="12"/>
  <c r="W1192" i="12"/>
  <c r="X1192" i="12"/>
  <c r="Y1192" i="12"/>
  <c r="S1193" i="12"/>
  <c r="T1193" i="12"/>
  <c r="U1193" i="12"/>
  <c r="V1193" i="12"/>
  <c r="W1193" i="12"/>
  <c r="X1193" i="12"/>
  <c r="Y1193" i="12"/>
  <c r="S1194" i="12"/>
  <c r="T1194" i="12"/>
  <c r="U1194" i="12"/>
  <c r="V1194" i="12"/>
  <c r="W1194" i="12"/>
  <c r="X1194" i="12"/>
  <c r="Y1194" i="12"/>
  <c r="S1195" i="12"/>
  <c r="T1195" i="12"/>
  <c r="U1195" i="12"/>
  <c r="V1195" i="12"/>
  <c r="W1195" i="12"/>
  <c r="X1195" i="12"/>
  <c r="Y1195" i="12"/>
  <c r="S1196" i="12"/>
  <c r="T1196" i="12"/>
  <c r="U1196" i="12"/>
  <c r="V1196" i="12"/>
  <c r="W1196" i="12"/>
  <c r="X1196" i="12"/>
  <c r="Y1196" i="12"/>
  <c r="S1197" i="12"/>
  <c r="T1197" i="12"/>
  <c r="U1197" i="12"/>
  <c r="V1197" i="12"/>
  <c r="W1197" i="12"/>
  <c r="X1197" i="12"/>
  <c r="Y1197" i="12"/>
  <c r="S1198" i="12"/>
  <c r="T1198" i="12"/>
  <c r="U1198" i="12"/>
  <c r="V1198" i="12"/>
  <c r="W1198" i="12"/>
  <c r="X1198" i="12"/>
  <c r="Y1198" i="12"/>
  <c r="S1199" i="12"/>
  <c r="T1199" i="12"/>
  <c r="U1199" i="12"/>
  <c r="V1199" i="12"/>
  <c r="W1199" i="12"/>
  <c r="X1199" i="12"/>
  <c r="Y1199" i="12"/>
  <c r="S1200" i="12"/>
  <c r="T1200" i="12"/>
  <c r="U1200" i="12"/>
  <c r="V1200" i="12"/>
  <c r="W1200" i="12"/>
  <c r="X1200" i="12"/>
  <c r="Y1200" i="12"/>
  <c r="S1201" i="12"/>
  <c r="T1201" i="12"/>
  <c r="U1201" i="12"/>
  <c r="V1201" i="12"/>
  <c r="W1201" i="12"/>
  <c r="X1201" i="12"/>
  <c r="Y1201" i="12"/>
  <c r="S1202" i="12"/>
  <c r="T1202" i="12"/>
  <c r="U1202" i="12"/>
  <c r="V1202" i="12"/>
  <c r="W1202" i="12"/>
  <c r="X1202" i="12"/>
  <c r="Y1202" i="12"/>
  <c r="S1203" i="12"/>
  <c r="T1203" i="12"/>
  <c r="U1203" i="12"/>
  <c r="V1203" i="12"/>
  <c r="W1203" i="12"/>
  <c r="X1203" i="12"/>
  <c r="Y1203" i="12"/>
  <c r="S1204" i="12"/>
  <c r="T1204" i="12"/>
  <c r="U1204" i="12"/>
  <c r="V1204" i="12"/>
  <c r="W1204" i="12"/>
  <c r="X1204" i="12"/>
  <c r="Y1204" i="12"/>
  <c r="S1205" i="12"/>
  <c r="T1205" i="12"/>
  <c r="U1205" i="12"/>
  <c r="V1205" i="12"/>
  <c r="W1205" i="12"/>
  <c r="X1205" i="12"/>
  <c r="Y1205" i="12"/>
  <c r="S1206" i="12"/>
  <c r="T1206" i="12"/>
  <c r="U1206" i="12"/>
  <c r="V1206" i="12"/>
  <c r="W1206" i="12"/>
  <c r="X1206" i="12"/>
  <c r="Y1206" i="12"/>
  <c r="S1207" i="12"/>
  <c r="T1207" i="12"/>
  <c r="U1207" i="12"/>
  <c r="V1207" i="12"/>
  <c r="W1207" i="12"/>
  <c r="X1207" i="12"/>
  <c r="Y1207" i="12"/>
  <c r="S1208" i="12"/>
  <c r="T1208" i="12"/>
  <c r="U1208" i="12"/>
  <c r="V1208" i="12"/>
  <c r="W1208" i="12"/>
  <c r="X1208" i="12"/>
  <c r="Y1208" i="12"/>
  <c r="S1209" i="12"/>
  <c r="T1209" i="12"/>
  <c r="U1209" i="12"/>
  <c r="V1209" i="12"/>
  <c r="W1209" i="12"/>
  <c r="X1209" i="12"/>
  <c r="Y1209" i="12"/>
  <c r="S1210" i="12"/>
  <c r="T1210" i="12"/>
  <c r="U1210" i="12"/>
  <c r="V1210" i="12"/>
  <c r="W1210" i="12"/>
  <c r="X1210" i="12"/>
  <c r="Y1210" i="12"/>
  <c r="S1211" i="12"/>
  <c r="T1211" i="12"/>
  <c r="U1211" i="12"/>
  <c r="V1211" i="12"/>
  <c r="W1211" i="12"/>
  <c r="X1211" i="12"/>
  <c r="Y1211" i="12"/>
  <c r="S1212" i="12"/>
  <c r="T1212" i="12"/>
  <c r="U1212" i="12"/>
  <c r="V1212" i="12"/>
  <c r="W1212" i="12"/>
  <c r="X1212" i="12"/>
  <c r="Y1212" i="12"/>
  <c r="S1213" i="12"/>
  <c r="T1213" i="12"/>
  <c r="U1213" i="12"/>
  <c r="V1213" i="12"/>
  <c r="W1213" i="12"/>
  <c r="X1213" i="12"/>
  <c r="Y1213" i="12"/>
  <c r="S1214" i="12"/>
  <c r="T1214" i="12"/>
  <c r="U1214" i="12"/>
  <c r="V1214" i="12"/>
  <c r="W1214" i="12"/>
  <c r="X1214" i="12"/>
  <c r="Y1214" i="12"/>
  <c r="S1215" i="12"/>
  <c r="T1215" i="12"/>
  <c r="U1215" i="12"/>
  <c r="V1215" i="12"/>
  <c r="W1215" i="12"/>
  <c r="X1215" i="12"/>
  <c r="Y1215" i="12"/>
  <c r="S1216" i="12"/>
  <c r="T1216" i="12"/>
  <c r="U1216" i="12"/>
  <c r="V1216" i="12"/>
  <c r="W1216" i="12"/>
  <c r="X1216" i="12"/>
  <c r="Y1216" i="12"/>
  <c r="S1217" i="12"/>
  <c r="T1217" i="12"/>
  <c r="U1217" i="12"/>
  <c r="V1217" i="12"/>
  <c r="W1217" i="12"/>
  <c r="X1217" i="12"/>
  <c r="Y1217" i="12"/>
  <c r="S1218" i="12"/>
  <c r="T1218" i="12"/>
  <c r="U1218" i="12"/>
  <c r="V1218" i="12"/>
  <c r="W1218" i="12"/>
  <c r="X1218" i="12"/>
  <c r="Y1218" i="12"/>
  <c r="S1219" i="12"/>
  <c r="T1219" i="12"/>
  <c r="U1219" i="12"/>
  <c r="V1219" i="12"/>
  <c r="W1219" i="12"/>
  <c r="X1219" i="12"/>
  <c r="Y1219" i="12"/>
  <c r="S1220" i="12"/>
  <c r="T1220" i="12"/>
  <c r="U1220" i="12"/>
  <c r="V1220" i="12"/>
  <c r="W1220" i="12"/>
  <c r="X1220" i="12"/>
  <c r="Y1220" i="12"/>
  <c r="S1221" i="12"/>
  <c r="T1221" i="12"/>
  <c r="U1221" i="12"/>
  <c r="V1221" i="12"/>
  <c r="W1221" i="12"/>
  <c r="X1221" i="12"/>
  <c r="Y1221" i="12"/>
  <c r="S1222" i="12"/>
  <c r="T1222" i="12"/>
  <c r="U1222" i="12"/>
  <c r="V1222" i="12"/>
  <c r="W1222" i="12"/>
  <c r="X1222" i="12"/>
  <c r="Y1222" i="12"/>
  <c r="S1223" i="12"/>
  <c r="T1223" i="12"/>
  <c r="U1223" i="12"/>
  <c r="V1223" i="12"/>
  <c r="W1223" i="12"/>
  <c r="X1223" i="12"/>
  <c r="Y1223" i="12"/>
  <c r="S1224" i="12"/>
  <c r="T1224" i="12"/>
  <c r="U1224" i="12"/>
  <c r="V1224" i="12"/>
  <c r="W1224" i="12"/>
  <c r="X1224" i="12"/>
  <c r="Y1224" i="12"/>
  <c r="S1225" i="12"/>
  <c r="T1225" i="12"/>
  <c r="U1225" i="12"/>
  <c r="V1225" i="12"/>
  <c r="W1225" i="12"/>
  <c r="X1225" i="12"/>
  <c r="Y1225" i="12"/>
  <c r="S1226" i="12"/>
  <c r="T1226" i="12"/>
  <c r="U1226" i="12"/>
  <c r="V1226" i="12"/>
  <c r="W1226" i="12"/>
  <c r="X1226" i="12"/>
  <c r="Y1226" i="12"/>
  <c r="S1227" i="12"/>
  <c r="T1227" i="12"/>
  <c r="U1227" i="12"/>
  <c r="V1227" i="12"/>
  <c r="W1227" i="12"/>
  <c r="X1227" i="12"/>
  <c r="Y1227" i="12"/>
  <c r="S1228" i="12"/>
  <c r="T1228" i="12"/>
  <c r="U1228" i="12"/>
  <c r="V1228" i="12"/>
  <c r="W1228" i="12"/>
  <c r="X1228" i="12"/>
  <c r="Y1228" i="12"/>
  <c r="S1229" i="12"/>
  <c r="T1229" i="12"/>
  <c r="U1229" i="12"/>
  <c r="V1229" i="12"/>
  <c r="W1229" i="12"/>
  <c r="X1229" i="12"/>
  <c r="Y1229" i="12"/>
  <c r="S1230" i="12"/>
  <c r="T1230" i="12"/>
  <c r="U1230" i="12"/>
  <c r="V1230" i="12"/>
  <c r="W1230" i="12"/>
  <c r="X1230" i="12"/>
  <c r="Y1230" i="12"/>
  <c r="S1231" i="12"/>
  <c r="T1231" i="12"/>
  <c r="U1231" i="12"/>
  <c r="V1231" i="12"/>
  <c r="W1231" i="12"/>
  <c r="X1231" i="12"/>
  <c r="Y1231" i="12"/>
  <c r="S1232" i="12"/>
  <c r="T1232" i="12"/>
  <c r="U1232" i="12"/>
  <c r="V1232" i="12"/>
  <c r="W1232" i="12"/>
  <c r="X1232" i="12"/>
  <c r="Y1232" i="12"/>
  <c r="S1233" i="12"/>
  <c r="T1233" i="12"/>
  <c r="U1233" i="12"/>
  <c r="V1233" i="12"/>
  <c r="W1233" i="12"/>
  <c r="X1233" i="12"/>
  <c r="Y1233" i="12"/>
  <c r="S1234" i="12"/>
  <c r="T1234" i="12"/>
  <c r="U1234" i="12"/>
  <c r="V1234" i="12"/>
  <c r="W1234" i="12"/>
  <c r="X1234" i="12"/>
  <c r="Y1234" i="12"/>
  <c r="S1235" i="12"/>
  <c r="T1235" i="12"/>
  <c r="U1235" i="12"/>
  <c r="V1235" i="12"/>
  <c r="W1235" i="12"/>
  <c r="X1235" i="12"/>
  <c r="Y1235" i="12"/>
  <c r="S1236" i="12"/>
  <c r="T1236" i="12"/>
  <c r="U1236" i="12"/>
  <c r="V1236" i="12"/>
  <c r="W1236" i="12"/>
  <c r="X1236" i="12"/>
  <c r="Y1236" i="12"/>
  <c r="S1237" i="12"/>
  <c r="T1237" i="12"/>
  <c r="U1237" i="12"/>
  <c r="V1237" i="12"/>
  <c r="W1237" i="12"/>
  <c r="X1237" i="12"/>
  <c r="Y1237" i="12"/>
  <c r="S1238" i="12"/>
  <c r="T1238" i="12"/>
  <c r="U1238" i="12"/>
  <c r="V1238" i="12"/>
  <c r="W1238" i="12"/>
  <c r="X1238" i="12"/>
  <c r="Y1238" i="12"/>
  <c r="S1239" i="12"/>
  <c r="T1239" i="12"/>
  <c r="U1239" i="12"/>
  <c r="V1239" i="12"/>
  <c r="W1239" i="12"/>
  <c r="X1239" i="12"/>
  <c r="Y1239" i="12"/>
  <c r="S1240" i="12"/>
  <c r="T1240" i="12"/>
  <c r="U1240" i="12"/>
  <c r="V1240" i="12"/>
  <c r="W1240" i="12"/>
  <c r="X1240" i="12"/>
  <c r="Y1240" i="12"/>
  <c r="S1241" i="12"/>
  <c r="T1241" i="12"/>
  <c r="U1241" i="12"/>
  <c r="V1241" i="12"/>
  <c r="W1241" i="12"/>
  <c r="X1241" i="12"/>
  <c r="Y1241" i="12"/>
  <c r="S1242" i="12"/>
  <c r="T1242" i="12"/>
  <c r="U1242" i="12"/>
  <c r="V1242" i="12"/>
  <c r="W1242" i="12"/>
  <c r="X1242" i="12"/>
  <c r="Y1242" i="12"/>
  <c r="S1243" i="12"/>
  <c r="T1243" i="12"/>
  <c r="U1243" i="12"/>
  <c r="V1243" i="12"/>
  <c r="W1243" i="12"/>
  <c r="X1243" i="12"/>
  <c r="Y1243" i="12"/>
  <c r="S1244" i="12"/>
  <c r="T1244" i="12"/>
  <c r="U1244" i="12"/>
  <c r="V1244" i="12"/>
  <c r="W1244" i="12"/>
  <c r="X1244" i="12"/>
  <c r="Y1244" i="12"/>
  <c r="S1245" i="12"/>
  <c r="T1245" i="12"/>
  <c r="U1245" i="12"/>
  <c r="V1245" i="12"/>
  <c r="W1245" i="12"/>
  <c r="X1245" i="12"/>
  <c r="Y1245" i="12"/>
  <c r="S1246" i="12"/>
  <c r="T1246" i="12"/>
  <c r="U1246" i="12"/>
  <c r="V1246" i="12"/>
  <c r="W1246" i="12"/>
  <c r="X1246" i="12"/>
  <c r="Y1246" i="12"/>
  <c r="S1247" i="12"/>
  <c r="T1247" i="12"/>
  <c r="U1247" i="12"/>
  <c r="V1247" i="12"/>
  <c r="W1247" i="12"/>
  <c r="X1247" i="12"/>
  <c r="Y1247" i="12"/>
  <c r="S1248" i="12"/>
  <c r="T1248" i="12"/>
  <c r="U1248" i="12"/>
  <c r="V1248" i="12"/>
  <c r="W1248" i="12"/>
  <c r="X1248" i="12"/>
  <c r="Y1248" i="12"/>
  <c r="S1249" i="12"/>
  <c r="T1249" i="12"/>
  <c r="U1249" i="12"/>
  <c r="V1249" i="12"/>
  <c r="W1249" i="12"/>
  <c r="X1249" i="12"/>
  <c r="Y1249" i="12"/>
  <c r="S1250" i="12"/>
  <c r="T1250" i="12"/>
  <c r="U1250" i="12"/>
  <c r="V1250" i="12"/>
  <c r="W1250" i="12"/>
  <c r="X1250" i="12"/>
  <c r="Y1250" i="12"/>
  <c r="S1251" i="12"/>
  <c r="T1251" i="12"/>
  <c r="U1251" i="12"/>
  <c r="V1251" i="12"/>
  <c r="W1251" i="12"/>
  <c r="X1251" i="12"/>
  <c r="Y1251" i="12"/>
  <c r="S1252" i="12"/>
  <c r="T1252" i="12"/>
  <c r="U1252" i="12"/>
  <c r="V1252" i="12"/>
  <c r="W1252" i="12"/>
  <c r="X1252" i="12"/>
  <c r="Y1252" i="12"/>
  <c r="S1253" i="12"/>
  <c r="T1253" i="12"/>
  <c r="U1253" i="12"/>
  <c r="V1253" i="12"/>
  <c r="W1253" i="12"/>
  <c r="X1253" i="12"/>
  <c r="Y1253" i="12"/>
  <c r="S1254" i="12"/>
  <c r="T1254" i="12"/>
  <c r="U1254" i="12"/>
  <c r="V1254" i="12"/>
  <c r="W1254" i="12"/>
  <c r="X1254" i="12"/>
  <c r="Y1254" i="12"/>
  <c r="S1255" i="12"/>
  <c r="T1255" i="12"/>
  <c r="U1255" i="12"/>
  <c r="V1255" i="12"/>
  <c r="W1255" i="12"/>
  <c r="X1255" i="12"/>
  <c r="Y1255" i="12"/>
  <c r="S1256" i="12"/>
  <c r="T1256" i="12"/>
  <c r="U1256" i="12"/>
  <c r="V1256" i="12"/>
  <c r="W1256" i="12"/>
  <c r="X1256" i="12"/>
  <c r="Y1256" i="12"/>
  <c r="S1257" i="12"/>
  <c r="T1257" i="12"/>
  <c r="U1257" i="12"/>
  <c r="V1257" i="12"/>
  <c r="W1257" i="12"/>
  <c r="X1257" i="12"/>
  <c r="Y1257" i="12"/>
  <c r="S1258" i="12"/>
  <c r="T1258" i="12"/>
  <c r="U1258" i="12"/>
  <c r="V1258" i="12"/>
  <c r="W1258" i="12"/>
  <c r="X1258" i="12"/>
  <c r="Y1258" i="12"/>
  <c r="S1259" i="12"/>
  <c r="T1259" i="12"/>
  <c r="U1259" i="12"/>
  <c r="V1259" i="12"/>
  <c r="W1259" i="12"/>
  <c r="X1259" i="12"/>
  <c r="Y1259" i="12"/>
  <c r="S1260" i="12"/>
  <c r="T1260" i="12"/>
  <c r="U1260" i="12"/>
  <c r="V1260" i="12"/>
  <c r="W1260" i="12"/>
  <c r="X1260" i="12"/>
  <c r="Y1260" i="12"/>
  <c r="S1261" i="12"/>
  <c r="T1261" i="12"/>
  <c r="U1261" i="12"/>
  <c r="V1261" i="12"/>
  <c r="W1261" i="12"/>
  <c r="X1261" i="12"/>
  <c r="Y1261" i="12"/>
  <c r="S1262" i="12"/>
  <c r="T1262" i="12"/>
  <c r="U1262" i="12"/>
  <c r="V1262" i="12"/>
  <c r="W1262" i="12"/>
  <c r="X1262" i="12"/>
  <c r="Y1262" i="12"/>
  <c r="S1263" i="12"/>
  <c r="T1263" i="12"/>
  <c r="U1263" i="12"/>
  <c r="V1263" i="12"/>
  <c r="W1263" i="12"/>
  <c r="X1263" i="12"/>
  <c r="Y1263" i="12"/>
  <c r="S1264" i="12"/>
  <c r="T1264" i="12"/>
  <c r="U1264" i="12"/>
  <c r="V1264" i="12"/>
  <c r="W1264" i="12"/>
  <c r="X1264" i="12"/>
  <c r="Y1264" i="12"/>
  <c r="S1265" i="12"/>
  <c r="T1265" i="12"/>
  <c r="U1265" i="12"/>
  <c r="V1265" i="12"/>
  <c r="W1265" i="12"/>
  <c r="X1265" i="12"/>
  <c r="Y1265" i="12"/>
  <c r="S1266" i="12"/>
  <c r="T1266" i="12"/>
  <c r="U1266" i="12"/>
  <c r="V1266" i="12"/>
  <c r="W1266" i="12"/>
  <c r="X1266" i="12"/>
  <c r="Y1266" i="12"/>
  <c r="S1267" i="12"/>
  <c r="T1267" i="12"/>
  <c r="U1267" i="12"/>
  <c r="V1267" i="12"/>
  <c r="W1267" i="12"/>
  <c r="X1267" i="12"/>
  <c r="Y1267" i="12"/>
  <c r="S1268" i="12"/>
  <c r="T1268" i="12"/>
  <c r="U1268" i="12"/>
  <c r="V1268" i="12"/>
  <c r="W1268" i="12"/>
  <c r="X1268" i="12"/>
  <c r="Y1268" i="12"/>
  <c r="S1269" i="12"/>
  <c r="T1269" i="12"/>
  <c r="U1269" i="12"/>
  <c r="V1269" i="12"/>
  <c r="W1269" i="12"/>
  <c r="X1269" i="12"/>
  <c r="Y1269" i="12"/>
  <c r="S1270" i="12"/>
  <c r="T1270" i="12"/>
  <c r="U1270" i="12"/>
  <c r="V1270" i="12"/>
  <c r="W1270" i="12"/>
  <c r="X1270" i="12"/>
  <c r="Y1270" i="12"/>
  <c r="S1271" i="12"/>
  <c r="T1271" i="12"/>
  <c r="U1271" i="12"/>
  <c r="V1271" i="12"/>
  <c r="W1271" i="12"/>
  <c r="X1271" i="12"/>
  <c r="Y1271" i="12"/>
  <c r="S1272" i="12"/>
  <c r="T1272" i="12"/>
  <c r="U1272" i="12"/>
  <c r="V1272" i="12"/>
  <c r="W1272" i="12"/>
  <c r="X1272" i="12"/>
  <c r="Y1272" i="12"/>
  <c r="S1273" i="12"/>
  <c r="T1273" i="12"/>
  <c r="U1273" i="12"/>
  <c r="V1273" i="12"/>
  <c r="W1273" i="12"/>
  <c r="X1273" i="12"/>
  <c r="Y1273" i="12"/>
  <c r="S1274" i="12"/>
  <c r="T1274" i="12"/>
  <c r="U1274" i="12"/>
  <c r="V1274" i="12"/>
  <c r="W1274" i="12"/>
  <c r="X1274" i="12"/>
  <c r="Y1274" i="12"/>
  <c r="S1275" i="12"/>
  <c r="T1275" i="12"/>
  <c r="U1275" i="12"/>
  <c r="V1275" i="12"/>
  <c r="W1275" i="12"/>
  <c r="X1275" i="12"/>
  <c r="Y1275" i="12"/>
  <c r="S1276" i="12"/>
  <c r="T1276" i="12"/>
  <c r="U1276" i="12"/>
  <c r="V1276" i="12"/>
  <c r="W1276" i="12"/>
  <c r="X1276" i="12"/>
  <c r="Y1276" i="12"/>
  <c r="S1277" i="12"/>
  <c r="T1277" i="12"/>
  <c r="U1277" i="12"/>
  <c r="V1277" i="12"/>
  <c r="W1277" i="12"/>
  <c r="X1277" i="12"/>
  <c r="Y1277" i="12"/>
  <c r="S1278" i="12"/>
  <c r="T1278" i="12"/>
  <c r="U1278" i="12"/>
  <c r="V1278" i="12"/>
  <c r="W1278" i="12"/>
  <c r="X1278" i="12"/>
  <c r="Y1278" i="12"/>
  <c r="S1279" i="12"/>
  <c r="T1279" i="12"/>
  <c r="U1279" i="12"/>
  <c r="V1279" i="12"/>
  <c r="W1279" i="12"/>
  <c r="X1279" i="12"/>
  <c r="Y1279" i="12"/>
  <c r="S1280" i="12"/>
  <c r="T1280" i="12"/>
  <c r="U1280" i="12"/>
  <c r="V1280" i="12"/>
  <c r="W1280" i="12"/>
  <c r="X1280" i="12"/>
  <c r="Y1280" i="12"/>
  <c r="S1281" i="12"/>
  <c r="T1281" i="12"/>
  <c r="U1281" i="12"/>
  <c r="V1281" i="12"/>
  <c r="W1281" i="12"/>
  <c r="X1281" i="12"/>
  <c r="Y1281" i="12"/>
  <c r="S1282" i="12"/>
  <c r="T1282" i="12"/>
  <c r="U1282" i="12"/>
  <c r="V1282" i="12"/>
  <c r="W1282" i="12"/>
  <c r="X1282" i="12"/>
  <c r="Y1282" i="12"/>
  <c r="S1283" i="12"/>
  <c r="T1283" i="12"/>
  <c r="U1283" i="12"/>
  <c r="V1283" i="12"/>
  <c r="W1283" i="12"/>
  <c r="X1283" i="12"/>
  <c r="Y1283" i="12"/>
  <c r="S1284" i="12"/>
  <c r="T1284" i="12"/>
  <c r="U1284" i="12"/>
  <c r="V1284" i="12"/>
  <c r="W1284" i="12"/>
  <c r="X1284" i="12"/>
  <c r="Y1284" i="12"/>
  <c r="S1285" i="12"/>
  <c r="T1285" i="12"/>
  <c r="U1285" i="12"/>
  <c r="V1285" i="12"/>
  <c r="W1285" i="12"/>
  <c r="X1285" i="12"/>
  <c r="Y1285" i="12"/>
  <c r="S1286" i="12"/>
  <c r="T1286" i="12"/>
  <c r="U1286" i="12"/>
  <c r="V1286" i="12"/>
  <c r="W1286" i="12"/>
  <c r="X1286" i="12"/>
  <c r="Y1286" i="12"/>
  <c r="S1287" i="12"/>
  <c r="T1287" i="12"/>
  <c r="U1287" i="12"/>
  <c r="V1287" i="12"/>
  <c r="W1287" i="12"/>
  <c r="X1287" i="12"/>
  <c r="Y1287" i="12"/>
  <c r="S1288" i="12"/>
  <c r="T1288" i="12"/>
  <c r="U1288" i="12"/>
  <c r="V1288" i="12"/>
  <c r="W1288" i="12"/>
  <c r="X1288" i="12"/>
  <c r="Y1288" i="12"/>
  <c r="S1289" i="12"/>
  <c r="T1289" i="12"/>
  <c r="U1289" i="12"/>
  <c r="V1289" i="12"/>
  <c r="W1289" i="12"/>
  <c r="X1289" i="12"/>
  <c r="Y1289" i="12"/>
  <c r="S1290" i="12"/>
  <c r="T1290" i="12"/>
  <c r="U1290" i="12"/>
  <c r="V1290" i="12"/>
  <c r="W1290" i="12"/>
  <c r="X1290" i="12"/>
  <c r="Y1290" i="12"/>
  <c r="S1291" i="12"/>
  <c r="T1291" i="12"/>
  <c r="U1291" i="12"/>
  <c r="V1291" i="12"/>
  <c r="W1291" i="12"/>
  <c r="X1291" i="12"/>
  <c r="Y1291" i="12"/>
  <c r="S1292" i="12"/>
  <c r="T1292" i="12"/>
  <c r="U1292" i="12"/>
  <c r="V1292" i="12"/>
  <c r="W1292" i="12"/>
  <c r="X1292" i="12"/>
  <c r="Y1292" i="12"/>
  <c r="S1293" i="12"/>
  <c r="T1293" i="12"/>
  <c r="U1293" i="12"/>
  <c r="V1293" i="12"/>
  <c r="W1293" i="12"/>
  <c r="X1293" i="12"/>
  <c r="Y1293" i="12"/>
  <c r="S1294" i="12"/>
  <c r="T1294" i="12"/>
  <c r="U1294" i="12"/>
  <c r="V1294" i="12"/>
  <c r="W1294" i="12"/>
  <c r="X1294" i="12"/>
  <c r="Y1294" i="12"/>
  <c r="S1295" i="12"/>
  <c r="T1295" i="12"/>
  <c r="U1295" i="12"/>
  <c r="V1295" i="12"/>
  <c r="W1295" i="12"/>
  <c r="X1295" i="12"/>
  <c r="Y1295" i="12"/>
  <c r="S1296" i="12"/>
  <c r="T1296" i="12"/>
  <c r="U1296" i="12"/>
  <c r="V1296" i="12"/>
  <c r="W1296" i="12"/>
  <c r="X1296" i="12"/>
  <c r="Y1296" i="12"/>
  <c r="S1297" i="12"/>
  <c r="T1297" i="12"/>
  <c r="U1297" i="12"/>
  <c r="V1297" i="12"/>
  <c r="W1297" i="12"/>
  <c r="X1297" i="12"/>
  <c r="Y1297" i="12"/>
  <c r="S1298" i="12"/>
  <c r="T1298" i="12"/>
  <c r="U1298" i="12"/>
  <c r="V1298" i="12"/>
  <c r="W1298" i="12"/>
  <c r="X1298" i="12"/>
  <c r="Y1298" i="12"/>
  <c r="S1299" i="12"/>
  <c r="T1299" i="12"/>
  <c r="U1299" i="12"/>
  <c r="V1299" i="12"/>
  <c r="W1299" i="12"/>
  <c r="X1299" i="12"/>
  <c r="Y1299" i="12"/>
  <c r="S1300" i="12"/>
  <c r="T1300" i="12"/>
  <c r="U1300" i="12"/>
  <c r="V1300" i="12"/>
  <c r="W1300" i="12"/>
  <c r="X1300" i="12"/>
  <c r="Y1300" i="12"/>
  <c r="S1301" i="12"/>
  <c r="T1301" i="12"/>
  <c r="U1301" i="12"/>
  <c r="V1301" i="12"/>
  <c r="W1301" i="12"/>
  <c r="X1301" i="12"/>
  <c r="Y1301" i="12"/>
  <c r="S1302" i="12"/>
  <c r="T1302" i="12"/>
  <c r="U1302" i="12"/>
  <c r="V1302" i="12"/>
  <c r="W1302" i="12"/>
  <c r="X1302" i="12"/>
  <c r="Y1302" i="12"/>
  <c r="S1303" i="12"/>
  <c r="T1303" i="12"/>
  <c r="U1303" i="12"/>
  <c r="V1303" i="12"/>
  <c r="W1303" i="12"/>
  <c r="X1303" i="12"/>
  <c r="Y1303" i="12"/>
  <c r="S1304" i="12"/>
  <c r="T1304" i="12"/>
  <c r="U1304" i="12"/>
  <c r="V1304" i="12"/>
  <c r="W1304" i="12"/>
  <c r="X1304" i="12"/>
  <c r="Y1304" i="12"/>
  <c r="S1305" i="12"/>
  <c r="T1305" i="12"/>
  <c r="U1305" i="12"/>
  <c r="V1305" i="12"/>
  <c r="W1305" i="12"/>
  <c r="X1305" i="12"/>
  <c r="Y1305" i="12"/>
  <c r="S1306" i="12"/>
  <c r="T1306" i="12"/>
  <c r="U1306" i="12"/>
  <c r="V1306" i="12"/>
  <c r="W1306" i="12"/>
  <c r="X1306" i="12"/>
  <c r="Y1306" i="12"/>
  <c r="S1307" i="12"/>
  <c r="T1307" i="12"/>
  <c r="U1307" i="12"/>
  <c r="V1307" i="12"/>
  <c r="W1307" i="12"/>
  <c r="X1307" i="12"/>
  <c r="Y1307" i="12"/>
  <c r="S1308" i="12"/>
  <c r="T1308" i="12"/>
  <c r="U1308" i="12"/>
  <c r="V1308" i="12"/>
  <c r="W1308" i="12"/>
  <c r="X1308" i="12"/>
  <c r="Y1308" i="12"/>
  <c r="S1309" i="12"/>
  <c r="T1309" i="12"/>
  <c r="U1309" i="12"/>
  <c r="V1309" i="12"/>
  <c r="W1309" i="12"/>
  <c r="X1309" i="12"/>
  <c r="Y1309" i="12"/>
  <c r="S1310" i="12"/>
  <c r="T1310" i="12"/>
  <c r="U1310" i="12"/>
  <c r="V1310" i="12"/>
  <c r="W1310" i="12"/>
  <c r="X1310" i="12"/>
  <c r="Y1310" i="12"/>
  <c r="S1311" i="12"/>
  <c r="T1311" i="12"/>
  <c r="U1311" i="12"/>
  <c r="V1311" i="12"/>
  <c r="W1311" i="12"/>
  <c r="X1311" i="12"/>
  <c r="Y1311" i="12"/>
  <c r="S1312" i="12"/>
  <c r="T1312" i="12"/>
  <c r="U1312" i="12"/>
  <c r="V1312" i="12"/>
  <c r="W1312" i="12"/>
  <c r="X1312" i="12"/>
  <c r="Y1312" i="12"/>
  <c r="S1313" i="12"/>
  <c r="T1313" i="12"/>
  <c r="U1313" i="12"/>
  <c r="V1313" i="12"/>
  <c r="W1313" i="12"/>
  <c r="X1313" i="12"/>
  <c r="Y1313" i="12"/>
  <c r="S1314" i="12"/>
  <c r="T1314" i="12"/>
  <c r="U1314" i="12"/>
  <c r="V1314" i="12"/>
  <c r="W1314" i="12"/>
  <c r="X1314" i="12"/>
  <c r="Y1314" i="12"/>
  <c r="S1315" i="12"/>
  <c r="T1315" i="12"/>
  <c r="U1315" i="12"/>
  <c r="V1315" i="12"/>
  <c r="W1315" i="12"/>
  <c r="X1315" i="12"/>
  <c r="Y1315" i="12"/>
  <c r="S1316" i="12"/>
  <c r="T1316" i="12"/>
  <c r="U1316" i="12"/>
  <c r="V1316" i="12"/>
  <c r="W1316" i="12"/>
  <c r="X1316" i="12"/>
  <c r="Y1316" i="12"/>
  <c r="S1317" i="12"/>
  <c r="T1317" i="12"/>
  <c r="U1317" i="12"/>
  <c r="V1317" i="12"/>
  <c r="W1317" i="12"/>
  <c r="X1317" i="12"/>
  <c r="Y1317" i="12"/>
  <c r="S1318" i="12"/>
  <c r="T1318" i="12"/>
  <c r="U1318" i="12"/>
  <c r="V1318" i="12"/>
  <c r="W1318" i="12"/>
  <c r="X1318" i="12"/>
  <c r="Y1318" i="12"/>
  <c r="S1319" i="12"/>
  <c r="T1319" i="12"/>
  <c r="U1319" i="12"/>
  <c r="V1319" i="12"/>
  <c r="W1319" i="12"/>
  <c r="X1319" i="12"/>
  <c r="Y1319" i="12"/>
  <c r="S1320" i="12"/>
  <c r="T1320" i="12"/>
  <c r="U1320" i="12"/>
  <c r="V1320" i="12"/>
  <c r="W1320" i="12"/>
  <c r="X1320" i="12"/>
  <c r="Y1320" i="12"/>
  <c r="S1321" i="12"/>
  <c r="T1321" i="12"/>
  <c r="U1321" i="12"/>
  <c r="V1321" i="12"/>
  <c r="W1321" i="12"/>
  <c r="X1321" i="12"/>
  <c r="Y1321" i="12"/>
  <c r="S1322" i="12"/>
  <c r="T1322" i="12"/>
  <c r="U1322" i="12"/>
  <c r="V1322" i="12"/>
  <c r="W1322" i="12"/>
  <c r="X1322" i="12"/>
  <c r="Y1322" i="12"/>
  <c r="S1323" i="12"/>
  <c r="T1323" i="12"/>
  <c r="U1323" i="12"/>
  <c r="V1323" i="12"/>
  <c r="W1323" i="12"/>
  <c r="X1323" i="12"/>
  <c r="Y1323" i="12"/>
  <c r="S1324" i="12"/>
  <c r="T1324" i="12"/>
  <c r="U1324" i="12"/>
  <c r="V1324" i="12"/>
  <c r="W1324" i="12"/>
  <c r="X1324" i="12"/>
  <c r="Y1324" i="12"/>
  <c r="S1325" i="12"/>
  <c r="T1325" i="12"/>
  <c r="U1325" i="12"/>
  <c r="V1325" i="12"/>
  <c r="W1325" i="12"/>
  <c r="X1325" i="12"/>
  <c r="Y1325" i="12"/>
  <c r="S1326" i="12"/>
  <c r="T1326" i="12"/>
  <c r="U1326" i="12"/>
  <c r="V1326" i="12"/>
  <c r="W1326" i="12"/>
  <c r="X1326" i="12"/>
  <c r="Y1326" i="12"/>
  <c r="S1327" i="12"/>
  <c r="T1327" i="12"/>
  <c r="U1327" i="12"/>
  <c r="V1327" i="12"/>
  <c r="W1327" i="12"/>
  <c r="X1327" i="12"/>
  <c r="Y1327" i="12"/>
  <c r="S1328" i="12"/>
  <c r="T1328" i="12"/>
  <c r="U1328" i="12"/>
  <c r="V1328" i="12"/>
  <c r="W1328" i="12"/>
  <c r="X1328" i="12"/>
  <c r="Y1328" i="12"/>
  <c r="S1329" i="12"/>
  <c r="T1329" i="12"/>
  <c r="U1329" i="12"/>
  <c r="V1329" i="12"/>
  <c r="W1329" i="12"/>
  <c r="X1329" i="12"/>
  <c r="Y1329" i="12"/>
  <c r="S1330" i="12"/>
  <c r="T1330" i="12"/>
  <c r="U1330" i="12"/>
  <c r="V1330" i="12"/>
  <c r="W1330" i="12"/>
  <c r="X1330" i="12"/>
  <c r="Y1330" i="12"/>
  <c r="S1331" i="12"/>
  <c r="T1331" i="12"/>
  <c r="U1331" i="12"/>
  <c r="V1331" i="12"/>
  <c r="W1331" i="12"/>
  <c r="X1331" i="12"/>
  <c r="Y1331" i="12"/>
  <c r="S1332" i="12"/>
  <c r="T1332" i="12"/>
  <c r="U1332" i="12"/>
  <c r="V1332" i="12"/>
  <c r="W1332" i="12"/>
  <c r="X1332" i="12"/>
  <c r="Y1332" i="12"/>
  <c r="S1333" i="12"/>
  <c r="T1333" i="12"/>
  <c r="U1333" i="12"/>
  <c r="V1333" i="12"/>
  <c r="W1333" i="12"/>
  <c r="X1333" i="12"/>
  <c r="Y1333" i="12"/>
  <c r="S1334" i="12"/>
  <c r="T1334" i="12"/>
  <c r="U1334" i="12"/>
  <c r="V1334" i="12"/>
  <c r="W1334" i="12"/>
  <c r="X1334" i="12"/>
  <c r="Y1334" i="12"/>
  <c r="S1335" i="12"/>
  <c r="T1335" i="12"/>
  <c r="U1335" i="12"/>
  <c r="V1335" i="12"/>
  <c r="W1335" i="12"/>
  <c r="X1335" i="12"/>
  <c r="Y1335" i="12"/>
  <c r="S1336" i="12"/>
  <c r="T1336" i="12"/>
  <c r="U1336" i="12"/>
  <c r="V1336" i="12"/>
  <c r="W1336" i="12"/>
  <c r="X1336" i="12"/>
  <c r="Y1336" i="12"/>
  <c r="S1337" i="12"/>
  <c r="T1337" i="12"/>
  <c r="U1337" i="12"/>
  <c r="V1337" i="12"/>
  <c r="W1337" i="12"/>
  <c r="X1337" i="12"/>
  <c r="Y1337" i="12"/>
  <c r="S1338" i="12"/>
  <c r="T1338" i="12"/>
  <c r="U1338" i="12"/>
  <c r="V1338" i="12"/>
  <c r="W1338" i="12"/>
  <c r="X1338" i="12"/>
  <c r="Y1338" i="12"/>
  <c r="S1339" i="12"/>
  <c r="T1339" i="12"/>
  <c r="U1339" i="12"/>
  <c r="V1339" i="12"/>
  <c r="W1339" i="12"/>
  <c r="X1339" i="12"/>
  <c r="Y1339" i="12"/>
  <c r="S1340" i="12"/>
  <c r="T1340" i="12"/>
  <c r="U1340" i="12"/>
  <c r="V1340" i="12"/>
  <c r="W1340" i="12"/>
  <c r="X1340" i="12"/>
  <c r="Y1340" i="12"/>
  <c r="S1341" i="12"/>
  <c r="T1341" i="12"/>
  <c r="U1341" i="12"/>
  <c r="V1341" i="12"/>
  <c r="W1341" i="12"/>
  <c r="X1341" i="12"/>
  <c r="Y1341" i="12"/>
  <c r="S1342" i="12"/>
  <c r="T1342" i="12"/>
  <c r="U1342" i="12"/>
  <c r="V1342" i="12"/>
  <c r="W1342" i="12"/>
  <c r="X1342" i="12"/>
  <c r="Y1342" i="12"/>
  <c r="S1343" i="12"/>
  <c r="T1343" i="12"/>
  <c r="U1343" i="12"/>
  <c r="V1343" i="12"/>
  <c r="W1343" i="12"/>
  <c r="X1343" i="12"/>
  <c r="Y1343" i="12"/>
  <c r="S1344" i="12"/>
  <c r="T1344" i="12"/>
  <c r="U1344" i="12"/>
  <c r="V1344" i="12"/>
  <c r="W1344" i="12"/>
  <c r="X1344" i="12"/>
  <c r="Y1344" i="12"/>
  <c r="S1345" i="12"/>
  <c r="T1345" i="12"/>
  <c r="U1345" i="12"/>
  <c r="V1345" i="12"/>
  <c r="W1345" i="12"/>
  <c r="X1345" i="12"/>
  <c r="Y1345" i="12"/>
  <c r="S1346" i="12"/>
  <c r="T1346" i="12"/>
  <c r="U1346" i="12"/>
  <c r="V1346" i="12"/>
  <c r="W1346" i="12"/>
  <c r="X1346" i="12"/>
  <c r="Y1346" i="12"/>
  <c r="S1347" i="12"/>
  <c r="T1347" i="12"/>
  <c r="U1347" i="12"/>
  <c r="V1347" i="12"/>
  <c r="W1347" i="12"/>
  <c r="X1347" i="12"/>
  <c r="Y1347" i="12"/>
  <c r="S1348" i="12"/>
  <c r="T1348" i="12"/>
  <c r="U1348" i="12"/>
  <c r="V1348" i="12"/>
  <c r="W1348" i="12"/>
  <c r="X1348" i="12"/>
  <c r="Y1348" i="12"/>
  <c r="S1349" i="12"/>
  <c r="T1349" i="12"/>
  <c r="U1349" i="12"/>
  <c r="V1349" i="12"/>
  <c r="W1349" i="12"/>
  <c r="X1349" i="12"/>
  <c r="Y1349" i="12"/>
  <c r="S1350" i="12"/>
  <c r="T1350" i="12"/>
  <c r="U1350" i="12"/>
  <c r="V1350" i="12"/>
  <c r="W1350" i="12"/>
  <c r="X1350" i="12"/>
  <c r="Y1350" i="12"/>
  <c r="S1351" i="12"/>
  <c r="T1351" i="12"/>
  <c r="U1351" i="12"/>
  <c r="V1351" i="12"/>
  <c r="W1351" i="12"/>
  <c r="X1351" i="12"/>
  <c r="Y1351" i="12"/>
  <c r="S1352" i="12"/>
  <c r="T1352" i="12"/>
  <c r="U1352" i="12"/>
  <c r="V1352" i="12"/>
  <c r="W1352" i="12"/>
  <c r="X1352" i="12"/>
  <c r="Y1352" i="12"/>
  <c r="S1353" i="12"/>
  <c r="T1353" i="12"/>
  <c r="U1353" i="12"/>
  <c r="V1353" i="12"/>
  <c r="W1353" i="12"/>
  <c r="X1353" i="12"/>
  <c r="Y1353" i="12"/>
  <c r="S1354" i="12"/>
  <c r="T1354" i="12"/>
  <c r="U1354" i="12"/>
  <c r="V1354" i="12"/>
  <c r="W1354" i="12"/>
  <c r="X1354" i="12"/>
  <c r="Y1354" i="12"/>
  <c r="S1355" i="12"/>
  <c r="T1355" i="12"/>
  <c r="U1355" i="12"/>
  <c r="V1355" i="12"/>
  <c r="W1355" i="12"/>
  <c r="X1355" i="12"/>
  <c r="Y1355" i="12"/>
  <c r="S1356" i="12"/>
  <c r="T1356" i="12"/>
  <c r="U1356" i="12"/>
  <c r="V1356" i="12"/>
  <c r="W1356" i="12"/>
  <c r="X1356" i="12"/>
  <c r="Y1356" i="12"/>
  <c r="S1357" i="12"/>
  <c r="T1357" i="12"/>
  <c r="U1357" i="12"/>
  <c r="V1357" i="12"/>
  <c r="W1357" i="12"/>
  <c r="X1357" i="12"/>
  <c r="Y1357" i="12"/>
  <c r="S1358" i="12"/>
  <c r="T1358" i="12"/>
  <c r="U1358" i="12"/>
  <c r="V1358" i="12"/>
  <c r="W1358" i="12"/>
  <c r="X1358" i="12"/>
  <c r="Y1358" i="12"/>
  <c r="S1359" i="12"/>
  <c r="T1359" i="12"/>
  <c r="U1359" i="12"/>
  <c r="V1359" i="12"/>
  <c r="W1359" i="12"/>
  <c r="X1359" i="12"/>
  <c r="Y1359" i="12"/>
  <c r="S1360" i="12"/>
  <c r="T1360" i="12"/>
  <c r="U1360" i="12"/>
  <c r="V1360" i="12"/>
  <c r="W1360" i="12"/>
  <c r="X1360" i="12"/>
  <c r="Y1360" i="12"/>
  <c r="S1361" i="12"/>
  <c r="T1361" i="12"/>
  <c r="U1361" i="12"/>
  <c r="V1361" i="12"/>
  <c r="W1361" i="12"/>
  <c r="X1361" i="12"/>
  <c r="Y1361" i="12"/>
  <c r="S1362" i="12"/>
  <c r="T1362" i="12"/>
  <c r="U1362" i="12"/>
  <c r="V1362" i="12"/>
  <c r="W1362" i="12"/>
  <c r="X1362" i="12"/>
  <c r="Y1362" i="12"/>
  <c r="S1363" i="12"/>
  <c r="T1363" i="12"/>
  <c r="U1363" i="12"/>
  <c r="V1363" i="12"/>
  <c r="W1363" i="12"/>
  <c r="X1363" i="12"/>
  <c r="Y1363" i="12"/>
  <c r="S1364" i="12"/>
  <c r="T1364" i="12"/>
  <c r="U1364" i="12"/>
  <c r="V1364" i="12"/>
  <c r="W1364" i="12"/>
  <c r="X1364" i="12"/>
  <c r="Y1364" i="12"/>
  <c r="S1365" i="12"/>
  <c r="T1365" i="12"/>
  <c r="U1365" i="12"/>
  <c r="V1365" i="12"/>
  <c r="W1365" i="12"/>
  <c r="X1365" i="12"/>
  <c r="Y1365" i="12"/>
  <c r="S1366" i="12"/>
  <c r="T1366" i="12"/>
  <c r="U1366" i="12"/>
  <c r="V1366" i="12"/>
  <c r="W1366" i="12"/>
  <c r="X1366" i="12"/>
  <c r="Y1366" i="12"/>
  <c r="S1367" i="12"/>
  <c r="T1367" i="12"/>
  <c r="U1367" i="12"/>
  <c r="V1367" i="12"/>
  <c r="W1367" i="12"/>
  <c r="X1367" i="12"/>
  <c r="Y1367" i="12"/>
  <c r="S1368" i="12"/>
  <c r="T1368" i="12"/>
  <c r="U1368" i="12"/>
  <c r="V1368" i="12"/>
  <c r="W1368" i="12"/>
  <c r="X1368" i="12"/>
  <c r="Y1368" i="12"/>
  <c r="S1369" i="12"/>
  <c r="T1369" i="12"/>
  <c r="U1369" i="12"/>
  <c r="V1369" i="12"/>
  <c r="W1369" i="12"/>
  <c r="X1369" i="12"/>
  <c r="Y1369" i="12"/>
  <c r="S1370" i="12"/>
  <c r="T1370" i="12"/>
  <c r="U1370" i="12"/>
  <c r="V1370" i="12"/>
  <c r="W1370" i="12"/>
  <c r="X1370" i="12"/>
  <c r="Y1370" i="12"/>
  <c r="S1371" i="12"/>
  <c r="T1371" i="12"/>
  <c r="U1371" i="12"/>
  <c r="V1371" i="12"/>
  <c r="W1371" i="12"/>
  <c r="X1371" i="12"/>
  <c r="Y1371" i="12"/>
  <c r="S1372" i="12"/>
  <c r="T1372" i="12"/>
  <c r="U1372" i="12"/>
  <c r="V1372" i="12"/>
  <c r="W1372" i="12"/>
  <c r="X1372" i="12"/>
  <c r="Y1372" i="12"/>
  <c r="S1373" i="12"/>
  <c r="T1373" i="12"/>
  <c r="U1373" i="12"/>
  <c r="V1373" i="12"/>
  <c r="W1373" i="12"/>
  <c r="X1373" i="12"/>
  <c r="Y1373" i="12"/>
  <c r="S1374" i="12"/>
  <c r="T1374" i="12"/>
  <c r="U1374" i="12"/>
  <c r="V1374" i="12"/>
  <c r="W1374" i="12"/>
  <c r="X1374" i="12"/>
  <c r="Y1374" i="12"/>
  <c r="S1375" i="12"/>
  <c r="T1375" i="12"/>
  <c r="U1375" i="12"/>
  <c r="V1375" i="12"/>
  <c r="W1375" i="12"/>
  <c r="X1375" i="12"/>
  <c r="Y1375" i="12"/>
  <c r="S1376" i="12"/>
  <c r="T1376" i="12"/>
  <c r="U1376" i="12"/>
  <c r="V1376" i="12"/>
  <c r="W1376" i="12"/>
  <c r="X1376" i="12"/>
  <c r="Y1376" i="12"/>
  <c r="S1377" i="12"/>
  <c r="T1377" i="12"/>
  <c r="U1377" i="12"/>
  <c r="V1377" i="12"/>
  <c r="W1377" i="12"/>
  <c r="X1377" i="12"/>
  <c r="Y1377" i="12"/>
  <c r="S1378" i="12"/>
  <c r="T1378" i="12"/>
  <c r="U1378" i="12"/>
  <c r="V1378" i="12"/>
  <c r="W1378" i="12"/>
  <c r="X1378" i="12"/>
  <c r="Y1378" i="12"/>
  <c r="S1379" i="12"/>
  <c r="T1379" i="12"/>
  <c r="U1379" i="12"/>
  <c r="V1379" i="12"/>
  <c r="W1379" i="12"/>
  <c r="X1379" i="12"/>
  <c r="Y1379" i="12"/>
  <c r="S1380" i="12"/>
  <c r="T1380" i="12"/>
  <c r="U1380" i="12"/>
  <c r="V1380" i="12"/>
  <c r="W1380" i="12"/>
  <c r="X1380" i="12"/>
  <c r="Y1380" i="12"/>
  <c r="S1381" i="12"/>
  <c r="T1381" i="12"/>
  <c r="U1381" i="12"/>
  <c r="V1381" i="12"/>
  <c r="W1381" i="12"/>
  <c r="X1381" i="12"/>
  <c r="Y1381" i="12"/>
  <c r="S1382" i="12"/>
  <c r="T1382" i="12"/>
  <c r="U1382" i="12"/>
  <c r="V1382" i="12"/>
  <c r="W1382" i="12"/>
  <c r="X1382" i="12"/>
  <c r="Y1382" i="12"/>
  <c r="S1383" i="12"/>
  <c r="T1383" i="12"/>
  <c r="U1383" i="12"/>
  <c r="V1383" i="12"/>
  <c r="W1383" i="12"/>
  <c r="X1383" i="12"/>
  <c r="Y1383" i="12"/>
  <c r="S1384" i="12"/>
  <c r="T1384" i="12"/>
  <c r="U1384" i="12"/>
  <c r="V1384" i="12"/>
  <c r="W1384" i="12"/>
  <c r="X1384" i="12"/>
  <c r="Y1384" i="12"/>
  <c r="S1385" i="12"/>
  <c r="T1385" i="12"/>
  <c r="U1385" i="12"/>
  <c r="V1385" i="12"/>
  <c r="W1385" i="12"/>
  <c r="X1385" i="12"/>
  <c r="Y1385" i="12"/>
  <c r="S1386" i="12"/>
  <c r="T1386" i="12"/>
  <c r="U1386" i="12"/>
  <c r="V1386" i="12"/>
  <c r="W1386" i="12"/>
  <c r="X1386" i="12"/>
  <c r="Y1386" i="12"/>
  <c r="S1387" i="12"/>
  <c r="T1387" i="12"/>
  <c r="U1387" i="12"/>
  <c r="V1387" i="12"/>
  <c r="W1387" i="12"/>
  <c r="X1387" i="12"/>
  <c r="Y1387" i="12"/>
  <c r="S1388" i="12"/>
  <c r="T1388" i="12"/>
  <c r="U1388" i="12"/>
  <c r="V1388" i="12"/>
  <c r="W1388" i="12"/>
  <c r="X1388" i="12"/>
  <c r="Y1388" i="12"/>
  <c r="S1389" i="12"/>
  <c r="T1389" i="12"/>
  <c r="U1389" i="12"/>
  <c r="V1389" i="12"/>
  <c r="W1389" i="12"/>
  <c r="X1389" i="12"/>
  <c r="Y1389" i="12"/>
  <c r="S1390" i="12"/>
  <c r="T1390" i="12"/>
  <c r="U1390" i="12"/>
  <c r="V1390" i="12"/>
  <c r="W1390" i="12"/>
  <c r="X1390" i="12"/>
  <c r="Y1390" i="12"/>
  <c r="S1391" i="12"/>
  <c r="T1391" i="12"/>
  <c r="U1391" i="12"/>
  <c r="V1391" i="12"/>
  <c r="W1391" i="12"/>
  <c r="X1391" i="12"/>
  <c r="Y1391" i="12"/>
  <c r="S1392" i="12"/>
  <c r="T1392" i="12"/>
  <c r="U1392" i="12"/>
  <c r="V1392" i="12"/>
  <c r="W1392" i="12"/>
  <c r="X1392" i="12"/>
  <c r="Y1392" i="12"/>
  <c r="S1393" i="12"/>
  <c r="T1393" i="12"/>
  <c r="U1393" i="12"/>
  <c r="V1393" i="12"/>
  <c r="W1393" i="12"/>
  <c r="X1393" i="12"/>
  <c r="Y1393" i="12"/>
  <c r="S1394" i="12"/>
  <c r="T1394" i="12"/>
  <c r="U1394" i="12"/>
  <c r="V1394" i="12"/>
  <c r="W1394" i="12"/>
  <c r="X1394" i="12"/>
  <c r="Y1394" i="12"/>
  <c r="S1395" i="12"/>
  <c r="T1395" i="12"/>
  <c r="U1395" i="12"/>
  <c r="V1395" i="12"/>
  <c r="W1395" i="12"/>
  <c r="X1395" i="12"/>
  <c r="Y1395" i="12"/>
  <c r="S1396" i="12"/>
  <c r="T1396" i="12"/>
  <c r="U1396" i="12"/>
  <c r="V1396" i="12"/>
  <c r="W1396" i="12"/>
  <c r="X1396" i="12"/>
  <c r="Y1396" i="12"/>
  <c r="S1397" i="12"/>
  <c r="T1397" i="12"/>
  <c r="U1397" i="12"/>
  <c r="V1397" i="12"/>
  <c r="W1397" i="12"/>
  <c r="X1397" i="12"/>
  <c r="Y1397" i="12"/>
  <c r="S1398" i="12"/>
  <c r="T1398" i="12"/>
  <c r="U1398" i="12"/>
  <c r="V1398" i="12"/>
  <c r="W1398" i="12"/>
  <c r="X1398" i="12"/>
  <c r="Y1398" i="12"/>
  <c r="S1399" i="12"/>
  <c r="T1399" i="12"/>
  <c r="U1399" i="12"/>
  <c r="V1399" i="12"/>
  <c r="W1399" i="12"/>
  <c r="X1399" i="12"/>
  <c r="Y1399" i="12"/>
  <c r="S1400" i="12"/>
  <c r="T1400" i="12"/>
  <c r="U1400" i="12"/>
  <c r="V1400" i="12"/>
  <c r="W1400" i="12"/>
  <c r="X1400" i="12"/>
  <c r="Y1400" i="12"/>
  <c r="S1401" i="12"/>
  <c r="T1401" i="12"/>
  <c r="U1401" i="12"/>
  <c r="V1401" i="12"/>
  <c r="W1401" i="12"/>
  <c r="X1401" i="12"/>
  <c r="Y1401" i="12"/>
  <c r="S1402" i="12"/>
  <c r="T1402" i="12"/>
  <c r="U1402" i="12"/>
  <c r="V1402" i="12"/>
  <c r="W1402" i="12"/>
  <c r="X1402" i="12"/>
  <c r="Y1402" i="12"/>
  <c r="S1403" i="12"/>
  <c r="T1403" i="12"/>
  <c r="U1403" i="12"/>
  <c r="V1403" i="12"/>
  <c r="W1403" i="12"/>
  <c r="X1403" i="12"/>
  <c r="Y1403" i="12"/>
  <c r="S1404" i="12"/>
  <c r="T1404" i="12"/>
  <c r="U1404" i="12"/>
  <c r="V1404" i="12"/>
  <c r="W1404" i="12"/>
  <c r="X1404" i="12"/>
  <c r="Y1404" i="12"/>
  <c r="S1405" i="12"/>
  <c r="T1405" i="12"/>
  <c r="U1405" i="12"/>
  <c r="V1405" i="12"/>
  <c r="W1405" i="12"/>
  <c r="X1405" i="12"/>
  <c r="Y1405" i="12"/>
  <c r="S1406" i="12"/>
  <c r="T1406" i="12"/>
  <c r="U1406" i="12"/>
  <c r="V1406" i="12"/>
  <c r="W1406" i="12"/>
  <c r="X1406" i="12"/>
  <c r="Y1406" i="12"/>
  <c r="S1407" i="12"/>
  <c r="T1407" i="12"/>
  <c r="U1407" i="12"/>
  <c r="V1407" i="12"/>
  <c r="W1407" i="12"/>
  <c r="X1407" i="12"/>
  <c r="Y1407" i="12"/>
  <c r="S1408" i="12"/>
  <c r="T1408" i="12"/>
  <c r="U1408" i="12"/>
  <c r="V1408" i="12"/>
  <c r="W1408" i="12"/>
  <c r="X1408" i="12"/>
  <c r="Y1408" i="12"/>
  <c r="S1409" i="12"/>
  <c r="T1409" i="12"/>
  <c r="U1409" i="12"/>
  <c r="V1409" i="12"/>
  <c r="W1409" i="12"/>
  <c r="X1409" i="12"/>
  <c r="Y1409" i="12"/>
  <c r="S1410" i="12"/>
  <c r="T1410" i="12"/>
  <c r="U1410" i="12"/>
  <c r="V1410" i="12"/>
  <c r="W1410" i="12"/>
  <c r="X1410" i="12"/>
  <c r="Y1410" i="12"/>
  <c r="S1411" i="12"/>
  <c r="T1411" i="12"/>
  <c r="U1411" i="12"/>
  <c r="V1411" i="12"/>
  <c r="W1411" i="12"/>
  <c r="X1411" i="12"/>
  <c r="Y1411" i="12"/>
  <c r="S1412" i="12"/>
  <c r="T1412" i="12"/>
  <c r="U1412" i="12"/>
  <c r="V1412" i="12"/>
  <c r="W1412" i="12"/>
  <c r="X1412" i="12"/>
  <c r="Y1412" i="12"/>
  <c r="S1413" i="12"/>
  <c r="T1413" i="12"/>
  <c r="U1413" i="12"/>
  <c r="V1413" i="12"/>
  <c r="W1413" i="12"/>
  <c r="X1413" i="12"/>
  <c r="Y1413" i="12"/>
  <c r="S1414" i="12"/>
  <c r="T1414" i="12"/>
  <c r="U1414" i="12"/>
  <c r="V1414" i="12"/>
  <c r="W1414" i="12"/>
  <c r="X1414" i="12"/>
  <c r="Y1414" i="12"/>
  <c r="S1415" i="12"/>
  <c r="T1415" i="12"/>
  <c r="U1415" i="12"/>
  <c r="V1415" i="12"/>
  <c r="W1415" i="12"/>
  <c r="X1415" i="12"/>
  <c r="Y1415" i="12"/>
  <c r="S1416" i="12"/>
  <c r="T1416" i="12"/>
  <c r="U1416" i="12"/>
  <c r="V1416" i="12"/>
  <c r="W1416" i="12"/>
  <c r="X1416" i="12"/>
  <c r="Y1416" i="12"/>
  <c r="S1417" i="12"/>
  <c r="T1417" i="12"/>
  <c r="U1417" i="12"/>
  <c r="V1417" i="12"/>
  <c r="W1417" i="12"/>
  <c r="X1417" i="12"/>
  <c r="Y1417" i="12"/>
  <c r="S1418" i="12"/>
  <c r="T1418" i="12"/>
  <c r="U1418" i="12"/>
  <c r="V1418" i="12"/>
  <c r="W1418" i="12"/>
  <c r="X1418" i="12"/>
  <c r="Y1418" i="12"/>
  <c r="S1419" i="12"/>
  <c r="T1419" i="12"/>
  <c r="U1419" i="12"/>
  <c r="V1419" i="12"/>
  <c r="W1419" i="12"/>
  <c r="X1419" i="12"/>
  <c r="Y1419" i="12"/>
  <c r="S1420" i="12"/>
  <c r="T1420" i="12"/>
  <c r="U1420" i="12"/>
  <c r="V1420" i="12"/>
  <c r="W1420" i="12"/>
  <c r="X1420" i="12"/>
  <c r="Y1420" i="12"/>
  <c r="S1421" i="12"/>
  <c r="T1421" i="12"/>
  <c r="U1421" i="12"/>
  <c r="V1421" i="12"/>
  <c r="W1421" i="12"/>
  <c r="X1421" i="12"/>
  <c r="Y1421" i="12"/>
  <c r="S1422" i="12"/>
  <c r="T1422" i="12"/>
  <c r="U1422" i="12"/>
  <c r="V1422" i="12"/>
  <c r="W1422" i="12"/>
  <c r="X1422" i="12"/>
  <c r="Y1422" i="12"/>
  <c r="S1423" i="12"/>
  <c r="T1423" i="12"/>
  <c r="U1423" i="12"/>
  <c r="V1423" i="12"/>
  <c r="W1423" i="12"/>
  <c r="X1423" i="12"/>
  <c r="Y1423" i="12"/>
  <c r="S1424" i="12"/>
  <c r="T1424" i="12"/>
  <c r="U1424" i="12"/>
  <c r="V1424" i="12"/>
  <c r="W1424" i="12"/>
  <c r="X1424" i="12"/>
  <c r="Y1424" i="12"/>
  <c r="S1425" i="12"/>
  <c r="T1425" i="12"/>
  <c r="U1425" i="12"/>
  <c r="V1425" i="12"/>
  <c r="W1425" i="12"/>
  <c r="X1425" i="12"/>
  <c r="Y1425" i="12"/>
  <c r="S1426" i="12"/>
  <c r="T1426" i="12"/>
  <c r="U1426" i="12"/>
  <c r="V1426" i="12"/>
  <c r="W1426" i="12"/>
  <c r="X1426" i="12"/>
  <c r="Y1426" i="12"/>
  <c r="S1427" i="12"/>
  <c r="T1427" i="12"/>
  <c r="U1427" i="12"/>
  <c r="V1427" i="12"/>
  <c r="W1427" i="12"/>
  <c r="X1427" i="12"/>
  <c r="Y1427" i="12"/>
  <c r="S1428" i="12"/>
  <c r="T1428" i="12"/>
  <c r="U1428" i="12"/>
  <c r="V1428" i="12"/>
  <c r="W1428" i="12"/>
  <c r="X1428" i="12"/>
  <c r="Y1428" i="12"/>
  <c r="S1429" i="12"/>
  <c r="T1429" i="12"/>
  <c r="U1429" i="12"/>
  <c r="V1429" i="12"/>
  <c r="W1429" i="12"/>
  <c r="X1429" i="12"/>
  <c r="Y1429" i="12"/>
  <c r="S1430" i="12"/>
  <c r="T1430" i="12"/>
  <c r="U1430" i="12"/>
  <c r="V1430" i="12"/>
  <c r="W1430" i="12"/>
  <c r="X1430" i="12"/>
  <c r="Y1430" i="12"/>
  <c r="S1431" i="12"/>
  <c r="T1431" i="12"/>
  <c r="U1431" i="12"/>
  <c r="V1431" i="12"/>
  <c r="W1431" i="12"/>
  <c r="X1431" i="12"/>
  <c r="Y1431" i="12"/>
  <c r="S1432" i="12"/>
  <c r="T1432" i="12"/>
  <c r="U1432" i="12"/>
  <c r="V1432" i="12"/>
  <c r="W1432" i="12"/>
  <c r="X1432" i="12"/>
  <c r="Y1432" i="12"/>
  <c r="S1433" i="12"/>
  <c r="T1433" i="12"/>
  <c r="U1433" i="12"/>
  <c r="V1433" i="12"/>
  <c r="W1433" i="12"/>
  <c r="X1433" i="12"/>
  <c r="Y1433" i="12"/>
  <c r="S1434" i="12"/>
  <c r="T1434" i="12"/>
  <c r="U1434" i="12"/>
  <c r="V1434" i="12"/>
  <c r="W1434" i="12"/>
  <c r="X1434" i="12"/>
  <c r="Y1434" i="12"/>
  <c r="S1435" i="12"/>
  <c r="T1435" i="12"/>
  <c r="U1435" i="12"/>
  <c r="V1435" i="12"/>
  <c r="W1435" i="12"/>
  <c r="X1435" i="12"/>
  <c r="Y1435" i="12"/>
  <c r="S1436" i="12"/>
  <c r="T1436" i="12"/>
  <c r="U1436" i="12"/>
  <c r="V1436" i="12"/>
  <c r="W1436" i="12"/>
  <c r="X1436" i="12"/>
  <c r="Y1436" i="12"/>
  <c r="S1437" i="12"/>
  <c r="T1437" i="12"/>
  <c r="U1437" i="12"/>
  <c r="V1437" i="12"/>
  <c r="W1437" i="12"/>
  <c r="X1437" i="12"/>
  <c r="Y1437" i="12"/>
  <c r="S1438" i="12"/>
  <c r="T1438" i="12"/>
  <c r="U1438" i="12"/>
  <c r="V1438" i="12"/>
  <c r="W1438" i="12"/>
  <c r="X1438" i="12"/>
  <c r="Y1438" i="12"/>
  <c r="S1439" i="12"/>
  <c r="T1439" i="12"/>
  <c r="U1439" i="12"/>
  <c r="V1439" i="12"/>
  <c r="W1439" i="12"/>
  <c r="X1439" i="12"/>
  <c r="Y1439" i="12"/>
  <c r="S1440" i="12"/>
  <c r="T1440" i="12"/>
  <c r="U1440" i="12"/>
  <c r="V1440" i="12"/>
  <c r="W1440" i="12"/>
  <c r="X1440" i="12"/>
  <c r="Y1440" i="12"/>
  <c r="S1441" i="12"/>
  <c r="T1441" i="12"/>
  <c r="U1441" i="12"/>
  <c r="V1441" i="12"/>
  <c r="W1441" i="12"/>
  <c r="X1441" i="12"/>
  <c r="Y1441" i="12"/>
  <c r="S1442" i="12"/>
  <c r="T1442" i="12"/>
  <c r="U1442" i="12"/>
  <c r="V1442" i="12"/>
  <c r="W1442" i="12"/>
  <c r="X1442" i="12"/>
  <c r="Y1442" i="12"/>
  <c r="S1443" i="12"/>
  <c r="T1443" i="12"/>
  <c r="U1443" i="12"/>
  <c r="V1443" i="12"/>
  <c r="W1443" i="12"/>
  <c r="X1443" i="12"/>
  <c r="Y1443" i="12"/>
  <c r="S1444" i="12"/>
  <c r="T1444" i="12"/>
  <c r="U1444" i="12"/>
  <c r="V1444" i="12"/>
  <c r="W1444" i="12"/>
  <c r="X1444" i="12"/>
  <c r="Y1444" i="12"/>
  <c r="S1445" i="12"/>
  <c r="T1445" i="12"/>
  <c r="U1445" i="12"/>
  <c r="V1445" i="12"/>
  <c r="W1445" i="12"/>
  <c r="X1445" i="12"/>
  <c r="Y1445" i="12"/>
  <c r="S1446" i="12"/>
  <c r="T1446" i="12"/>
  <c r="U1446" i="12"/>
  <c r="V1446" i="12"/>
  <c r="W1446" i="12"/>
  <c r="X1446" i="12"/>
  <c r="Y1446" i="12"/>
  <c r="S1447" i="12"/>
  <c r="T1447" i="12"/>
  <c r="U1447" i="12"/>
  <c r="V1447" i="12"/>
  <c r="W1447" i="12"/>
  <c r="X1447" i="12"/>
  <c r="Y1447" i="12"/>
  <c r="S1448" i="12"/>
  <c r="T1448" i="12"/>
  <c r="U1448" i="12"/>
  <c r="V1448" i="12"/>
  <c r="W1448" i="12"/>
  <c r="X1448" i="12"/>
  <c r="Y1448" i="12"/>
  <c r="S1449" i="12"/>
  <c r="T1449" i="12"/>
  <c r="U1449" i="12"/>
  <c r="V1449" i="12"/>
  <c r="W1449" i="12"/>
  <c r="X1449" i="12"/>
  <c r="Y1449" i="12"/>
  <c r="S1450" i="12"/>
  <c r="T1450" i="12"/>
  <c r="U1450" i="12"/>
  <c r="V1450" i="12"/>
  <c r="W1450" i="12"/>
  <c r="X1450" i="12"/>
  <c r="Y1450" i="12"/>
  <c r="S1451" i="12"/>
  <c r="T1451" i="12"/>
  <c r="U1451" i="12"/>
  <c r="V1451" i="12"/>
  <c r="W1451" i="12"/>
  <c r="X1451" i="12"/>
  <c r="Y1451" i="12"/>
  <c r="S1452" i="12"/>
  <c r="T1452" i="12"/>
  <c r="U1452" i="12"/>
  <c r="V1452" i="12"/>
  <c r="W1452" i="12"/>
  <c r="X1452" i="12"/>
  <c r="Y1452" i="12"/>
  <c r="Y1034" i="12"/>
  <c r="X1034" i="12"/>
  <c r="W1034" i="12"/>
  <c r="V1034" i="12"/>
  <c r="U1034" i="12"/>
  <c r="T1034" i="12"/>
  <c r="S1034" i="12"/>
  <c r="S555" i="12"/>
  <c r="T555" i="12"/>
  <c r="U555" i="12"/>
  <c r="V555" i="12"/>
  <c r="W555" i="12"/>
  <c r="X555" i="12"/>
  <c r="Y555" i="12"/>
  <c r="S556" i="12"/>
  <c r="T556" i="12"/>
  <c r="U556" i="12"/>
  <c r="V556" i="12"/>
  <c r="W556" i="12"/>
  <c r="X556" i="12"/>
  <c r="Y556" i="12"/>
  <c r="S557" i="12"/>
  <c r="T557" i="12"/>
  <c r="U557" i="12"/>
  <c r="V557" i="12"/>
  <c r="W557" i="12"/>
  <c r="X557" i="12"/>
  <c r="Y557" i="12"/>
  <c r="S558" i="12"/>
  <c r="T558" i="12"/>
  <c r="U558" i="12"/>
  <c r="V558" i="12"/>
  <c r="W558" i="12"/>
  <c r="X558" i="12"/>
  <c r="Y558" i="12"/>
  <c r="S559" i="12"/>
  <c r="T559" i="12"/>
  <c r="U559" i="12"/>
  <c r="V559" i="12"/>
  <c r="W559" i="12"/>
  <c r="X559" i="12"/>
  <c r="Y559" i="12"/>
  <c r="S560" i="12"/>
  <c r="T560" i="12"/>
  <c r="U560" i="12"/>
  <c r="V560" i="12"/>
  <c r="W560" i="12"/>
  <c r="X560" i="12"/>
  <c r="Y560" i="12"/>
  <c r="S561" i="12"/>
  <c r="T561" i="12"/>
  <c r="U561" i="12"/>
  <c r="V561" i="12"/>
  <c r="W561" i="12"/>
  <c r="X561" i="12"/>
  <c r="Y561" i="12"/>
  <c r="S562" i="12"/>
  <c r="T562" i="12"/>
  <c r="U562" i="12"/>
  <c r="V562" i="12"/>
  <c r="W562" i="12"/>
  <c r="X562" i="12"/>
  <c r="Y562" i="12"/>
  <c r="S563" i="12"/>
  <c r="T563" i="12"/>
  <c r="U563" i="12"/>
  <c r="V563" i="12"/>
  <c r="W563" i="12"/>
  <c r="X563" i="12"/>
  <c r="Y563" i="12"/>
  <c r="S564" i="12"/>
  <c r="T564" i="12"/>
  <c r="U564" i="12"/>
  <c r="V564" i="12"/>
  <c r="W564" i="12"/>
  <c r="X564" i="12"/>
  <c r="Y564" i="12"/>
  <c r="S565" i="12"/>
  <c r="T565" i="12"/>
  <c r="U565" i="12"/>
  <c r="V565" i="12"/>
  <c r="W565" i="12"/>
  <c r="X565" i="12"/>
  <c r="Y565" i="12"/>
  <c r="S566" i="12"/>
  <c r="T566" i="12"/>
  <c r="U566" i="12"/>
  <c r="V566" i="12"/>
  <c r="W566" i="12"/>
  <c r="X566" i="12"/>
  <c r="Y566" i="12"/>
  <c r="S567" i="12"/>
  <c r="T567" i="12"/>
  <c r="U567" i="12"/>
  <c r="V567" i="12"/>
  <c r="W567" i="12"/>
  <c r="X567" i="12"/>
  <c r="Y567" i="12"/>
  <c r="S568" i="12"/>
  <c r="T568" i="12"/>
  <c r="U568" i="12"/>
  <c r="V568" i="12"/>
  <c r="W568" i="12"/>
  <c r="X568" i="12"/>
  <c r="Y568" i="12"/>
  <c r="S569" i="12"/>
  <c r="T569" i="12"/>
  <c r="U569" i="12"/>
  <c r="V569" i="12"/>
  <c r="W569" i="12"/>
  <c r="X569" i="12"/>
  <c r="Y569" i="12"/>
  <c r="S570" i="12"/>
  <c r="T570" i="12"/>
  <c r="U570" i="12"/>
  <c r="V570" i="12"/>
  <c r="W570" i="12"/>
  <c r="X570" i="12"/>
  <c r="Y570" i="12"/>
  <c r="S571" i="12"/>
  <c r="T571" i="12"/>
  <c r="U571" i="12"/>
  <c r="V571" i="12"/>
  <c r="W571" i="12"/>
  <c r="X571" i="12"/>
  <c r="Y571" i="12"/>
  <c r="S572" i="12"/>
  <c r="T572" i="12"/>
  <c r="U572" i="12"/>
  <c r="V572" i="12"/>
  <c r="W572" i="12"/>
  <c r="X572" i="12"/>
  <c r="Y572" i="12"/>
  <c r="S573" i="12"/>
  <c r="T573" i="12"/>
  <c r="U573" i="12"/>
  <c r="V573" i="12"/>
  <c r="W573" i="12"/>
  <c r="X573" i="12"/>
  <c r="Y573" i="12"/>
  <c r="S574" i="12"/>
  <c r="T574" i="12"/>
  <c r="U574" i="12"/>
  <c r="V574" i="12"/>
  <c r="W574" i="12"/>
  <c r="X574" i="12"/>
  <c r="Y574" i="12"/>
  <c r="S575" i="12"/>
  <c r="T575" i="12"/>
  <c r="U575" i="12"/>
  <c r="V575" i="12"/>
  <c r="W575" i="12"/>
  <c r="X575" i="12"/>
  <c r="Y575" i="12"/>
  <c r="S576" i="12"/>
  <c r="T576" i="12"/>
  <c r="U576" i="12"/>
  <c r="V576" i="12"/>
  <c r="W576" i="12"/>
  <c r="X576" i="12"/>
  <c r="Y576" i="12"/>
  <c r="S577" i="12"/>
  <c r="T577" i="12"/>
  <c r="U577" i="12"/>
  <c r="V577" i="12"/>
  <c r="W577" i="12"/>
  <c r="X577" i="12"/>
  <c r="Y577" i="12"/>
  <c r="S578" i="12"/>
  <c r="T578" i="12"/>
  <c r="U578" i="12"/>
  <c r="V578" i="12"/>
  <c r="W578" i="12"/>
  <c r="X578" i="12"/>
  <c r="Y578" i="12"/>
  <c r="S579" i="12"/>
  <c r="T579" i="12"/>
  <c r="U579" i="12"/>
  <c r="V579" i="12"/>
  <c r="W579" i="12"/>
  <c r="X579" i="12"/>
  <c r="Y579" i="12"/>
  <c r="S580" i="12"/>
  <c r="T580" i="12"/>
  <c r="U580" i="12"/>
  <c r="V580" i="12"/>
  <c r="W580" i="12"/>
  <c r="X580" i="12"/>
  <c r="Y580" i="12"/>
  <c r="S581" i="12"/>
  <c r="T581" i="12"/>
  <c r="U581" i="12"/>
  <c r="V581" i="12"/>
  <c r="W581" i="12"/>
  <c r="X581" i="12"/>
  <c r="Y581" i="12"/>
  <c r="S582" i="12"/>
  <c r="T582" i="12"/>
  <c r="U582" i="12"/>
  <c r="V582" i="12"/>
  <c r="W582" i="12"/>
  <c r="X582" i="12"/>
  <c r="Y582" i="12"/>
  <c r="S583" i="12"/>
  <c r="T583" i="12"/>
  <c r="U583" i="12"/>
  <c r="V583" i="12"/>
  <c r="W583" i="12"/>
  <c r="X583" i="12"/>
  <c r="Y583" i="12"/>
  <c r="S584" i="12"/>
  <c r="T584" i="12"/>
  <c r="U584" i="12"/>
  <c r="V584" i="12"/>
  <c r="W584" i="12"/>
  <c r="X584" i="12"/>
  <c r="Y584" i="12"/>
  <c r="S585" i="12"/>
  <c r="T585" i="12"/>
  <c r="U585" i="12"/>
  <c r="V585" i="12"/>
  <c r="W585" i="12"/>
  <c r="X585" i="12"/>
  <c r="Y585" i="12"/>
  <c r="S586" i="12"/>
  <c r="T586" i="12"/>
  <c r="U586" i="12"/>
  <c r="V586" i="12"/>
  <c r="W586" i="12"/>
  <c r="X586" i="12"/>
  <c r="Y586" i="12"/>
  <c r="S587" i="12"/>
  <c r="T587" i="12"/>
  <c r="U587" i="12"/>
  <c r="V587" i="12"/>
  <c r="W587" i="12"/>
  <c r="X587" i="12"/>
  <c r="Y587" i="12"/>
  <c r="S588" i="12"/>
  <c r="T588" i="12"/>
  <c r="U588" i="12"/>
  <c r="V588" i="12"/>
  <c r="W588" i="12"/>
  <c r="X588" i="12"/>
  <c r="Y588" i="12"/>
  <c r="S589" i="12"/>
  <c r="T589" i="12"/>
  <c r="U589" i="12"/>
  <c r="V589" i="12"/>
  <c r="W589" i="12"/>
  <c r="X589" i="12"/>
  <c r="Y589" i="12"/>
  <c r="S590" i="12"/>
  <c r="T590" i="12"/>
  <c r="U590" i="12"/>
  <c r="V590" i="12"/>
  <c r="W590" i="12"/>
  <c r="X590" i="12"/>
  <c r="Y590" i="12"/>
  <c r="S591" i="12"/>
  <c r="T591" i="12"/>
  <c r="U591" i="12"/>
  <c r="V591" i="12"/>
  <c r="W591" i="12"/>
  <c r="X591" i="12"/>
  <c r="Y591" i="12"/>
  <c r="S592" i="12"/>
  <c r="T592" i="12"/>
  <c r="U592" i="12"/>
  <c r="V592" i="12"/>
  <c r="W592" i="12"/>
  <c r="X592" i="12"/>
  <c r="Y592" i="12"/>
  <c r="S593" i="12"/>
  <c r="T593" i="12"/>
  <c r="U593" i="12"/>
  <c r="V593" i="12"/>
  <c r="W593" i="12"/>
  <c r="X593" i="12"/>
  <c r="Y593" i="12"/>
  <c r="S594" i="12"/>
  <c r="T594" i="12"/>
  <c r="U594" i="12"/>
  <c r="V594" i="12"/>
  <c r="W594" i="12"/>
  <c r="X594" i="12"/>
  <c r="Y594" i="12"/>
  <c r="S595" i="12"/>
  <c r="T595" i="12"/>
  <c r="U595" i="12"/>
  <c r="V595" i="12"/>
  <c r="W595" i="12"/>
  <c r="X595" i="12"/>
  <c r="Y595" i="12"/>
  <c r="S596" i="12"/>
  <c r="T596" i="12"/>
  <c r="U596" i="12"/>
  <c r="V596" i="12"/>
  <c r="W596" i="12"/>
  <c r="X596" i="12"/>
  <c r="Y596" i="12"/>
  <c r="S597" i="12"/>
  <c r="T597" i="12"/>
  <c r="U597" i="12"/>
  <c r="V597" i="12"/>
  <c r="W597" i="12"/>
  <c r="X597" i="12"/>
  <c r="Y597" i="12"/>
  <c r="S598" i="12"/>
  <c r="T598" i="12"/>
  <c r="U598" i="12"/>
  <c r="V598" i="12"/>
  <c r="W598" i="12"/>
  <c r="X598" i="12"/>
  <c r="Y598" i="12"/>
  <c r="S599" i="12"/>
  <c r="T599" i="12"/>
  <c r="U599" i="12"/>
  <c r="V599" i="12"/>
  <c r="W599" i="12"/>
  <c r="X599" i="12"/>
  <c r="Y599" i="12"/>
  <c r="S600" i="12"/>
  <c r="T600" i="12"/>
  <c r="U600" i="12"/>
  <c r="V600" i="12"/>
  <c r="W600" i="12"/>
  <c r="X600" i="12"/>
  <c r="Y600" i="12"/>
  <c r="S601" i="12"/>
  <c r="T601" i="12"/>
  <c r="U601" i="12"/>
  <c r="V601" i="12"/>
  <c r="W601" i="12"/>
  <c r="X601" i="12"/>
  <c r="Y601" i="12"/>
  <c r="S602" i="12"/>
  <c r="T602" i="12"/>
  <c r="U602" i="12"/>
  <c r="V602" i="12"/>
  <c r="W602" i="12"/>
  <c r="X602" i="12"/>
  <c r="Y602" i="12"/>
  <c r="S603" i="12"/>
  <c r="T603" i="12"/>
  <c r="U603" i="12"/>
  <c r="V603" i="12"/>
  <c r="W603" i="12"/>
  <c r="X603" i="12"/>
  <c r="Y603" i="12"/>
  <c r="S604" i="12"/>
  <c r="T604" i="12"/>
  <c r="U604" i="12"/>
  <c r="V604" i="12"/>
  <c r="W604" i="12"/>
  <c r="X604" i="12"/>
  <c r="Y604" i="12"/>
  <c r="S605" i="12"/>
  <c r="T605" i="12"/>
  <c r="U605" i="12"/>
  <c r="V605" i="12"/>
  <c r="W605" i="12"/>
  <c r="X605" i="12"/>
  <c r="Y605" i="12"/>
  <c r="S606" i="12"/>
  <c r="T606" i="12"/>
  <c r="U606" i="12"/>
  <c r="V606" i="12"/>
  <c r="W606" i="12"/>
  <c r="X606" i="12"/>
  <c r="Y606" i="12"/>
  <c r="S607" i="12"/>
  <c r="T607" i="12"/>
  <c r="U607" i="12"/>
  <c r="V607" i="12"/>
  <c r="W607" i="12"/>
  <c r="X607" i="12"/>
  <c r="Y607" i="12"/>
  <c r="S608" i="12"/>
  <c r="T608" i="12"/>
  <c r="U608" i="12"/>
  <c r="V608" i="12"/>
  <c r="W608" i="12"/>
  <c r="X608" i="12"/>
  <c r="Y608" i="12"/>
  <c r="S609" i="12"/>
  <c r="T609" i="12"/>
  <c r="U609" i="12"/>
  <c r="V609" i="12"/>
  <c r="W609" i="12"/>
  <c r="X609" i="12"/>
  <c r="Y609" i="12"/>
  <c r="S610" i="12"/>
  <c r="T610" i="12"/>
  <c r="U610" i="12"/>
  <c r="V610" i="12"/>
  <c r="W610" i="12"/>
  <c r="X610" i="12"/>
  <c r="Y610" i="12"/>
  <c r="S611" i="12"/>
  <c r="T611" i="12"/>
  <c r="U611" i="12"/>
  <c r="V611" i="12"/>
  <c r="W611" i="12"/>
  <c r="X611" i="12"/>
  <c r="Y611" i="12"/>
  <c r="S612" i="12"/>
  <c r="T612" i="12"/>
  <c r="U612" i="12"/>
  <c r="V612" i="12"/>
  <c r="W612" i="12"/>
  <c r="X612" i="12"/>
  <c r="Y612" i="12"/>
  <c r="S613" i="12"/>
  <c r="T613" i="12"/>
  <c r="U613" i="12"/>
  <c r="V613" i="12"/>
  <c r="W613" i="12"/>
  <c r="X613" i="12"/>
  <c r="Y613" i="12"/>
  <c r="S614" i="12"/>
  <c r="T614" i="12"/>
  <c r="U614" i="12"/>
  <c r="V614" i="12"/>
  <c r="W614" i="12"/>
  <c r="X614" i="12"/>
  <c r="Y614" i="12"/>
  <c r="S615" i="12"/>
  <c r="T615" i="12"/>
  <c r="U615" i="12"/>
  <c r="V615" i="12"/>
  <c r="W615" i="12"/>
  <c r="X615" i="12"/>
  <c r="Y615" i="12"/>
  <c r="S616" i="12"/>
  <c r="T616" i="12"/>
  <c r="U616" i="12"/>
  <c r="V616" i="12"/>
  <c r="W616" i="12"/>
  <c r="X616" i="12"/>
  <c r="Y616" i="12"/>
  <c r="S617" i="12"/>
  <c r="T617" i="12"/>
  <c r="U617" i="12"/>
  <c r="V617" i="12"/>
  <c r="W617" i="12"/>
  <c r="X617" i="12"/>
  <c r="Y617" i="12"/>
  <c r="S618" i="12"/>
  <c r="T618" i="12"/>
  <c r="U618" i="12"/>
  <c r="V618" i="12"/>
  <c r="W618" i="12"/>
  <c r="X618" i="12"/>
  <c r="Y618" i="12"/>
  <c r="S619" i="12"/>
  <c r="T619" i="12"/>
  <c r="U619" i="12"/>
  <c r="V619" i="12"/>
  <c r="W619" i="12"/>
  <c r="X619" i="12"/>
  <c r="Y619" i="12"/>
  <c r="S620" i="12"/>
  <c r="T620" i="12"/>
  <c r="U620" i="12"/>
  <c r="V620" i="12"/>
  <c r="W620" i="12"/>
  <c r="X620" i="12"/>
  <c r="Y620" i="12"/>
  <c r="S621" i="12"/>
  <c r="T621" i="12"/>
  <c r="U621" i="12"/>
  <c r="V621" i="12"/>
  <c r="W621" i="12"/>
  <c r="X621" i="12"/>
  <c r="Y621" i="12"/>
  <c r="S622" i="12"/>
  <c r="T622" i="12"/>
  <c r="U622" i="12"/>
  <c r="V622" i="12"/>
  <c r="W622" i="12"/>
  <c r="X622" i="12"/>
  <c r="Y622" i="12"/>
  <c r="S623" i="12"/>
  <c r="T623" i="12"/>
  <c r="U623" i="12"/>
  <c r="V623" i="12"/>
  <c r="W623" i="12"/>
  <c r="X623" i="12"/>
  <c r="Y623" i="12"/>
  <c r="S624" i="12"/>
  <c r="T624" i="12"/>
  <c r="U624" i="12"/>
  <c r="V624" i="12"/>
  <c r="W624" i="12"/>
  <c r="X624" i="12"/>
  <c r="Y624" i="12"/>
  <c r="S625" i="12"/>
  <c r="T625" i="12"/>
  <c r="U625" i="12"/>
  <c r="V625" i="12"/>
  <c r="W625" i="12"/>
  <c r="X625" i="12"/>
  <c r="Y625" i="12"/>
  <c r="S626" i="12"/>
  <c r="T626" i="12"/>
  <c r="U626" i="12"/>
  <c r="V626" i="12"/>
  <c r="W626" i="12"/>
  <c r="X626" i="12"/>
  <c r="Y626" i="12"/>
  <c r="S627" i="12"/>
  <c r="T627" i="12"/>
  <c r="U627" i="12"/>
  <c r="V627" i="12"/>
  <c r="W627" i="12"/>
  <c r="X627" i="12"/>
  <c r="Y627" i="12"/>
  <c r="S628" i="12"/>
  <c r="T628" i="12"/>
  <c r="U628" i="12"/>
  <c r="V628" i="12"/>
  <c r="W628" i="12"/>
  <c r="X628" i="12"/>
  <c r="Y628" i="12"/>
  <c r="S629" i="12"/>
  <c r="T629" i="12"/>
  <c r="U629" i="12"/>
  <c r="V629" i="12"/>
  <c r="W629" i="12"/>
  <c r="X629" i="12"/>
  <c r="Y629" i="12"/>
  <c r="S630" i="12"/>
  <c r="T630" i="12"/>
  <c r="U630" i="12"/>
  <c r="V630" i="12"/>
  <c r="W630" i="12"/>
  <c r="X630" i="12"/>
  <c r="Y630" i="12"/>
  <c r="S631" i="12"/>
  <c r="T631" i="12"/>
  <c r="U631" i="12"/>
  <c r="V631" i="12"/>
  <c r="W631" i="12"/>
  <c r="X631" i="12"/>
  <c r="Y631" i="12"/>
  <c r="S632" i="12"/>
  <c r="T632" i="12"/>
  <c r="U632" i="12"/>
  <c r="V632" i="12"/>
  <c r="W632" i="12"/>
  <c r="X632" i="12"/>
  <c r="Y632" i="12"/>
  <c r="S633" i="12"/>
  <c r="T633" i="12"/>
  <c r="U633" i="12"/>
  <c r="V633" i="12"/>
  <c r="W633" i="12"/>
  <c r="X633" i="12"/>
  <c r="Y633" i="12"/>
  <c r="S634" i="12"/>
  <c r="T634" i="12"/>
  <c r="U634" i="12"/>
  <c r="V634" i="12"/>
  <c r="W634" i="12"/>
  <c r="X634" i="12"/>
  <c r="Y634" i="12"/>
  <c r="S635" i="12"/>
  <c r="T635" i="12"/>
  <c r="U635" i="12"/>
  <c r="V635" i="12"/>
  <c r="W635" i="12"/>
  <c r="X635" i="12"/>
  <c r="Y635" i="12"/>
  <c r="S636" i="12"/>
  <c r="T636" i="12"/>
  <c r="U636" i="12"/>
  <c r="V636" i="12"/>
  <c r="W636" i="12"/>
  <c r="X636" i="12"/>
  <c r="Y636" i="12"/>
  <c r="S637" i="12"/>
  <c r="T637" i="12"/>
  <c r="U637" i="12"/>
  <c r="V637" i="12"/>
  <c r="W637" i="12"/>
  <c r="X637" i="12"/>
  <c r="Y637" i="12"/>
  <c r="S638" i="12"/>
  <c r="T638" i="12"/>
  <c r="U638" i="12"/>
  <c r="V638" i="12"/>
  <c r="W638" i="12"/>
  <c r="X638" i="12"/>
  <c r="Y638" i="12"/>
  <c r="S639" i="12"/>
  <c r="T639" i="12"/>
  <c r="U639" i="12"/>
  <c r="V639" i="12"/>
  <c r="W639" i="12"/>
  <c r="X639" i="12"/>
  <c r="Y639" i="12"/>
  <c r="S640" i="12"/>
  <c r="T640" i="12"/>
  <c r="U640" i="12"/>
  <c r="V640" i="12"/>
  <c r="W640" i="12"/>
  <c r="X640" i="12"/>
  <c r="Y640" i="12"/>
  <c r="S641" i="12"/>
  <c r="T641" i="12"/>
  <c r="U641" i="12"/>
  <c r="V641" i="12"/>
  <c r="W641" i="12"/>
  <c r="X641" i="12"/>
  <c r="Y641" i="12"/>
  <c r="S642" i="12"/>
  <c r="T642" i="12"/>
  <c r="U642" i="12"/>
  <c r="V642" i="12"/>
  <c r="W642" i="12"/>
  <c r="X642" i="12"/>
  <c r="Y642" i="12"/>
  <c r="S643" i="12"/>
  <c r="T643" i="12"/>
  <c r="U643" i="12"/>
  <c r="V643" i="12"/>
  <c r="W643" i="12"/>
  <c r="X643" i="12"/>
  <c r="Y643" i="12"/>
  <c r="S644" i="12"/>
  <c r="T644" i="12"/>
  <c r="U644" i="12"/>
  <c r="V644" i="12"/>
  <c r="W644" i="12"/>
  <c r="X644" i="12"/>
  <c r="Y644" i="12"/>
  <c r="S645" i="12"/>
  <c r="T645" i="12"/>
  <c r="U645" i="12"/>
  <c r="V645" i="12"/>
  <c r="W645" i="12"/>
  <c r="X645" i="12"/>
  <c r="Y645" i="12"/>
  <c r="S646" i="12"/>
  <c r="T646" i="12"/>
  <c r="U646" i="12"/>
  <c r="V646" i="12"/>
  <c r="W646" i="12"/>
  <c r="X646" i="12"/>
  <c r="Y646" i="12"/>
  <c r="S647" i="12"/>
  <c r="T647" i="12"/>
  <c r="U647" i="12"/>
  <c r="V647" i="12"/>
  <c r="W647" i="12"/>
  <c r="X647" i="12"/>
  <c r="Y647" i="12"/>
  <c r="S648" i="12"/>
  <c r="T648" i="12"/>
  <c r="U648" i="12"/>
  <c r="V648" i="12"/>
  <c r="W648" i="12"/>
  <c r="X648" i="12"/>
  <c r="Y648" i="12"/>
  <c r="S649" i="12"/>
  <c r="T649" i="12"/>
  <c r="U649" i="12"/>
  <c r="V649" i="12"/>
  <c r="W649" i="12"/>
  <c r="X649" i="12"/>
  <c r="Y649" i="12"/>
  <c r="S650" i="12"/>
  <c r="T650" i="12"/>
  <c r="U650" i="12"/>
  <c r="V650" i="12"/>
  <c r="W650" i="12"/>
  <c r="X650" i="12"/>
  <c r="Y650" i="12"/>
  <c r="S651" i="12"/>
  <c r="T651" i="12"/>
  <c r="U651" i="12"/>
  <c r="V651" i="12"/>
  <c r="W651" i="12"/>
  <c r="X651" i="12"/>
  <c r="Y651" i="12"/>
  <c r="S652" i="12"/>
  <c r="T652" i="12"/>
  <c r="U652" i="12"/>
  <c r="V652" i="12"/>
  <c r="W652" i="12"/>
  <c r="X652" i="12"/>
  <c r="Y652" i="12"/>
  <c r="S653" i="12"/>
  <c r="T653" i="12"/>
  <c r="U653" i="12"/>
  <c r="V653" i="12"/>
  <c r="W653" i="12"/>
  <c r="X653" i="12"/>
  <c r="Y653" i="12"/>
  <c r="S654" i="12"/>
  <c r="T654" i="12"/>
  <c r="U654" i="12"/>
  <c r="V654" i="12"/>
  <c r="W654" i="12"/>
  <c r="X654" i="12"/>
  <c r="Y654" i="12"/>
  <c r="S655" i="12"/>
  <c r="T655" i="12"/>
  <c r="U655" i="12"/>
  <c r="V655" i="12"/>
  <c r="W655" i="12"/>
  <c r="X655" i="12"/>
  <c r="Y655" i="12"/>
  <c r="S656" i="12"/>
  <c r="T656" i="12"/>
  <c r="U656" i="12"/>
  <c r="V656" i="12"/>
  <c r="W656" i="12"/>
  <c r="X656" i="12"/>
  <c r="Y656" i="12"/>
  <c r="S657" i="12"/>
  <c r="T657" i="12"/>
  <c r="U657" i="12"/>
  <c r="V657" i="12"/>
  <c r="W657" i="12"/>
  <c r="X657" i="12"/>
  <c r="Y657" i="12"/>
  <c r="S658" i="12"/>
  <c r="T658" i="12"/>
  <c r="U658" i="12"/>
  <c r="V658" i="12"/>
  <c r="W658" i="12"/>
  <c r="X658" i="12"/>
  <c r="Y658" i="12"/>
  <c r="S659" i="12"/>
  <c r="T659" i="12"/>
  <c r="U659" i="12"/>
  <c r="V659" i="12"/>
  <c r="W659" i="12"/>
  <c r="X659" i="12"/>
  <c r="Y659" i="12"/>
  <c r="S660" i="12"/>
  <c r="T660" i="12"/>
  <c r="U660" i="12"/>
  <c r="V660" i="12"/>
  <c r="W660" i="12"/>
  <c r="X660" i="12"/>
  <c r="Y660" i="12"/>
  <c r="S661" i="12"/>
  <c r="T661" i="12"/>
  <c r="U661" i="12"/>
  <c r="V661" i="12"/>
  <c r="W661" i="12"/>
  <c r="X661" i="12"/>
  <c r="Y661" i="12"/>
  <c r="S662" i="12"/>
  <c r="T662" i="12"/>
  <c r="U662" i="12"/>
  <c r="V662" i="12"/>
  <c r="W662" i="12"/>
  <c r="X662" i="12"/>
  <c r="Y662" i="12"/>
  <c r="S663" i="12"/>
  <c r="T663" i="12"/>
  <c r="U663" i="12"/>
  <c r="V663" i="12"/>
  <c r="W663" i="12"/>
  <c r="X663" i="12"/>
  <c r="Y663" i="12"/>
  <c r="S664" i="12"/>
  <c r="T664" i="12"/>
  <c r="U664" i="12"/>
  <c r="V664" i="12"/>
  <c r="W664" i="12"/>
  <c r="X664" i="12"/>
  <c r="Y664" i="12"/>
  <c r="S665" i="12"/>
  <c r="T665" i="12"/>
  <c r="U665" i="12"/>
  <c r="V665" i="12"/>
  <c r="W665" i="12"/>
  <c r="X665" i="12"/>
  <c r="Y665" i="12"/>
  <c r="S666" i="12"/>
  <c r="T666" i="12"/>
  <c r="U666" i="12"/>
  <c r="V666" i="12"/>
  <c r="W666" i="12"/>
  <c r="X666" i="12"/>
  <c r="Y666" i="12"/>
  <c r="S667" i="12"/>
  <c r="T667" i="12"/>
  <c r="U667" i="12"/>
  <c r="V667" i="12"/>
  <c r="W667" i="12"/>
  <c r="X667" i="12"/>
  <c r="Y667" i="12"/>
  <c r="S668" i="12"/>
  <c r="T668" i="12"/>
  <c r="U668" i="12"/>
  <c r="V668" i="12"/>
  <c r="W668" i="12"/>
  <c r="X668" i="12"/>
  <c r="Y668" i="12"/>
  <c r="S669" i="12"/>
  <c r="T669" i="12"/>
  <c r="U669" i="12"/>
  <c r="V669" i="12"/>
  <c r="W669" i="12"/>
  <c r="X669" i="12"/>
  <c r="Y669" i="12"/>
  <c r="S670" i="12"/>
  <c r="T670" i="12"/>
  <c r="U670" i="12"/>
  <c r="V670" i="12"/>
  <c r="W670" i="12"/>
  <c r="X670" i="12"/>
  <c r="Y670" i="12"/>
  <c r="S671" i="12"/>
  <c r="T671" i="12"/>
  <c r="U671" i="12"/>
  <c r="V671" i="12"/>
  <c r="W671" i="12"/>
  <c r="X671" i="12"/>
  <c r="Y671" i="12"/>
  <c r="S672" i="12"/>
  <c r="T672" i="12"/>
  <c r="U672" i="12"/>
  <c r="V672" i="12"/>
  <c r="W672" i="12"/>
  <c r="X672" i="12"/>
  <c r="Y672" i="12"/>
  <c r="S673" i="12"/>
  <c r="T673" i="12"/>
  <c r="U673" i="12"/>
  <c r="V673" i="12"/>
  <c r="W673" i="12"/>
  <c r="X673" i="12"/>
  <c r="Y673" i="12"/>
  <c r="S674" i="12"/>
  <c r="T674" i="12"/>
  <c r="U674" i="12"/>
  <c r="V674" i="12"/>
  <c r="W674" i="12"/>
  <c r="X674" i="12"/>
  <c r="Y674" i="12"/>
  <c r="S675" i="12"/>
  <c r="T675" i="12"/>
  <c r="U675" i="12"/>
  <c r="V675" i="12"/>
  <c r="W675" i="12"/>
  <c r="X675" i="12"/>
  <c r="Y675" i="12"/>
  <c r="S676" i="12"/>
  <c r="T676" i="12"/>
  <c r="U676" i="12"/>
  <c r="V676" i="12"/>
  <c r="W676" i="12"/>
  <c r="X676" i="12"/>
  <c r="Y676" i="12"/>
  <c r="S677" i="12"/>
  <c r="T677" i="12"/>
  <c r="U677" i="12"/>
  <c r="V677" i="12"/>
  <c r="W677" i="12"/>
  <c r="X677" i="12"/>
  <c r="Y677" i="12"/>
  <c r="S678" i="12"/>
  <c r="T678" i="12"/>
  <c r="U678" i="12"/>
  <c r="V678" i="12"/>
  <c r="W678" i="12"/>
  <c r="X678" i="12"/>
  <c r="Y678" i="12"/>
  <c r="S679" i="12"/>
  <c r="T679" i="12"/>
  <c r="U679" i="12"/>
  <c r="V679" i="12"/>
  <c r="W679" i="12"/>
  <c r="X679" i="12"/>
  <c r="Y679" i="12"/>
  <c r="S680" i="12"/>
  <c r="T680" i="12"/>
  <c r="U680" i="12"/>
  <c r="V680" i="12"/>
  <c r="W680" i="12"/>
  <c r="X680" i="12"/>
  <c r="Y680" i="12"/>
  <c r="S681" i="12"/>
  <c r="T681" i="12"/>
  <c r="U681" i="12"/>
  <c r="V681" i="12"/>
  <c r="W681" i="12"/>
  <c r="X681" i="12"/>
  <c r="Y681" i="12"/>
  <c r="S682" i="12"/>
  <c r="T682" i="12"/>
  <c r="U682" i="12"/>
  <c r="V682" i="12"/>
  <c r="W682" i="12"/>
  <c r="X682" i="12"/>
  <c r="Y682" i="12"/>
  <c r="S683" i="12"/>
  <c r="T683" i="12"/>
  <c r="U683" i="12"/>
  <c r="V683" i="12"/>
  <c r="W683" i="12"/>
  <c r="X683" i="12"/>
  <c r="Y683" i="12"/>
  <c r="S684" i="12"/>
  <c r="T684" i="12"/>
  <c r="U684" i="12"/>
  <c r="V684" i="12"/>
  <c r="W684" i="12"/>
  <c r="X684" i="12"/>
  <c r="Y684" i="12"/>
  <c r="S685" i="12"/>
  <c r="T685" i="12"/>
  <c r="U685" i="12"/>
  <c r="V685" i="12"/>
  <c r="W685" i="12"/>
  <c r="X685" i="12"/>
  <c r="Y685" i="12"/>
  <c r="S686" i="12"/>
  <c r="T686" i="12"/>
  <c r="U686" i="12"/>
  <c r="V686" i="12"/>
  <c r="W686" i="12"/>
  <c r="X686" i="12"/>
  <c r="Y686" i="12"/>
  <c r="S687" i="12"/>
  <c r="T687" i="12"/>
  <c r="U687" i="12"/>
  <c r="V687" i="12"/>
  <c r="W687" i="12"/>
  <c r="X687" i="12"/>
  <c r="Y687" i="12"/>
  <c r="S688" i="12"/>
  <c r="T688" i="12"/>
  <c r="U688" i="12"/>
  <c r="V688" i="12"/>
  <c r="W688" i="12"/>
  <c r="X688" i="12"/>
  <c r="Y688" i="12"/>
  <c r="S689" i="12"/>
  <c r="T689" i="12"/>
  <c r="U689" i="12"/>
  <c r="V689" i="12"/>
  <c r="W689" i="12"/>
  <c r="X689" i="12"/>
  <c r="Y689" i="12"/>
  <c r="S690" i="12"/>
  <c r="T690" i="12"/>
  <c r="U690" i="12"/>
  <c r="V690" i="12"/>
  <c r="W690" i="12"/>
  <c r="X690" i="12"/>
  <c r="Y690" i="12"/>
  <c r="S691" i="12"/>
  <c r="T691" i="12"/>
  <c r="U691" i="12"/>
  <c r="V691" i="12"/>
  <c r="W691" i="12"/>
  <c r="X691" i="12"/>
  <c r="Y691" i="12"/>
  <c r="S692" i="12"/>
  <c r="T692" i="12"/>
  <c r="U692" i="12"/>
  <c r="V692" i="12"/>
  <c r="W692" i="12"/>
  <c r="X692" i="12"/>
  <c r="Y692" i="12"/>
  <c r="S693" i="12"/>
  <c r="T693" i="12"/>
  <c r="U693" i="12"/>
  <c r="V693" i="12"/>
  <c r="W693" i="12"/>
  <c r="X693" i="12"/>
  <c r="Y693" i="12"/>
  <c r="S694" i="12"/>
  <c r="T694" i="12"/>
  <c r="U694" i="12"/>
  <c r="V694" i="12"/>
  <c r="W694" i="12"/>
  <c r="X694" i="12"/>
  <c r="Y694" i="12"/>
  <c r="S695" i="12"/>
  <c r="T695" i="12"/>
  <c r="U695" i="12"/>
  <c r="V695" i="12"/>
  <c r="W695" i="12"/>
  <c r="X695" i="12"/>
  <c r="Y695" i="12"/>
  <c r="S696" i="12"/>
  <c r="T696" i="12"/>
  <c r="U696" i="12"/>
  <c r="V696" i="12"/>
  <c r="W696" i="12"/>
  <c r="X696" i="12"/>
  <c r="Y696" i="12"/>
  <c r="S697" i="12"/>
  <c r="T697" i="12"/>
  <c r="U697" i="12"/>
  <c r="V697" i="12"/>
  <c r="W697" i="12"/>
  <c r="X697" i="12"/>
  <c r="Y697" i="12"/>
  <c r="S698" i="12"/>
  <c r="T698" i="12"/>
  <c r="U698" i="12"/>
  <c r="V698" i="12"/>
  <c r="W698" i="12"/>
  <c r="X698" i="12"/>
  <c r="Y698" i="12"/>
  <c r="S699" i="12"/>
  <c r="T699" i="12"/>
  <c r="U699" i="12"/>
  <c r="V699" i="12"/>
  <c r="W699" i="12"/>
  <c r="X699" i="12"/>
  <c r="Y699" i="12"/>
  <c r="S700" i="12"/>
  <c r="T700" i="12"/>
  <c r="U700" i="12"/>
  <c r="V700" i="12"/>
  <c r="W700" i="12"/>
  <c r="X700" i="12"/>
  <c r="Y700" i="12"/>
  <c r="S701" i="12"/>
  <c r="T701" i="12"/>
  <c r="U701" i="12"/>
  <c r="V701" i="12"/>
  <c r="W701" i="12"/>
  <c r="X701" i="12"/>
  <c r="Y701" i="12"/>
  <c r="S702" i="12"/>
  <c r="T702" i="12"/>
  <c r="U702" i="12"/>
  <c r="V702" i="12"/>
  <c r="W702" i="12"/>
  <c r="X702" i="12"/>
  <c r="Y702" i="12"/>
  <c r="S703" i="12"/>
  <c r="T703" i="12"/>
  <c r="U703" i="12"/>
  <c r="V703" i="12"/>
  <c r="W703" i="12"/>
  <c r="X703" i="12"/>
  <c r="Y703" i="12"/>
  <c r="S704" i="12"/>
  <c r="T704" i="12"/>
  <c r="U704" i="12"/>
  <c r="V704" i="12"/>
  <c r="W704" i="12"/>
  <c r="X704" i="12"/>
  <c r="Y704" i="12"/>
  <c r="S705" i="12"/>
  <c r="T705" i="12"/>
  <c r="U705" i="12"/>
  <c r="V705" i="12"/>
  <c r="W705" i="12"/>
  <c r="X705" i="12"/>
  <c r="Y705" i="12"/>
  <c r="S706" i="12"/>
  <c r="T706" i="12"/>
  <c r="U706" i="12"/>
  <c r="V706" i="12"/>
  <c r="W706" i="12"/>
  <c r="X706" i="12"/>
  <c r="Y706" i="12"/>
  <c r="S707" i="12"/>
  <c r="T707" i="12"/>
  <c r="U707" i="12"/>
  <c r="V707" i="12"/>
  <c r="W707" i="12"/>
  <c r="X707" i="12"/>
  <c r="Y707" i="12"/>
  <c r="S708" i="12"/>
  <c r="T708" i="12"/>
  <c r="U708" i="12"/>
  <c r="V708" i="12"/>
  <c r="W708" i="12"/>
  <c r="X708" i="12"/>
  <c r="Y708" i="12"/>
  <c r="S709" i="12"/>
  <c r="T709" i="12"/>
  <c r="U709" i="12"/>
  <c r="V709" i="12"/>
  <c r="W709" i="12"/>
  <c r="X709" i="12"/>
  <c r="Y709" i="12"/>
  <c r="S710" i="12"/>
  <c r="T710" i="12"/>
  <c r="U710" i="12"/>
  <c r="V710" i="12"/>
  <c r="W710" i="12"/>
  <c r="X710" i="12"/>
  <c r="Y710" i="12"/>
  <c r="S711" i="12"/>
  <c r="T711" i="12"/>
  <c r="U711" i="12"/>
  <c r="V711" i="12"/>
  <c r="W711" i="12"/>
  <c r="X711" i="12"/>
  <c r="Y711" i="12"/>
  <c r="S712" i="12"/>
  <c r="T712" i="12"/>
  <c r="U712" i="12"/>
  <c r="V712" i="12"/>
  <c r="W712" i="12"/>
  <c r="X712" i="12"/>
  <c r="Y712" i="12"/>
  <c r="S713" i="12"/>
  <c r="T713" i="12"/>
  <c r="U713" i="12"/>
  <c r="V713" i="12"/>
  <c r="W713" i="12"/>
  <c r="X713" i="12"/>
  <c r="Y713" i="12"/>
  <c r="S714" i="12"/>
  <c r="T714" i="12"/>
  <c r="U714" i="12"/>
  <c r="V714" i="12"/>
  <c r="W714" i="12"/>
  <c r="X714" i="12"/>
  <c r="Y714" i="12"/>
  <c r="S715" i="12"/>
  <c r="T715" i="12"/>
  <c r="U715" i="12"/>
  <c r="V715" i="12"/>
  <c r="W715" i="12"/>
  <c r="X715" i="12"/>
  <c r="Y715" i="12"/>
  <c r="S716" i="12"/>
  <c r="T716" i="12"/>
  <c r="U716" i="12"/>
  <c r="V716" i="12"/>
  <c r="W716" i="12"/>
  <c r="X716" i="12"/>
  <c r="Y716" i="12"/>
  <c r="S717" i="12"/>
  <c r="T717" i="12"/>
  <c r="U717" i="12"/>
  <c r="V717" i="12"/>
  <c r="W717" i="12"/>
  <c r="X717" i="12"/>
  <c r="Y717" i="12"/>
  <c r="S718" i="12"/>
  <c r="T718" i="12"/>
  <c r="U718" i="12"/>
  <c r="V718" i="12"/>
  <c r="W718" i="12"/>
  <c r="X718" i="12"/>
  <c r="Y718" i="12"/>
  <c r="S719" i="12"/>
  <c r="T719" i="12"/>
  <c r="U719" i="12"/>
  <c r="V719" i="12"/>
  <c r="W719" i="12"/>
  <c r="X719" i="12"/>
  <c r="Y719" i="12"/>
  <c r="S720" i="12"/>
  <c r="T720" i="12"/>
  <c r="U720" i="12"/>
  <c r="V720" i="12"/>
  <c r="W720" i="12"/>
  <c r="X720" i="12"/>
  <c r="Y720" i="12"/>
  <c r="S721" i="12"/>
  <c r="T721" i="12"/>
  <c r="U721" i="12"/>
  <c r="V721" i="12"/>
  <c r="W721" i="12"/>
  <c r="X721" i="12"/>
  <c r="Y721" i="12"/>
  <c r="S722" i="12"/>
  <c r="T722" i="12"/>
  <c r="U722" i="12"/>
  <c r="V722" i="12"/>
  <c r="W722" i="12"/>
  <c r="X722" i="12"/>
  <c r="Y722" i="12"/>
  <c r="S723" i="12"/>
  <c r="T723" i="12"/>
  <c r="U723" i="12"/>
  <c r="V723" i="12"/>
  <c r="W723" i="12"/>
  <c r="X723" i="12"/>
  <c r="Y723" i="12"/>
  <c r="S724" i="12"/>
  <c r="T724" i="12"/>
  <c r="U724" i="12"/>
  <c r="V724" i="12"/>
  <c r="W724" i="12"/>
  <c r="X724" i="12"/>
  <c r="Y724" i="12"/>
  <c r="S725" i="12"/>
  <c r="T725" i="12"/>
  <c r="U725" i="12"/>
  <c r="V725" i="12"/>
  <c r="W725" i="12"/>
  <c r="X725" i="12"/>
  <c r="Y725" i="12"/>
  <c r="S726" i="12"/>
  <c r="T726" i="12"/>
  <c r="U726" i="12"/>
  <c r="V726" i="12"/>
  <c r="W726" i="12"/>
  <c r="X726" i="12"/>
  <c r="Y726" i="12"/>
  <c r="S727" i="12"/>
  <c r="T727" i="12"/>
  <c r="U727" i="12"/>
  <c r="V727" i="12"/>
  <c r="W727" i="12"/>
  <c r="X727" i="12"/>
  <c r="Y727" i="12"/>
  <c r="S728" i="12"/>
  <c r="T728" i="12"/>
  <c r="U728" i="12"/>
  <c r="V728" i="12"/>
  <c r="W728" i="12"/>
  <c r="X728" i="12"/>
  <c r="Y728" i="12"/>
  <c r="S729" i="12"/>
  <c r="T729" i="12"/>
  <c r="U729" i="12"/>
  <c r="V729" i="12"/>
  <c r="W729" i="12"/>
  <c r="X729" i="12"/>
  <c r="Y729" i="12"/>
  <c r="S730" i="12"/>
  <c r="T730" i="12"/>
  <c r="U730" i="12"/>
  <c r="V730" i="12"/>
  <c r="W730" i="12"/>
  <c r="X730" i="12"/>
  <c r="Y730" i="12"/>
  <c r="S731" i="12"/>
  <c r="T731" i="12"/>
  <c r="U731" i="12"/>
  <c r="V731" i="12"/>
  <c r="W731" i="12"/>
  <c r="X731" i="12"/>
  <c r="Y731" i="12"/>
  <c r="S732" i="12"/>
  <c r="T732" i="12"/>
  <c r="U732" i="12"/>
  <c r="V732" i="12"/>
  <c r="W732" i="12"/>
  <c r="X732" i="12"/>
  <c r="Y732" i="12"/>
  <c r="S733" i="12"/>
  <c r="T733" i="12"/>
  <c r="U733" i="12"/>
  <c r="V733" i="12"/>
  <c r="W733" i="12"/>
  <c r="X733" i="12"/>
  <c r="Y733" i="12"/>
  <c r="S734" i="12"/>
  <c r="T734" i="12"/>
  <c r="U734" i="12"/>
  <c r="V734" i="12"/>
  <c r="W734" i="12"/>
  <c r="X734" i="12"/>
  <c r="Y734" i="12"/>
  <c r="S735" i="12"/>
  <c r="T735" i="12"/>
  <c r="U735" i="12"/>
  <c r="V735" i="12"/>
  <c r="W735" i="12"/>
  <c r="X735" i="12"/>
  <c r="Y735" i="12"/>
  <c r="S736" i="12"/>
  <c r="T736" i="12"/>
  <c r="U736" i="12"/>
  <c r="V736" i="12"/>
  <c r="W736" i="12"/>
  <c r="X736" i="12"/>
  <c r="Y736" i="12"/>
  <c r="S737" i="12"/>
  <c r="T737" i="12"/>
  <c r="U737" i="12"/>
  <c r="V737" i="12"/>
  <c r="W737" i="12"/>
  <c r="X737" i="12"/>
  <c r="Y737" i="12"/>
  <c r="S738" i="12"/>
  <c r="T738" i="12"/>
  <c r="U738" i="12"/>
  <c r="V738" i="12"/>
  <c r="W738" i="12"/>
  <c r="X738" i="12"/>
  <c r="Y738" i="12"/>
  <c r="S739" i="12"/>
  <c r="T739" i="12"/>
  <c r="U739" i="12"/>
  <c r="V739" i="12"/>
  <c r="W739" i="12"/>
  <c r="X739" i="12"/>
  <c r="Y739" i="12"/>
  <c r="S740" i="12"/>
  <c r="T740" i="12"/>
  <c r="U740" i="12"/>
  <c r="V740" i="12"/>
  <c r="W740" i="12"/>
  <c r="X740" i="12"/>
  <c r="Y740" i="12"/>
  <c r="S741" i="12"/>
  <c r="T741" i="12"/>
  <c r="U741" i="12"/>
  <c r="V741" i="12"/>
  <c r="W741" i="12"/>
  <c r="X741" i="12"/>
  <c r="Y741" i="12"/>
  <c r="S742" i="12"/>
  <c r="T742" i="12"/>
  <c r="U742" i="12"/>
  <c r="V742" i="12"/>
  <c r="W742" i="12"/>
  <c r="X742" i="12"/>
  <c r="Y742" i="12"/>
  <c r="S743" i="12"/>
  <c r="T743" i="12"/>
  <c r="U743" i="12"/>
  <c r="V743" i="12"/>
  <c r="W743" i="12"/>
  <c r="X743" i="12"/>
  <c r="Y743" i="12"/>
  <c r="S744" i="12"/>
  <c r="T744" i="12"/>
  <c r="U744" i="12"/>
  <c r="V744" i="12"/>
  <c r="W744" i="12"/>
  <c r="X744" i="12"/>
  <c r="Y744" i="12"/>
  <c r="S745" i="12"/>
  <c r="T745" i="12"/>
  <c r="U745" i="12"/>
  <c r="V745" i="12"/>
  <c r="W745" i="12"/>
  <c r="X745" i="12"/>
  <c r="Y745" i="12"/>
  <c r="S746" i="12"/>
  <c r="T746" i="12"/>
  <c r="U746" i="12"/>
  <c r="V746" i="12"/>
  <c r="W746" i="12"/>
  <c r="X746" i="12"/>
  <c r="Y746" i="12"/>
  <c r="S747" i="12"/>
  <c r="T747" i="12"/>
  <c r="U747" i="12"/>
  <c r="V747" i="12"/>
  <c r="W747" i="12"/>
  <c r="X747" i="12"/>
  <c r="Y747" i="12"/>
  <c r="S748" i="12"/>
  <c r="T748" i="12"/>
  <c r="U748" i="12"/>
  <c r="V748" i="12"/>
  <c r="W748" i="12"/>
  <c r="X748" i="12"/>
  <c r="Y748" i="12"/>
  <c r="S749" i="12"/>
  <c r="T749" i="12"/>
  <c r="U749" i="12"/>
  <c r="V749" i="12"/>
  <c r="W749" i="12"/>
  <c r="X749" i="12"/>
  <c r="Y749" i="12"/>
  <c r="S750" i="12"/>
  <c r="T750" i="12"/>
  <c r="U750" i="12"/>
  <c r="V750" i="12"/>
  <c r="W750" i="12"/>
  <c r="X750" i="12"/>
  <c r="Y750" i="12"/>
  <c r="S751" i="12"/>
  <c r="T751" i="12"/>
  <c r="U751" i="12"/>
  <c r="V751" i="12"/>
  <c r="W751" i="12"/>
  <c r="X751" i="12"/>
  <c r="Y751" i="12"/>
  <c r="S752" i="12"/>
  <c r="T752" i="12"/>
  <c r="U752" i="12"/>
  <c r="V752" i="12"/>
  <c r="W752" i="12"/>
  <c r="X752" i="12"/>
  <c r="Y752" i="12"/>
  <c r="S753" i="12"/>
  <c r="T753" i="12"/>
  <c r="U753" i="12"/>
  <c r="V753" i="12"/>
  <c r="W753" i="12"/>
  <c r="X753" i="12"/>
  <c r="Y753" i="12"/>
  <c r="S754" i="12"/>
  <c r="T754" i="12"/>
  <c r="U754" i="12"/>
  <c r="V754" i="12"/>
  <c r="W754" i="12"/>
  <c r="X754" i="12"/>
  <c r="Y754" i="12"/>
  <c r="S755" i="12"/>
  <c r="T755" i="12"/>
  <c r="U755" i="12"/>
  <c r="V755" i="12"/>
  <c r="W755" i="12"/>
  <c r="X755" i="12"/>
  <c r="Y755" i="12"/>
  <c r="S756" i="12"/>
  <c r="T756" i="12"/>
  <c r="U756" i="12"/>
  <c r="V756" i="12"/>
  <c r="W756" i="12"/>
  <c r="X756" i="12"/>
  <c r="Y756" i="12"/>
  <c r="S757" i="12"/>
  <c r="T757" i="12"/>
  <c r="U757" i="12"/>
  <c r="V757" i="12"/>
  <c r="W757" i="12"/>
  <c r="X757" i="12"/>
  <c r="Y757" i="12"/>
  <c r="S758" i="12"/>
  <c r="T758" i="12"/>
  <c r="U758" i="12"/>
  <c r="V758" i="12"/>
  <c r="W758" i="12"/>
  <c r="X758" i="12"/>
  <c r="Y758" i="12"/>
  <c r="S759" i="12"/>
  <c r="T759" i="12"/>
  <c r="U759" i="12"/>
  <c r="V759" i="12"/>
  <c r="W759" i="12"/>
  <c r="X759" i="12"/>
  <c r="Y759" i="12"/>
  <c r="S760" i="12"/>
  <c r="T760" i="12"/>
  <c r="U760" i="12"/>
  <c r="V760" i="12"/>
  <c r="W760" i="12"/>
  <c r="X760" i="12"/>
  <c r="Y760" i="12"/>
  <c r="S761" i="12"/>
  <c r="T761" i="12"/>
  <c r="U761" i="12"/>
  <c r="V761" i="12"/>
  <c r="W761" i="12"/>
  <c r="X761" i="12"/>
  <c r="Y761" i="12"/>
  <c r="S762" i="12"/>
  <c r="T762" i="12"/>
  <c r="U762" i="12"/>
  <c r="V762" i="12"/>
  <c r="W762" i="12"/>
  <c r="X762" i="12"/>
  <c r="Y762" i="12"/>
  <c r="S763" i="12"/>
  <c r="T763" i="12"/>
  <c r="U763" i="12"/>
  <c r="V763" i="12"/>
  <c r="W763" i="12"/>
  <c r="X763" i="12"/>
  <c r="Y763" i="12"/>
  <c r="S764" i="12"/>
  <c r="T764" i="12"/>
  <c r="U764" i="12"/>
  <c r="V764" i="12"/>
  <c r="W764" i="12"/>
  <c r="X764" i="12"/>
  <c r="Y764" i="12"/>
  <c r="S765" i="12"/>
  <c r="T765" i="12"/>
  <c r="U765" i="12"/>
  <c r="V765" i="12"/>
  <c r="W765" i="12"/>
  <c r="X765" i="12"/>
  <c r="Y765" i="12"/>
  <c r="S766" i="12"/>
  <c r="T766" i="12"/>
  <c r="U766" i="12"/>
  <c r="V766" i="12"/>
  <c r="W766" i="12"/>
  <c r="X766" i="12"/>
  <c r="Y766" i="12"/>
  <c r="S767" i="12"/>
  <c r="T767" i="12"/>
  <c r="U767" i="12"/>
  <c r="V767" i="12"/>
  <c r="W767" i="12"/>
  <c r="X767" i="12"/>
  <c r="Y767" i="12"/>
  <c r="S768" i="12"/>
  <c r="T768" i="12"/>
  <c r="U768" i="12"/>
  <c r="V768" i="12"/>
  <c r="W768" i="12"/>
  <c r="X768" i="12"/>
  <c r="Y768" i="12"/>
  <c r="S769" i="12"/>
  <c r="T769" i="12"/>
  <c r="U769" i="12"/>
  <c r="V769" i="12"/>
  <c r="W769" i="12"/>
  <c r="X769" i="12"/>
  <c r="Y769" i="12"/>
  <c r="S770" i="12"/>
  <c r="T770" i="12"/>
  <c r="U770" i="12"/>
  <c r="V770" i="12"/>
  <c r="W770" i="12"/>
  <c r="X770" i="12"/>
  <c r="Y770" i="12"/>
  <c r="S771" i="12"/>
  <c r="T771" i="12"/>
  <c r="U771" i="12"/>
  <c r="V771" i="12"/>
  <c r="W771" i="12"/>
  <c r="X771" i="12"/>
  <c r="Y771" i="12"/>
  <c r="S772" i="12"/>
  <c r="T772" i="12"/>
  <c r="U772" i="12"/>
  <c r="V772" i="12"/>
  <c r="W772" i="12"/>
  <c r="X772" i="12"/>
  <c r="Y772" i="12"/>
  <c r="S773" i="12"/>
  <c r="T773" i="12"/>
  <c r="U773" i="12"/>
  <c r="V773" i="12"/>
  <c r="W773" i="12"/>
  <c r="X773" i="12"/>
  <c r="Y773" i="12"/>
  <c r="S774" i="12"/>
  <c r="T774" i="12"/>
  <c r="U774" i="12"/>
  <c r="V774" i="12"/>
  <c r="W774" i="12"/>
  <c r="X774" i="12"/>
  <c r="Y774" i="12"/>
  <c r="S775" i="12"/>
  <c r="T775" i="12"/>
  <c r="U775" i="12"/>
  <c r="V775" i="12"/>
  <c r="W775" i="12"/>
  <c r="X775" i="12"/>
  <c r="Y775" i="12"/>
  <c r="S776" i="12"/>
  <c r="T776" i="12"/>
  <c r="U776" i="12"/>
  <c r="V776" i="12"/>
  <c r="W776" i="12"/>
  <c r="X776" i="12"/>
  <c r="Y776" i="12"/>
  <c r="S777" i="12"/>
  <c r="T777" i="12"/>
  <c r="U777" i="12"/>
  <c r="V777" i="12"/>
  <c r="W777" i="12"/>
  <c r="X777" i="12"/>
  <c r="Y777" i="12"/>
  <c r="S778" i="12"/>
  <c r="T778" i="12"/>
  <c r="U778" i="12"/>
  <c r="V778" i="12"/>
  <c r="W778" i="12"/>
  <c r="X778" i="12"/>
  <c r="Y778" i="12"/>
  <c r="S779" i="12"/>
  <c r="T779" i="12"/>
  <c r="U779" i="12"/>
  <c r="V779" i="12"/>
  <c r="W779" i="12"/>
  <c r="X779" i="12"/>
  <c r="Y779" i="12"/>
  <c r="S780" i="12"/>
  <c r="T780" i="12"/>
  <c r="U780" i="12"/>
  <c r="V780" i="12"/>
  <c r="W780" i="12"/>
  <c r="X780" i="12"/>
  <c r="Y780" i="12"/>
  <c r="S781" i="12"/>
  <c r="T781" i="12"/>
  <c r="U781" i="12"/>
  <c r="V781" i="12"/>
  <c r="W781" i="12"/>
  <c r="X781" i="12"/>
  <c r="Y781" i="12"/>
  <c r="S782" i="12"/>
  <c r="T782" i="12"/>
  <c r="U782" i="12"/>
  <c r="V782" i="12"/>
  <c r="W782" i="12"/>
  <c r="X782" i="12"/>
  <c r="Y782" i="12"/>
  <c r="S783" i="12"/>
  <c r="T783" i="12"/>
  <c r="U783" i="12"/>
  <c r="V783" i="12"/>
  <c r="W783" i="12"/>
  <c r="X783" i="12"/>
  <c r="Y783" i="12"/>
  <c r="S784" i="12"/>
  <c r="T784" i="12"/>
  <c r="U784" i="12"/>
  <c r="V784" i="12"/>
  <c r="W784" i="12"/>
  <c r="X784" i="12"/>
  <c r="Y784" i="12"/>
  <c r="S785" i="12"/>
  <c r="T785" i="12"/>
  <c r="U785" i="12"/>
  <c r="V785" i="12"/>
  <c r="W785" i="12"/>
  <c r="X785" i="12"/>
  <c r="Y785" i="12"/>
  <c r="S786" i="12"/>
  <c r="T786" i="12"/>
  <c r="U786" i="12"/>
  <c r="V786" i="12"/>
  <c r="W786" i="12"/>
  <c r="X786" i="12"/>
  <c r="Y786" i="12"/>
  <c r="S787" i="12"/>
  <c r="T787" i="12"/>
  <c r="U787" i="12"/>
  <c r="V787" i="12"/>
  <c r="W787" i="12"/>
  <c r="X787" i="12"/>
  <c r="Y787" i="12"/>
  <c r="S788" i="12"/>
  <c r="T788" i="12"/>
  <c r="U788" i="12"/>
  <c r="V788" i="12"/>
  <c r="W788" i="12"/>
  <c r="X788" i="12"/>
  <c r="Y788" i="12"/>
  <c r="S789" i="12"/>
  <c r="T789" i="12"/>
  <c r="U789" i="12"/>
  <c r="V789" i="12"/>
  <c r="W789" i="12"/>
  <c r="X789" i="12"/>
  <c r="Y789" i="12"/>
  <c r="S790" i="12"/>
  <c r="T790" i="12"/>
  <c r="U790" i="12"/>
  <c r="V790" i="12"/>
  <c r="W790" i="12"/>
  <c r="X790" i="12"/>
  <c r="Y790" i="12"/>
  <c r="S791" i="12"/>
  <c r="T791" i="12"/>
  <c r="U791" i="12"/>
  <c r="V791" i="12"/>
  <c r="W791" i="12"/>
  <c r="X791" i="12"/>
  <c r="Y791" i="12"/>
  <c r="S792" i="12"/>
  <c r="T792" i="12"/>
  <c r="U792" i="12"/>
  <c r="V792" i="12"/>
  <c r="W792" i="12"/>
  <c r="X792" i="12"/>
  <c r="Y792" i="12"/>
  <c r="S793" i="12"/>
  <c r="T793" i="12"/>
  <c r="U793" i="12"/>
  <c r="V793" i="12"/>
  <c r="W793" i="12"/>
  <c r="X793" i="12"/>
  <c r="Y793" i="12"/>
  <c r="S794" i="12"/>
  <c r="T794" i="12"/>
  <c r="U794" i="12"/>
  <c r="V794" i="12"/>
  <c r="W794" i="12"/>
  <c r="X794" i="12"/>
  <c r="Y794" i="12"/>
  <c r="S795" i="12"/>
  <c r="T795" i="12"/>
  <c r="U795" i="12"/>
  <c r="V795" i="12"/>
  <c r="W795" i="12"/>
  <c r="X795" i="12"/>
  <c r="Y795" i="12"/>
  <c r="S796" i="12"/>
  <c r="T796" i="12"/>
  <c r="U796" i="12"/>
  <c r="V796" i="12"/>
  <c r="W796" i="12"/>
  <c r="X796" i="12"/>
  <c r="Y796" i="12"/>
  <c r="S797" i="12"/>
  <c r="T797" i="12"/>
  <c r="U797" i="12"/>
  <c r="V797" i="12"/>
  <c r="W797" i="12"/>
  <c r="X797" i="12"/>
  <c r="Y797" i="12"/>
  <c r="S798" i="12"/>
  <c r="T798" i="12"/>
  <c r="U798" i="12"/>
  <c r="V798" i="12"/>
  <c r="W798" i="12"/>
  <c r="X798" i="12"/>
  <c r="Y798" i="12"/>
  <c r="S799" i="12"/>
  <c r="T799" i="12"/>
  <c r="U799" i="12"/>
  <c r="V799" i="12"/>
  <c r="W799" i="12"/>
  <c r="X799" i="12"/>
  <c r="Y799" i="12"/>
  <c r="S800" i="12"/>
  <c r="T800" i="12"/>
  <c r="U800" i="12"/>
  <c r="V800" i="12"/>
  <c r="W800" i="12"/>
  <c r="X800" i="12"/>
  <c r="Y800" i="12"/>
  <c r="S801" i="12"/>
  <c r="T801" i="12"/>
  <c r="U801" i="12"/>
  <c r="V801" i="12"/>
  <c r="W801" i="12"/>
  <c r="X801" i="12"/>
  <c r="Y801" i="12"/>
  <c r="S802" i="12"/>
  <c r="T802" i="12"/>
  <c r="U802" i="12"/>
  <c r="V802" i="12"/>
  <c r="W802" i="12"/>
  <c r="X802" i="12"/>
  <c r="Y802" i="12"/>
  <c r="S803" i="12"/>
  <c r="T803" i="12"/>
  <c r="U803" i="12"/>
  <c r="V803" i="12"/>
  <c r="W803" i="12"/>
  <c r="X803" i="12"/>
  <c r="Y803" i="12"/>
  <c r="S804" i="12"/>
  <c r="T804" i="12"/>
  <c r="U804" i="12"/>
  <c r="V804" i="12"/>
  <c r="W804" i="12"/>
  <c r="X804" i="12"/>
  <c r="Y804" i="12"/>
  <c r="S805" i="12"/>
  <c r="T805" i="12"/>
  <c r="U805" i="12"/>
  <c r="V805" i="12"/>
  <c r="W805" i="12"/>
  <c r="X805" i="12"/>
  <c r="Y805" i="12"/>
  <c r="S806" i="12"/>
  <c r="T806" i="12"/>
  <c r="U806" i="12"/>
  <c r="V806" i="12"/>
  <c r="W806" i="12"/>
  <c r="X806" i="12"/>
  <c r="Y806" i="12"/>
  <c r="S807" i="12"/>
  <c r="T807" i="12"/>
  <c r="U807" i="12"/>
  <c r="V807" i="12"/>
  <c r="W807" i="12"/>
  <c r="X807" i="12"/>
  <c r="Y807" i="12"/>
  <c r="S808" i="12"/>
  <c r="T808" i="12"/>
  <c r="U808" i="12"/>
  <c r="V808" i="12"/>
  <c r="W808" i="12"/>
  <c r="X808" i="12"/>
  <c r="Y808" i="12"/>
  <c r="S809" i="12"/>
  <c r="T809" i="12"/>
  <c r="U809" i="12"/>
  <c r="V809" i="12"/>
  <c r="W809" i="12"/>
  <c r="X809" i="12"/>
  <c r="Y809" i="12"/>
  <c r="S810" i="12"/>
  <c r="T810" i="12"/>
  <c r="U810" i="12"/>
  <c r="V810" i="12"/>
  <c r="W810" i="12"/>
  <c r="X810" i="12"/>
  <c r="Y810" i="12"/>
  <c r="S811" i="12"/>
  <c r="T811" i="12"/>
  <c r="U811" i="12"/>
  <c r="V811" i="12"/>
  <c r="W811" i="12"/>
  <c r="X811" i="12"/>
  <c r="Y811" i="12"/>
  <c r="S812" i="12"/>
  <c r="T812" i="12"/>
  <c r="U812" i="12"/>
  <c r="V812" i="12"/>
  <c r="W812" i="12"/>
  <c r="X812" i="12"/>
  <c r="Y812" i="12"/>
  <c r="S813" i="12"/>
  <c r="T813" i="12"/>
  <c r="U813" i="12"/>
  <c r="V813" i="12"/>
  <c r="W813" i="12"/>
  <c r="X813" i="12"/>
  <c r="Y813" i="12"/>
  <c r="S814" i="12"/>
  <c r="T814" i="12"/>
  <c r="U814" i="12"/>
  <c r="V814" i="12"/>
  <c r="W814" i="12"/>
  <c r="X814" i="12"/>
  <c r="Y814" i="12"/>
  <c r="S815" i="12"/>
  <c r="T815" i="12"/>
  <c r="U815" i="12"/>
  <c r="V815" i="12"/>
  <c r="W815" i="12"/>
  <c r="X815" i="12"/>
  <c r="Y815" i="12"/>
  <c r="S816" i="12"/>
  <c r="T816" i="12"/>
  <c r="U816" i="12"/>
  <c r="V816" i="12"/>
  <c r="W816" i="12"/>
  <c r="X816" i="12"/>
  <c r="Y816" i="12"/>
  <c r="S817" i="12"/>
  <c r="T817" i="12"/>
  <c r="U817" i="12"/>
  <c r="V817" i="12"/>
  <c r="W817" i="12"/>
  <c r="X817" i="12"/>
  <c r="Y817" i="12"/>
  <c r="S818" i="12"/>
  <c r="T818" i="12"/>
  <c r="U818" i="12"/>
  <c r="V818" i="12"/>
  <c r="W818" i="12"/>
  <c r="X818" i="12"/>
  <c r="Y818" i="12"/>
  <c r="S819" i="12"/>
  <c r="T819" i="12"/>
  <c r="U819" i="12"/>
  <c r="V819" i="12"/>
  <c r="W819" i="12"/>
  <c r="X819" i="12"/>
  <c r="Y819" i="12"/>
  <c r="S820" i="12"/>
  <c r="T820" i="12"/>
  <c r="U820" i="12"/>
  <c r="V820" i="12"/>
  <c r="W820" i="12"/>
  <c r="X820" i="12"/>
  <c r="Y820" i="12"/>
  <c r="S821" i="12"/>
  <c r="T821" i="12"/>
  <c r="U821" i="12"/>
  <c r="V821" i="12"/>
  <c r="W821" i="12"/>
  <c r="X821" i="12"/>
  <c r="Y821" i="12"/>
  <c r="S822" i="12"/>
  <c r="T822" i="12"/>
  <c r="U822" i="12"/>
  <c r="V822" i="12"/>
  <c r="W822" i="12"/>
  <c r="X822" i="12"/>
  <c r="Y822" i="12"/>
  <c r="S823" i="12"/>
  <c r="T823" i="12"/>
  <c r="U823" i="12"/>
  <c r="V823" i="12"/>
  <c r="W823" i="12"/>
  <c r="X823" i="12"/>
  <c r="Y823" i="12"/>
  <c r="S824" i="12"/>
  <c r="T824" i="12"/>
  <c r="U824" i="12"/>
  <c r="V824" i="12"/>
  <c r="W824" i="12"/>
  <c r="X824" i="12"/>
  <c r="Y824" i="12"/>
  <c r="S825" i="12"/>
  <c r="T825" i="12"/>
  <c r="U825" i="12"/>
  <c r="V825" i="12"/>
  <c r="W825" i="12"/>
  <c r="X825" i="12"/>
  <c r="Y825" i="12"/>
  <c r="S826" i="12"/>
  <c r="T826" i="12"/>
  <c r="U826" i="12"/>
  <c r="V826" i="12"/>
  <c r="W826" i="12"/>
  <c r="X826" i="12"/>
  <c r="Y826" i="12"/>
  <c r="S827" i="12"/>
  <c r="T827" i="12"/>
  <c r="U827" i="12"/>
  <c r="V827" i="12"/>
  <c r="W827" i="12"/>
  <c r="X827" i="12"/>
  <c r="Y827" i="12"/>
  <c r="S828" i="12"/>
  <c r="T828" i="12"/>
  <c r="U828" i="12"/>
  <c r="V828" i="12"/>
  <c r="W828" i="12"/>
  <c r="X828" i="12"/>
  <c r="Y828" i="12"/>
  <c r="S829" i="12"/>
  <c r="T829" i="12"/>
  <c r="U829" i="12"/>
  <c r="V829" i="12"/>
  <c r="W829" i="12"/>
  <c r="X829" i="12"/>
  <c r="Y829" i="12"/>
  <c r="S830" i="12"/>
  <c r="T830" i="12"/>
  <c r="U830" i="12"/>
  <c r="V830" i="12"/>
  <c r="W830" i="12"/>
  <c r="X830" i="12"/>
  <c r="Y830" i="12"/>
  <c r="S831" i="12"/>
  <c r="T831" i="12"/>
  <c r="U831" i="12"/>
  <c r="V831" i="12"/>
  <c r="W831" i="12"/>
  <c r="X831" i="12"/>
  <c r="Y831" i="12"/>
  <c r="S832" i="12"/>
  <c r="T832" i="12"/>
  <c r="U832" i="12"/>
  <c r="V832" i="12"/>
  <c r="W832" i="12"/>
  <c r="X832" i="12"/>
  <c r="Y832" i="12"/>
  <c r="S833" i="12"/>
  <c r="T833" i="12"/>
  <c r="U833" i="12"/>
  <c r="V833" i="12"/>
  <c r="W833" i="12"/>
  <c r="X833" i="12"/>
  <c r="Y833" i="12"/>
  <c r="S834" i="12"/>
  <c r="T834" i="12"/>
  <c r="U834" i="12"/>
  <c r="V834" i="12"/>
  <c r="W834" i="12"/>
  <c r="X834" i="12"/>
  <c r="Y834" i="12"/>
  <c r="S835" i="12"/>
  <c r="T835" i="12"/>
  <c r="U835" i="12"/>
  <c r="V835" i="12"/>
  <c r="W835" i="12"/>
  <c r="X835" i="12"/>
  <c r="Y835" i="12"/>
  <c r="S836" i="12"/>
  <c r="T836" i="12"/>
  <c r="U836" i="12"/>
  <c r="V836" i="12"/>
  <c r="W836" i="12"/>
  <c r="X836" i="12"/>
  <c r="Y836" i="12"/>
  <c r="S837" i="12"/>
  <c r="T837" i="12"/>
  <c r="U837" i="12"/>
  <c r="V837" i="12"/>
  <c r="W837" i="12"/>
  <c r="X837" i="12"/>
  <c r="Y837" i="12"/>
  <c r="S838" i="12"/>
  <c r="T838" i="12"/>
  <c r="U838" i="12"/>
  <c r="V838" i="12"/>
  <c r="W838" i="12"/>
  <c r="X838" i="12"/>
  <c r="Y838" i="12"/>
  <c r="S839" i="12"/>
  <c r="T839" i="12"/>
  <c r="U839" i="12"/>
  <c r="V839" i="12"/>
  <c r="W839" i="12"/>
  <c r="X839" i="12"/>
  <c r="Y839" i="12"/>
  <c r="S840" i="12"/>
  <c r="T840" i="12"/>
  <c r="U840" i="12"/>
  <c r="V840" i="12"/>
  <c r="W840" i="12"/>
  <c r="X840" i="12"/>
  <c r="Y840" i="12"/>
  <c r="S841" i="12"/>
  <c r="T841" i="12"/>
  <c r="U841" i="12"/>
  <c r="V841" i="12"/>
  <c r="W841" i="12"/>
  <c r="X841" i="12"/>
  <c r="Y841" i="12"/>
  <c r="S842" i="12"/>
  <c r="T842" i="12"/>
  <c r="U842" i="12"/>
  <c r="V842" i="12"/>
  <c r="W842" i="12"/>
  <c r="X842" i="12"/>
  <c r="Y842" i="12"/>
  <c r="S843" i="12"/>
  <c r="T843" i="12"/>
  <c r="U843" i="12"/>
  <c r="V843" i="12"/>
  <c r="W843" i="12"/>
  <c r="X843" i="12"/>
  <c r="Y843" i="12"/>
  <c r="S844" i="12"/>
  <c r="T844" i="12"/>
  <c r="U844" i="12"/>
  <c r="V844" i="12"/>
  <c r="W844" i="12"/>
  <c r="X844" i="12"/>
  <c r="Y844" i="12"/>
  <c r="S845" i="12"/>
  <c r="T845" i="12"/>
  <c r="U845" i="12"/>
  <c r="V845" i="12"/>
  <c r="W845" i="12"/>
  <c r="X845" i="12"/>
  <c r="Y845" i="12"/>
  <c r="S846" i="12"/>
  <c r="T846" i="12"/>
  <c r="U846" i="12"/>
  <c r="V846" i="12"/>
  <c r="W846" i="12"/>
  <c r="X846" i="12"/>
  <c r="Y846" i="12"/>
  <c r="S847" i="12"/>
  <c r="T847" i="12"/>
  <c r="U847" i="12"/>
  <c r="V847" i="12"/>
  <c r="W847" i="12"/>
  <c r="X847" i="12"/>
  <c r="Y847" i="12"/>
  <c r="S848" i="12"/>
  <c r="T848" i="12"/>
  <c r="U848" i="12"/>
  <c r="V848" i="12"/>
  <c r="W848" i="12"/>
  <c r="X848" i="12"/>
  <c r="Y848" i="12"/>
  <c r="S849" i="12"/>
  <c r="T849" i="12"/>
  <c r="U849" i="12"/>
  <c r="V849" i="12"/>
  <c r="W849" i="12"/>
  <c r="X849" i="12"/>
  <c r="Y849" i="12"/>
  <c r="S850" i="12"/>
  <c r="T850" i="12"/>
  <c r="U850" i="12"/>
  <c r="V850" i="12"/>
  <c r="W850" i="12"/>
  <c r="X850" i="12"/>
  <c r="Y850" i="12"/>
  <c r="S851" i="12"/>
  <c r="T851" i="12"/>
  <c r="U851" i="12"/>
  <c r="V851" i="12"/>
  <c r="W851" i="12"/>
  <c r="X851" i="12"/>
  <c r="Y851" i="12"/>
  <c r="S852" i="12"/>
  <c r="T852" i="12"/>
  <c r="U852" i="12"/>
  <c r="V852" i="12"/>
  <c r="W852" i="12"/>
  <c r="X852" i="12"/>
  <c r="Y852" i="12"/>
  <c r="S853" i="12"/>
  <c r="T853" i="12"/>
  <c r="U853" i="12"/>
  <c r="V853" i="12"/>
  <c r="W853" i="12"/>
  <c r="X853" i="12"/>
  <c r="Y853" i="12"/>
  <c r="S854" i="12"/>
  <c r="T854" i="12"/>
  <c r="U854" i="12"/>
  <c r="V854" i="12"/>
  <c r="W854" i="12"/>
  <c r="X854" i="12"/>
  <c r="Y854" i="12"/>
  <c r="S855" i="12"/>
  <c r="T855" i="12"/>
  <c r="U855" i="12"/>
  <c r="V855" i="12"/>
  <c r="W855" i="12"/>
  <c r="X855" i="12"/>
  <c r="Y855" i="12"/>
  <c r="S856" i="12"/>
  <c r="T856" i="12"/>
  <c r="U856" i="12"/>
  <c r="V856" i="12"/>
  <c r="W856" i="12"/>
  <c r="X856" i="12"/>
  <c r="Y856" i="12"/>
  <c r="S857" i="12"/>
  <c r="T857" i="12"/>
  <c r="U857" i="12"/>
  <c r="V857" i="12"/>
  <c r="W857" i="12"/>
  <c r="X857" i="12"/>
  <c r="Y857" i="12"/>
  <c r="S858" i="12"/>
  <c r="T858" i="12"/>
  <c r="U858" i="12"/>
  <c r="V858" i="12"/>
  <c r="W858" i="12"/>
  <c r="X858" i="12"/>
  <c r="Y858" i="12"/>
  <c r="S859" i="12"/>
  <c r="T859" i="12"/>
  <c r="U859" i="12"/>
  <c r="V859" i="12"/>
  <c r="W859" i="12"/>
  <c r="X859" i="12"/>
  <c r="Y859" i="12"/>
  <c r="S860" i="12"/>
  <c r="T860" i="12"/>
  <c r="U860" i="12"/>
  <c r="V860" i="12"/>
  <c r="W860" i="12"/>
  <c r="X860" i="12"/>
  <c r="Y860" i="12"/>
  <c r="S861" i="12"/>
  <c r="T861" i="12"/>
  <c r="U861" i="12"/>
  <c r="V861" i="12"/>
  <c r="W861" i="12"/>
  <c r="X861" i="12"/>
  <c r="Y861" i="12"/>
  <c r="S862" i="12"/>
  <c r="T862" i="12"/>
  <c r="U862" i="12"/>
  <c r="V862" i="12"/>
  <c r="W862" i="12"/>
  <c r="X862" i="12"/>
  <c r="Y862" i="12"/>
  <c r="S863" i="12"/>
  <c r="T863" i="12"/>
  <c r="U863" i="12"/>
  <c r="V863" i="12"/>
  <c r="W863" i="12"/>
  <c r="X863" i="12"/>
  <c r="Y863" i="12"/>
  <c r="S864" i="12"/>
  <c r="T864" i="12"/>
  <c r="U864" i="12"/>
  <c r="V864" i="12"/>
  <c r="W864" i="12"/>
  <c r="X864" i="12"/>
  <c r="Y864" i="12"/>
  <c r="S865" i="12"/>
  <c r="T865" i="12"/>
  <c r="U865" i="12"/>
  <c r="V865" i="12"/>
  <c r="W865" i="12"/>
  <c r="X865" i="12"/>
  <c r="Y865" i="12"/>
  <c r="S866" i="12"/>
  <c r="T866" i="12"/>
  <c r="U866" i="12"/>
  <c r="V866" i="12"/>
  <c r="W866" i="12"/>
  <c r="X866" i="12"/>
  <c r="Y866" i="12"/>
  <c r="S867" i="12"/>
  <c r="T867" i="12"/>
  <c r="U867" i="12"/>
  <c r="V867" i="12"/>
  <c r="W867" i="12"/>
  <c r="X867" i="12"/>
  <c r="Y867" i="12"/>
  <c r="S868" i="12"/>
  <c r="T868" i="12"/>
  <c r="U868" i="12"/>
  <c r="V868" i="12"/>
  <c r="W868" i="12"/>
  <c r="X868" i="12"/>
  <c r="Y868" i="12"/>
  <c r="S869" i="12"/>
  <c r="T869" i="12"/>
  <c r="U869" i="12"/>
  <c r="V869" i="12"/>
  <c r="W869" i="12"/>
  <c r="X869" i="12"/>
  <c r="Y869" i="12"/>
  <c r="S870" i="12"/>
  <c r="T870" i="12"/>
  <c r="U870" i="12"/>
  <c r="V870" i="12"/>
  <c r="W870" i="12"/>
  <c r="X870" i="12"/>
  <c r="Y870" i="12"/>
  <c r="S871" i="12"/>
  <c r="T871" i="12"/>
  <c r="U871" i="12"/>
  <c r="V871" i="12"/>
  <c r="W871" i="12"/>
  <c r="X871" i="12"/>
  <c r="Y871" i="12"/>
  <c r="S872" i="12"/>
  <c r="T872" i="12"/>
  <c r="U872" i="12"/>
  <c r="V872" i="12"/>
  <c r="W872" i="12"/>
  <c r="X872" i="12"/>
  <c r="Y872" i="12"/>
  <c r="S873" i="12"/>
  <c r="T873" i="12"/>
  <c r="U873" i="12"/>
  <c r="V873" i="12"/>
  <c r="W873" i="12"/>
  <c r="X873" i="12"/>
  <c r="Y873" i="12"/>
  <c r="S874" i="12"/>
  <c r="T874" i="12"/>
  <c r="U874" i="12"/>
  <c r="V874" i="12"/>
  <c r="W874" i="12"/>
  <c r="X874" i="12"/>
  <c r="Y874" i="12"/>
  <c r="S875" i="12"/>
  <c r="T875" i="12"/>
  <c r="U875" i="12"/>
  <c r="V875" i="12"/>
  <c r="W875" i="12"/>
  <c r="X875" i="12"/>
  <c r="Y875" i="12"/>
  <c r="S876" i="12"/>
  <c r="T876" i="12"/>
  <c r="U876" i="12"/>
  <c r="V876" i="12"/>
  <c r="W876" i="12"/>
  <c r="X876" i="12"/>
  <c r="Y876" i="12"/>
  <c r="S877" i="12"/>
  <c r="T877" i="12"/>
  <c r="U877" i="12"/>
  <c r="V877" i="12"/>
  <c r="W877" i="12"/>
  <c r="X877" i="12"/>
  <c r="Y877" i="12"/>
  <c r="S878" i="12"/>
  <c r="T878" i="12"/>
  <c r="U878" i="12"/>
  <c r="V878" i="12"/>
  <c r="W878" i="12"/>
  <c r="X878" i="12"/>
  <c r="Y878" i="12"/>
  <c r="S879" i="12"/>
  <c r="T879" i="12"/>
  <c r="U879" i="12"/>
  <c r="V879" i="12"/>
  <c r="W879" i="12"/>
  <c r="X879" i="12"/>
  <c r="Y879" i="12"/>
  <c r="S880" i="12"/>
  <c r="T880" i="12"/>
  <c r="U880" i="12"/>
  <c r="V880" i="12"/>
  <c r="W880" i="12"/>
  <c r="X880" i="12"/>
  <c r="Y880" i="12"/>
  <c r="S881" i="12"/>
  <c r="T881" i="12"/>
  <c r="U881" i="12"/>
  <c r="V881" i="12"/>
  <c r="W881" i="12"/>
  <c r="X881" i="12"/>
  <c r="Y881" i="12"/>
  <c r="S882" i="12"/>
  <c r="T882" i="12"/>
  <c r="U882" i="12"/>
  <c r="V882" i="12"/>
  <c r="W882" i="12"/>
  <c r="X882" i="12"/>
  <c r="Y882" i="12"/>
  <c r="S883" i="12"/>
  <c r="T883" i="12"/>
  <c r="U883" i="12"/>
  <c r="V883" i="12"/>
  <c r="W883" i="12"/>
  <c r="X883" i="12"/>
  <c r="Y883" i="12"/>
  <c r="S884" i="12"/>
  <c r="T884" i="12"/>
  <c r="U884" i="12"/>
  <c r="V884" i="12"/>
  <c r="W884" i="12"/>
  <c r="X884" i="12"/>
  <c r="Y884" i="12"/>
  <c r="S885" i="12"/>
  <c r="T885" i="12"/>
  <c r="U885" i="12"/>
  <c r="V885" i="12"/>
  <c r="W885" i="12"/>
  <c r="X885" i="12"/>
  <c r="Y885" i="12"/>
  <c r="S886" i="12"/>
  <c r="T886" i="12"/>
  <c r="U886" i="12"/>
  <c r="V886" i="12"/>
  <c r="W886" i="12"/>
  <c r="X886" i="12"/>
  <c r="Y886" i="12"/>
  <c r="S887" i="12"/>
  <c r="T887" i="12"/>
  <c r="U887" i="12"/>
  <c r="V887" i="12"/>
  <c r="W887" i="12"/>
  <c r="X887" i="12"/>
  <c r="Y887" i="12"/>
  <c r="S888" i="12"/>
  <c r="T888" i="12"/>
  <c r="U888" i="12"/>
  <c r="V888" i="12"/>
  <c r="W888" i="12"/>
  <c r="X888" i="12"/>
  <c r="Y888" i="12"/>
  <c r="S889" i="12"/>
  <c r="T889" i="12"/>
  <c r="U889" i="12"/>
  <c r="V889" i="12"/>
  <c r="W889" i="12"/>
  <c r="X889" i="12"/>
  <c r="Y889" i="12"/>
  <c r="S890" i="12"/>
  <c r="T890" i="12"/>
  <c r="U890" i="12"/>
  <c r="V890" i="12"/>
  <c r="W890" i="12"/>
  <c r="X890" i="12"/>
  <c r="Y890" i="12"/>
  <c r="S891" i="12"/>
  <c r="T891" i="12"/>
  <c r="U891" i="12"/>
  <c r="V891" i="12"/>
  <c r="W891" i="12"/>
  <c r="X891" i="12"/>
  <c r="Y891" i="12"/>
  <c r="S892" i="12"/>
  <c r="T892" i="12"/>
  <c r="U892" i="12"/>
  <c r="V892" i="12"/>
  <c r="W892" i="12"/>
  <c r="X892" i="12"/>
  <c r="Y892" i="12"/>
  <c r="S893" i="12"/>
  <c r="T893" i="12"/>
  <c r="U893" i="12"/>
  <c r="V893" i="12"/>
  <c r="W893" i="12"/>
  <c r="X893" i="12"/>
  <c r="Y893" i="12"/>
  <c r="S894" i="12"/>
  <c r="T894" i="12"/>
  <c r="U894" i="12"/>
  <c r="V894" i="12"/>
  <c r="W894" i="12"/>
  <c r="X894" i="12"/>
  <c r="Y894" i="12"/>
  <c r="S895" i="12"/>
  <c r="T895" i="12"/>
  <c r="U895" i="12"/>
  <c r="V895" i="12"/>
  <c r="W895" i="12"/>
  <c r="X895" i="12"/>
  <c r="Y895" i="12"/>
  <c r="S896" i="12"/>
  <c r="T896" i="12"/>
  <c r="U896" i="12"/>
  <c r="V896" i="12"/>
  <c r="W896" i="12"/>
  <c r="X896" i="12"/>
  <c r="Y896" i="12"/>
  <c r="S897" i="12"/>
  <c r="T897" i="12"/>
  <c r="U897" i="12"/>
  <c r="V897" i="12"/>
  <c r="W897" i="12"/>
  <c r="X897" i="12"/>
  <c r="Y897" i="12"/>
  <c r="S898" i="12"/>
  <c r="T898" i="12"/>
  <c r="U898" i="12"/>
  <c r="V898" i="12"/>
  <c r="W898" i="12"/>
  <c r="X898" i="12"/>
  <c r="Y898" i="12"/>
  <c r="S899" i="12"/>
  <c r="T899" i="12"/>
  <c r="U899" i="12"/>
  <c r="V899" i="12"/>
  <c r="W899" i="12"/>
  <c r="X899" i="12"/>
  <c r="Y899" i="12"/>
  <c r="S900" i="12"/>
  <c r="T900" i="12"/>
  <c r="U900" i="12"/>
  <c r="V900" i="12"/>
  <c r="W900" i="12"/>
  <c r="X900" i="12"/>
  <c r="Y900" i="12"/>
  <c r="S901" i="12"/>
  <c r="T901" i="12"/>
  <c r="U901" i="12"/>
  <c r="V901" i="12"/>
  <c r="W901" i="12"/>
  <c r="X901" i="12"/>
  <c r="Y901" i="12"/>
  <c r="S902" i="12"/>
  <c r="T902" i="12"/>
  <c r="U902" i="12"/>
  <c r="V902" i="12"/>
  <c r="W902" i="12"/>
  <c r="X902" i="12"/>
  <c r="Y902" i="12"/>
  <c r="S903" i="12"/>
  <c r="T903" i="12"/>
  <c r="U903" i="12"/>
  <c r="V903" i="12"/>
  <c r="W903" i="12"/>
  <c r="X903" i="12"/>
  <c r="Y903" i="12"/>
  <c r="S904" i="12"/>
  <c r="T904" i="12"/>
  <c r="U904" i="12"/>
  <c r="V904" i="12"/>
  <c r="W904" i="12"/>
  <c r="X904" i="12"/>
  <c r="Y904" i="12"/>
  <c r="S905" i="12"/>
  <c r="T905" i="12"/>
  <c r="U905" i="12"/>
  <c r="V905" i="12"/>
  <c r="W905" i="12"/>
  <c r="X905" i="12"/>
  <c r="Y905" i="12"/>
  <c r="S906" i="12"/>
  <c r="T906" i="12"/>
  <c r="U906" i="12"/>
  <c r="V906" i="12"/>
  <c r="W906" i="12"/>
  <c r="X906" i="12"/>
  <c r="Y906" i="12"/>
  <c r="S907" i="12"/>
  <c r="T907" i="12"/>
  <c r="U907" i="12"/>
  <c r="V907" i="12"/>
  <c r="W907" i="12"/>
  <c r="X907" i="12"/>
  <c r="Y907" i="12"/>
  <c r="S908" i="12"/>
  <c r="T908" i="12"/>
  <c r="U908" i="12"/>
  <c r="V908" i="12"/>
  <c r="W908" i="12"/>
  <c r="X908" i="12"/>
  <c r="Y908" i="12"/>
  <c r="S909" i="12"/>
  <c r="T909" i="12"/>
  <c r="U909" i="12"/>
  <c r="V909" i="12"/>
  <c r="W909" i="12"/>
  <c r="X909" i="12"/>
  <c r="Y909" i="12"/>
  <c r="S910" i="12"/>
  <c r="T910" i="12"/>
  <c r="U910" i="12"/>
  <c r="V910" i="12"/>
  <c r="W910" i="12"/>
  <c r="X910" i="12"/>
  <c r="Y910" i="12"/>
  <c r="S911" i="12"/>
  <c r="T911" i="12"/>
  <c r="U911" i="12"/>
  <c r="V911" i="12"/>
  <c r="W911" i="12"/>
  <c r="X911" i="12"/>
  <c r="Y911" i="12"/>
  <c r="S912" i="12"/>
  <c r="T912" i="12"/>
  <c r="U912" i="12"/>
  <c r="V912" i="12"/>
  <c r="W912" i="12"/>
  <c r="X912" i="12"/>
  <c r="Y912" i="12"/>
  <c r="S913" i="12"/>
  <c r="T913" i="12"/>
  <c r="U913" i="12"/>
  <c r="V913" i="12"/>
  <c r="W913" i="12"/>
  <c r="X913" i="12"/>
  <c r="Y913" i="12"/>
  <c r="S914" i="12"/>
  <c r="T914" i="12"/>
  <c r="U914" i="12"/>
  <c r="V914" i="12"/>
  <c r="W914" i="12"/>
  <c r="X914" i="12"/>
  <c r="Y914" i="12"/>
  <c r="S915" i="12"/>
  <c r="T915" i="12"/>
  <c r="U915" i="12"/>
  <c r="V915" i="12"/>
  <c r="W915" i="12"/>
  <c r="X915" i="12"/>
  <c r="Y915" i="12"/>
  <c r="S916" i="12"/>
  <c r="T916" i="12"/>
  <c r="U916" i="12"/>
  <c r="V916" i="12"/>
  <c r="W916" i="12"/>
  <c r="X916" i="12"/>
  <c r="Y916" i="12"/>
  <c r="S917" i="12"/>
  <c r="T917" i="12"/>
  <c r="U917" i="12"/>
  <c r="V917" i="12"/>
  <c r="W917" i="12"/>
  <c r="X917" i="12"/>
  <c r="Y917" i="12"/>
  <c r="S918" i="12"/>
  <c r="T918" i="12"/>
  <c r="U918" i="12"/>
  <c r="V918" i="12"/>
  <c r="W918" i="12"/>
  <c r="X918" i="12"/>
  <c r="Y918" i="12"/>
  <c r="S919" i="12"/>
  <c r="T919" i="12"/>
  <c r="U919" i="12"/>
  <c r="V919" i="12"/>
  <c r="W919" i="12"/>
  <c r="X919" i="12"/>
  <c r="Y919" i="12"/>
  <c r="S920" i="12"/>
  <c r="T920" i="12"/>
  <c r="U920" i="12"/>
  <c r="V920" i="12"/>
  <c r="W920" i="12"/>
  <c r="X920" i="12"/>
  <c r="Y920" i="12"/>
  <c r="S921" i="12"/>
  <c r="T921" i="12"/>
  <c r="U921" i="12"/>
  <c r="V921" i="12"/>
  <c r="W921" i="12"/>
  <c r="X921" i="12"/>
  <c r="Y921" i="12"/>
  <c r="S922" i="12"/>
  <c r="T922" i="12"/>
  <c r="U922" i="12"/>
  <c r="V922" i="12"/>
  <c r="W922" i="12"/>
  <c r="X922" i="12"/>
  <c r="Y922" i="12"/>
  <c r="S923" i="12"/>
  <c r="T923" i="12"/>
  <c r="U923" i="12"/>
  <c r="V923" i="12"/>
  <c r="W923" i="12"/>
  <c r="X923" i="12"/>
  <c r="Y923" i="12"/>
  <c r="S924" i="12"/>
  <c r="T924" i="12"/>
  <c r="U924" i="12"/>
  <c r="V924" i="12"/>
  <c r="W924" i="12"/>
  <c r="X924" i="12"/>
  <c r="Y924" i="12"/>
  <c r="S925" i="12"/>
  <c r="T925" i="12"/>
  <c r="U925" i="12"/>
  <c r="V925" i="12"/>
  <c r="W925" i="12"/>
  <c r="X925" i="12"/>
  <c r="Y925" i="12"/>
  <c r="S926" i="12"/>
  <c r="T926" i="12"/>
  <c r="U926" i="12"/>
  <c r="V926" i="12"/>
  <c r="W926" i="12"/>
  <c r="X926" i="12"/>
  <c r="Y926" i="12"/>
  <c r="S927" i="12"/>
  <c r="T927" i="12"/>
  <c r="U927" i="12"/>
  <c r="V927" i="12"/>
  <c r="W927" i="12"/>
  <c r="X927" i="12"/>
  <c r="Y927" i="12"/>
  <c r="S928" i="12"/>
  <c r="T928" i="12"/>
  <c r="U928" i="12"/>
  <c r="V928" i="12"/>
  <c r="W928" i="12"/>
  <c r="X928" i="12"/>
  <c r="Y928" i="12"/>
  <c r="S929" i="12"/>
  <c r="T929" i="12"/>
  <c r="U929" i="12"/>
  <c r="V929" i="12"/>
  <c r="W929" i="12"/>
  <c r="X929" i="12"/>
  <c r="Y929" i="12"/>
  <c r="S930" i="12"/>
  <c r="T930" i="12"/>
  <c r="U930" i="12"/>
  <c r="V930" i="12"/>
  <c r="W930" i="12"/>
  <c r="X930" i="12"/>
  <c r="Y930" i="12"/>
  <c r="S931" i="12"/>
  <c r="T931" i="12"/>
  <c r="U931" i="12"/>
  <c r="V931" i="12"/>
  <c r="W931" i="12"/>
  <c r="X931" i="12"/>
  <c r="Y931" i="12"/>
  <c r="S932" i="12"/>
  <c r="T932" i="12"/>
  <c r="U932" i="12"/>
  <c r="V932" i="12"/>
  <c r="W932" i="12"/>
  <c r="X932" i="12"/>
  <c r="Y932" i="12"/>
  <c r="S933" i="12"/>
  <c r="T933" i="12"/>
  <c r="U933" i="12"/>
  <c r="V933" i="12"/>
  <c r="W933" i="12"/>
  <c r="X933" i="12"/>
  <c r="Y933" i="12"/>
  <c r="S934" i="12"/>
  <c r="T934" i="12"/>
  <c r="U934" i="12"/>
  <c r="V934" i="12"/>
  <c r="W934" i="12"/>
  <c r="X934" i="12"/>
  <c r="Y934" i="12"/>
  <c r="S935" i="12"/>
  <c r="T935" i="12"/>
  <c r="U935" i="12"/>
  <c r="V935" i="12"/>
  <c r="W935" i="12"/>
  <c r="X935" i="12"/>
  <c r="Y935" i="12"/>
  <c r="S936" i="12"/>
  <c r="T936" i="12"/>
  <c r="U936" i="12"/>
  <c r="V936" i="12"/>
  <c r="W936" i="12"/>
  <c r="X936" i="12"/>
  <c r="Y936" i="12"/>
  <c r="S937" i="12"/>
  <c r="T937" i="12"/>
  <c r="U937" i="12"/>
  <c r="V937" i="12"/>
  <c r="W937" i="12"/>
  <c r="X937" i="12"/>
  <c r="Y937" i="12"/>
  <c r="S938" i="12"/>
  <c r="T938" i="12"/>
  <c r="U938" i="12"/>
  <c r="V938" i="12"/>
  <c r="W938" i="12"/>
  <c r="X938" i="12"/>
  <c r="Y938" i="12"/>
  <c r="S939" i="12"/>
  <c r="T939" i="12"/>
  <c r="U939" i="12"/>
  <c r="V939" i="12"/>
  <c r="W939" i="12"/>
  <c r="X939" i="12"/>
  <c r="Y939" i="12"/>
  <c r="S940" i="12"/>
  <c r="T940" i="12"/>
  <c r="U940" i="12"/>
  <c r="V940" i="12"/>
  <c r="W940" i="12"/>
  <c r="X940" i="12"/>
  <c r="Y940" i="12"/>
  <c r="S941" i="12"/>
  <c r="T941" i="12"/>
  <c r="U941" i="12"/>
  <c r="V941" i="12"/>
  <c r="W941" i="12"/>
  <c r="X941" i="12"/>
  <c r="Y941" i="12"/>
  <c r="S942" i="12"/>
  <c r="T942" i="12"/>
  <c r="U942" i="12"/>
  <c r="V942" i="12"/>
  <c r="W942" i="12"/>
  <c r="X942" i="12"/>
  <c r="Y942" i="12"/>
  <c r="S943" i="12"/>
  <c r="T943" i="12"/>
  <c r="U943" i="12"/>
  <c r="V943" i="12"/>
  <c r="W943" i="12"/>
  <c r="X943" i="12"/>
  <c r="Y943" i="12"/>
  <c r="S944" i="12"/>
  <c r="T944" i="12"/>
  <c r="U944" i="12"/>
  <c r="V944" i="12"/>
  <c r="W944" i="12"/>
  <c r="X944" i="12"/>
  <c r="Y944" i="12"/>
  <c r="S945" i="12"/>
  <c r="T945" i="12"/>
  <c r="U945" i="12"/>
  <c r="V945" i="12"/>
  <c r="W945" i="12"/>
  <c r="X945" i="12"/>
  <c r="Y945" i="12"/>
  <c r="S946" i="12"/>
  <c r="T946" i="12"/>
  <c r="U946" i="12"/>
  <c r="V946" i="12"/>
  <c r="W946" i="12"/>
  <c r="X946" i="12"/>
  <c r="Y946" i="12"/>
  <c r="S947" i="12"/>
  <c r="T947" i="12"/>
  <c r="U947" i="12"/>
  <c r="V947" i="12"/>
  <c r="W947" i="12"/>
  <c r="X947" i="12"/>
  <c r="Y947" i="12"/>
  <c r="S948" i="12"/>
  <c r="T948" i="12"/>
  <c r="U948" i="12"/>
  <c r="V948" i="12"/>
  <c r="W948" i="12"/>
  <c r="X948" i="12"/>
  <c r="Y948" i="12"/>
  <c r="S949" i="12"/>
  <c r="T949" i="12"/>
  <c r="U949" i="12"/>
  <c r="V949" i="12"/>
  <c r="W949" i="12"/>
  <c r="X949" i="12"/>
  <c r="Y949" i="12"/>
  <c r="S950" i="12"/>
  <c r="T950" i="12"/>
  <c r="U950" i="12"/>
  <c r="V950" i="12"/>
  <c r="W950" i="12"/>
  <c r="X950" i="12"/>
  <c r="Y950" i="12"/>
  <c r="S951" i="12"/>
  <c r="T951" i="12"/>
  <c r="U951" i="12"/>
  <c r="V951" i="12"/>
  <c r="W951" i="12"/>
  <c r="X951" i="12"/>
  <c r="Y951" i="12"/>
  <c r="S952" i="12"/>
  <c r="T952" i="12"/>
  <c r="U952" i="12"/>
  <c r="V952" i="12"/>
  <c r="W952" i="12"/>
  <c r="X952" i="12"/>
  <c r="Y952" i="12"/>
  <c r="S953" i="12"/>
  <c r="T953" i="12"/>
  <c r="U953" i="12"/>
  <c r="V953" i="12"/>
  <c r="W953" i="12"/>
  <c r="X953" i="12"/>
  <c r="Y953" i="12"/>
  <c r="S954" i="12"/>
  <c r="T954" i="12"/>
  <c r="U954" i="12"/>
  <c r="V954" i="12"/>
  <c r="W954" i="12"/>
  <c r="X954" i="12"/>
  <c r="Y954" i="12"/>
  <c r="S955" i="12"/>
  <c r="T955" i="12"/>
  <c r="U955" i="12"/>
  <c r="V955" i="12"/>
  <c r="W955" i="12"/>
  <c r="X955" i="12"/>
  <c r="Y955" i="12"/>
  <c r="S956" i="12"/>
  <c r="T956" i="12"/>
  <c r="U956" i="12"/>
  <c r="V956" i="12"/>
  <c r="W956" i="12"/>
  <c r="X956" i="12"/>
  <c r="Y956" i="12"/>
  <c r="S957" i="12"/>
  <c r="T957" i="12"/>
  <c r="U957" i="12"/>
  <c r="V957" i="12"/>
  <c r="W957" i="12"/>
  <c r="X957" i="12"/>
  <c r="Y957" i="12"/>
  <c r="S958" i="12"/>
  <c r="T958" i="12"/>
  <c r="U958" i="12"/>
  <c r="V958" i="12"/>
  <c r="W958" i="12"/>
  <c r="X958" i="12"/>
  <c r="Y958" i="12"/>
  <c r="S959" i="12"/>
  <c r="T959" i="12"/>
  <c r="U959" i="12"/>
  <c r="V959" i="12"/>
  <c r="W959" i="12"/>
  <c r="X959" i="12"/>
  <c r="Y959" i="12"/>
  <c r="S960" i="12"/>
  <c r="T960" i="12"/>
  <c r="U960" i="12"/>
  <c r="V960" i="12"/>
  <c r="W960" i="12"/>
  <c r="X960" i="12"/>
  <c r="Y960" i="12"/>
  <c r="S961" i="12"/>
  <c r="T961" i="12"/>
  <c r="U961" i="12"/>
  <c r="V961" i="12"/>
  <c r="W961" i="12"/>
  <c r="X961" i="12"/>
  <c r="Y961" i="12"/>
  <c r="S962" i="12"/>
  <c r="T962" i="12"/>
  <c r="U962" i="12"/>
  <c r="V962" i="12"/>
  <c r="W962" i="12"/>
  <c r="X962" i="12"/>
  <c r="Y962" i="12"/>
  <c r="S963" i="12"/>
  <c r="T963" i="12"/>
  <c r="U963" i="12"/>
  <c r="V963" i="12"/>
  <c r="W963" i="12"/>
  <c r="X963" i="12"/>
  <c r="Y963" i="12"/>
  <c r="S964" i="12"/>
  <c r="T964" i="12"/>
  <c r="U964" i="12"/>
  <c r="V964" i="12"/>
  <c r="W964" i="12"/>
  <c r="X964" i="12"/>
  <c r="Y964" i="12"/>
  <c r="S965" i="12"/>
  <c r="T965" i="12"/>
  <c r="U965" i="12"/>
  <c r="V965" i="12"/>
  <c r="W965" i="12"/>
  <c r="X965" i="12"/>
  <c r="Y965" i="12"/>
  <c r="S966" i="12"/>
  <c r="T966" i="12"/>
  <c r="U966" i="12"/>
  <c r="V966" i="12"/>
  <c r="W966" i="12"/>
  <c r="X966" i="12"/>
  <c r="Y966" i="12"/>
  <c r="S967" i="12"/>
  <c r="T967" i="12"/>
  <c r="U967" i="12"/>
  <c r="V967" i="12"/>
  <c r="W967" i="12"/>
  <c r="X967" i="12"/>
  <c r="Y967" i="12"/>
  <c r="S968" i="12"/>
  <c r="T968" i="12"/>
  <c r="U968" i="12"/>
  <c r="V968" i="12"/>
  <c r="W968" i="12"/>
  <c r="X968" i="12"/>
  <c r="Y968" i="12"/>
  <c r="S969" i="12"/>
  <c r="T969" i="12"/>
  <c r="U969" i="12"/>
  <c r="V969" i="12"/>
  <c r="W969" i="12"/>
  <c r="X969" i="12"/>
  <c r="Y969" i="12"/>
  <c r="S970" i="12"/>
  <c r="T970" i="12"/>
  <c r="U970" i="12"/>
  <c r="V970" i="12"/>
  <c r="W970" i="12"/>
  <c r="X970" i="12"/>
  <c r="Y970" i="12"/>
  <c r="S971" i="12"/>
  <c r="T971" i="12"/>
  <c r="U971" i="12"/>
  <c r="V971" i="12"/>
  <c r="W971" i="12"/>
  <c r="X971" i="12"/>
  <c r="Y971" i="12"/>
  <c r="S972" i="12"/>
  <c r="T972" i="12"/>
  <c r="U972" i="12"/>
  <c r="V972" i="12"/>
  <c r="W972" i="12"/>
  <c r="X972" i="12"/>
  <c r="Y972" i="12"/>
  <c r="S973" i="12"/>
  <c r="T973" i="12"/>
  <c r="U973" i="12"/>
  <c r="V973" i="12"/>
  <c r="W973" i="12"/>
  <c r="X973" i="12"/>
  <c r="Y973" i="12"/>
  <c r="S974" i="12"/>
  <c r="T974" i="12"/>
  <c r="U974" i="12"/>
  <c r="V974" i="12"/>
  <c r="W974" i="12"/>
  <c r="X974" i="12"/>
  <c r="Y974" i="12"/>
  <c r="S975" i="12"/>
  <c r="T975" i="12"/>
  <c r="U975" i="12"/>
  <c r="V975" i="12"/>
  <c r="W975" i="12"/>
  <c r="X975" i="12"/>
  <c r="Y975" i="12"/>
  <c r="S976" i="12"/>
  <c r="T976" i="12"/>
  <c r="U976" i="12"/>
  <c r="V976" i="12"/>
  <c r="W976" i="12"/>
  <c r="X976" i="12"/>
  <c r="Y976" i="12"/>
  <c r="S977" i="12"/>
  <c r="T977" i="12"/>
  <c r="U977" i="12"/>
  <c r="V977" i="12"/>
  <c r="W977" i="12"/>
  <c r="X977" i="12"/>
  <c r="Y977" i="12"/>
  <c r="S978" i="12"/>
  <c r="T978" i="12"/>
  <c r="U978" i="12"/>
  <c r="V978" i="12"/>
  <c r="W978" i="12"/>
  <c r="X978" i="12"/>
  <c r="Y978" i="12"/>
  <c r="S979" i="12"/>
  <c r="T979" i="12"/>
  <c r="U979" i="12"/>
  <c r="V979" i="12"/>
  <c r="W979" i="12"/>
  <c r="X979" i="12"/>
  <c r="Y979" i="12"/>
  <c r="S980" i="12"/>
  <c r="T980" i="12"/>
  <c r="U980" i="12"/>
  <c r="V980" i="12"/>
  <c r="W980" i="12"/>
  <c r="X980" i="12"/>
  <c r="Y980" i="12"/>
  <c r="S981" i="12"/>
  <c r="T981" i="12"/>
  <c r="U981" i="12"/>
  <c r="V981" i="12"/>
  <c r="W981" i="12"/>
  <c r="X981" i="12"/>
  <c r="Y981" i="12"/>
  <c r="S982" i="12"/>
  <c r="T982" i="12"/>
  <c r="U982" i="12"/>
  <c r="V982" i="12"/>
  <c r="W982" i="12"/>
  <c r="X982" i="12"/>
  <c r="Y982" i="12"/>
  <c r="S983" i="12"/>
  <c r="T983" i="12"/>
  <c r="U983" i="12"/>
  <c r="V983" i="12"/>
  <c r="W983" i="12"/>
  <c r="X983" i="12"/>
  <c r="Y983" i="12"/>
  <c r="S984" i="12"/>
  <c r="T984" i="12"/>
  <c r="U984" i="12"/>
  <c r="V984" i="12"/>
  <c r="W984" i="12"/>
  <c r="X984" i="12"/>
  <c r="Y984" i="12"/>
  <c r="S985" i="12"/>
  <c r="T985" i="12"/>
  <c r="U985" i="12"/>
  <c r="V985" i="12"/>
  <c r="W985" i="12"/>
  <c r="X985" i="12"/>
  <c r="Y985" i="12"/>
  <c r="S986" i="12"/>
  <c r="T986" i="12"/>
  <c r="U986" i="12"/>
  <c r="V986" i="12"/>
  <c r="W986" i="12"/>
  <c r="X986" i="12"/>
  <c r="Y986" i="12"/>
  <c r="S987" i="12"/>
  <c r="T987" i="12"/>
  <c r="U987" i="12"/>
  <c r="V987" i="12"/>
  <c r="W987" i="12"/>
  <c r="X987" i="12"/>
  <c r="Y987" i="12"/>
  <c r="S988" i="12"/>
  <c r="T988" i="12"/>
  <c r="U988" i="12"/>
  <c r="V988" i="12"/>
  <c r="W988" i="12"/>
  <c r="X988" i="12"/>
  <c r="Y988" i="12"/>
  <c r="S989" i="12"/>
  <c r="T989" i="12"/>
  <c r="U989" i="12"/>
  <c r="V989" i="12"/>
  <c r="W989" i="12"/>
  <c r="X989" i="12"/>
  <c r="Y989" i="12"/>
  <c r="S990" i="12"/>
  <c r="T990" i="12"/>
  <c r="U990" i="12"/>
  <c r="V990" i="12"/>
  <c r="W990" i="12"/>
  <c r="X990" i="12"/>
  <c r="Y990" i="12"/>
  <c r="S991" i="12"/>
  <c r="T991" i="12"/>
  <c r="U991" i="12"/>
  <c r="V991" i="12"/>
  <c r="W991" i="12"/>
  <c r="X991" i="12"/>
  <c r="Y991" i="12"/>
  <c r="S992" i="12"/>
  <c r="T992" i="12"/>
  <c r="U992" i="12"/>
  <c r="V992" i="12"/>
  <c r="W992" i="12"/>
  <c r="X992" i="12"/>
  <c r="Y992" i="12"/>
  <c r="S993" i="12"/>
  <c r="T993" i="12"/>
  <c r="U993" i="12"/>
  <c r="V993" i="12"/>
  <c r="W993" i="12"/>
  <c r="X993" i="12"/>
  <c r="Y993" i="12"/>
  <c r="S994" i="12"/>
  <c r="T994" i="12"/>
  <c r="U994" i="12"/>
  <c r="V994" i="12"/>
  <c r="W994" i="12"/>
  <c r="X994" i="12"/>
  <c r="Y994" i="12"/>
  <c r="S995" i="12"/>
  <c r="T995" i="12"/>
  <c r="U995" i="12"/>
  <c r="V995" i="12"/>
  <c r="W995" i="12"/>
  <c r="X995" i="12"/>
  <c r="Y995" i="12"/>
  <c r="S996" i="12"/>
  <c r="T996" i="12"/>
  <c r="U996" i="12"/>
  <c r="V996" i="12"/>
  <c r="W996" i="12"/>
  <c r="X996" i="12"/>
  <c r="Y996" i="12"/>
  <c r="S997" i="12"/>
  <c r="T997" i="12"/>
  <c r="U997" i="12"/>
  <c r="V997" i="12"/>
  <c r="W997" i="12"/>
  <c r="X997" i="12"/>
  <c r="Y997" i="12"/>
  <c r="S998" i="12"/>
  <c r="T998" i="12"/>
  <c r="U998" i="12"/>
  <c r="V998" i="12"/>
  <c r="W998" i="12"/>
  <c r="X998" i="12"/>
  <c r="Y998" i="12"/>
  <c r="S999" i="12"/>
  <c r="T999" i="12"/>
  <c r="U999" i="12"/>
  <c r="V999" i="12"/>
  <c r="W999" i="12"/>
  <c r="X999" i="12"/>
  <c r="Y999" i="12"/>
  <c r="S1000" i="12"/>
  <c r="T1000" i="12"/>
  <c r="U1000" i="12"/>
  <c r="V1000" i="12"/>
  <c r="W1000" i="12"/>
  <c r="X1000" i="12"/>
  <c r="Y1000" i="12"/>
  <c r="S1001" i="12"/>
  <c r="T1001" i="12"/>
  <c r="U1001" i="12"/>
  <c r="V1001" i="12"/>
  <c r="W1001" i="12"/>
  <c r="X1001" i="12"/>
  <c r="Y1001" i="12"/>
  <c r="S1002" i="12"/>
  <c r="T1002" i="12"/>
  <c r="U1002" i="12"/>
  <c r="V1002" i="12"/>
  <c r="W1002" i="12"/>
  <c r="X1002" i="12"/>
  <c r="Y1002" i="12"/>
  <c r="S1003" i="12"/>
  <c r="T1003" i="12"/>
  <c r="U1003" i="12"/>
  <c r="V1003" i="12"/>
  <c r="W1003" i="12"/>
  <c r="X1003" i="12"/>
  <c r="Y1003" i="12"/>
  <c r="S1004" i="12"/>
  <c r="T1004" i="12"/>
  <c r="U1004" i="12"/>
  <c r="V1004" i="12"/>
  <c r="W1004" i="12"/>
  <c r="X1004" i="12"/>
  <c r="Y1004" i="12"/>
  <c r="S1005" i="12"/>
  <c r="T1005" i="12"/>
  <c r="U1005" i="12"/>
  <c r="V1005" i="12"/>
  <c r="W1005" i="12"/>
  <c r="X1005" i="12"/>
  <c r="Y1005" i="12"/>
  <c r="S1006" i="12"/>
  <c r="T1006" i="12"/>
  <c r="U1006" i="12"/>
  <c r="V1006" i="12"/>
  <c r="W1006" i="12"/>
  <c r="X1006" i="12"/>
  <c r="Y1006" i="12"/>
  <c r="S1007" i="12"/>
  <c r="T1007" i="12"/>
  <c r="U1007" i="12"/>
  <c r="V1007" i="12"/>
  <c r="W1007" i="12"/>
  <c r="X1007" i="12"/>
  <c r="Y1007" i="12"/>
  <c r="S1008" i="12"/>
  <c r="T1008" i="12"/>
  <c r="U1008" i="12"/>
  <c r="V1008" i="12"/>
  <c r="W1008" i="12"/>
  <c r="X1008" i="12"/>
  <c r="Y1008" i="12"/>
  <c r="S1009" i="12"/>
  <c r="T1009" i="12"/>
  <c r="U1009" i="12"/>
  <c r="V1009" i="12"/>
  <c r="W1009" i="12"/>
  <c r="X1009" i="12"/>
  <c r="Y1009" i="12"/>
  <c r="S1010" i="12"/>
  <c r="T1010" i="12"/>
  <c r="U1010" i="12"/>
  <c r="V1010" i="12"/>
  <c r="W1010" i="12"/>
  <c r="X1010" i="12"/>
  <c r="Y1010" i="12"/>
  <c r="S1011" i="12"/>
  <c r="T1011" i="12"/>
  <c r="U1011" i="12"/>
  <c r="V1011" i="12"/>
  <c r="W1011" i="12"/>
  <c r="X1011" i="12"/>
  <c r="Y1011" i="12"/>
  <c r="S1012" i="12"/>
  <c r="T1012" i="12"/>
  <c r="U1012" i="12"/>
  <c r="V1012" i="12"/>
  <c r="W1012" i="12"/>
  <c r="X1012" i="12"/>
  <c r="Y1012" i="12"/>
  <c r="S1013" i="12"/>
  <c r="T1013" i="12"/>
  <c r="U1013" i="12"/>
  <c r="V1013" i="12"/>
  <c r="W1013" i="12"/>
  <c r="X1013" i="12"/>
  <c r="Y1013" i="12"/>
  <c r="S1014" i="12"/>
  <c r="T1014" i="12"/>
  <c r="U1014" i="12"/>
  <c r="V1014" i="12"/>
  <c r="W1014" i="12"/>
  <c r="X1014" i="12"/>
  <c r="Y1014" i="12"/>
  <c r="S1015" i="12"/>
  <c r="T1015" i="12"/>
  <c r="U1015" i="12"/>
  <c r="V1015" i="12"/>
  <c r="W1015" i="12"/>
  <c r="X1015" i="12"/>
  <c r="Y1015" i="12"/>
  <c r="S1016" i="12"/>
  <c r="T1016" i="12"/>
  <c r="U1016" i="12"/>
  <c r="V1016" i="12"/>
  <c r="W1016" i="12"/>
  <c r="X1016" i="12"/>
  <c r="Y1016" i="12"/>
  <c r="S1017" i="12"/>
  <c r="T1017" i="12"/>
  <c r="U1017" i="12"/>
  <c r="V1017" i="12"/>
  <c r="W1017" i="12"/>
  <c r="X1017" i="12"/>
  <c r="Y1017" i="12"/>
  <c r="S1018" i="12"/>
  <c r="T1018" i="12"/>
  <c r="U1018" i="12"/>
  <c r="V1018" i="12"/>
  <c r="W1018" i="12"/>
  <c r="X1018" i="12"/>
  <c r="Y1018" i="12"/>
  <c r="S1019" i="12"/>
  <c r="T1019" i="12"/>
  <c r="U1019" i="12"/>
  <c r="V1019" i="12"/>
  <c r="W1019" i="12"/>
  <c r="X1019" i="12"/>
  <c r="Y1019" i="12"/>
  <c r="S1020" i="12"/>
  <c r="T1020" i="12"/>
  <c r="U1020" i="12"/>
  <c r="V1020" i="12"/>
  <c r="W1020" i="12"/>
  <c r="X1020" i="12"/>
  <c r="Y1020" i="12"/>
  <c r="S1021" i="12"/>
  <c r="T1021" i="12"/>
  <c r="U1021" i="12"/>
  <c r="V1021" i="12"/>
  <c r="W1021" i="12"/>
  <c r="X1021" i="12"/>
  <c r="Y1021" i="12"/>
  <c r="S1022" i="12"/>
  <c r="T1022" i="12"/>
  <c r="U1022" i="12"/>
  <c r="V1022" i="12"/>
  <c r="W1022" i="12"/>
  <c r="X1022" i="12"/>
  <c r="Y1022" i="12"/>
  <c r="S1023" i="12"/>
  <c r="T1023" i="12"/>
  <c r="U1023" i="12"/>
  <c r="V1023" i="12"/>
  <c r="W1023" i="12"/>
  <c r="X1023" i="12"/>
  <c r="Y1023" i="12"/>
  <c r="S1024" i="12"/>
  <c r="T1024" i="12"/>
  <c r="U1024" i="12"/>
  <c r="V1024" i="12"/>
  <c r="W1024" i="12"/>
  <c r="X1024" i="12"/>
  <c r="Y1024" i="12"/>
  <c r="S1025" i="12"/>
  <c r="T1025" i="12"/>
  <c r="U1025" i="12"/>
  <c r="V1025" i="12"/>
  <c r="W1025" i="12"/>
  <c r="X1025" i="12"/>
  <c r="Y1025" i="12"/>
  <c r="S1026" i="12"/>
  <c r="T1026" i="12"/>
  <c r="U1026" i="12"/>
  <c r="V1026" i="12"/>
  <c r="W1026" i="12"/>
  <c r="X1026" i="12"/>
  <c r="Y1026" i="12"/>
  <c r="S1027" i="12"/>
  <c r="T1027" i="12"/>
  <c r="U1027" i="12"/>
  <c r="V1027" i="12"/>
  <c r="W1027" i="12"/>
  <c r="X1027" i="12"/>
  <c r="Y1027" i="12"/>
  <c r="S1028" i="12"/>
  <c r="T1028" i="12"/>
  <c r="U1028" i="12"/>
  <c r="V1028" i="12"/>
  <c r="W1028" i="12"/>
  <c r="X1028" i="12"/>
  <c r="Y1028" i="12"/>
  <c r="S1029" i="12"/>
  <c r="T1029" i="12"/>
  <c r="U1029" i="12"/>
  <c r="V1029" i="12"/>
  <c r="W1029" i="12"/>
  <c r="X1029" i="12"/>
  <c r="Y1029" i="12"/>
  <c r="S1030" i="12"/>
  <c r="T1030" i="12"/>
  <c r="U1030" i="12"/>
  <c r="V1030" i="12"/>
  <c r="W1030" i="12"/>
  <c r="X1030" i="12"/>
  <c r="Y1030" i="12"/>
  <c r="S1031" i="12"/>
  <c r="T1031" i="12"/>
  <c r="U1031" i="12"/>
  <c r="V1031" i="12"/>
  <c r="W1031" i="12"/>
  <c r="X1031" i="12"/>
  <c r="Y1031" i="12"/>
  <c r="S1032" i="12"/>
  <c r="T1032" i="12"/>
  <c r="U1032" i="12"/>
  <c r="V1032" i="12"/>
  <c r="W1032" i="12"/>
  <c r="X1032" i="12"/>
  <c r="Y1032" i="12"/>
  <c r="S1033" i="12"/>
  <c r="T1033" i="12"/>
  <c r="U1033" i="12"/>
  <c r="V1033" i="12"/>
  <c r="W1033" i="12"/>
  <c r="X1033" i="12"/>
  <c r="Y1033" i="12"/>
  <c r="Y554" i="12"/>
  <c r="X554" i="12"/>
  <c r="W554" i="12"/>
  <c r="V554" i="12"/>
  <c r="U554" i="12"/>
  <c r="T554" i="12"/>
  <c r="S554" i="12"/>
  <c r="S315" i="12"/>
  <c r="T315" i="12"/>
  <c r="U315" i="12"/>
  <c r="V315" i="12"/>
  <c r="W315" i="12"/>
  <c r="X315" i="12"/>
  <c r="Y315" i="12"/>
  <c r="S316" i="12"/>
  <c r="T316" i="12"/>
  <c r="U316" i="12"/>
  <c r="V316" i="12"/>
  <c r="W316" i="12"/>
  <c r="X316" i="12"/>
  <c r="Y316" i="12"/>
  <c r="S317" i="12"/>
  <c r="T317" i="12"/>
  <c r="U317" i="12"/>
  <c r="V317" i="12"/>
  <c r="W317" i="12"/>
  <c r="X317" i="12"/>
  <c r="Y317" i="12"/>
  <c r="S318" i="12"/>
  <c r="T318" i="12"/>
  <c r="U318" i="12"/>
  <c r="V318" i="12"/>
  <c r="W318" i="12"/>
  <c r="X318" i="12"/>
  <c r="Y318" i="12"/>
  <c r="S319" i="12"/>
  <c r="T319" i="12"/>
  <c r="U319" i="12"/>
  <c r="V319" i="12"/>
  <c r="W319" i="12"/>
  <c r="X319" i="12"/>
  <c r="Y319" i="12"/>
  <c r="S320" i="12"/>
  <c r="T320" i="12"/>
  <c r="U320" i="12"/>
  <c r="V320" i="12"/>
  <c r="W320" i="12"/>
  <c r="X320" i="12"/>
  <c r="Y320" i="12"/>
  <c r="S321" i="12"/>
  <c r="T321" i="12"/>
  <c r="U321" i="12"/>
  <c r="V321" i="12"/>
  <c r="W321" i="12"/>
  <c r="X321" i="12"/>
  <c r="Y321" i="12"/>
  <c r="S322" i="12"/>
  <c r="T322" i="12"/>
  <c r="U322" i="12"/>
  <c r="V322" i="12"/>
  <c r="W322" i="12"/>
  <c r="X322" i="12"/>
  <c r="Y322" i="12"/>
  <c r="S323" i="12"/>
  <c r="T323" i="12"/>
  <c r="U323" i="12"/>
  <c r="V323" i="12"/>
  <c r="W323" i="12"/>
  <c r="X323" i="12"/>
  <c r="Y323" i="12"/>
  <c r="S324" i="12"/>
  <c r="T324" i="12"/>
  <c r="U324" i="12"/>
  <c r="V324" i="12"/>
  <c r="W324" i="12"/>
  <c r="X324" i="12"/>
  <c r="Y324" i="12"/>
  <c r="S325" i="12"/>
  <c r="T325" i="12"/>
  <c r="U325" i="12"/>
  <c r="V325" i="12"/>
  <c r="W325" i="12"/>
  <c r="X325" i="12"/>
  <c r="Y325" i="12"/>
  <c r="S326" i="12"/>
  <c r="T326" i="12"/>
  <c r="U326" i="12"/>
  <c r="V326" i="12"/>
  <c r="W326" i="12"/>
  <c r="X326" i="12"/>
  <c r="Y326" i="12"/>
  <c r="S327" i="12"/>
  <c r="T327" i="12"/>
  <c r="U327" i="12"/>
  <c r="V327" i="12"/>
  <c r="W327" i="12"/>
  <c r="X327" i="12"/>
  <c r="Y327" i="12"/>
  <c r="S328" i="12"/>
  <c r="T328" i="12"/>
  <c r="U328" i="12"/>
  <c r="V328" i="12"/>
  <c r="W328" i="12"/>
  <c r="X328" i="12"/>
  <c r="Y328" i="12"/>
  <c r="S329" i="12"/>
  <c r="T329" i="12"/>
  <c r="U329" i="12"/>
  <c r="V329" i="12"/>
  <c r="W329" i="12"/>
  <c r="X329" i="12"/>
  <c r="Y329" i="12"/>
  <c r="S330" i="12"/>
  <c r="T330" i="12"/>
  <c r="U330" i="12"/>
  <c r="V330" i="12"/>
  <c r="W330" i="12"/>
  <c r="X330" i="12"/>
  <c r="Y330" i="12"/>
  <c r="S331" i="12"/>
  <c r="T331" i="12"/>
  <c r="U331" i="12"/>
  <c r="V331" i="12"/>
  <c r="W331" i="12"/>
  <c r="X331" i="12"/>
  <c r="Y331" i="12"/>
  <c r="S332" i="12"/>
  <c r="T332" i="12"/>
  <c r="U332" i="12"/>
  <c r="V332" i="12"/>
  <c r="W332" i="12"/>
  <c r="X332" i="12"/>
  <c r="Y332" i="12"/>
  <c r="S333" i="12"/>
  <c r="T333" i="12"/>
  <c r="U333" i="12"/>
  <c r="V333" i="12"/>
  <c r="W333" i="12"/>
  <c r="X333" i="12"/>
  <c r="Y333" i="12"/>
  <c r="S334" i="12"/>
  <c r="T334" i="12"/>
  <c r="U334" i="12"/>
  <c r="V334" i="12"/>
  <c r="W334" i="12"/>
  <c r="X334" i="12"/>
  <c r="Y334" i="12"/>
  <c r="S335" i="12"/>
  <c r="T335" i="12"/>
  <c r="U335" i="12"/>
  <c r="V335" i="12"/>
  <c r="W335" i="12"/>
  <c r="X335" i="12"/>
  <c r="Y335" i="12"/>
  <c r="S336" i="12"/>
  <c r="T336" i="12"/>
  <c r="U336" i="12"/>
  <c r="V336" i="12"/>
  <c r="W336" i="12"/>
  <c r="X336" i="12"/>
  <c r="Y336" i="12"/>
  <c r="S337" i="12"/>
  <c r="T337" i="12"/>
  <c r="U337" i="12"/>
  <c r="V337" i="12"/>
  <c r="W337" i="12"/>
  <c r="X337" i="12"/>
  <c r="Y337" i="12"/>
  <c r="S338" i="12"/>
  <c r="T338" i="12"/>
  <c r="U338" i="12"/>
  <c r="V338" i="12"/>
  <c r="W338" i="12"/>
  <c r="X338" i="12"/>
  <c r="Y338" i="12"/>
  <c r="S339" i="12"/>
  <c r="T339" i="12"/>
  <c r="U339" i="12"/>
  <c r="V339" i="12"/>
  <c r="W339" i="12"/>
  <c r="X339" i="12"/>
  <c r="Y339" i="12"/>
  <c r="S340" i="12"/>
  <c r="T340" i="12"/>
  <c r="U340" i="12"/>
  <c r="V340" i="12"/>
  <c r="W340" i="12"/>
  <c r="X340" i="12"/>
  <c r="Y340" i="12"/>
  <c r="S341" i="12"/>
  <c r="T341" i="12"/>
  <c r="U341" i="12"/>
  <c r="V341" i="12"/>
  <c r="W341" i="12"/>
  <c r="X341" i="12"/>
  <c r="Y341" i="12"/>
  <c r="S342" i="12"/>
  <c r="T342" i="12"/>
  <c r="U342" i="12"/>
  <c r="V342" i="12"/>
  <c r="W342" i="12"/>
  <c r="X342" i="12"/>
  <c r="Y342" i="12"/>
  <c r="S343" i="12"/>
  <c r="T343" i="12"/>
  <c r="U343" i="12"/>
  <c r="V343" i="12"/>
  <c r="W343" i="12"/>
  <c r="X343" i="12"/>
  <c r="Y343" i="12"/>
  <c r="S344" i="12"/>
  <c r="T344" i="12"/>
  <c r="U344" i="12"/>
  <c r="V344" i="12"/>
  <c r="W344" i="12"/>
  <c r="X344" i="12"/>
  <c r="Y344" i="12"/>
  <c r="S345" i="12"/>
  <c r="T345" i="12"/>
  <c r="U345" i="12"/>
  <c r="V345" i="12"/>
  <c r="W345" i="12"/>
  <c r="X345" i="12"/>
  <c r="Y345" i="12"/>
  <c r="S346" i="12"/>
  <c r="T346" i="12"/>
  <c r="U346" i="12"/>
  <c r="V346" i="12"/>
  <c r="W346" i="12"/>
  <c r="X346" i="12"/>
  <c r="Y346" i="12"/>
  <c r="S347" i="12"/>
  <c r="T347" i="12"/>
  <c r="U347" i="12"/>
  <c r="V347" i="12"/>
  <c r="W347" i="12"/>
  <c r="X347" i="12"/>
  <c r="Y347" i="12"/>
  <c r="S348" i="12"/>
  <c r="T348" i="12"/>
  <c r="U348" i="12"/>
  <c r="V348" i="12"/>
  <c r="W348" i="12"/>
  <c r="X348" i="12"/>
  <c r="Y348" i="12"/>
  <c r="S349" i="12"/>
  <c r="T349" i="12"/>
  <c r="U349" i="12"/>
  <c r="V349" i="12"/>
  <c r="W349" i="12"/>
  <c r="X349" i="12"/>
  <c r="Y349" i="12"/>
  <c r="S350" i="12"/>
  <c r="T350" i="12"/>
  <c r="U350" i="12"/>
  <c r="V350" i="12"/>
  <c r="W350" i="12"/>
  <c r="X350" i="12"/>
  <c r="Y350" i="12"/>
  <c r="S351" i="12"/>
  <c r="T351" i="12"/>
  <c r="U351" i="12"/>
  <c r="V351" i="12"/>
  <c r="W351" i="12"/>
  <c r="X351" i="12"/>
  <c r="Y351" i="12"/>
  <c r="S352" i="12"/>
  <c r="T352" i="12"/>
  <c r="U352" i="12"/>
  <c r="V352" i="12"/>
  <c r="W352" i="12"/>
  <c r="X352" i="12"/>
  <c r="Y352" i="12"/>
  <c r="S353" i="12"/>
  <c r="T353" i="12"/>
  <c r="U353" i="12"/>
  <c r="V353" i="12"/>
  <c r="W353" i="12"/>
  <c r="X353" i="12"/>
  <c r="Y353" i="12"/>
  <c r="S354" i="12"/>
  <c r="T354" i="12"/>
  <c r="U354" i="12"/>
  <c r="V354" i="12"/>
  <c r="W354" i="12"/>
  <c r="X354" i="12"/>
  <c r="Y354" i="12"/>
  <c r="S355" i="12"/>
  <c r="T355" i="12"/>
  <c r="U355" i="12"/>
  <c r="V355" i="12"/>
  <c r="W355" i="12"/>
  <c r="X355" i="12"/>
  <c r="Y355" i="12"/>
  <c r="S356" i="12"/>
  <c r="T356" i="12"/>
  <c r="U356" i="12"/>
  <c r="V356" i="12"/>
  <c r="W356" i="12"/>
  <c r="X356" i="12"/>
  <c r="Y356" i="12"/>
  <c r="S357" i="12"/>
  <c r="T357" i="12"/>
  <c r="U357" i="12"/>
  <c r="V357" i="12"/>
  <c r="W357" i="12"/>
  <c r="X357" i="12"/>
  <c r="Y357" i="12"/>
  <c r="S358" i="12"/>
  <c r="T358" i="12"/>
  <c r="U358" i="12"/>
  <c r="V358" i="12"/>
  <c r="W358" i="12"/>
  <c r="X358" i="12"/>
  <c r="Y358" i="12"/>
  <c r="S359" i="12"/>
  <c r="T359" i="12"/>
  <c r="U359" i="12"/>
  <c r="V359" i="12"/>
  <c r="W359" i="12"/>
  <c r="X359" i="12"/>
  <c r="Y359" i="12"/>
  <c r="S360" i="12"/>
  <c r="T360" i="12"/>
  <c r="U360" i="12"/>
  <c r="V360" i="12"/>
  <c r="W360" i="12"/>
  <c r="X360" i="12"/>
  <c r="Y360" i="12"/>
  <c r="S361" i="12"/>
  <c r="T361" i="12"/>
  <c r="U361" i="12"/>
  <c r="V361" i="12"/>
  <c r="W361" i="12"/>
  <c r="X361" i="12"/>
  <c r="Y361" i="12"/>
  <c r="S362" i="12"/>
  <c r="T362" i="12"/>
  <c r="U362" i="12"/>
  <c r="V362" i="12"/>
  <c r="W362" i="12"/>
  <c r="X362" i="12"/>
  <c r="Y362" i="12"/>
  <c r="S363" i="12"/>
  <c r="T363" i="12"/>
  <c r="U363" i="12"/>
  <c r="V363" i="12"/>
  <c r="W363" i="12"/>
  <c r="X363" i="12"/>
  <c r="Y363" i="12"/>
  <c r="S364" i="12"/>
  <c r="T364" i="12"/>
  <c r="U364" i="12"/>
  <c r="V364" i="12"/>
  <c r="W364" i="12"/>
  <c r="X364" i="12"/>
  <c r="Y364" i="12"/>
  <c r="S365" i="12"/>
  <c r="T365" i="12"/>
  <c r="U365" i="12"/>
  <c r="V365" i="12"/>
  <c r="W365" i="12"/>
  <c r="X365" i="12"/>
  <c r="Y365" i="12"/>
  <c r="S366" i="12"/>
  <c r="T366" i="12"/>
  <c r="U366" i="12"/>
  <c r="V366" i="12"/>
  <c r="W366" i="12"/>
  <c r="X366" i="12"/>
  <c r="Y366" i="12"/>
  <c r="S367" i="12"/>
  <c r="T367" i="12"/>
  <c r="U367" i="12"/>
  <c r="V367" i="12"/>
  <c r="W367" i="12"/>
  <c r="X367" i="12"/>
  <c r="Y367" i="12"/>
  <c r="S368" i="12"/>
  <c r="T368" i="12"/>
  <c r="U368" i="12"/>
  <c r="V368" i="12"/>
  <c r="W368" i="12"/>
  <c r="X368" i="12"/>
  <c r="Y368" i="12"/>
  <c r="S369" i="12"/>
  <c r="T369" i="12"/>
  <c r="U369" i="12"/>
  <c r="V369" i="12"/>
  <c r="W369" i="12"/>
  <c r="X369" i="12"/>
  <c r="Y369" i="12"/>
  <c r="S370" i="12"/>
  <c r="T370" i="12"/>
  <c r="U370" i="12"/>
  <c r="V370" i="12"/>
  <c r="W370" i="12"/>
  <c r="X370" i="12"/>
  <c r="Y370" i="12"/>
  <c r="S371" i="12"/>
  <c r="T371" i="12"/>
  <c r="U371" i="12"/>
  <c r="V371" i="12"/>
  <c r="W371" i="12"/>
  <c r="X371" i="12"/>
  <c r="Y371" i="12"/>
  <c r="S372" i="12"/>
  <c r="T372" i="12"/>
  <c r="U372" i="12"/>
  <c r="V372" i="12"/>
  <c r="W372" i="12"/>
  <c r="X372" i="12"/>
  <c r="Y372" i="12"/>
  <c r="S373" i="12"/>
  <c r="T373" i="12"/>
  <c r="U373" i="12"/>
  <c r="V373" i="12"/>
  <c r="W373" i="12"/>
  <c r="X373" i="12"/>
  <c r="Y373" i="12"/>
  <c r="S374" i="12"/>
  <c r="T374" i="12"/>
  <c r="U374" i="12"/>
  <c r="V374" i="12"/>
  <c r="W374" i="12"/>
  <c r="X374" i="12"/>
  <c r="Y374" i="12"/>
  <c r="S375" i="12"/>
  <c r="T375" i="12"/>
  <c r="U375" i="12"/>
  <c r="V375" i="12"/>
  <c r="W375" i="12"/>
  <c r="X375" i="12"/>
  <c r="Y375" i="12"/>
  <c r="S376" i="12"/>
  <c r="T376" i="12"/>
  <c r="U376" i="12"/>
  <c r="V376" i="12"/>
  <c r="W376" i="12"/>
  <c r="X376" i="12"/>
  <c r="Y376" i="12"/>
  <c r="S377" i="12"/>
  <c r="T377" i="12"/>
  <c r="U377" i="12"/>
  <c r="V377" i="12"/>
  <c r="W377" i="12"/>
  <c r="X377" i="12"/>
  <c r="Y377" i="12"/>
  <c r="S378" i="12"/>
  <c r="T378" i="12"/>
  <c r="U378" i="12"/>
  <c r="V378" i="12"/>
  <c r="W378" i="12"/>
  <c r="X378" i="12"/>
  <c r="Y378" i="12"/>
  <c r="S379" i="12"/>
  <c r="T379" i="12"/>
  <c r="U379" i="12"/>
  <c r="V379" i="12"/>
  <c r="W379" i="12"/>
  <c r="X379" i="12"/>
  <c r="Y379" i="12"/>
  <c r="S380" i="12"/>
  <c r="T380" i="12"/>
  <c r="U380" i="12"/>
  <c r="V380" i="12"/>
  <c r="W380" i="12"/>
  <c r="X380" i="12"/>
  <c r="Y380" i="12"/>
  <c r="S381" i="12"/>
  <c r="T381" i="12"/>
  <c r="U381" i="12"/>
  <c r="V381" i="12"/>
  <c r="W381" i="12"/>
  <c r="X381" i="12"/>
  <c r="Y381" i="12"/>
  <c r="S382" i="12"/>
  <c r="T382" i="12"/>
  <c r="U382" i="12"/>
  <c r="V382" i="12"/>
  <c r="W382" i="12"/>
  <c r="X382" i="12"/>
  <c r="Y382" i="12"/>
  <c r="S383" i="12"/>
  <c r="T383" i="12"/>
  <c r="U383" i="12"/>
  <c r="V383" i="12"/>
  <c r="W383" i="12"/>
  <c r="X383" i="12"/>
  <c r="Y383" i="12"/>
  <c r="S384" i="12"/>
  <c r="T384" i="12"/>
  <c r="U384" i="12"/>
  <c r="V384" i="12"/>
  <c r="W384" i="12"/>
  <c r="X384" i="12"/>
  <c r="Y384" i="12"/>
  <c r="S385" i="12"/>
  <c r="T385" i="12"/>
  <c r="U385" i="12"/>
  <c r="V385" i="12"/>
  <c r="W385" i="12"/>
  <c r="X385" i="12"/>
  <c r="Y385" i="12"/>
  <c r="S386" i="12"/>
  <c r="T386" i="12"/>
  <c r="U386" i="12"/>
  <c r="V386" i="12"/>
  <c r="W386" i="12"/>
  <c r="X386" i="12"/>
  <c r="Y386" i="12"/>
  <c r="S387" i="12"/>
  <c r="T387" i="12"/>
  <c r="U387" i="12"/>
  <c r="V387" i="12"/>
  <c r="W387" i="12"/>
  <c r="X387" i="12"/>
  <c r="Y387" i="12"/>
  <c r="S388" i="12"/>
  <c r="T388" i="12"/>
  <c r="U388" i="12"/>
  <c r="V388" i="12"/>
  <c r="W388" i="12"/>
  <c r="X388" i="12"/>
  <c r="Y388" i="12"/>
  <c r="S389" i="12"/>
  <c r="T389" i="12"/>
  <c r="U389" i="12"/>
  <c r="V389" i="12"/>
  <c r="W389" i="12"/>
  <c r="X389" i="12"/>
  <c r="Y389" i="12"/>
  <c r="S390" i="12"/>
  <c r="T390" i="12"/>
  <c r="U390" i="12"/>
  <c r="V390" i="12"/>
  <c r="W390" i="12"/>
  <c r="X390" i="12"/>
  <c r="Y390" i="12"/>
  <c r="S391" i="12"/>
  <c r="T391" i="12"/>
  <c r="U391" i="12"/>
  <c r="V391" i="12"/>
  <c r="W391" i="12"/>
  <c r="X391" i="12"/>
  <c r="Y391" i="12"/>
  <c r="S392" i="12"/>
  <c r="T392" i="12"/>
  <c r="U392" i="12"/>
  <c r="V392" i="12"/>
  <c r="W392" i="12"/>
  <c r="X392" i="12"/>
  <c r="Y392" i="12"/>
  <c r="S393" i="12"/>
  <c r="T393" i="12"/>
  <c r="U393" i="12"/>
  <c r="V393" i="12"/>
  <c r="W393" i="12"/>
  <c r="X393" i="12"/>
  <c r="Y393" i="12"/>
  <c r="S394" i="12"/>
  <c r="T394" i="12"/>
  <c r="U394" i="12"/>
  <c r="V394" i="12"/>
  <c r="W394" i="12"/>
  <c r="X394" i="12"/>
  <c r="Y394" i="12"/>
  <c r="S395" i="12"/>
  <c r="T395" i="12"/>
  <c r="U395" i="12"/>
  <c r="V395" i="12"/>
  <c r="W395" i="12"/>
  <c r="X395" i="12"/>
  <c r="Y395" i="12"/>
  <c r="S396" i="12"/>
  <c r="T396" i="12"/>
  <c r="U396" i="12"/>
  <c r="V396" i="12"/>
  <c r="W396" i="12"/>
  <c r="X396" i="12"/>
  <c r="Y396" i="12"/>
  <c r="S397" i="12"/>
  <c r="T397" i="12"/>
  <c r="U397" i="12"/>
  <c r="V397" i="12"/>
  <c r="W397" i="12"/>
  <c r="X397" i="12"/>
  <c r="Y397" i="12"/>
  <c r="S398" i="12"/>
  <c r="T398" i="12"/>
  <c r="U398" i="12"/>
  <c r="V398" i="12"/>
  <c r="W398" i="12"/>
  <c r="X398" i="12"/>
  <c r="Y398" i="12"/>
  <c r="S399" i="12"/>
  <c r="T399" i="12"/>
  <c r="U399" i="12"/>
  <c r="V399" i="12"/>
  <c r="W399" i="12"/>
  <c r="X399" i="12"/>
  <c r="Y399" i="12"/>
  <c r="S400" i="12"/>
  <c r="T400" i="12"/>
  <c r="U400" i="12"/>
  <c r="V400" i="12"/>
  <c r="W400" i="12"/>
  <c r="X400" i="12"/>
  <c r="Y400" i="12"/>
  <c r="S401" i="12"/>
  <c r="T401" i="12"/>
  <c r="U401" i="12"/>
  <c r="V401" i="12"/>
  <c r="W401" i="12"/>
  <c r="X401" i="12"/>
  <c r="Y401" i="12"/>
  <c r="S402" i="12"/>
  <c r="T402" i="12"/>
  <c r="U402" i="12"/>
  <c r="V402" i="12"/>
  <c r="W402" i="12"/>
  <c r="X402" i="12"/>
  <c r="Y402" i="12"/>
  <c r="S403" i="12"/>
  <c r="T403" i="12"/>
  <c r="U403" i="12"/>
  <c r="V403" i="12"/>
  <c r="W403" i="12"/>
  <c r="X403" i="12"/>
  <c r="Y403" i="12"/>
  <c r="S404" i="12"/>
  <c r="T404" i="12"/>
  <c r="U404" i="12"/>
  <c r="V404" i="12"/>
  <c r="W404" i="12"/>
  <c r="X404" i="12"/>
  <c r="Y404" i="12"/>
  <c r="S405" i="12"/>
  <c r="T405" i="12"/>
  <c r="U405" i="12"/>
  <c r="V405" i="12"/>
  <c r="W405" i="12"/>
  <c r="X405" i="12"/>
  <c r="Y405" i="12"/>
  <c r="S406" i="12"/>
  <c r="T406" i="12"/>
  <c r="U406" i="12"/>
  <c r="V406" i="12"/>
  <c r="W406" i="12"/>
  <c r="X406" i="12"/>
  <c r="Y406" i="12"/>
  <c r="S407" i="12"/>
  <c r="T407" i="12"/>
  <c r="U407" i="12"/>
  <c r="V407" i="12"/>
  <c r="W407" i="12"/>
  <c r="X407" i="12"/>
  <c r="Y407" i="12"/>
  <c r="S408" i="12"/>
  <c r="T408" i="12"/>
  <c r="U408" i="12"/>
  <c r="V408" i="12"/>
  <c r="W408" i="12"/>
  <c r="X408" i="12"/>
  <c r="Y408" i="12"/>
  <c r="S409" i="12"/>
  <c r="T409" i="12"/>
  <c r="U409" i="12"/>
  <c r="V409" i="12"/>
  <c r="W409" i="12"/>
  <c r="X409" i="12"/>
  <c r="Y409" i="12"/>
  <c r="S410" i="12"/>
  <c r="T410" i="12"/>
  <c r="U410" i="12"/>
  <c r="V410" i="12"/>
  <c r="W410" i="12"/>
  <c r="X410" i="12"/>
  <c r="Y410" i="12"/>
  <c r="S411" i="12"/>
  <c r="T411" i="12"/>
  <c r="U411" i="12"/>
  <c r="V411" i="12"/>
  <c r="W411" i="12"/>
  <c r="X411" i="12"/>
  <c r="Y411" i="12"/>
  <c r="S412" i="12"/>
  <c r="T412" i="12"/>
  <c r="U412" i="12"/>
  <c r="V412" i="12"/>
  <c r="W412" i="12"/>
  <c r="X412" i="12"/>
  <c r="Y412" i="12"/>
  <c r="S413" i="12"/>
  <c r="T413" i="12"/>
  <c r="U413" i="12"/>
  <c r="V413" i="12"/>
  <c r="W413" i="12"/>
  <c r="X413" i="12"/>
  <c r="Y413" i="12"/>
  <c r="S414" i="12"/>
  <c r="T414" i="12"/>
  <c r="U414" i="12"/>
  <c r="V414" i="12"/>
  <c r="W414" i="12"/>
  <c r="X414" i="12"/>
  <c r="Y414" i="12"/>
  <c r="S415" i="12"/>
  <c r="T415" i="12"/>
  <c r="U415" i="12"/>
  <c r="V415" i="12"/>
  <c r="W415" i="12"/>
  <c r="X415" i="12"/>
  <c r="Y415" i="12"/>
  <c r="S416" i="12"/>
  <c r="T416" i="12"/>
  <c r="U416" i="12"/>
  <c r="V416" i="12"/>
  <c r="W416" i="12"/>
  <c r="X416" i="12"/>
  <c r="Y416" i="12"/>
  <c r="S417" i="12"/>
  <c r="T417" i="12"/>
  <c r="U417" i="12"/>
  <c r="V417" i="12"/>
  <c r="W417" i="12"/>
  <c r="X417" i="12"/>
  <c r="Y417" i="12"/>
  <c r="S418" i="12"/>
  <c r="T418" i="12"/>
  <c r="U418" i="12"/>
  <c r="V418" i="12"/>
  <c r="W418" i="12"/>
  <c r="X418" i="12"/>
  <c r="Y418" i="12"/>
  <c r="S419" i="12"/>
  <c r="T419" i="12"/>
  <c r="U419" i="12"/>
  <c r="V419" i="12"/>
  <c r="W419" i="12"/>
  <c r="X419" i="12"/>
  <c r="Y419" i="12"/>
  <c r="S420" i="12"/>
  <c r="T420" i="12"/>
  <c r="U420" i="12"/>
  <c r="V420" i="12"/>
  <c r="W420" i="12"/>
  <c r="X420" i="12"/>
  <c r="Y420" i="12"/>
  <c r="S421" i="12"/>
  <c r="T421" i="12"/>
  <c r="U421" i="12"/>
  <c r="V421" i="12"/>
  <c r="W421" i="12"/>
  <c r="X421" i="12"/>
  <c r="Y421" i="12"/>
  <c r="S422" i="12"/>
  <c r="T422" i="12"/>
  <c r="U422" i="12"/>
  <c r="V422" i="12"/>
  <c r="W422" i="12"/>
  <c r="X422" i="12"/>
  <c r="Y422" i="12"/>
  <c r="S423" i="12"/>
  <c r="T423" i="12"/>
  <c r="U423" i="12"/>
  <c r="V423" i="12"/>
  <c r="W423" i="12"/>
  <c r="X423" i="12"/>
  <c r="Y423" i="12"/>
  <c r="S424" i="12"/>
  <c r="T424" i="12"/>
  <c r="U424" i="12"/>
  <c r="V424" i="12"/>
  <c r="W424" i="12"/>
  <c r="X424" i="12"/>
  <c r="Y424" i="12"/>
  <c r="S425" i="12"/>
  <c r="T425" i="12"/>
  <c r="U425" i="12"/>
  <c r="V425" i="12"/>
  <c r="W425" i="12"/>
  <c r="X425" i="12"/>
  <c r="Y425" i="12"/>
  <c r="S426" i="12"/>
  <c r="T426" i="12"/>
  <c r="U426" i="12"/>
  <c r="V426" i="12"/>
  <c r="W426" i="12"/>
  <c r="X426" i="12"/>
  <c r="Y426" i="12"/>
  <c r="S427" i="12"/>
  <c r="T427" i="12"/>
  <c r="U427" i="12"/>
  <c r="V427" i="12"/>
  <c r="W427" i="12"/>
  <c r="X427" i="12"/>
  <c r="Y427" i="12"/>
  <c r="S428" i="12"/>
  <c r="T428" i="12"/>
  <c r="U428" i="12"/>
  <c r="V428" i="12"/>
  <c r="W428" i="12"/>
  <c r="X428" i="12"/>
  <c r="Y428" i="12"/>
  <c r="S429" i="12"/>
  <c r="T429" i="12"/>
  <c r="U429" i="12"/>
  <c r="V429" i="12"/>
  <c r="W429" i="12"/>
  <c r="X429" i="12"/>
  <c r="Y429" i="12"/>
  <c r="S430" i="12"/>
  <c r="T430" i="12"/>
  <c r="U430" i="12"/>
  <c r="V430" i="12"/>
  <c r="W430" i="12"/>
  <c r="X430" i="12"/>
  <c r="Y430" i="12"/>
  <c r="S431" i="12"/>
  <c r="T431" i="12"/>
  <c r="U431" i="12"/>
  <c r="V431" i="12"/>
  <c r="W431" i="12"/>
  <c r="X431" i="12"/>
  <c r="Y431" i="12"/>
  <c r="S432" i="12"/>
  <c r="T432" i="12"/>
  <c r="U432" i="12"/>
  <c r="V432" i="12"/>
  <c r="W432" i="12"/>
  <c r="X432" i="12"/>
  <c r="Y432" i="12"/>
  <c r="S433" i="12"/>
  <c r="T433" i="12"/>
  <c r="U433" i="12"/>
  <c r="V433" i="12"/>
  <c r="W433" i="12"/>
  <c r="X433" i="12"/>
  <c r="Y433" i="12"/>
  <c r="S434" i="12"/>
  <c r="T434" i="12"/>
  <c r="U434" i="12"/>
  <c r="V434" i="12"/>
  <c r="W434" i="12"/>
  <c r="X434" i="12"/>
  <c r="Y434" i="12"/>
  <c r="S435" i="12"/>
  <c r="T435" i="12"/>
  <c r="U435" i="12"/>
  <c r="V435" i="12"/>
  <c r="W435" i="12"/>
  <c r="X435" i="12"/>
  <c r="Y435" i="12"/>
  <c r="S436" i="12"/>
  <c r="T436" i="12"/>
  <c r="U436" i="12"/>
  <c r="V436" i="12"/>
  <c r="W436" i="12"/>
  <c r="X436" i="12"/>
  <c r="Y436" i="12"/>
  <c r="S437" i="12"/>
  <c r="T437" i="12"/>
  <c r="U437" i="12"/>
  <c r="V437" i="12"/>
  <c r="W437" i="12"/>
  <c r="X437" i="12"/>
  <c r="Y437" i="12"/>
  <c r="S438" i="12"/>
  <c r="T438" i="12"/>
  <c r="U438" i="12"/>
  <c r="V438" i="12"/>
  <c r="W438" i="12"/>
  <c r="X438" i="12"/>
  <c r="Y438" i="12"/>
  <c r="S439" i="12"/>
  <c r="T439" i="12"/>
  <c r="U439" i="12"/>
  <c r="V439" i="12"/>
  <c r="W439" i="12"/>
  <c r="X439" i="12"/>
  <c r="Y439" i="12"/>
  <c r="S440" i="12"/>
  <c r="T440" i="12"/>
  <c r="U440" i="12"/>
  <c r="V440" i="12"/>
  <c r="W440" i="12"/>
  <c r="X440" i="12"/>
  <c r="Y440" i="12"/>
  <c r="S441" i="12"/>
  <c r="T441" i="12"/>
  <c r="U441" i="12"/>
  <c r="V441" i="12"/>
  <c r="W441" i="12"/>
  <c r="X441" i="12"/>
  <c r="Y441" i="12"/>
  <c r="S442" i="12"/>
  <c r="T442" i="12"/>
  <c r="U442" i="12"/>
  <c r="V442" i="12"/>
  <c r="W442" i="12"/>
  <c r="X442" i="12"/>
  <c r="Y442" i="12"/>
  <c r="S443" i="12"/>
  <c r="T443" i="12"/>
  <c r="U443" i="12"/>
  <c r="V443" i="12"/>
  <c r="W443" i="12"/>
  <c r="X443" i="12"/>
  <c r="Y443" i="12"/>
  <c r="S444" i="12"/>
  <c r="T444" i="12"/>
  <c r="U444" i="12"/>
  <c r="V444" i="12"/>
  <c r="W444" i="12"/>
  <c r="X444" i="12"/>
  <c r="Y444" i="12"/>
  <c r="S445" i="12"/>
  <c r="T445" i="12"/>
  <c r="U445" i="12"/>
  <c r="V445" i="12"/>
  <c r="W445" i="12"/>
  <c r="X445" i="12"/>
  <c r="Y445" i="12"/>
  <c r="S446" i="12"/>
  <c r="T446" i="12"/>
  <c r="U446" i="12"/>
  <c r="V446" i="12"/>
  <c r="W446" i="12"/>
  <c r="X446" i="12"/>
  <c r="Y446" i="12"/>
  <c r="S447" i="12"/>
  <c r="T447" i="12"/>
  <c r="U447" i="12"/>
  <c r="V447" i="12"/>
  <c r="W447" i="12"/>
  <c r="X447" i="12"/>
  <c r="Y447" i="12"/>
  <c r="S448" i="12"/>
  <c r="T448" i="12"/>
  <c r="U448" i="12"/>
  <c r="V448" i="12"/>
  <c r="W448" i="12"/>
  <c r="X448" i="12"/>
  <c r="Y448" i="12"/>
  <c r="S449" i="12"/>
  <c r="T449" i="12"/>
  <c r="U449" i="12"/>
  <c r="V449" i="12"/>
  <c r="W449" i="12"/>
  <c r="X449" i="12"/>
  <c r="Y449" i="12"/>
  <c r="S450" i="12"/>
  <c r="T450" i="12"/>
  <c r="U450" i="12"/>
  <c r="V450" i="12"/>
  <c r="W450" i="12"/>
  <c r="X450" i="12"/>
  <c r="Y450" i="12"/>
  <c r="S451" i="12"/>
  <c r="T451" i="12"/>
  <c r="U451" i="12"/>
  <c r="V451" i="12"/>
  <c r="W451" i="12"/>
  <c r="X451" i="12"/>
  <c r="Y451" i="12"/>
  <c r="S452" i="12"/>
  <c r="T452" i="12"/>
  <c r="U452" i="12"/>
  <c r="V452" i="12"/>
  <c r="W452" i="12"/>
  <c r="X452" i="12"/>
  <c r="Y452" i="12"/>
  <c r="S453" i="12"/>
  <c r="T453" i="12"/>
  <c r="U453" i="12"/>
  <c r="V453" i="12"/>
  <c r="W453" i="12"/>
  <c r="X453" i="12"/>
  <c r="Y453" i="12"/>
  <c r="S454" i="12"/>
  <c r="T454" i="12"/>
  <c r="U454" i="12"/>
  <c r="V454" i="12"/>
  <c r="W454" i="12"/>
  <c r="X454" i="12"/>
  <c r="Y454" i="12"/>
  <c r="S455" i="12"/>
  <c r="T455" i="12"/>
  <c r="U455" i="12"/>
  <c r="V455" i="12"/>
  <c r="W455" i="12"/>
  <c r="X455" i="12"/>
  <c r="Y455" i="12"/>
  <c r="S456" i="12"/>
  <c r="T456" i="12"/>
  <c r="U456" i="12"/>
  <c r="V456" i="12"/>
  <c r="W456" i="12"/>
  <c r="X456" i="12"/>
  <c r="Y456" i="12"/>
  <c r="S457" i="12"/>
  <c r="T457" i="12"/>
  <c r="U457" i="12"/>
  <c r="V457" i="12"/>
  <c r="W457" i="12"/>
  <c r="X457" i="12"/>
  <c r="Y457" i="12"/>
  <c r="S458" i="12"/>
  <c r="T458" i="12"/>
  <c r="U458" i="12"/>
  <c r="V458" i="12"/>
  <c r="W458" i="12"/>
  <c r="X458" i="12"/>
  <c r="Y458" i="12"/>
  <c r="S459" i="12"/>
  <c r="T459" i="12"/>
  <c r="U459" i="12"/>
  <c r="V459" i="12"/>
  <c r="W459" i="12"/>
  <c r="X459" i="12"/>
  <c r="Y459" i="12"/>
  <c r="S460" i="12"/>
  <c r="T460" i="12"/>
  <c r="U460" i="12"/>
  <c r="V460" i="12"/>
  <c r="W460" i="12"/>
  <c r="X460" i="12"/>
  <c r="Y460" i="12"/>
  <c r="S461" i="12"/>
  <c r="T461" i="12"/>
  <c r="U461" i="12"/>
  <c r="V461" i="12"/>
  <c r="W461" i="12"/>
  <c r="X461" i="12"/>
  <c r="Y461" i="12"/>
  <c r="S462" i="12"/>
  <c r="T462" i="12"/>
  <c r="U462" i="12"/>
  <c r="V462" i="12"/>
  <c r="W462" i="12"/>
  <c r="X462" i="12"/>
  <c r="Y462" i="12"/>
  <c r="S463" i="12"/>
  <c r="T463" i="12"/>
  <c r="U463" i="12"/>
  <c r="V463" i="12"/>
  <c r="W463" i="12"/>
  <c r="X463" i="12"/>
  <c r="Y463" i="12"/>
  <c r="S464" i="12"/>
  <c r="T464" i="12"/>
  <c r="U464" i="12"/>
  <c r="V464" i="12"/>
  <c r="W464" i="12"/>
  <c r="X464" i="12"/>
  <c r="Y464" i="12"/>
  <c r="S465" i="12"/>
  <c r="T465" i="12"/>
  <c r="U465" i="12"/>
  <c r="V465" i="12"/>
  <c r="W465" i="12"/>
  <c r="X465" i="12"/>
  <c r="Y465" i="12"/>
  <c r="S466" i="12"/>
  <c r="T466" i="12"/>
  <c r="U466" i="12"/>
  <c r="V466" i="12"/>
  <c r="W466" i="12"/>
  <c r="X466" i="12"/>
  <c r="Y466" i="12"/>
  <c r="S467" i="12"/>
  <c r="T467" i="12"/>
  <c r="U467" i="12"/>
  <c r="V467" i="12"/>
  <c r="W467" i="12"/>
  <c r="X467" i="12"/>
  <c r="Y467" i="12"/>
  <c r="S468" i="12"/>
  <c r="T468" i="12"/>
  <c r="U468" i="12"/>
  <c r="V468" i="12"/>
  <c r="W468" i="12"/>
  <c r="X468" i="12"/>
  <c r="Y468" i="12"/>
  <c r="S469" i="12"/>
  <c r="T469" i="12"/>
  <c r="U469" i="12"/>
  <c r="V469" i="12"/>
  <c r="W469" i="12"/>
  <c r="X469" i="12"/>
  <c r="Y469" i="12"/>
  <c r="S470" i="12"/>
  <c r="T470" i="12"/>
  <c r="U470" i="12"/>
  <c r="V470" i="12"/>
  <c r="W470" i="12"/>
  <c r="X470" i="12"/>
  <c r="Y470" i="12"/>
  <c r="S471" i="12"/>
  <c r="T471" i="12"/>
  <c r="U471" i="12"/>
  <c r="V471" i="12"/>
  <c r="W471" i="12"/>
  <c r="X471" i="12"/>
  <c r="Y471" i="12"/>
  <c r="S472" i="12"/>
  <c r="T472" i="12"/>
  <c r="U472" i="12"/>
  <c r="V472" i="12"/>
  <c r="W472" i="12"/>
  <c r="X472" i="12"/>
  <c r="Y472" i="12"/>
  <c r="S473" i="12"/>
  <c r="T473" i="12"/>
  <c r="U473" i="12"/>
  <c r="V473" i="12"/>
  <c r="W473" i="12"/>
  <c r="X473" i="12"/>
  <c r="Y473" i="12"/>
  <c r="S474" i="12"/>
  <c r="T474" i="12"/>
  <c r="U474" i="12"/>
  <c r="V474" i="12"/>
  <c r="W474" i="12"/>
  <c r="X474" i="12"/>
  <c r="Y474" i="12"/>
  <c r="S475" i="12"/>
  <c r="T475" i="12"/>
  <c r="U475" i="12"/>
  <c r="V475" i="12"/>
  <c r="W475" i="12"/>
  <c r="X475" i="12"/>
  <c r="Y475" i="12"/>
  <c r="S476" i="12"/>
  <c r="T476" i="12"/>
  <c r="U476" i="12"/>
  <c r="V476" i="12"/>
  <c r="W476" i="12"/>
  <c r="X476" i="12"/>
  <c r="Y476" i="12"/>
  <c r="S477" i="12"/>
  <c r="T477" i="12"/>
  <c r="U477" i="12"/>
  <c r="V477" i="12"/>
  <c r="W477" i="12"/>
  <c r="X477" i="12"/>
  <c r="Y477" i="12"/>
  <c r="S478" i="12"/>
  <c r="T478" i="12"/>
  <c r="U478" i="12"/>
  <c r="V478" i="12"/>
  <c r="W478" i="12"/>
  <c r="X478" i="12"/>
  <c r="Y478" i="12"/>
  <c r="S479" i="12"/>
  <c r="T479" i="12"/>
  <c r="U479" i="12"/>
  <c r="V479" i="12"/>
  <c r="W479" i="12"/>
  <c r="X479" i="12"/>
  <c r="Y479" i="12"/>
  <c r="S480" i="12"/>
  <c r="T480" i="12"/>
  <c r="U480" i="12"/>
  <c r="V480" i="12"/>
  <c r="W480" i="12"/>
  <c r="X480" i="12"/>
  <c r="Y480" i="12"/>
  <c r="S481" i="12"/>
  <c r="T481" i="12"/>
  <c r="U481" i="12"/>
  <c r="V481" i="12"/>
  <c r="W481" i="12"/>
  <c r="X481" i="12"/>
  <c r="Y481" i="12"/>
  <c r="S482" i="12"/>
  <c r="T482" i="12"/>
  <c r="U482" i="12"/>
  <c r="V482" i="12"/>
  <c r="W482" i="12"/>
  <c r="X482" i="12"/>
  <c r="Y482" i="12"/>
  <c r="S483" i="12"/>
  <c r="T483" i="12"/>
  <c r="U483" i="12"/>
  <c r="V483" i="12"/>
  <c r="W483" i="12"/>
  <c r="X483" i="12"/>
  <c r="Y483" i="12"/>
  <c r="S484" i="12"/>
  <c r="T484" i="12"/>
  <c r="U484" i="12"/>
  <c r="V484" i="12"/>
  <c r="W484" i="12"/>
  <c r="X484" i="12"/>
  <c r="Y484" i="12"/>
  <c r="S485" i="12"/>
  <c r="T485" i="12"/>
  <c r="U485" i="12"/>
  <c r="V485" i="12"/>
  <c r="W485" i="12"/>
  <c r="X485" i="12"/>
  <c r="Y485" i="12"/>
  <c r="S486" i="12"/>
  <c r="T486" i="12"/>
  <c r="U486" i="12"/>
  <c r="V486" i="12"/>
  <c r="W486" i="12"/>
  <c r="X486" i="12"/>
  <c r="Y486" i="12"/>
  <c r="S487" i="12"/>
  <c r="T487" i="12"/>
  <c r="U487" i="12"/>
  <c r="V487" i="12"/>
  <c r="W487" i="12"/>
  <c r="X487" i="12"/>
  <c r="Y487" i="12"/>
  <c r="S488" i="12"/>
  <c r="T488" i="12"/>
  <c r="U488" i="12"/>
  <c r="V488" i="12"/>
  <c r="W488" i="12"/>
  <c r="X488" i="12"/>
  <c r="Y488" i="12"/>
  <c r="S489" i="12"/>
  <c r="T489" i="12"/>
  <c r="U489" i="12"/>
  <c r="V489" i="12"/>
  <c r="W489" i="12"/>
  <c r="X489" i="12"/>
  <c r="Y489" i="12"/>
  <c r="S490" i="12"/>
  <c r="T490" i="12"/>
  <c r="U490" i="12"/>
  <c r="V490" i="12"/>
  <c r="W490" i="12"/>
  <c r="X490" i="12"/>
  <c r="Y490" i="12"/>
  <c r="S491" i="12"/>
  <c r="T491" i="12"/>
  <c r="U491" i="12"/>
  <c r="V491" i="12"/>
  <c r="W491" i="12"/>
  <c r="X491" i="12"/>
  <c r="Y491" i="12"/>
  <c r="S492" i="12"/>
  <c r="T492" i="12"/>
  <c r="U492" i="12"/>
  <c r="V492" i="12"/>
  <c r="W492" i="12"/>
  <c r="X492" i="12"/>
  <c r="Y492" i="12"/>
  <c r="S493" i="12"/>
  <c r="T493" i="12"/>
  <c r="U493" i="12"/>
  <c r="V493" i="12"/>
  <c r="W493" i="12"/>
  <c r="X493" i="12"/>
  <c r="Y493" i="12"/>
  <c r="S494" i="12"/>
  <c r="T494" i="12"/>
  <c r="U494" i="12"/>
  <c r="V494" i="12"/>
  <c r="W494" i="12"/>
  <c r="X494" i="12"/>
  <c r="Y494" i="12"/>
  <c r="S495" i="12"/>
  <c r="T495" i="12"/>
  <c r="U495" i="12"/>
  <c r="V495" i="12"/>
  <c r="W495" i="12"/>
  <c r="X495" i="12"/>
  <c r="Y495" i="12"/>
  <c r="S496" i="12"/>
  <c r="T496" i="12"/>
  <c r="U496" i="12"/>
  <c r="V496" i="12"/>
  <c r="W496" i="12"/>
  <c r="X496" i="12"/>
  <c r="Y496" i="12"/>
  <c r="S497" i="12"/>
  <c r="T497" i="12"/>
  <c r="U497" i="12"/>
  <c r="V497" i="12"/>
  <c r="W497" i="12"/>
  <c r="X497" i="12"/>
  <c r="Y497" i="12"/>
  <c r="S498" i="12"/>
  <c r="T498" i="12"/>
  <c r="U498" i="12"/>
  <c r="V498" i="12"/>
  <c r="W498" i="12"/>
  <c r="X498" i="12"/>
  <c r="Y498" i="12"/>
  <c r="S499" i="12"/>
  <c r="T499" i="12"/>
  <c r="U499" i="12"/>
  <c r="V499" i="12"/>
  <c r="W499" i="12"/>
  <c r="X499" i="12"/>
  <c r="Y499" i="12"/>
  <c r="S500" i="12"/>
  <c r="T500" i="12"/>
  <c r="U500" i="12"/>
  <c r="V500" i="12"/>
  <c r="W500" i="12"/>
  <c r="X500" i="12"/>
  <c r="Y500" i="12"/>
  <c r="S501" i="12"/>
  <c r="T501" i="12"/>
  <c r="U501" i="12"/>
  <c r="V501" i="12"/>
  <c r="W501" i="12"/>
  <c r="X501" i="12"/>
  <c r="Y501" i="12"/>
  <c r="S502" i="12"/>
  <c r="T502" i="12"/>
  <c r="U502" i="12"/>
  <c r="V502" i="12"/>
  <c r="W502" i="12"/>
  <c r="X502" i="12"/>
  <c r="Y502" i="12"/>
  <c r="S503" i="12"/>
  <c r="T503" i="12"/>
  <c r="U503" i="12"/>
  <c r="V503" i="12"/>
  <c r="W503" i="12"/>
  <c r="X503" i="12"/>
  <c r="Y503" i="12"/>
  <c r="S504" i="12"/>
  <c r="T504" i="12"/>
  <c r="U504" i="12"/>
  <c r="V504" i="12"/>
  <c r="W504" i="12"/>
  <c r="X504" i="12"/>
  <c r="Y504" i="12"/>
  <c r="S505" i="12"/>
  <c r="T505" i="12"/>
  <c r="U505" i="12"/>
  <c r="V505" i="12"/>
  <c r="W505" i="12"/>
  <c r="X505" i="12"/>
  <c r="Y505" i="12"/>
  <c r="S506" i="12"/>
  <c r="T506" i="12"/>
  <c r="U506" i="12"/>
  <c r="V506" i="12"/>
  <c r="W506" i="12"/>
  <c r="X506" i="12"/>
  <c r="Y506" i="12"/>
  <c r="S507" i="12"/>
  <c r="T507" i="12"/>
  <c r="U507" i="12"/>
  <c r="V507" i="12"/>
  <c r="W507" i="12"/>
  <c r="X507" i="12"/>
  <c r="Y507" i="12"/>
  <c r="S508" i="12"/>
  <c r="T508" i="12"/>
  <c r="U508" i="12"/>
  <c r="V508" i="12"/>
  <c r="W508" i="12"/>
  <c r="X508" i="12"/>
  <c r="Y508" i="12"/>
  <c r="S509" i="12"/>
  <c r="T509" i="12"/>
  <c r="U509" i="12"/>
  <c r="V509" i="12"/>
  <c r="W509" i="12"/>
  <c r="X509" i="12"/>
  <c r="Y509" i="12"/>
  <c r="S510" i="12"/>
  <c r="T510" i="12"/>
  <c r="U510" i="12"/>
  <c r="V510" i="12"/>
  <c r="W510" i="12"/>
  <c r="X510" i="12"/>
  <c r="Y510" i="12"/>
  <c r="S511" i="12"/>
  <c r="T511" i="12"/>
  <c r="U511" i="12"/>
  <c r="V511" i="12"/>
  <c r="W511" i="12"/>
  <c r="X511" i="12"/>
  <c r="Y511" i="12"/>
  <c r="S512" i="12"/>
  <c r="T512" i="12"/>
  <c r="U512" i="12"/>
  <c r="V512" i="12"/>
  <c r="W512" i="12"/>
  <c r="X512" i="12"/>
  <c r="Y512" i="12"/>
  <c r="S513" i="12"/>
  <c r="T513" i="12"/>
  <c r="U513" i="12"/>
  <c r="V513" i="12"/>
  <c r="W513" i="12"/>
  <c r="X513" i="12"/>
  <c r="Y513" i="12"/>
  <c r="S514" i="12"/>
  <c r="T514" i="12"/>
  <c r="U514" i="12"/>
  <c r="V514" i="12"/>
  <c r="W514" i="12"/>
  <c r="X514" i="12"/>
  <c r="Y514" i="12"/>
  <c r="S515" i="12"/>
  <c r="T515" i="12"/>
  <c r="U515" i="12"/>
  <c r="V515" i="12"/>
  <c r="W515" i="12"/>
  <c r="X515" i="12"/>
  <c r="Y515" i="12"/>
  <c r="S516" i="12"/>
  <c r="T516" i="12"/>
  <c r="U516" i="12"/>
  <c r="V516" i="12"/>
  <c r="W516" i="12"/>
  <c r="X516" i="12"/>
  <c r="Y516" i="12"/>
  <c r="S517" i="12"/>
  <c r="T517" i="12"/>
  <c r="U517" i="12"/>
  <c r="V517" i="12"/>
  <c r="W517" i="12"/>
  <c r="X517" i="12"/>
  <c r="Y517" i="12"/>
  <c r="S518" i="12"/>
  <c r="T518" i="12"/>
  <c r="U518" i="12"/>
  <c r="V518" i="12"/>
  <c r="W518" i="12"/>
  <c r="X518" i="12"/>
  <c r="Y518" i="12"/>
  <c r="S519" i="12"/>
  <c r="T519" i="12"/>
  <c r="U519" i="12"/>
  <c r="V519" i="12"/>
  <c r="W519" i="12"/>
  <c r="X519" i="12"/>
  <c r="Y519" i="12"/>
  <c r="S520" i="12"/>
  <c r="T520" i="12"/>
  <c r="U520" i="12"/>
  <c r="V520" i="12"/>
  <c r="W520" i="12"/>
  <c r="X520" i="12"/>
  <c r="Y520" i="12"/>
  <c r="S521" i="12"/>
  <c r="T521" i="12"/>
  <c r="U521" i="12"/>
  <c r="V521" i="12"/>
  <c r="W521" i="12"/>
  <c r="X521" i="12"/>
  <c r="Y521" i="12"/>
  <c r="S522" i="12"/>
  <c r="T522" i="12"/>
  <c r="U522" i="12"/>
  <c r="V522" i="12"/>
  <c r="W522" i="12"/>
  <c r="X522" i="12"/>
  <c r="Y522" i="12"/>
  <c r="S523" i="12"/>
  <c r="T523" i="12"/>
  <c r="U523" i="12"/>
  <c r="V523" i="12"/>
  <c r="W523" i="12"/>
  <c r="X523" i="12"/>
  <c r="Y523" i="12"/>
  <c r="S524" i="12"/>
  <c r="T524" i="12"/>
  <c r="U524" i="12"/>
  <c r="V524" i="12"/>
  <c r="W524" i="12"/>
  <c r="X524" i="12"/>
  <c r="Y524" i="12"/>
  <c r="S525" i="12"/>
  <c r="T525" i="12"/>
  <c r="U525" i="12"/>
  <c r="V525" i="12"/>
  <c r="W525" i="12"/>
  <c r="X525" i="12"/>
  <c r="Y525" i="12"/>
  <c r="S526" i="12"/>
  <c r="T526" i="12"/>
  <c r="U526" i="12"/>
  <c r="V526" i="12"/>
  <c r="W526" i="12"/>
  <c r="X526" i="12"/>
  <c r="Y526" i="12"/>
  <c r="S527" i="12"/>
  <c r="T527" i="12"/>
  <c r="U527" i="12"/>
  <c r="V527" i="12"/>
  <c r="W527" i="12"/>
  <c r="X527" i="12"/>
  <c r="Y527" i="12"/>
  <c r="S528" i="12"/>
  <c r="T528" i="12"/>
  <c r="U528" i="12"/>
  <c r="V528" i="12"/>
  <c r="W528" i="12"/>
  <c r="X528" i="12"/>
  <c r="Y528" i="12"/>
  <c r="S529" i="12"/>
  <c r="T529" i="12"/>
  <c r="U529" i="12"/>
  <c r="V529" i="12"/>
  <c r="W529" i="12"/>
  <c r="X529" i="12"/>
  <c r="Y529" i="12"/>
  <c r="S530" i="12"/>
  <c r="T530" i="12"/>
  <c r="U530" i="12"/>
  <c r="V530" i="12"/>
  <c r="W530" i="12"/>
  <c r="X530" i="12"/>
  <c r="Y530" i="12"/>
  <c r="S531" i="12"/>
  <c r="T531" i="12"/>
  <c r="U531" i="12"/>
  <c r="V531" i="12"/>
  <c r="W531" i="12"/>
  <c r="X531" i="12"/>
  <c r="Y531" i="12"/>
  <c r="S532" i="12"/>
  <c r="T532" i="12"/>
  <c r="U532" i="12"/>
  <c r="V532" i="12"/>
  <c r="W532" i="12"/>
  <c r="X532" i="12"/>
  <c r="Y532" i="12"/>
  <c r="S533" i="12"/>
  <c r="T533" i="12"/>
  <c r="U533" i="12"/>
  <c r="V533" i="12"/>
  <c r="W533" i="12"/>
  <c r="X533" i="12"/>
  <c r="Y533" i="12"/>
  <c r="S534" i="12"/>
  <c r="T534" i="12"/>
  <c r="U534" i="12"/>
  <c r="V534" i="12"/>
  <c r="W534" i="12"/>
  <c r="X534" i="12"/>
  <c r="Y534" i="12"/>
  <c r="S535" i="12"/>
  <c r="T535" i="12"/>
  <c r="U535" i="12"/>
  <c r="V535" i="12"/>
  <c r="W535" i="12"/>
  <c r="X535" i="12"/>
  <c r="Y535" i="12"/>
  <c r="S536" i="12"/>
  <c r="T536" i="12"/>
  <c r="U536" i="12"/>
  <c r="V536" i="12"/>
  <c r="W536" i="12"/>
  <c r="X536" i="12"/>
  <c r="Y536" i="12"/>
  <c r="S537" i="12"/>
  <c r="T537" i="12"/>
  <c r="U537" i="12"/>
  <c r="V537" i="12"/>
  <c r="W537" i="12"/>
  <c r="X537" i="12"/>
  <c r="Y537" i="12"/>
  <c r="S538" i="12"/>
  <c r="T538" i="12"/>
  <c r="U538" i="12"/>
  <c r="V538" i="12"/>
  <c r="W538" i="12"/>
  <c r="X538" i="12"/>
  <c r="Y538" i="12"/>
  <c r="S539" i="12"/>
  <c r="T539" i="12"/>
  <c r="U539" i="12"/>
  <c r="V539" i="12"/>
  <c r="W539" i="12"/>
  <c r="X539" i="12"/>
  <c r="Y539" i="12"/>
  <c r="S540" i="12"/>
  <c r="T540" i="12"/>
  <c r="U540" i="12"/>
  <c r="V540" i="12"/>
  <c r="W540" i="12"/>
  <c r="X540" i="12"/>
  <c r="Y540" i="12"/>
  <c r="S541" i="12"/>
  <c r="T541" i="12"/>
  <c r="U541" i="12"/>
  <c r="V541" i="12"/>
  <c r="W541" i="12"/>
  <c r="X541" i="12"/>
  <c r="Y541" i="12"/>
  <c r="S542" i="12"/>
  <c r="T542" i="12"/>
  <c r="U542" i="12"/>
  <c r="V542" i="12"/>
  <c r="W542" i="12"/>
  <c r="X542" i="12"/>
  <c r="Y542" i="12"/>
  <c r="S543" i="12"/>
  <c r="T543" i="12"/>
  <c r="U543" i="12"/>
  <c r="V543" i="12"/>
  <c r="W543" i="12"/>
  <c r="X543" i="12"/>
  <c r="Y543" i="12"/>
  <c r="S544" i="12"/>
  <c r="T544" i="12"/>
  <c r="U544" i="12"/>
  <c r="V544" i="12"/>
  <c r="W544" i="12"/>
  <c r="X544" i="12"/>
  <c r="Y544" i="12"/>
  <c r="S545" i="12"/>
  <c r="T545" i="12"/>
  <c r="U545" i="12"/>
  <c r="V545" i="12"/>
  <c r="W545" i="12"/>
  <c r="X545" i="12"/>
  <c r="Y545" i="12"/>
  <c r="S546" i="12"/>
  <c r="T546" i="12"/>
  <c r="U546" i="12"/>
  <c r="V546" i="12"/>
  <c r="W546" i="12"/>
  <c r="X546" i="12"/>
  <c r="Y546" i="12"/>
  <c r="S547" i="12"/>
  <c r="T547" i="12"/>
  <c r="U547" i="12"/>
  <c r="V547" i="12"/>
  <c r="W547" i="12"/>
  <c r="X547" i="12"/>
  <c r="Y547" i="12"/>
  <c r="S548" i="12"/>
  <c r="T548" i="12"/>
  <c r="U548" i="12"/>
  <c r="V548" i="12"/>
  <c r="W548" i="12"/>
  <c r="X548" i="12"/>
  <c r="Y548" i="12"/>
  <c r="S549" i="12"/>
  <c r="T549" i="12"/>
  <c r="U549" i="12"/>
  <c r="V549" i="12"/>
  <c r="W549" i="12"/>
  <c r="X549" i="12"/>
  <c r="Y549" i="12"/>
  <c r="S550" i="12"/>
  <c r="T550" i="12"/>
  <c r="U550" i="12"/>
  <c r="V550" i="12"/>
  <c r="W550" i="12"/>
  <c r="X550" i="12"/>
  <c r="Y550" i="12"/>
  <c r="S551" i="12"/>
  <c r="T551" i="12"/>
  <c r="U551" i="12"/>
  <c r="V551" i="12"/>
  <c r="W551" i="12"/>
  <c r="X551" i="12"/>
  <c r="Y551" i="12"/>
  <c r="S552" i="12"/>
  <c r="T552" i="12"/>
  <c r="U552" i="12"/>
  <c r="V552" i="12"/>
  <c r="W552" i="12"/>
  <c r="X552" i="12"/>
  <c r="Y552" i="12"/>
  <c r="S553" i="12"/>
  <c r="AL3" i="12" s="1"/>
  <c r="T553" i="12"/>
  <c r="AL4" i="12" s="1"/>
  <c r="U553" i="12"/>
  <c r="AL5" i="12" s="1"/>
  <c r="V553" i="12"/>
  <c r="AL6" i="12" s="1"/>
  <c r="W553" i="12"/>
  <c r="AL7" i="12" s="1"/>
  <c r="X553" i="12"/>
  <c r="AL8" i="12" s="1"/>
  <c r="Y553" i="12"/>
  <c r="AL9" i="12" s="1"/>
  <c r="Y314" i="12"/>
  <c r="X314" i="12"/>
  <c r="W314" i="12"/>
  <c r="V314" i="12"/>
  <c r="U314" i="12"/>
  <c r="T314" i="12"/>
  <c r="S314" i="12"/>
  <c r="S14" i="12"/>
  <c r="T14" i="12"/>
  <c r="U14" i="12"/>
  <c r="V14" i="12"/>
  <c r="W14" i="12"/>
  <c r="X14" i="12"/>
  <c r="Y14" i="12"/>
  <c r="S15" i="12"/>
  <c r="T15" i="12"/>
  <c r="U15" i="12"/>
  <c r="V15" i="12"/>
  <c r="W15" i="12"/>
  <c r="X15" i="12"/>
  <c r="Y15" i="12"/>
  <c r="S16" i="12"/>
  <c r="T16" i="12"/>
  <c r="U16" i="12"/>
  <c r="V16" i="12"/>
  <c r="W16" i="12"/>
  <c r="X16" i="12"/>
  <c r="Y16" i="12"/>
  <c r="S17" i="12"/>
  <c r="T17" i="12"/>
  <c r="U17" i="12"/>
  <c r="V17" i="12"/>
  <c r="W17" i="12"/>
  <c r="X17" i="12"/>
  <c r="Y17" i="12"/>
  <c r="S18" i="12"/>
  <c r="T18" i="12"/>
  <c r="U18" i="12"/>
  <c r="V18" i="12"/>
  <c r="W18" i="12"/>
  <c r="X18" i="12"/>
  <c r="Y18" i="12"/>
  <c r="S19" i="12"/>
  <c r="T19" i="12"/>
  <c r="U19" i="12"/>
  <c r="V19" i="12"/>
  <c r="W19" i="12"/>
  <c r="X19" i="12"/>
  <c r="Y19" i="12"/>
  <c r="S20" i="12"/>
  <c r="T20" i="12"/>
  <c r="U20" i="12"/>
  <c r="V20" i="12"/>
  <c r="W20" i="12"/>
  <c r="X20" i="12"/>
  <c r="Y20" i="12"/>
  <c r="S21" i="12"/>
  <c r="T21" i="12"/>
  <c r="U21" i="12"/>
  <c r="V21" i="12"/>
  <c r="W21" i="12"/>
  <c r="X21" i="12"/>
  <c r="Y21" i="12"/>
  <c r="S22" i="12"/>
  <c r="T22" i="12"/>
  <c r="U22" i="12"/>
  <c r="V22" i="12"/>
  <c r="W22" i="12"/>
  <c r="X22" i="12"/>
  <c r="Y22" i="12"/>
  <c r="S23" i="12"/>
  <c r="T23" i="12"/>
  <c r="U23" i="12"/>
  <c r="V23" i="12"/>
  <c r="W23" i="12"/>
  <c r="X23" i="12"/>
  <c r="Y23" i="12"/>
  <c r="S24" i="12"/>
  <c r="T24" i="12"/>
  <c r="U24" i="12"/>
  <c r="V24" i="12"/>
  <c r="W24" i="12"/>
  <c r="X24" i="12"/>
  <c r="Y24" i="12"/>
  <c r="S25" i="12"/>
  <c r="T25" i="12"/>
  <c r="U25" i="12"/>
  <c r="V25" i="12"/>
  <c r="W25" i="12"/>
  <c r="X25" i="12"/>
  <c r="Y25" i="12"/>
  <c r="S26" i="12"/>
  <c r="T26" i="12"/>
  <c r="U26" i="12"/>
  <c r="V26" i="12"/>
  <c r="W26" i="12"/>
  <c r="X26" i="12"/>
  <c r="Y26" i="12"/>
  <c r="S27" i="12"/>
  <c r="T27" i="12"/>
  <c r="U27" i="12"/>
  <c r="V27" i="12"/>
  <c r="W27" i="12"/>
  <c r="X27" i="12"/>
  <c r="Y27" i="12"/>
  <c r="S28" i="12"/>
  <c r="T28" i="12"/>
  <c r="U28" i="12"/>
  <c r="V28" i="12"/>
  <c r="W28" i="12"/>
  <c r="X28" i="12"/>
  <c r="Y28" i="12"/>
  <c r="S29" i="12"/>
  <c r="T29" i="12"/>
  <c r="U29" i="12"/>
  <c r="V29" i="12"/>
  <c r="W29" i="12"/>
  <c r="X29" i="12"/>
  <c r="Y29" i="12"/>
  <c r="S30" i="12"/>
  <c r="T30" i="12"/>
  <c r="U30" i="12"/>
  <c r="V30" i="12"/>
  <c r="W30" i="12"/>
  <c r="X30" i="12"/>
  <c r="Y30" i="12"/>
  <c r="S31" i="12"/>
  <c r="T31" i="12"/>
  <c r="U31" i="12"/>
  <c r="V31" i="12"/>
  <c r="W31" i="12"/>
  <c r="X31" i="12"/>
  <c r="Y31" i="12"/>
  <c r="S32" i="12"/>
  <c r="T32" i="12"/>
  <c r="U32" i="12"/>
  <c r="V32" i="12"/>
  <c r="W32" i="12"/>
  <c r="X32" i="12"/>
  <c r="Y32" i="12"/>
  <c r="S33" i="12"/>
  <c r="T33" i="12"/>
  <c r="U33" i="12"/>
  <c r="V33" i="12"/>
  <c r="W33" i="12"/>
  <c r="X33" i="12"/>
  <c r="Y33" i="12"/>
  <c r="S34" i="12"/>
  <c r="T34" i="12"/>
  <c r="U34" i="12"/>
  <c r="V34" i="12"/>
  <c r="W34" i="12"/>
  <c r="X34" i="12"/>
  <c r="Y34" i="12"/>
  <c r="S35" i="12"/>
  <c r="T35" i="12"/>
  <c r="U35" i="12"/>
  <c r="V35" i="12"/>
  <c r="W35" i="12"/>
  <c r="X35" i="12"/>
  <c r="Y35" i="12"/>
  <c r="S36" i="12"/>
  <c r="T36" i="12"/>
  <c r="U36" i="12"/>
  <c r="V36" i="12"/>
  <c r="W36" i="12"/>
  <c r="X36" i="12"/>
  <c r="Y36" i="12"/>
  <c r="S37" i="12"/>
  <c r="T37" i="12"/>
  <c r="U37" i="12"/>
  <c r="V37" i="12"/>
  <c r="W37" i="12"/>
  <c r="X37" i="12"/>
  <c r="Y37" i="12"/>
  <c r="S38" i="12"/>
  <c r="T38" i="12"/>
  <c r="U38" i="12"/>
  <c r="V38" i="12"/>
  <c r="W38" i="12"/>
  <c r="X38" i="12"/>
  <c r="Y38" i="12"/>
  <c r="S39" i="12"/>
  <c r="T39" i="12"/>
  <c r="U39" i="12"/>
  <c r="V39" i="12"/>
  <c r="W39" i="12"/>
  <c r="X39" i="12"/>
  <c r="Y39" i="12"/>
  <c r="S40" i="12"/>
  <c r="T40" i="12"/>
  <c r="U40" i="12"/>
  <c r="V40" i="12"/>
  <c r="W40" i="12"/>
  <c r="X40" i="12"/>
  <c r="Y40" i="12"/>
  <c r="S41" i="12"/>
  <c r="T41" i="12"/>
  <c r="U41" i="12"/>
  <c r="V41" i="12"/>
  <c r="W41" i="12"/>
  <c r="X41" i="12"/>
  <c r="Y41" i="12"/>
  <c r="S42" i="12"/>
  <c r="T42" i="12"/>
  <c r="U42" i="12"/>
  <c r="V42" i="12"/>
  <c r="W42" i="12"/>
  <c r="X42" i="12"/>
  <c r="Y42" i="12"/>
  <c r="S43" i="12"/>
  <c r="T43" i="12"/>
  <c r="U43" i="12"/>
  <c r="V43" i="12"/>
  <c r="W43" i="12"/>
  <c r="X43" i="12"/>
  <c r="Y43" i="12"/>
  <c r="S44" i="12"/>
  <c r="T44" i="12"/>
  <c r="U44" i="12"/>
  <c r="V44" i="12"/>
  <c r="W44" i="12"/>
  <c r="X44" i="12"/>
  <c r="Y44" i="12"/>
  <c r="S45" i="12"/>
  <c r="T45" i="12"/>
  <c r="U45" i="12"/>
  <c r="V45" i="12"/>
  <c r="W45" i="12"/>
  <c r="X45" i="12"/>
  <c r="Y45" i="12"/>
  <c r="S46" i="12"/>
  <c r="T46" i="12"/>
  <c r="U46" i="12"/>
  <c r="V46" i="12"/>
  <c r="W46" i="12"/>
  <c r="X46" i="12"/>
  <c r="Y46" i="12"/>
  <c r="S47" i="12"/>
  <c r="T47" i="12"/>
  <c r="U47" i="12"/>
  <c r="V47" i="12"/>
  <c r="W47" i="12"/>
  <c r="X47" i="12"/>
  <c r="Y47" i="12"/>
  <c r="S48" i="12"/>
  <c r="T48" i="12"/>
  <c r="U48" i="12"/>
  <c r="V48" i="12"/>
  <c r="W48" i="12"/>
  <c r="X48" i="12"/>
  <c r="Y48" i="12"/>
  <c r="S49" i="12"/>
  <c r="T49" i="12"/>
  <c r="U49" i="12"/>
  <c r="V49" i="12"/>
  <c r="W49" i="12"/>
  <c r="X49" i="12"/>
  <c r="Y49" i="12"/>
  <c r="S50" i="12"/>
  <c r="T50" i="12"/>
  <c r="U50" i="12"/>
  <c r="V50" i="12"/>
  <c r="W50" i="12"/>
  <c r="X50" i="12"/>
  <c r="Y50" i="12"/>
  <c r="S51" i="12"/>
  <c r="T51" i="12"/>
  <c r="U51" i="12"/>
  <c r="V51" i="12"/>
  <c r="W51" i="12"/>
  <c r="X51" i="12"/>
  <c r="Y51" i="12"/>
  <c r="S52" i="12"/>
  <c r="T52" i="12"/>
  <c r="U52" i="12"/>
  <c r="V52" i="12"/>
  <c r="W52" i="12"/>
  <c r="X52" i="12"/>
  <c r="Y52" i="12"/>
  <c r="S53" i="12"/>
  <c r="T53" i="12"/>
  <c r="U53" i="12"/>
  <c r="V53" i="12"/>
  <c r="W53" i="12"/>
  <c r="X53" i="12"/>
  <c r="Y53" i="12"/>
  <c r="S54" i="12"/>
  <c r="T54" i="12"/>
  <c r="U54" i="12"/>
  <c r="V54" i="12"/>
  <c r="W54" i="12"/>
  <c r="X54" i="12"/>
  <c r="Y54" i="12"/>
  <c r="S55" i="12"/>
  <c r="T55" i="12"/>
  <c r="U55" i="12"/>
  <c r="V55" i="12"/>
  <c r="W55" i="12"/>
  <c r="X55" i="12"/>
  <c r="Y55" i="12"/>
  <c r="S56" i="12"/>
  <c r="T56" i="12"/>
  <c r="U56" i="12"/>
  <c r="V56" i="12"/>
  <c r="W56" i="12"/>
  <c r="X56" i="12"/>
  <c r="Y56" i="12"/>
  <c r="S57" i="12"/>
  <c r="T57" i="12"/>
  <c r="U57" i="12"/>
  <c r="V57" i="12"/>
  <c r="W57" i="12"/>
  <c r="X57" i="12"/>
  <c r="Y57" i="12"/>
  <c r="S58" i="12"/>
  <c r="T58" i="12"/>
  <c r="U58" i="12"/>
  <c r="V58" i="12"/>
  <c r="W58" i="12"/>
  <c r="X58" i="12"/>
  <c r="Y58" i="12"/>
  <c r="S59" i="12"/>
  <c r="T59" i="12"/>
  <c r="U59" i="12"/>
  <c r="V59" i="12"/>
  <c r="W59" i="12"/>
  <c r="X59" i="12"/>
  <c r="Y59" i="12"/>
  <c r="S60" i="12"/>
  <c r="T60" i="12"/>
  <c r="U60" i="12"/>
  <c r="V60" i="12"/>
  <c r="W60" i="12"/>
  <c r="X60" i="12"/>
  <c r="Y60" i="12"/>
  <c r="S61" i="12"/>
  <c r="T61" i="12"/>
  <c r="U61" i="12"/>
  <c r="V61" i="12"/>
  <c r="W61" i="12"/>
  <c r="X61" i="12"/>
  <c r="Y61" i="12"/>
  <c r="S62" i="12"/>
  <c r="T62" i="12"/>
  <c r="U62" i="12"/>
  <c r="V62" i="12"/>
  <c r="W62" i="12"/>
  <c r="X62" i="12"/>
  <c r="Y62" i="12"/>
  <c r="S63" i="12"/>
  <c r="T63" i="12"/>
  <c r="U63" i="12"/>
  <c r="V63" i="12"/>
  <c r="W63" i="12"/>
  <c r="X63" i="12"/>
  <c r="Y63" i="12"/>
  <c r="S64" i="12"/>
  <c r="T64" i="12"/>
  <c r="U64" i="12"/>
  <c r="V64" i="12"/>
  <c r="W64" i="12"/>
  <c r="X64" i="12"/>
  <c r="Y64" i="12"/>
  <c r="S65" i="12"/>
  <c r="T65" i="12"/>
  <c r="U65" i="12"/>
  <c r="V65" i="12"/>
  <c r="W65" i="12"/>
  <c r="X65" i="12"/>
  <c r="Y65" i="12"/>
  <c r="S66" i="12"/>
  <c r="T66" i="12"/>
  <c r="U66" i="12"/>
  <c r="V66" i="12"/>
  <c r="W66" i="12"/>
  <c r="X66" i="12"/>
  <c r="Y66" i="12"/>
  <c r="S67" i="12"/>
  <c r="T67" i="12"/>
  <c r="U67" i="12"/>
  <c r="V67" i="12"/>
  <c r="W67" i="12"/>
  <c r="X67" i="12"/>
  <c r="Y67" i="12"/>
  <c r="S68" i="12"/>
  <c r="T68" i="12"/>
  <c r="U68" i="12"/>
  <c r="V68" i="12"/>
  <c r="W68" i="12"/>
  <c r="X68" i="12"/>
  <c r="Y68" i="12"/>
  <c r="S69" i="12"/>
  <c r="T69" i="12"/>
  <c r="U69" i="12"/>
  <c r="V69" i="12"/>
  <c r="W69" i="12"/>
  <c r="X69" i="12"/>
  <c r="Y69" i="12"/>
  <c r="S70" i="12"/>
  <c r="T70" i="12"/>
  <c r="U70" i="12"/>
  <c r="V70" i="12"/>
  <c r="W70" i="12"/>
  <c r="X70" i="12"/>
  <c r="Y70" i="12"/>
  <c r="S71" i="12"/>
  <c r="T71" i="12"/>
  <c r="U71" i="12"/>
  <c r="V71" i="12"/>
  <c r="W71" i="12"/>
  <c r="X71" i="12"/>
  <c r="Y71" i="12"/>
  <c r="S72" i="12"/>
  <c r="T72" i="12"/>
  <c r="U72" i="12"/>
  <c r="V72" i="12"/>
  <c r="W72" i="12"/>
  <c r="X72" i="12"/>
  <c r="Y72" i="12"/>
  <c r="S73" i="12"/>
  <c r="T73" i="12"/>
  <c r="U73" i="12"/>
  <c r="V73" i="12"/>
  <c r="W73" i="12"/>
  <c r="X73" i="12"/>
  <c r="Y73" i="12"/>
  <c r="S74" i="12"/>
  <c r="T74" i="12"/>
  <c r="U74" i="12"/>
  <c r="V74" i="12"/>
  <c r="W74" i="12"/>
  <c r="X74" i="12"/>
  <c r="Y74" i="12"/>
  <c r="S75" i="12"/>
  <c r="T75" i="12"/>
  <c r="U75" i="12"/>
  <c r="V75" i="12"/>
  <c r="W75" i="12"/>
  <c r="X75" i="12"/>
  <c r="Y75" i="12"/>
  <c r="S76" i="12"/>
  <c r="T76" i="12"/>
  <c r="U76" i="12"/>
  <c r="V76" i="12"/>
  <c r="W76" i="12"/>
  <c r="X76" i="12"/>
  <c r="Y76" i="12"/>
  <c r="S77" i="12"/>
  <c r="T77" i="12"/>
  <c r="U77" i="12"/>
  <c r="V77" i="12"/>
  <c r="W77" i="12"/>
  <c r="X77" i="12"/>
  <c r="Y77" i="12"/>
  <c r="S78" i="12"/>
  <c r="T78" i="12"/>
  <c r="U78" i="12"/>
  <c r="V78" i="12"/>
  <c r="W78" i="12"/>
  <c r="X78" i="12"/>
  <c r="Y78" i="12"/>
  <c r="S79" i="12"/>
  <c r="T79" i="12"/>
  <c r="U79" i="12"/>
  <c r="V79" i="12"/>
  <c r="W79" i="12"/>
  <c r="X79" i="12"/>
  <c r="Y79" i="12"/>
  <c r="S80" i="12"/>
  <c r="T80" i="12"/>
  <c r="U80" i="12"/>
  <c r="V80" i="12"/>
  <c r="W80" i="12"/>
  <c r="X80" i="12"/>
  <c r="Y80" i="12"/>
  <c r="S81" i="12"/>
  <c r="T81" i="12"/>
  <c r="U81" i="12"/>
  <c r="V81" i="12"/>
  <c r="W81" i="12"/>
  <c r="X81" i="12"/>
  <c r="Y81" i="12"/>
  <c r="S82" i="12"/>
  <c r="T82" i="12"/>
  <c r="U82" i="12"/>
  <c r="V82" i="12"/>
  <c r="W82" i="12"/>
  <c r="X82" i="12"/>
  <c r="Y82" i="12"/>
  <c r="S83" i="12"/>
  <c r="T83" i="12"/>
  <c r="U83" i="12"/>
  <c r="V83" i="12"/>
  <c r="W83" i="12"/>
  <c r="X83" i="12"/>
  <c r="Y83" i="12"/>
  <c r="S84" i="12"/>
  <c r="T84" i="12"/>
  <c r="U84" i="12"/>
  <c r="V84" i="12"/>
  <c r="W84" i="12"/>
  <c r="X84" i="12"/>
  <c r="Y84" i="12"/>
  <c r="S85" i="12"/>
  <c r="T85" i="12"/>
  <c r="U85" i="12"/>
  <c r="V85" i="12"/>
  <c r="W85" i="12"/>
  <c r="X85" i="12"/>
  <c r="Y85" i="12"/>
  <c r="S86" i="12"/>
  <c r="T86" i="12"/>
  <c r="U86" i="12"/>
  <c r="V86" i="12"/>
  <c r="W86" i="12"/>
  <c r="X86" i="12"/>
  <c r="Y86" i="12"/>
  <c r="S87" i="12"/>
  <c r="T87" i="12"/>
  <c r="U87" i="12"/>
  <c r="V87" i="12"/>
  <c r="W87" i="12"/>
  <c r="X87" i="12"/>
  <c r="Y87" i="12"/>
  <c r="S88" i="12"/>
  <c r="T88" i="12"/>
  <c r="U88" i="12"/>
  <c r="V88" i="12"/>
  <c r="W88" i="12"/>
  <c r="X88" i="12"/>
  <c r="Y88" i="12"/>
  <c r="S89" i="12"/>
  <c r="T89" i="12"/>
  <c r="U89" i="12"/>
  <c r="V89" i="12"/>
  <c r="W89" i="12"/>
  <c r="X89" i="12"/>
  <c r="Y89" i="12"/>
  <c r="S90" i="12"/>
  <c r="T90" i="12"/>
  <c r="U90" i="12"/>
  <c r="V90" i="12"/>
  <c r="W90" i="12"/>
  <c r="X90" i="12"/>
  <c r="Y90" i="12"/>
  <c r="S91" i="12"/>
  <c r="T91" i="12"/>
  <c r="U91" i="12"/>
  <c r="V91" i="12"/>
  <c r="W91" i="12"/>
  <c r="X91" i="12"/>
  <c r="Y91" i="12"/>
  <c r="S92" i="12"/>
  <c r="T92" i="12"/>
  <c r="U92" i="12"/>
  <c r="V92" i="12"/>
  <c r="W92" i="12"/>
  <c r="X92" i="12"/>
  <c r="Y92" i="12"/>
  <c r="S93" i="12"/>
  <c r="T93" i="12"/>
  <c r="U93" i="12"/>
  <c r="V93" i="12"/>
  <c r="W93" i="12"/>
  <c r="X93" i="12"/>
  <c r="Y93" i="12"/>
  <c r="S94" i="12"/>
  <c r="T94" i="12"/>
  <c r="U94" i="12"/>
  <c r="V94" i="12"/>
  <c r="W94" i="12"/>
  <c r="X94" i="12"/>
  <c r="Y94" i="12"/>
  <c r="S95" i="12"/>
  <c r="T95" i="12"/>
  <c r="U95" i="12"/>
  <c r="V95" i="12"/>
  <c r="W95" i="12"/>
  <c r="X95" i="12"/>
  <c r="Y95" i="12"/>
  <c r="S96" i="12"/>
  <c r="T96" i="12"/>
  <c r="U96" i="12"/>
  <c r="V96" i="12"/>
  <c r="W96" i="12"/>
  <c r="X96" i="12"/>
  <c r="Y96" i="12"/>
  <c r="S97" i="12"/>
  <c r="T97" i="12"/>
  <c r="U97" i="12"/>
  <c r="V97" i="12"/>
  <c r="W97" i="12"/>
  <c r="X97" i="12"/>
  <c r="Y97" i="12"/>
  <c r="S98" i="12"/>
  <c r="T98" i="12"/>
  <c r="U98" i="12"/>
  <c r="V98" i="12"/>
  <c r="W98" i="12"/>
  <c r="X98" i="12"/>
  <c r="Y98" i="12"/>
  <c r="S99" i="12"/>
  <c r="T99" i="12"/>
  <c r="U99" i="12"/>
  <c r="V99" i="12"/>
  <c r="W99" i="12"/>
  <c r="X99" i="12"/>
  <c r="Y99" i="12"/>
  <c r="S100" i="12"/>
  <c r="T100" i="12"/>
  <c r="U100" i="12"/>
  <c r="V100" i="12"/>
  <c r="W100" i="12"/>
  <c r="X100" i="12"/>
  <c r="Y100" i="12"/>
  <c r="S101" i="12"/>
  <c r="T101" i="12"/>
  <c r="U101" i="12"/>
  <c r="V101" i="12"/>
  <c r="W101" i="12"/>
  <c r="X101" i="12"/>
  <c r="Y101" i="12"/>
  <c r="S102" i="12"/>
  <c r="T102" i="12"/>
  <c r="U102" i="12"/>
  <c r="V102" i="12"/>
  <c r="W102" i="12"/>
  <c r="X102" i="12"/>
  <c r="Y102" i="12"/>
  <c r="S103" i="12"/>
  <c r="T103" i="12"/>
  <c r="U103" i="12"/>
  <c r="V103" i="12"/>
  <c r="W103" i="12"/>
  <c r="X103" i="12"/>
  <c r="Y103" i="12"/>
  <c r="S104" i="12"/>
  <c r="T104" i="12"/>
  <c r="U104" i="12"/>
  <c r="V104" i="12"/>
  <c r="W104" i="12"/>
  <c r="X104" i="12"/>
  <c r="Y104" i="12"/>
  <c r="S105" i="12"/>
  <c r="T105" i="12"/>
  <c r="U105" i="12"/>
  <c r="V105" i="12"/>
  <c r="W105" i="12"/>
  <c r="X105" i="12"/>
  <c r="Y105" i="12"/>
  <c r="S106" i="12"/>
  <c r="T106" i="12"/>
  <c r="U106" i="12"/>
  <c r="V106" i="12"/>
  <c r="W106" i="12"/>
  <c r="X106" i="12"/>
  <c r="Y106" i="12"/>
  <c r="S107" i="12"/>
  <c r="T107" i="12"/>
  <c r="U107" i="12"/>
  <c r="V107" i="12"/>
  <c r="W107" i="12"/>
  <c r="X107" i="12"/>
  <c r="Y107" i="12"/>
  <c r="S108" i="12"/>
  <c r="T108" i="12"/>
  <c r="U108" i="12"/>
  <c r="V108" i="12"/>
  <c r="W108" i="12"/>
  <c r="X108" i="12"/>
  <c r="Y108" i="12"/>
  <c r="S109" i="12"/>
  <c r="T109" i="12"/>
  <c r="U109" i="12"/>
  <c r="V109" i="12"/>
  <c r="W109" i="12"/>
  <c r="X109" i="12"/>
  <c r="Y109" i="12"/>
  <c r="S110" i="12"/>
  <c r="T110" i="12"/>
  <c r="U110" i="12"/>
  <c r="V110" i="12"/>
  <c r="W110" i="12"/>
  <c r="X110" i="12"/>
  <c r="Y110" i="12"/>
  <c r="S111" i="12"/>
  <c r="T111" i="12"/>
  <c r="U111" i="12"/>
  <c r="V111" i="12"/>
  <c r="W111" i="12"/>
  <c r="X111" i="12"/>
  <c r="Y111" i="12"/>
  <c r="S112" i="12"/>
  <c r="T112" i="12"/>
  <c r="U112" i="12"/>
  <c r="V112" i="12"/>
  <c r="W112" i="12"/>
  <c r="X112" i="12"/>
  <c r="Y112" i="12"/>
  <c r="S113" i="12"/>
  <c r="T113" i="12"/>
  <c r="U113" i="12"/>
  <c r="V113" i="12"/>
  <c r="W113" i="12"/>
  <c r="X113" i="12"/>
  <c r="Y113" i="12"/>
  <c r="S114" i="12"/>
  <c r="T114" i="12"/>
  <c r="U114" i="12"/>
  <c r="V114" i="12"/>
  <c r="W114" i="12"/>
  <c r="X114" i="12"/>
  <c r="Y114" i="12"/>
  <c r="S115" i="12"/>
  <c r="T115" i="12"/>
  <c r="U115" i="12"/>
  <c r="V115" i="12"/>
  <c r="W115" i="12"/>
  <c r="X115" i="12"/>
  <c r="Y115" i="12"/>
  <c r="S116" i="12"/>
  <c r="T116" i="12"/>
  <c r="U116" i="12"/>
  <c r="V116" i="12"/>
  <c r="W116" i="12"/>
  <c r="X116" i="12"/>
  <c r="Y116" i="12"/>
  <c r="S117" i="12"/>
  <c r="T117" i="12"/>
  <c r="U117" i="12"/>
  <c r="V117" i="12"/>
  <c r="W117" i="12"/>
  <c r="X117" i="12"/>
  <c r="Y117" i="12"/>
  <c r="S118" i="12"/>
  <c r="T118" i="12"/>
  <c r="U118" i="12"/>
  <c r="V118" i="12"/>
  <c r="W118" i="12"/>
  <c r="X118" i="12"/>
  <c r="Y118" i="12"/>
  <c r="S119" i="12"/>
  <c r="T119" i="12"/>
  <c r="U119" i="12"/>
  <c r="V119" i="12"/>
  <c r="W119" i="12"/>
  <c r="X119" i="12"/>
  <c r="Y119" i="12"/>
  <c r="S120" i="12"/>
  <c r="T120" i="12"/>
  <c r="U120" i="12"/>
  <c r="V120" i="12"/>
  <c r="W120" i="12"/>
  <c r="X120" i="12"/>
  <c r="Y120" i="12"/>
  <c r="S121" i="12"/>
  <c r="T121" i="12"/>
  <c r="U121" i="12"/>
  <c r="V121" i="12"/>
  <c r="W121" i="12"/>
  <c r="X121" i="12"/>
  <c r="Y121" i="12"/>
  <c r="S122" i="12"/>
  <c r="T122" i="12"/>
  <c r="U122" i="12"/>
  <c r="V122" i="12"/>
  <c r="W122" i="12"/>
  <c r="X122" i="12"/>
  <c r="Y122" i="12"/>
  <c r="S123" i="12"/>
  <c r="T123" i="12"/>
  <c r="U123" i="12"/>
  <c r="V123" i="12"/>
  <c r="W123" i="12"/>
  <c r="X123" i="12"/>
  <c r="Y123" i="12"/>
  <c r="S124" i="12"/>
  <c r="T124" i="12"/>
  <c r="U124" i="12"/>
  <c r="V124" i="12"/>
  <c r="W124" i="12"/>
  <c r="X124" i="12"/>
  <c r="Y124" i="12"/>
  <c r="S125" i="12"/>
  <c r="T125" i="12"/>
  <c r="U125" i="12"/>
  <c r="V125" i="12"/>
  <c r="W125" i="12"/>
  <c r="X125" i="12"/>
  <c r="Y125" i="12"/>
  <c r="S126" i="12"/>
  <c r="T126" i="12"/>
  <c r="U126" i="12"/>
  <c r="V126" i="12"/>
  <c r="W126" i="12"/>
  <c r="X126" i="12"/>
  <c r="Y126" i="12"/>
  <c r="S127" i="12"/>
  <c r="T127" i="12"/>
  <c r="U127" i="12"/>
  <c r="V127" i="12"/>
  <c r="W127" i="12"/>
  <c r="X127" i="12"/>
  <c r="Y127" i="12"/>
  <c r="S128" i="12"/>
  <c r="T128" i="12"/>
  <c r="U128" i="12"/>
  <c r="V128" i="12"/>
  <c r="W128" i="12"/>
  <c r="X128" i="12"/>
  <c r="Y128" i="12"/>
  <c r="S129" i="12"/>
  <c r="T129" i="12"/>
  <c r="U129" i="12"/>
  <c r="V129" i="12"/>
  <c r="W129" i="12"/>
  <c r="X129" i="12"/>
  <c r="Y129" i="12"/>
  <c r="S130" i="12"/>
  <c r="T130" i="12"/>
  <c r="U130" i="12"/>
  <c r="V130" i="12"/>
  <c r="W130" i="12"/>
  <c r="X130" i="12"/>
  <c r="Y130" i="12"/>
  <c r="S131" i="12"/>
  <c r="T131" i="12"/>
  <c r="U131" i="12"/>
  <c r="V131" i="12"/>
  <c r="W131" i="12"/>
  <c r="X131" i="12"/>
  <c r="Y131" i="12"/>
  <c r="S132" i="12"/>
  <c r="T132" i="12"/>
  <c r="U132" i="12"/>
  <c r="V132" i="12"/>
  <c r="W132" i="12"/>
  <c r="X132" i="12"/>
  <c r="Y132" i="12"/>
  <c r="S133" i="12"/>
  <c r="T133" i="12"/>
  <c r="U133" i="12"/>
  <c r="V133" i="12"/>
  <c r="W133" i="12"/>
  <c r="X133" i="12"/>
  <c r="Y133" i="12"/>
  <c r="S134" i="12"/>
  <c r="T134" i="12"/>
  <c r="U134" i="12"/>
  <c r="V134" i="12"/>
  <c r="W134" i="12"/>
  <c r="X134" i="12"/>
  <c r="Y134" i="12"/>
  <c r="S135" i="12"/>
  <c r="T135" i="12"/>
  <c r="U135" i="12"/>
  <c r="V135" i="12"/>
  <c r="W135" i="12"/>
  <c r="X135" i="12"/>
  <c r="Y135" i="12"/>
  <c r="S136" i="12"/>
  <c r="T136" i="12"/>
  <c r="U136" i="12"/>
  <c r="V136" i="12"/>
  <c r="W136" i="12"/>
  <c r="X136" i="12"/>
  <c r="Y136" i="12"/>
  <c r="S137" i="12"/>
  <c r="T137" i="12"/>
  <c r="U137" i="12"/>
  <c r="V137" i="12"/>
  <c r="W137" i="12"/>
  <c r="X137" i="12"/>
  <c r="Y137" i="12"/>
  <c r="S138" i="12"/>
  <c r="T138" i="12"/>
  <c r="U138" i="12"/>
  <c r="V138" i="12"/>
  <c r="W138" i="12"/>
  <c r="X138" i="12"/>
  <c r="Y138" i="12"/>
  <c r="S139" i="12"/>
  <c r="T139" i="12"/>
  <c r="U139" i="12"/>
  <c r="V139" i="12"/>
  <c r="W139" i="12"/>
  <c r="X139" i="12"/>
  <c r="Y139" i="12"/>
  <c r="S140" i="12"/>
  <c r="T140" i="12"/>
  <c r="U140" i="12"/>
  <c r="V140" i="12"/>
  <c r="W140" i="12"/>
  <c r="X140" i="12"/>
  <c r="Y140" i="12"/>
  <c r="S141" i="12"/>
  <c r="T141" i="12"/>
  <c r="U141" i="12"/>
  <c r="V141" i="12"/>
  <c r="W141" i="12"/>
  <c r="X141" i="12"/>
  <c r="Y141" i="12"/>
  <c r="S142" i="12"/>
  <c r="T142" i="12"/>
  <c r="U142" i="12"/>
  <c r="V142" i="12"/>
  <c r="W142" i="12"/>
  <c r="X142" i="12"/>
  <c r="Y142" i="12"/>
  <c r="S143" i="12"/>
  <c r="T143" i="12"/>
  <c r="U143" i="12"/>
  <c r="V143" i="12"/>
  <c r="W143" i="12"/>
  <c r="X143" i="12"/>
  <c r="Y143" i="12"/>
  <c r="S144" i="12"/>
  <c r="T144" i="12"/>
  <c r="U144" i="12"/>
  <c r="V144" i="12"/>
  <c r="W144" i="12"/>
  <c r="X144" i="12"/>
  <c r="Y144" i="12"/>
  <c r="S145" i="12"/>
  <c r="T145" i="12"/>
  <c r="U145" i="12"/>
  <c r="V145" i="12"/>
  <c r="W145" i="12"/>
  <c r="X145" i="12"/>
  <c r="Y145" i="12"/>
  <c r="S146" i="12"/>
  <c r="T146" i="12"/>
  <c r="U146" i="12"/>
  <c r="V146" i="12"/>
  <c r="W146" i="12"/>
  <c r="X146" i="12"/>
  <c r="Y146" i="12"/>
  <c r="S147" i="12"/>
  <c r="T147" i="12"/>
  <c r="U147" i="12"/>
  <c r="V147" i="12"/>
  <c r="W147" i="12"/>
  <c r="X147" i="12"/>
  <c r="Y147" i="12"/>
  <c r="S148" i="12"/>
  <c r="T148" i="12"/>
  <c r="U148" i="12"/>
  <c r="V148" i="12"/>
  <c r="W148" i="12"/>
  <c r="X148" i="12"/>
  <c r="Y148" i="12"/>
  <c r="S149" i="12"/>
  <c r="T149" i="12"/>
  <c r="U149" i="12"/>
  <c r="V149" i="12"/>
  <c r="W149" i="12"/>
  <c r="X149" i="12"/>
  <c r="Y149" i="12"/>
  <c r="S150" i="12"/>
  <c r="T150" i="12"/>
  <c r="U150" i="12"/>
  <c r="V150" i="12"/>
  <c r="W150" i="12"/>
  <c r="X150" i="12"/>
  <c r="Y150" i="12"/>
  <c r="S151" i="12"/>
  <c r="T151" i="12"/>
  <c r="U151" i="12"/>
  <c r="V151" i="12"/>
  <c r="W151" i="12"/>
  <c r="X151" i="12"/>
  <c r="Y151" i="12"/>
  <c r="S152" i="12"/>
  <c r="T152" i="12"/>
  <c r="U152" i="12"/>
  <c r="V152" i="12"/>
  <c r="W152" i="12"/>
  <c r="X152" i="12"/>
  <c r="Y152" i="12"/>
  <c r="S153" i="12"/>
  <c r="T153" i="12"/>
  <c r="U153" i="12"/>
  <c r="V153" i="12"/>
  <c r="W153" i="12"/>
  <c r="X153" i="12"/>
  <c r="Y153" i="12"/>
  <c r="S154" i="12"/>
  <c r="T154" i="12"/>
  <c r="U154" i="12"/>
  <c r="V154" i="12"/>
  <c r="W154" i="12"/>
  <c r="X154" i="12"/>
  <c r="Y154" i="12"/>
  <c r="S155" i="12"/>
  <c r="T155" i="12"/>
  <c r="U155" i="12"/>
  <c r="V155" i="12"/>
  <c r="W155" i="12"/>
  <c r="X155" i="12"/>
  <c r="Y155" i="12"/>
  <c r="S156" i="12"/>
  <c r="T156" i="12"/>
  <c r="U156" i="12"/>
  <c r="V156" i="12"/>
  <c r="W156" i="12"/>
  <c r="X156" i="12"/>
  <c r="Y156" i="12"/>
  <c r="S157" i="12"/>
  <c r="T157" i="12"/>
  <c r="U157" i="12"/>
  <c r="V157" i="12"/>
  <c r="W157" i="12"/>
  <c r="X157" i="12"/>
  <c r="Y157" i="12"/>
  <c r="S158" i="12"/>
  <c r="T158" i="12"/>
  <c r="U158" i="12"/>
  <c r="V158" i="12"/>
  <c r="W158" i="12"/>
  <c r="X158" i="12"/>
  <c r="Y158" i="12"/>
  <c r="S159" i="12"/>
  <c r="T159" i="12"/>
  <c r="U159" i="12"/>
  <c r="V159" i="12"/>
  <c r="W159" i="12"/>
  <c r="X159" i="12"/>
  <c r="Y159" i="12"/>
  <c r="S160" i="12"/>
  <c r="T160" i="12"/>
  <c r="U160" i="12"/>
  <c r="V160" i="12"/>
  <c r="W160" i="12"/>
  <c r="X160" i="12"/>
  <c r="Y160" i="12"/>
  <c r="S161" i="12"/>
  <c r="T161" i="12"/>
  <c r="U161" i="12"/>
  <c r="V161" i="12"/>
  <c r="W161" i="12"/>
  <c r="X161" i="12"/>
  <c r="Y161" i="12"/>
  <c r="S162" i="12"/>
  <c r="T162" i="12"/>
  <c r="U162" i="12"/>
  <c r="V162" i="12"/>
  <c r="W162" i="12"/>
  <c r="X162" i="12"/>
  <c r="Y162" i="12"/>
  <c r="S163" i="12"/>
  <c r="T163" i="12"/>
  <c r="U163" i="12"/>
  <c r="V163" i="12"/>
  <c r="W163" i="12"/>
  <c r="X163" i="12"/>
  <c r="Y163" i="12"/>
  <c r="S164" i="12"/>
  <c r="T164" i="12"/>
  <c r="U164" i="12"/>
  <c r="V164" i="12"/>
  <c r="W164" i="12"/>
  <c r="X164" i="12"/>
  <c r="Y164" i="12"/>
  <c r="S165" i="12"/>
  <c r="T165" i="12"/>
  <c r="U165" i="12"/>
  <c r="V165" i="12"/>
  <c r="W165" i="12"/>
  <c r="X165" i="12"/>
  <c r="Y165" i="12"/>
  <c r="S166" i="12"/>
  <c r="T166" i="12"/>
  <c r="U166" i="12"/>
  <c r="V166" i="12"/>
  <c r="W166" i="12"/>
  <c r="X166" i="12"/>
  <c r="Y166" i="12"/>
  <c r="S167" i="12"/>
  <c r="T167" i="12"/>
  <c r="U167" i="12"/>
  <c r="V167" i="12"/>
  <c r="W167" i="12"/>
  <c r="X167" i="12"/>
  <c r="Y167" i="12"/>
  <c r="S168" i="12"/>
  <c r="T168" i="12"/>
  <c r="U168" i="12"/>
  <c r="V168" i="12"/>
  <c r="W168" i="12"/>
  <c r="X168" i="12"/>
  <c r="Y168" i="12"/>
  <c r="S169" i="12"/>
  <c r="T169" i="12"/>
  <c r="U169" i="12"/>
  <c r="V169" i="12"/>
  <c r="W169" i="12"/>
  <c r="X169" i="12"/>
  <c r="Y169" i="12"/>
  <c r="S170" i="12"/>
  <c r="T170" i="12"/>
  <c r="U170" i="12"/>
  <c r="V170" i="12"/>
  <c r="W170" i="12"/>
  <c r="X170" i="12"/>
  <c r="Y170" i="12"/>
  <c r="S171" i="12"/>
  <c r="T171" i="12"/>
  <c r="U171" i="12"/>
  <c r="V171" i="12"/>
  <c r="W171" i="12"/>
  <c r="X171" i="12"/>
  <c r="Y171" i="12"/>
  <c r="S172" i="12"/>
  <c r="T172" i="12"/>
  <c r="U172" i="12"/>
  <c r="V172" i="12"/>
  <c r="W172" i="12"/>
  <c r="X172" i="12"/>
  <c r="Y172" i="12"/>
  <c r="S173" i="12"/>
  <c r="T173" i="12"/>
  <c r="U173" i="12"/>
  <c r="V173" i="12"/>
  <c r="W173" i="12"/>
  <c r="X173" i="12"/>
  <c r="Y173" i="12"/>
  <c r="S174" i="12"/>
  <c r="T174" i="12"/>
  <c r="U174" i="12"/>
  <c r="V174" i="12"/>
  <c r="W174" i="12"/>
  <c r="X174" i="12"/>
  <c r="Y174" i="12"/>
  <c r="S175" i="12"/>
  <c r="T175" i="12"/>
  <c r="U175" i="12"/>
  <c r="V175" i="12"/>
  <c r="W175" i="12"/>
  <c r="X175" i="12"/>
  <c r="Y175" i="12"/>
  <c r="S176" i="12"/>
  <c r="T176" i="12"/>
  <c r="U176" i="12"/>
  <c r="V176" i="12"/>
  <c r="W176" i="12"/>
  <c r="X176" i="12"/>
  <c r="Y176" i="12"/>
  <c r="S177" i="12"/>
  <c r="T177" i="12"/>
  <c r="U177" i="12"/>
  <c r="V177" i="12"/>
  <c r="W177" i="12"/>
  <c r="X177" i="12"/>
  <c r="Y177" i="12"/>
  <c r="S178" i="12"/>
  <c r="T178" i="12"/>
  <c r="U178" i="12"/>
  <c r="V178" i="12"/>
  <c r="W178" i="12"/>
  <c r="X178" i="12"/>
  <c r="Y178" i="12"/>
  <c r="S179" i="12"/>
  <c r="T179" i="12"/>
  <c r="U179" i="12"/>
  <c r="V179" i="12"/>
  <c r="W179" i="12"/>
  <c r="X179" i="12"/>
  <c r="Y179" i="12"/>
  <c r="S180" i="12"/>
  <c r="T180" i="12"/>
  <c r="U180" i="12"/>
  <c r="V180" i="12"/>
  <c r="W180" i="12"/>
  <c r="X180" i="12"/>
  <c r="Y180" i="12"/>
  <c r="S181" i="12"/>
  <c r="T181" i="12"/>
  <c r="U181" i="12"/>
  <c r="V181" i="12"/>
  <c r="W181" i="12"/>
  <c r="X181" i="12"/>
  <c r="Y181" i="12"/>
  <c r="S182" i="12"/>
  <c r="T182" i="12"/>
  <c r="U182" i="12"/>
  <c r="V182" i="12"/>
  <c r="W182" i="12"/>
  <c r="X182" i="12"/>
  <c r="Y182" i="12"/>
  <c r="S183" i="12"/>
  <c r="T183" i="12"/>
  <c r="U183" i="12"/>
  <c r="V183" i="12"/>
  <c r="W183" i="12"/>
  <c r="X183" i="12"/>
  <c r="Y183" i="12"/>
  <c r="S184" i="12"/>
  <c r="T184" i="12"/>
  <c r="U184" i="12"/>
  <c r="V184" i="12"/>
  <c r="W184" i="12"/>
  <c r="X184" i="12"/>
  <c r="Y184" i="12"/>
  <c r="S185" i="12"/>
  <c r="T185" i="12"/>
  <c r="U185" i="12"/>
  <c r="V185" i="12"/>
  <c r="W185" i="12"/>
  <c r="X185" i="12"/>
  <c r="Y185" i="12"/>
  <c r="S186" i="12"/>
  <c r="T186" i="12"/>
  <c r="U186" i="12"/>
  <c r="V186" i="12"/>
  <c r="W186" i="12"/>
  <c r="X186" i="12"/>
  <c r="Y186" i="12"/>
  <c r="S187" i="12"/>
  <c r="T187" i="12"/>
  <c r="U187" i="12"/>
  <c r="V187" i="12"/>
  <c r="W187" i="12"/>
  <c r="X187" i="12"/>
  <c r="Y187" i="12"/>
  <c r="S188" i="12"/>
  <c r="T188" i="12"/>
  <c r="U188" i="12"/>
  <c r="V188" i="12"/>
  <c r="W188" i="12"/>
  <c r="X188" i="12"/>
  <c r="Y188" i="12"/>
  <c r="S189" i="12"/>
  <c r="T189" i="12"/>
  <c r="U189" i="12"/>
  <c r="V189" i="12"/>
  <c r="W189" i="12"/>
  <c r="X189" i="12"/>
  <c r="Y189" i="12"/>
  <c r="S190" i="12"/>
  <c r="T190" i="12"/>
  <c r="U190" i="12"/>
  <c r="V190" i="12"/>
  <c r="W190" i="12"/>
  <c r="X190" i="12"/>
  <c r="Y190" i="12"/>
  <c r="S191" i="12"/>
  <c r="T191" i="12"/>
  <c r="U191" i="12"/>
  <c r="V191" i="12"/>
  <c r="W191" i="12"/>
  <c r="X191" i="12"/>
  <c r="Y191" i="12"/>
  <c r="S192" i="12"/>
  <c r="T192" i="12"/>
  <c r="U192" i="12"/>
  <c r="V192" i="12"/>
  <c r="W192" i="12"/>
  <c r="X192" i="12"/>
  <c r="Y192" i="12"/>
  <c r="S193" i="12"/>
  <c r="T193" i="12"/>
  <c r="U193" i="12"/>
  <c r="V193" i="12"/>
  <c r="W193" i="12"/>
  <c r="X193" i="12"/>
  <c r="Y193" i="12"/>
  <c r="S194" i="12"/>
  <c r="T194" i="12"/>
  <c r="U194" i="12"/>
  <c r="V194" i="12"/>
  <c r="W194" i="12"/>
  <c r="X194" i="12"/>
  <c r="Y194" i="12"/>
  <c r="S195" i="12"/>
  <c r="T195" i="12"/>
  <c r="U195" i="12"/>
  <c r="V195" i="12"/>
  <c r="W195" i="12"/>
  <c r="X195" i="12"/>
  <c r="Y195" i="12"/>
  <c r="S196" i="12"/>
  <c r="T196" i="12"/>
  <c r="U196" i="12"/>
  <c r="V196" i="12"/>
  <c r="W196" i="12"/>
  <c r="X196" i="12"/>
  <c r="Y196" i="12"/>
  <c r="S197" i="12"/>
  <c r="T197" i="12"/>
  <c r="U197" i="12"/>
  <c r="V197" i="12"/>
  <c r="W197" i="12"/>
  <c r="X197" i="12"/>
  <c r="Y197" i="12"/>
  <c r="S198" i="12"/>
  <c r="T198" i="12"/>
  <c r="U198" i="12"/>
  <c r="V198" i="12"/>
  <c r="W198" i="12"/>
  <c r="X198" i="12"/>
  <c r="Y198" i="12"/>
  <c r="S199" i="12"/>
  <c r="T199" i="12"/>
  <c r="U199" i="12"/>
  <c r="V199" i="12"/>
  <c r="W199" i="12"/>
  <c r="X199" i="12"/>
  <c r="Y199" i="12"/>
  <c r="S200" i="12"/>
  <c r="T200" i="12"/>
  <c r="U200" i="12"/>
  <c r="V200" i="12"/>
  <c r="W200" i="12"/>
  <c r="X200" i="12"/>
  <c r="Y200" i="12"/>
  <c r="S201" i="12"/>
  <c r="T201" i="12"/>
  <c r="U201" i="12"/>
  <c r="V201" i="12"/>
  <c r="W201" i="12"/>
  <c r="X201" i="12"/>
  <c r="Y201" i="12"/>
  <c r="S202" i="12"/>
  <c r="T202" i="12"/>
  <c r="U202" i="12"/>
  <c r="V202" i="12"/>
  <c r="W202" i="12"/>
  <c r="X202" i="12"/>
  <c r="Y202" i="12"/>
  <c r="S203" i="12"/>
  <c r="T203" i="12"/>
  <c r="U203" i="12"/>
  <c r="V203" i="12"/>
  <c r="W203" i="12"/>
  <c r="X203" i="12"/>
  <c r="Y203" i="12"/>
  <c r="S204" i="12"/>
  <c r="T204" i="12"/>
  <c r="U204" i="12"/>
  <c r="V204" i="12"/>
  <c r="W204" i="12"/>
  <c r="X204" i="12"/>
  <c r="Y204" i="12"/>
  <c r="S205" i="12"/>
  <c r="T205" i="12"/>
  <c r="U205" i="12"/>
  <c r="V205" i="12"/>
  <c r="W205" i="12"/>
  <c r="X205" i="12"/>
  <c r="Y205" i="12"/>
  <c r="S206" i="12"/>
  <c r="T206" i="12"/>
  <c r="U206" i="12"/>
  <c r="V206" i="12"/>
  <c r="W206" i="12"/>
  <c r="X206" i="12"/>
  <c r="Y206" i="12"/>
  <c r="S207" i="12"/>
  <c r="T207" i="12"/>
  <c r="U207" i="12"/>
  <c r="V207" i="12"/>
  <c r="W207" i="12"/>
  <c r="X207" i="12"/>
  <c r="Y207" i="12"/>
  <c r="S208" i="12"/>
  <c r="T208" i="12"/>
  <c r="U208" i="12"/>
  <c r="V208" i="12"/>
  <c r="W208" i="12"/>
  <c r="X208" i="12"/>
  <c r="Y208" i="12"/>
  <c r="S209" i="12"/>
  <c r="T209" i="12"/>
  <c r="U209" i="12"/>
  <c r="V209" i="12"/>
  <c r="W209" i="12"/>
  <c r="X209" i="12"/>
  <c r="Y209" i="12"/>
  <c r="S210" i="12"/>
  <c r="T210" i="12"/>
  <c r="U210" i="12"/>
  <c r="V210" i="12"/>
  <c r="W210" i="12"/>
  <c r="X210" i="12"/>
  <c r="Y210" i="12"/>
  <c r="S211" i="12"/>
  <c r="T211" i="12"/>
  <c r="U211" i="12"/>
  <c r="V211" i="12"/>
  <c r="W211" i="12"/>
  <c r="X211" i="12"/>
  <c r="Y211" i="12"/>
  <c r="S212" i="12"/>
  <c r="T212" i="12"/>
  <c r="U212" i="12"/>
  <c r="V212" i="12"/>
  <c r="W212" i="12"/>
  <c r="X212" i="12"/>
  <c r="Y212" i="12"/>
  <c r="S213" i="12"/>
  <c r="T213" i="12"/>
  <c r="U213" i="12"/>
  <c r="V213" i="12"/>
  <c r="W213" i="12"/>
  <c r="X213" i="12"/>
  <c r="Y213" i="12"/>
  <c r="S214" i="12"/>
  <c r="T214" i="12"/>
  <c r="U214" i="12"/>
  <c r="V214" i="12"/>
  <c r="W214" i="12"/>
  <c r="X214" i="12"/>
  <c r="Y214" i="12"/>
  <c r="S215" i="12"/>
  <c r="T215" i="12"/>
  <c r="U215" i="12"/>
  <c r="V215" i="12"/>
  <c r="W215" i="12"/>
  <c r="X215" i="12"/>
  <c r="Y215" i="12"/>
  <c r="S216" i="12"/>
  <c r="T216" i="12"/>
  <c r="U216" i="12"/>
  <c r="V216" i="12"/>
  <c r="W216" i="12"/>
  <c r="X216" i="12"/>
  <c r="Y216" i="12"/>
  <c r="S217" i="12"/>
  <c r="T217" i="12"/>
  <c r="U217" i="12"/>
  <c r="V217" i="12"/>
  <c r="W217" i="12"/>
  <c r="X217" i="12"/>
  <c r="Y217" i="12"/>
  <c r="S218" i="12"/>
  <c r="T218" i="12"/>
  <c r="U218" i="12"/>
  <c r="V218" i="12"/>
  <c r="W218" i="12"/>
  <c r="X218" i="12"/>
  <c r="Y218" i="12"/>
  <c r="S219" i="12"/>
  <c r="T219" i="12"/>
  <c r="U219" i="12"/>
  <c r="V219" i="12"/>
  <c r="W219" i="12"/>
  <c r="X219" i="12"/>
  <c r="Y219" i="12"/>
  <c r="S220" i="12"/>
  <c r="T220" i="12"/>
  <c r="U220" i="12"/>
  <c r="V220" i="12"/>
  <c r="W220" i="12"/>
  <c r="X220" i="12"/>
  <c r="Y220" i="12"/>
  <c r="S221" i="12"/>
  <c r="T221" i="12"/>
  <c r="U221" i="12"/>
  <c r="V221" i="12"/>
  <c r="W221" i="12"/>
  <c r="X221" i="12"/>
  <c r="Y221" i="12"/>
  <c r="S222" i="12"/>
  <c r="T222" i="12"/>
  <c r="U222" i="12"/>
  <c r="V222" i="12"/>
  <c r="W222" i="12"/>
  <c r="X222" i="12"/>
  <c r="Y222" i="12"/>
  <c r="S223" i="12"/>
  <c r="T223" i="12"/>
  <c r="U223" i="12"/>
  <c r="V223" i="12"/>
  <c r="W223" i="12"/>
  <c r="X223" i="12"/>
  <c r="Y223" i="12"/>
  <c r="S224" i="12"/>
  <c r="T224" i="12"/>
  <c r="U224" i="12"/>
  <c r="V224" i="12"/>
  <c r="W224" i="12"/>
  <c r="X224" i="12"/>
  <c r="Y224" i="12"/>
  <c r="S225" i="12"/>
  <c r="T225" i="12"/>
  <c r="U225" i="12"/>
  <c r="V225" i="12"/>
  <c r="W225" i="12"/>
  <c r="X225" i="12"/>
  <c r="Y225" i="12"/>
  <c r="S226" i="12"/>
  <c r="T226" i="12"/>
  <c r="U226" i="12"/>
  <c r="V226" i="12"/>
  <c r="W226" i="12"/>
  <c r="X226" i="12"/>
  <c r="Y226" i="12"/>
  <c r="S227" i="12"/>
  <c r="T227" i="12"/>
  <c r="U227" i="12"/>
  <c r="V227" i="12"/>
  <c r="W227" i="12"/>
  <c r="X227" i="12"/>
  <c r="Y227" i="12"/>
  <c r="S228" i="12"/>
  <c r="T228" i="12"/>
  <c r="U228" i="12"/>
  <c r="V228" i="12"/>
  <c r="W228" i="12"/>
  <c r="X228" i="12"/>
  <c r="Y228" i="12"/>
  <c r="S229" i="12"/>
  <c r="T229" i="12"/>
  <c r="U229" i="12"/>
  <c r="V229" i="12"/>
  <c r="W229" i="12"/>
  <c r="X229" i="12"/>
  <c r="Y229" i="12"/>
  <c r="S230" i="12"/>
  <c r="T230" i="12"/>
  <c r="U230" i="12"/>
  <c r="V230" i="12"/>
  <c r="W230" i="12"/>
  <c r="X230" i="12"/>
  <c r="Y230" i="12"/>
  <c r="S231" i="12"/>
  <c r="T231" i="12"/>
  <c r="U231" i="12"/>
  <c r="V231" i="12"/>
  <c r="W231" i="12"/>
  <c r="X231" i="12"/>
  <c r="Y231" i="12"/>
  <c r="S232" i="12"/>
  <c r="T232" i="12"/>
  <c r="U232" i="12"/>
  <c r="V232" i="12"/>
  <c r="W232" i="12"/>
  <c r="X232" i="12"/>
  <c r="Y232" i="12"/>
  <c r="S233" i="12"/>
  <c r="T233" i="12"/>
  <c r="U233" i="12"/>
  <c r="V233" i="12"/>
  <c r="W233" i="12"/>
  <c r="X233" i="12"/>
  <c r="Y233" i="12"/>
  <c r="S234" i="12"/>
  <c r="T234" i="12"/>
  <c r="U234" i="12"/>
  <c r="V234" i="12"/>
  <c r="W234" i="12"/>
  <c r="X234" i="12"/>
  <c r="Y234" i="12"/>
  <c r="S235" i="12"/>
  <c r="T235" i="12"/>
  <c r="U235" i="12"/>
  <c r="V235" i="12"/>
  <c r="W235" i="12"/>
  <c r="X235" i="12"/>
  <c r="Y235" i="12"/>
  <c r="S236" i="12"/>
  <c r="T236" i="12"/>
  <c r="U236" i="12"/>
  <c r="V236" i="12"/>
  <c r="W236" i="12"/>
  <c r="X236" i="12"/>
  <c r="Y236" i="12"/>
  <c r="S237" i="12"/>
  <c r="T237" i="12"/>
  <c r="U237" i="12"/>
  <c r="V237" i="12"/>
  <c r="W237" i="12"/>
  <c r="X237" i="12"/>
  <c r="Y237" i="12"/>
  <c r="S238" i="12"/>
  <c r="T238" i="12"/>
  <c r="U238" i="12"/>
  <c r="V238" i="12"/>
  <c r="W238" i="12"/>
  <c r="X238" i="12"/>
  <c r="Y238" i="12"/>
  <c r="S239" i="12"/>
  <c r="T239" i="12"/>
  <c r="U239" i="12"/>
  <c r="V239" i="12"/>
  <c r="W239" i="12"/>
  <c r="X239" i="12"/>
  <c r="Y239" i="12"/>
  <c r="S240" i="12"/>
  <c r="T240" i="12"/>
  <c r="U240" i="12"/>
  <c r="V240" i="12"/>
  <c r="W240" i="12"/>
  <c r="X240" i="12"/>
  <c r="Y240" i="12"/>
  <c r="S241" i="12"/>
  <c r="T241" i="12"/>
  <c r="U241" i="12"/>
  <c r="V241" i="12"/>
  <c r="W241" i="12"/>
  <c r="X241" i="12"/>
  <c r="Y241" i="12"/>
  <c r="S242" i="12"/>
  <c r="T242" i="12"/>
  <c r="U242" i="12"/>
  <c r="V242" i="12"/>
  <c r="W242" i="12"/>
  <c r="X242" i="12"/>
  <c r="Y242" i="12"/>
  <c r="S243" i="12"/>
  <c r="T243" i="12"/>
  <c r="U243" i="12"/>
  <c r="V243" i="12"/>
  <c r="W243" i="12"/>
  <c r="X243" i="12"/>
  <c r="Y243" i="12"/>
  <c r="S244" i="12"/>
  <c r="T244" i="12"/>
  <c r="U244" i="12"/>
  <c r="V244" i="12"/>
  <c r="W244" i="12"/>
  <c r="X244" i="12"/>
  <c r="Y244" i="12"/>
  <c r="S245" i="12"/>
  <c r="T245" i="12"/>
  <c r="U245" i="12"/>
  <c r="V245" i="12"/>
  <c r="W245" i="12"/>
  <c r="X245" i="12"/>
  <c r="Y245" i="12"/>
  <c r="S246" i="12"/>
  <c r="T246" i="12"/>
  <c r="U246" i="12"/>
  <c r="V246" i="12"/>
  <c r="W246" i="12"/>
  <c r="X246" i="12"/>
  <c r="Y246" i="12"/>
  <c r="S247" i="12"/>
  <c r="T247" i="12"/>
  <c r="U247" i="12"/>
  <c r="V247" i="12"/>
  <c r="W247" i="12"/>
  <c r="X247" i="12"/>
  <c r="Y247" i="12"/>
  <c r="S248" i="12"/>
  <c r="T248" i="12"/>
  <c r="U248" i="12"/>
  <c r="V248" i="12"/>
  <c r="W248" i="12"/>
  <c r="X248" i="12"/>
  <c r="Y248" i="12"/>
  <c r="S249" i="12"/>
  <c r="T249" i="12"/>
  <c r="U249" i="12"/>
  <c r="V249" i="12"/>
  <c r="W249" i="12"/>
  <c r="X249" i="12"/>
  <c r="Y249" i="12"/>
  <c r="S250" i="12"/>
  <c r="T250" i="12"/>
  <c r="U250" i="12"/>
  <c r="V250" i="12"/>
  <c r="W250" i="12"/>
  <c r="X250" i="12"/>
  <c r="Y250" i="12"/>
  <c r="S251" i="12"/>
  <c r="T251" i="12"/>
  <c r="U251" i="12"/>
  <c r="V251" i="12"/>
  <c r="W251" i="12"/>
  <c r="X251" i="12"/>
  <c r="Y251" i="12"/>
  <c r="S252" i="12"/>
  <c r="T252" i="12"/>
  <c r="U252" i="12"/>
  <c r="V252" i="12"/>
  <c r="W252" i="12"/>
  <c r="X252" i="12"/>
  <c r="Y252" i="12"/>
  <c r="S253" i="12"/>
  <c r="T253" i="12"/>
  <c r="U253" i="12"/>
  <c r="V253" i="12"/>
  <c r="W253" i="12"/>
  <c r="X253" i="12"/>
  <c r="Y253" i="12"/>
  <c r="S254" i="12"/>
  <c r="T254" i="12"/>
  <c r="U254" i="12"/>
  <c r="V254" i="12"/>
  <c r="W254" i="12"/>
  <c r="X254" i="12"/>
  <c r="Y254" i="12"/>
  <c r="S255" i="12"/>
  <c r="T255" i="12"/>
  <c r="U255" i="12"/>
  <c r="V255" i="12"/>
  <c r="W255" i="12"/>
  <c r="X255" i="12"/>
  <c r="Y255" i="12"/>
  <c r="S256" i="12"/>
  <c r="T256" i="12"/>
  <c r="U256" i="12"/>
  <c r="V256" i="12"/>
  <c r="W256" i="12"/>
  <c r="X256" i="12"/>
  <c r="Y256" i="12"/>
  <c r="S257" i="12"/>
  <c r="T257" i="12"/>
  <c r="U257" i="12"/>
  <c r="V257" i="12"/>
  <c r="W257" i="12"/>
  <c r="X257" i="12"/>
  <c r="Y257" i="12"/>
  <c r="S258" i="12"/>
  <c r="T258" i="12"/>
  <c r="U258" i="12"/>
  <c r="V258" i="12"/>
  <c r="W258" i="12"/>
  <c r="X258" i="12"/>
  <c r="Y258" i="12"/>
  <c r="S259" i="12"/>
  <c r="T259" i="12"/>
  <c r="U259" i="12"/>
  <c r="V259" i="12"/>
  <c r="W259" i="12"/>
  <c r="X259" i="12"/>
  <c r="Y259" i="12"/>
  <c r="S260" i="12"/>
  <c r="T260" i="12"/>
  <c r="U260" i="12"/>
  <c r="V260" i="12"/>
  <c r="W260" i="12"/>
  <c r="X260" i="12"/>
  <c r="Y260" i="12"/>
  <c r="S261" i="12"/>
  <c r="T261" i="12"/>
  <c r="U261" i="12"/>
  <c r="V261" i="12"/>
  <c r="W261" i="12"/>
  <c r="X261" i="12"/>
  <c r="Y261" i="12"/>
  <c r="S262" i="12"/>
  <c r="T262" i="12"/>
  <c r="U262" i="12"/>
  <c r="V262" i="12"/>
  <c r="W262" i="12"/>
  <c r="X262" i="12"/>
  <c r="Y262" i="12"/>
  <c r="S263" i="12"/>
  <c r="T263" i="12"/>
  <c r="U263" i="12"/>
  <c r="V263" i="12"/>
  <c r="W263" i="12"/>
  <c r="X263" i="12"/>
  <c r="Y263" i="12"/>
  <c r="S264" i="12"/>
  <c r="T264" i="12"/>
  <c r="U264" i="12"/>
  <c r="V264" i="12"/>
  <c r="W264" i="12"/>
  <c r="X264" i="12"/>
  <c r="Y264" i="12"/>
  <c r="S265" i="12"/>
  <c r="T265" i="12"/>
  <c r="U265" i="12"/>
  <c r="V265" i="12"/>
  <c r="W265" i="12"/>
  <c r="X265" i="12"/>
  <c r="Y265" i="12"/>
  <c r="S266" i="12"/>
  <c r="T266" i="12"/>
  <c r="U266" i="12"/>
  <c r="V266" i="12"/>
  <c r="W266" i="12"/>
  <c r="X266" i="12"/>
  <c r="Y266" i="12"/>
  <c r="S267" i="12"/>
  <c r="T267" i="12"/>
  <c r="U267" i="12"/>
  <c r="V267" i="12"/>
  <c r="W267" i="12"/>
  <c r="X267" i="12"/>
  <c r="Y267" i="12"/>
  <c r="S268" i="12"/>
  <c r="T268" i="12"/>
  <c r="U268" i="12"/>
  <c r="V268" i="12"/>
  <c r="W268" i="12"/>
  <c r="X268" i="12"/>
  <c r="Y268" i="12"/>
  <c r="S269" i="12"/>
  <c r="T269" i="12"/>
  <c r="U269" i="12"/>
  <c r="V269" i="12"/>
  <c r="W269" i="12"/>
  <c r="X269" i="12"/>
  <c r="Y269" i="12"/>
  <c r="S270" i="12"/>
  <c r="T270" i="12"/>
  <c r="U270" i="12"/>
  <c r="V270" i="12"/>
  <c r="W270" i="12"/>
  <c r="X270" i="12"/>
  <c r="Y270" i="12"/>
  <c r="S271" i="12"/>
  <c r="T271" i="12"/>
  <c r="U271" i="12"/>
  <c r="V271" i="12"/>
  <c r="W271" i="12"/>
  <c r="X271" i="12"/>
  <c r="Y271" i="12"/>
  <c r="S272" i="12"/>
  <c r="T272" i="12"/>
  <c r="U272" i="12"/>
  <c r="V272" i="12"/>
  <c r="W272" i="12"/>
  <c r="X272" i="12"/>
  <c r="Y272" i="12"/>
  <c r="S273" i="12"/>
  <c r="T273" i="12"/>
  <c r="U273" i="12"/>
  <c r="V273" i="12"/>
  <c r="W273" i="12"/>
  <c r="X273" i="12"/>
  <c r="Y273" i="12"/>
  <c r="S274" i="12"/>
  <c r="T274" i="12"/>
  <c r="U274" i="12"/>
  <c r="V274" i="12"/>
  <c r="W274" i="12"/>
  <c r="X274" i="12"/>
  <c r="Y274" i="12"/>
  <c r="S275" i="12"/>
  <c r="T275" i="12"/>
  <c r="U275" i="12"/>
  <c r="V275" i="12"/>
  <c r="W275" i="12"/>
  <c r="X275" i="12"/>
  <c r="Y275" i="12"/>
  <c r="S276" i="12"/>
  <c r="T276" i="12"/>
  <c r="U276" i="12"/>
  <c r="V276" i="12"/>
  <c r="W276" i="12"/>
  <c r="X276" i="12"/>
  <c r="Y276" i="12"/>
  <c r="S277" i="12"/>
  <c r="T277" i="12"/>
  <c r="U277" i="12"/>
  <c r="V277" i="12"/>
  <c r="W277" i="12"/>
  <c r="X277" i="12"/>
  <c r="Y277" i="12"/>
  <c r="S278" i="12"/>
  <c r="T278" i="12"/>
  <c r="U278" i="12"/>
  <c r="V278" i="12"/>
  <c r="W278" i="12"/>
  <c r="X278" i="12"/>
  <c r="Y278" i="12"/>
  <c r="S279" i="12"/>
  <c r="T279" i="12"/>
  <c r="U279" i="12"/>
  <c r="V279" i="12"/>
  <c r="W279" i="12"/>
  <c r="X279" i="12"/>
  <c r="Y279" i="12"/>
  <c r="S280" i="12"/>
  <c r="T280" i="12"/>
  <c r="U280" i="12"/>
  <c r="V280" i="12"/>
  <c r="W280" i="12"/>
  <c r="X280" i="12"/>
  <c r="Y280" i="12"/>
  <c r="S281" i="12"/>
  <c r="T281" i="12"/>
  <c r="U281" i="12"/>
  <c r="V281" i="12"/>
  <c r="W281" i="12"/>
  <c r="X281" i="12"/>
  <c r="Y281" i="12"/>
  <c r="S282" i="12"/>
  <c r="T282" i="12"/>
  <c r="U282" i="12"/>
  <c r="V282" i="12"/>
  <c r="W282" i="12"/>
  <c r="X282" i="12"/>
  <c r="Y282" i="12"/>
  <c r="S283" i="12"/>
  <c r="T283" i="12"/>
  <c r="U283" i="12"/>
  <c r="V283" i="12"/>
  <c r="W283" i="12"/>
  <c r="X283" i="12"/>
  <c r="Y283" i="12"/>
  <c r="S284" i="12"/>
  <c r="T284" i="12"/>
  <c r="U284" i="12"/>
  <c r="V284" i="12"/>
  <c r="W284" i="12"/>
  <c r="X284" i="12"/>
  <c r="Y284" i="12"/>
  <c r="S285" i="12"/>
  <c r="T285" i="12"/>
  <c r="U285" i="12"/>
  <c r="V285" i="12"/>
  <c r="W285" i="12"/>
  <c r="X285" i="12"/>
  <c r="Y285" i="12"/>
  <c r="S286" i="12"/>
  <c r="T286" i="12"/>
  <c r="U286" i="12"/>
  <c r="V286" i="12"/>
  <c r="W286" i="12"/>
  <c r="X286" i="12"/>
  <c r="Y286" i="12"/>
  <c r="S287" i="12"/>
  <c r="T287" i="12"/>
  <c r="U287" i="12"/>
  <c r="V287" i="12"/>
  <c r="W287" i="12"/>
  <c r="X287" i="12"/>
  <c r="Y287" i="12"/>
  <c r="S288" i="12"/>
  <c r="T288" i="12"/>
  <c r="U288" i="12"/>
  <c r="V288" i="12"/>
  <c r="W288" i="12"/>
  <c r="X288" i="12"/>
  <c r="Y288" i="12"/>
  <c r="S289" i="12"/>
  <c r="T289" i="12"/>
  <c r="U289" i="12"/>
  <c r="V289" i="12"/>
  <c r="W289" i="12"/>
  <c r="X289" i="12"/>
  <c r="Y289" i="12"/>
  <c r="S290" i="12"/>
  <c r="T290" i="12"/>
  <c r="U290" i="12"/>
  <c r="V290" i="12"/>
  <c r="W290" i="12"/>
  <c r="X290" i="12"/>
  <c r="Y290" i="12"/>
  <c r="S291" i="12"/>
  <c r="T291" i="12"/>
  <c r="U291" i="12"/>
  <c r="V291" i="12"/>
  <c r="W291" i="12"/>
  <c r="X291" i="12"/>
  <c r="Y291" i="12"/>
  <c r="S292" i="12"/>
  <c r="T292" i="12"/>
  <c r="U292" i="12"/>
  <c r="V292" i="12"/>
  <c r="W292" i="12"/>
  <c r="X292" i="12"/>
  <c r="Y292" i="12"/>
  <c r="S293" i="12"/>
  <c r="T293" i="12"/>
  <c r="U293" i="12"/>
  <c r="V293" i="12"/>
  <c r="W293" i="12"/>
  <c r="X293" i="12"/>
  <c r="Y293" i="12"/>
  <c r="S294" i="12"/>
  <c r="T294" i="12"/>
  <c r="U294" i="12"/>
  <c r="V294" i="12"/>
  <c r="W294" i="12"/>
  <c r="X294" i="12"/>
  <c r="Y294" i="12"/>
  <c r="S295" i="12"/>
  <c r="T295" i="12"/>
  <c r="U295" i="12"/>
  <c r="V295" i="12"/>
  <c r="W295" i="12"/>
  <c r="X295" i="12"/>
  <c r="Y295" i="12"/>
  <c r="S296" i="12"/>
  <c r="T296" i="12"/>
  <c r="U296" i="12"/>
  <c r="V296" i="12"/>
  <c r="W296" i="12"/>
  <c r="X296" i="12"/>
  <c r="Y296" i="12"/>
  <c r="S297" i="12"/>
  <c r="T297" i="12"/>
  <c r="U297" i="12"/>
  <c r="V297" i="12"/>
  <c r="W297" i="12"/>
  <c r="X297" i="12"/>
  <c r="Y297" i="12"/>
  <c r="S298" i="12"/>
  <c r="T298" i="12"/>
  <c r="U298" i="12"/>
  <c r="V298" i="12"/>
  <c r="W298" i="12"/>
  <c r="X298" i="12"/>
  <c r="Y298" i="12"/>
  <c r="S299" i="12"/>
  <c r="T299" i="12"/>
  <c r="U299" i="12"/>
  <c r="V299" i="12"/>
  <c r="W299" i="12"/>
  <c r="X299" i="12"/>
  <c r="Y299" i="12"/>
  <c r="S300" i="12"/>
  <c r="T300" i="12"/>
  <c r="U300" i="12"/>
  <c r="V300" i="12"/>
  <c r="W300" i="12"/>
  <c r="X300" i="12"/>
  <c r="Y300" i="12"/>
  <c r="S301" i="12"/>
  <c r="T301" i="12"/>
  <c r="U301" i="12"/>
  <c r="V301" i="12"/>
  <c r="W301" i="12"/>
  <c r="X301" i="12"/>
  <c r="Y301" i="12"/>
  <c r="S302" i="12"/>
  <c r="T302" i="12"/>
  <c r="U302" i="12"/>
  <c r="V302" i="12"/>
  <c r="W302" i="12"/>
  <c r="X302" i="12"/>
  <c r="Y302" i="12"/>
  <c r="S303" i="12"/>
  <c r="T303" i="12"/>
  <c r="U303" i="12"/>
  <c r="V303" i="12"/>
  <c r="W303" i="12"/>
  <c r="X303" i="12"/>
  <c r="Y303" i="12"/>
  <c r="S304" i="12"/>
  <c r="T304" i="12"/>
  <c r="U304" i="12"/>
  <c r="V304" i="12"/>
  <c r="W304" i="12"/>
  <c r="X304" i="12"/>
  <c r="Y304" i="12"/>
  <c r="S305" i="12"/>
  <c r="T305" i="12"/>
  <c r="U305" i="12"/>
  <c r="V305" i="12"/>
  <c r="W305" i="12"/>
  <c r="X305" i="12"/>
  <c r="Y305" i="12"/>
  <c r="S306" i="12"/>
  <c r="T306" i="12"/>
  <c r="U306" i="12"/>
  <c r="V306" i="12"/>
  <c r="W306" i="12"/>
  <c r="X306" i="12"/>
  <c r="Y306" i="12"/>
  <c r="S307" i="12"/>
  <c r="T307" i="12"/>
  <c r="U307" i="12"/>
  <c r="V307" i="12"/>
  <c r="W307" i="12"/>
  <c r="X307" i="12"/>
  <c r="Y307" i="12"/>
  <c r="S308" i="12"/>
  <c r="T308" i="12"/>
  <c r="U308" i="12"/>
  <c r="V308" i="12"/>
  <c r="W308" i="12"/>
  <c r="X308" i="12"/>
  <c r="Y308" i="12"/>
  <c r="S309" i="12"/>
  <c r="T309" i="12"/>
  <c r="U309" i="12"/>
  <c r="V309" i="12"/>
  <c r="W309" i="12"/>
  <c r="X309" i="12"/>
  <c r="Y309" i="12"/>
  <c r="S310" i="12"/>
  <c r="T310" i="12"/>
  <c r="U310" i="12"/>
  <c r="V310" i="12"/>
  <c r="W310" i="12"/>
  <c r="X310" i="12"/>
  <c r="Y310" i="12"/>
  <c r="S311" i="12"/>
  <c r="T311" i="12"/>
  <c r="U311" i="12"/>
  <c r="V311" i="12"/>
  <c r="W311" i="12"/>
  <c r="X311" i="12"/>
  <c r="Y311" i="12"/>
  <c r="S312" i="12"/>
  <c r="T312" i="12"/>
  <c r="U312" i="12"/>
  <c r="V312" i="12"/>
  <c r="W312" i="12"/>
  <c r="X312" i="12"/>
  <c r="Y312" i="12"/>
  <c r="S313" i="12"/>
  <c r="T313" i="12"/>
  <c r="U313" i="12"/>
  <c r="V313" i="12"/>
  <c r="W313" i="12"/>
  <c r="X313" i="12"/>
  <c r="Y313" i="12"/>
  <c r="Y13" i="12"/>
  <c r="X13" i="12"/>
  <c r="W13" i="12"/>
  <c r="V13" i="12"/>
  <c r="U13" i="12"/>
  <c r="T13" i="12"/>
  <c r="S13" i="12"/>
  <c r="H25" i="7"/>
  <c r="D15" i="2"/>
  <c r="D19" i="2" s="1"/>
  <c r="AL18" i="12"/>
  <c r="AL13" i="12"/>
  <c r="I2233" i="1"/>
  <c r="J2233" i="1" s="1"/>
  <c r="I2232" i="1"/>
  <c r="J2232" i="1" s="1"/>
  <c r="I2136" i="1"/>
  <c r="J2136" i="1" s="1"/>
  <c r="I2137" i="1"/>
  <c r="J2137" i="1" s="1"/>
  <c r="I2138" i="1"/>
  <c r="J2138" i="1" s="1"/>
  <c r="I2139" i="1"/>
  <c r="J2139" i="1" s="1"/>
  <c r="I2140" i="1"/>
  <c r="J2140" i="1" s="1"/>
  <c r="K2140" i="1" s="1"/>
  <c r="I2141" i="1"/>
  <c r="J2141" i="1" s="1"/>
  <c r="I2142" i="1"/>
  <c r="J2142" i="1" s="1"/>
  <c r="L2142" i="1" s="1"/>
  <c r="I2143" i="1"/>
  <c r="J2143" i="1" s="1"/>
  <c r="I2144" i="1"/>
  <c r="J2144" i="1" s="1"/>
  <c r="I2145" i="1"/>
  <c r="J2145" i="1" s="1"/>
  <c r="I2146" i="1"/>
  <c r="J2146" i="1" s="1"/>
  <c r="I2147" i="1"/>
  <c r="J2147" i="1" s="1"/>
  <c r="L2147" i="1" s="1"/>
  <c r="I2148" i="1"/>
  <c r="J2148" i="1" s="1"/>
  <c r="I2149" i="1"/>
  <c r="J2149" i="1" s="1"/>
  <c r="I2150" i="1"/>
  <c r="J2150" i="1" s="1"/>
  <c r="I2151" i="1"/>
  <c r="J2151" i="1" s="1"/>
  <c r="I2152" i="1"/>
  <c r="J2152" i="1" s="1"/>
  <c r="I2153" i="1"/>
  <c r="J2153" i="1" s="1"/>
  <c r="K2153" i="1" s="1"/>
  <c r="I2154" i="1"/>
  <c r="J2154" i="1" s="1"/>
  <c r="I2135" i="1"/>
  <c r="J2135" i="1" s="1"/>
  <c r="I3209" i="1"/>
  <c r="J3209" i="1" s="1"/>
  <c r="L3209" i="1" s="1"/>
  <c r="I3208" i="1"/>
  <c r="J3208" i="1" s="1"/>
  <c r="L3208" i="1" s="1"/>
  <c r="I3207" i="1"/>
  <c r="J3207" i="1" s="1"/>
  <c r="L3207" i="1" s="1"/>
  <c r="I3203" i="1"/>
  <c r="J3203" i="1" s="1"/>
  <c r="I3177" i="1"/>
  <c r="J3177" i="1" s="1"/>
  <c r="K3177" i="1" s="1"/>
  <c r="I3178" i="1"/>
  <c r="J3178" i="1" s="1"/>
  <c r="I3179" i="1"/>
  <c r="J3179" i="1" s="1"/>
  <c r="L3179" i="1" s="1"/>
  <c r="I3180" i="1"/>
  <c r="J3180" i="1" s="1"/>
  <c r="I3181" i="1"/>
  <c r="J3181" i="1" s="1"/>
  <c r="I3182" i="1"/>
  <c r="J3182" i="1" s="1"/>
  <c r="L3182" i="1" s="1"/>
  <c r="I3183" i="1"/>
  <c r="J3183" i="1" s="1"/>
  <c r="K3183" i="1" s="1"/>
  <c r="I3184" i="1"/>
  <c r="J3184" i="1" s="1"/>
  <c r="I3185" i="1"/>
  <c r="J3185" i="1" s="1"/>
  <c r="I3186" i="1"/>
  <c r="J3186" i="1" s="1"/>
  <c r="I3187" i="1"/>
  <c r="J3187" i="1" s="1"/>
  <c r="K3187" i="1" s="1"/>
  <c r="I3188" i="1"/>
  <c r="J3188" i="1" s="1"/>
  <c r="K3188" i="1" s="1"/>
  <c r="I3189" i="1"/>
  <c r="J3189" i="1" s="1"/>
  <c r="I3190" i="1"/>
  <c r="J3190" i="1" s="1"/>
  <c r="K3190" i="1" s="1"/>
  <c r="I3191" i="1"/>
  <c r="J3191" i="1" s="1"/>
  <c r="K3191" i="1" s="1"/>
  <c r="I3192" i="1"/>
  <c r="J3192" i="1" s="1"/>
  <c r="K3192" i="1" s="1"/>
  <c r="I3193" i="1"/>
  <c r="J3193" i="1" s="1"/>
  <c r="L3193" i="1" s="1"/>
  <c r="I3194" i="1"/>
  <c r="J3194" i="1" s="1"/>
  <c r="L3194" i="1" s="1"/>
  <c r="I3195" i="1"/>
  <c r="J3195" i="1" s="1"/>
  <c r="L3195" i="1" s="1"/>
  <c r="I3196" i="1"/>
  <c r="J3196" i="1" s="1"/>
  <c r="K3196" i="1" s="1"/>
  <c r="I3197" i="1"/>
  <c r="J3197" i="1" s="1"/>
  <c r="I3198" i="1"/>
  <c r="J3198" i="1" s="1"/>
  <c r="L3198" i="1" s="1"/>
  <c r="I3199" i="1"/>
  <c r="J3199" i="1" s="1"/>
  <c r="K3199" i="1" s="1"/>
  <c r="I3200" i="1"/>
  <c r="J3200" i="1" s="1"/>
  <c r="L3200" i="1" s="1"/>
  <c r="I3201" i="1"/>
  <c r="J3201" i="1" s="1"/>
  <c r="L3201" i="1" s="1"/>
  <c r="I3202" i="1"/>
  <c r="J3202" i="1" s="1"/>
  <c r="I3176" i="1"/>
  <c r="J3176" i="1" s="1"/>
  <c r="K3176" i="1" s="1"/>
  <c r="I3175" i="1"/>
  <c r="J3175" i="1" s="1"/>
  <c r="I3171" i="1"/>
  <c r="J3171" i="1" s="1"/>
  <c r="K3171" i="1" s="1"/>
  <c r="I3158" i="1"/>
  <c r="J3158" i="1" s="1"/>
  <c r="K3158" i="1" s="1"/>
  <c r="I3159" i="1"/>
  <c r="J3159" i="1" s="1"/>
  <c r="K3159" i="1" s="1"/>
  <c r="I3160" i="1"/>
  <c r="J3160" i="1" s="1"/>
  <c r="I3161" i="1"/>
  <c r="J3161" i="1" s="1"/>
  <c r="L3161" i="1" s="1"/>
  <c r="I3162" i="1"/>
  <c r="J3162" i="1" s="1"/>
  <c r="I3163" i="1"/>
  <c r="J3163" i="1" s="1"/>
  <c r="L3163" i="1" s="1"/>
  <c r="I3164" i="1"/>
  <c r="J3164" i="1" s="1"/>
  <c r="I3165" i="1"/>
  <c r="J3165" i="1" s="1"/>
  <c r="K3165" i="1" s="1"/>
  <c r="I3166" i="1"/>
  <c r="J3166" i="1" s="1"/>
  <c r="L3166" i="1" s="1"/>
  <c r="I3167" i="1"/>
  <c r="J3167" i="1" s="1"/>
  <c r="I3168" i="1"/>
  <c r="J3168" i="1" s="1"/>
  <c r="I3169" i="1"/>
  <c r="J3169" i="1" s="1"/>
  <c r="L3169" i="1" s="1"/>
  <c r="I3170" i="1"/>
  <c r="J3170" i="1" s="1"/>
  <c r="I3157" i="1"/>
  <c r="J3157" i="1" s="1"/>
  <c r="K3157" i="1" s="1"/>
  <c r="I3156" i="1"/>
  <c r="I3152" i="1"/>
  <c r="J3152" i="1" s="1"/>
  <c r="L3152" i="1" s="1"/>
  <c r="I3140" i="1"/>
  <c r="J3140" i="1" s="1"/>
  <c r="K3140" i="1" s="1"/>
  <c r="I3141" i="1"/>
  <c r="J3141" i="1" s="1"/>
  <c r="I3142" i="1"/>
  <c r="J3142" i="1" s="1"/>
  <c r="K3142" i="1" s="1"/>
  <c r="I3143" i="1"/>
  <c r="J3143" i="1" s="1"/>
  <c r="L3143" i="1" s="1"/>
  <c r="I3144" i="1"/>
  <c r="J3144" i="1" s="1"/>
  <c r="K3144" i="1" s="1"/>
  <c r="I3145" i="1"/>
  <c r="J3145" i="1" s="1"/>
  <c r="K3145" i="1" s="1"/>
  <c r="I3146" i="1"/>
  <c r="J3146" i="1" s="1"/>
  <c r="I3147" i="1"/>
  <c r="J3147" i="1" s="1"/>
  <c r="L3147" i="1" s="1"/>
  <c r="I3148" i="1"/>
  <c r="J3148" i="1" s="1"/>
  <c r="L3148" i="1" s="1"/>
  <c r="I3149" i="1"/>
  <c r="J3149" i="1" s="1"/>
  <c r="I3150" i="1"/>
  <c r="J3150" i="1" s="1"/>
  <c r="L3150" i="1" s="1"/>
  <c r="I3151" i="1"/>
  <c r="J3151" i="1" s="1"/>
  <c r="L3151" i="1" s="1"/>
  <c r="I3139" i="1"/>
  <c r="J3139" i="1" s="1"/>
  <c r="L3139" i="1" s="1"/>
  <c r="I3138" i="1"/>
  <c r="J3138" i="1" s="1"/>
  <c r="K3138" i="1" s="1"/>
  <c r="I3134" i="1"/>
  <c r="J3134" i="1" s="1"/>
  <c r="I3122" i="1"/>
  <c r="J3122" i="1" s="1"/>
  <c r="K3122" i="1" s="1"/>
  <c r="I3123" i="1"/>
  <c r="J3123" i="1" s="1"/>
  <c r="I3124" i="1"/>
  <c r="J3124" i="1" s="1"/>
  <c r="L3124" i="1" s="1"/>
  <c r="I3125" i="1"/>
  <c r="J3125" i="1" s="1"/>
  <c r="K3125" i="1" s="1"/>
  <c r="I3126" i="1"/>
  <c r="J3126" i="1" s="1"/>
  <c r="K3126" i="1" s="1"/>
  <c r="I3127" i="1"/>
  <c r="J3127" i="1" s="1"/>
  <c r="I3128" i="1"/>
  <c r="J3128" i="1" s="1"/>
  <c r="K3128" i="1" s="1"/>
  <c r="I3129" i="1"/>
  <c r="I3130" i="1"/>
  <c r="J3130" i="1" s="1"/>
  <c r="K3130" i="1" s="1"/>
  <c r="I3131" i="1"/>
  <c r="J3131" i="1" s="1"/>
  <c r="K3131" i="1" s="1"/>
  <c r="I3132" i="1"/>
  <c r="J3132" i="1" s="1"/>
  <c r="L3132" i="1" s="1"/>
  <c r="I3133" i="1"/>
  <c r="J3133" i="1" s="1"/>
  <c r="K3133" i="1" s="1"/>
  <c r="I3121" i="1"/>
  <c r="J3121" i="1" s="1"/>
  <c r="K3121" i="1" s="1"/>
  <c r="I3120" i="1"/>
  <c r="J3120" i="1" s="1"/>
  <c r="K3120" i="1" s="1"/>
  <c r="I3116" i="1"/>
  <c r="J3116" i="1" s="1"/>
  <c r="L3116" i="1" s="1"/>
  <c r="I3111" i="1"/>
  <c r="J3111" i="1" s="1"/>
  <c r="I3112" i="1"/>
  <c r="J3112" i="1" s="1"/>
  <c r="I3113" i="1"/>
  <c r="J3113" i="1" s="1"/>
  <c r="K3113" i="1" s="1"/>
  <c r="I3114" i="1"/>
  <c r="J3114" i="1" s="1"/>
  <c r="K3114" i="1" s="1"/>
  <c r="I3115" i="1"/>
  <c r="J3115" i="1" s="1"/>
  <c r="K3115" i="1" s="1"/>
  <c r="I3110" i="1"/>
  <c r="J3110" i="1" s="1"/>
  <c r="K3110" i="1" s="1"/>
  <c r="I3109" i="1"/>
  <c r="J3109" i="1" s="1"/>
  <c r="I3105" i="1"/>
  <c r="J3105" i="1" s="1"/>
  <c r="L3105" i="1" s="1"/>
  <c r="I3091" i="1"/>
  <c r="J3091" i="1" s="1"/>
  <c r="I3092" i="1"/>
  <c r="J3092" i="1" s="1"/>
  <c r="I3093" i="1"/>
  <c r="J3093" i="1" s="1"/>
  <c r="K3093" i="1" s="1"/>
  <c r="I3094" i="1"/>
  <c r="J3094" i="1" s="1"/>
  <c r="L3094" i="1" s="1"/>
  <c r="I3095" i="1"/>
  <c r="J3095" i="1" s="1"/>
  <c r="I3096" i="1"/>
  <c r="J3096" i="1" s="1"/>
  <c r="I3097" i="1"/>
  <c r="J3097" i="1" s="1"/>
  <c r="I3098" i="1"/>
  <c r="J3098" i="1" s="1"/>
  <c r="I3099" i="1"/>
  <c r="J3099" i="1" s="1"/>
  <c r="I3100" i="1"/>
  <c r="J3100" i="1" s="1"/>
  <c r="L3100" i="1" s="1"/>
  <c r="I3101" i="1"/>
  <c r="J3101" i="1" s="1"/>
  <c r="I3102" i="1"/>
  <c r="J3102" i="1" s="1"/>
  <c r="K3102" i="1" s="1"/>
  <c r="I3103" i="1"/>
  <c r="J3103" i="1" s="1"/>
  <c r="K3103" i="1" s="1"/>
  <c r="I3104" i="1"/>
  <c r="J3104" i="1" s="1"/>
  <c r="L3104" i="1" s="1"/>
  <c r="I3090" i="1"/>
  <c r="J3090" i="1" s="1"/>
  <c r="K3090" i="1" s="1"/>
  <c r="I3089" i="1"/>
  <c r="I3085" i="1"/>
  <c r="J3085" i="1" s="1"/>
  <c r="I3075" i="1"/>
  <c r="J3075" i="1" s="1"/>
  <c r="K3075" i="1" s="1"/>
  <c r="I3076" i="1"/>
  <c r="J3076" i="1" s="1"/>
  <c r="L3076" i="1" s="1"/>
  <c r="I3077" i="1"/>
  <c r="J3077" i="1" s="1"/>
  <c r="K3077" i="1" s="1"/>
  <c r="I3078" i="1"/>
  <c r="J3078" i="1" s="1"/>
  <c r="I3079" i="1"/>
  <c r="J3079" i="1" s="1"/>
  <c r="I3080" i="1"/>
  <c r="J3080" i="1" s="1"/>
  <c r="L3080" i="1" s="1"/>
  <c r="I3081" i="1"/>
  <c r="J3081" i="1" s="1"/>
  <c r="I3082" i="1"/>
  <c r="J3082" i="1" s="1"/>
  <c r="L3082" i="1" s="1"/>
  <c r="I3083" i="1"/>
  <c r="J3083" i="1" s="1"/>
  <c r="K3083" i="1" s="1"/>
  <c r="I3084" i="1"/>
  <c r="J3084" i="1" s="1"/>
  <c r="L3084" i="1" s="1"/>
  <c r="I3074" i="1"/>
  <c r="J3074" i="1" s="1"/>
  <c r="I3073" i="1"/>
  <c r="J3073" i="1" s="1"/>
  <c r="K3073" i="1" s="1"/>
  <c r="I3069" i="1"/>
  <c r="J3069" i="1" s="1"/>
  <c r="K3069" i="1" s="1"/>
  <c r="I3056" i="1"/>
  <c r="J3056" i="1" s="1"/>
  <c r="I3057" i="1"/>
  <c r="J3057" i="1" s="1"/>
  <c r="I3058" i="1"/>
  <c r="J3058" i="1" s="1"/>
  <c r="L3058" i="1" s="1"/>
  <c r="I3059" i="1"/>
  <c r="J3059" i="1" s="1"/>
  <c r="K3059" i="1" s="1"/>
  <c r="I3060" i="1"/>
  <c r="J3060" i="1" s="1"/>
  <c r="L3060" i="1" s="1"/>
  <c r="I3061" i="1"/>
  <c r="J3061" i="1" s="1"/>
  <c r="I3062" i="1"/>
  <c r="J3062" i="1" s="1"/>
  <c r="I3063" i="1"/>
  <c r="J3063" i="1" s="1"/>
  <c r="I3064" i="1"/>
  <c r="J3064" i="1" s="1"/>
  <c r="L3064" i="1" s="1"/>
  <c r="I3065" i="1"/>
  <c r="J3065" i="1" s="1"/>
  <c r="I3066" i="1"/>
  <c r="J3066" i="1" s="1"/>
  <c r="I3067" i="1"/>
  <c r="J3067" i="1" s="1"/>
  <c r="I3068" i="1"/>
  <c r="J3068" i="1" s="1"/>
  <c r="K3068" i="1" s="1"/>
  <c r="I3055" i="1"/>
  <c r="J3055" i="1" s="1"/>
  <c r="I3054" i="1"/>
  <c r="J3054" i="1" s="1"/>
  <c r="I3050" i="1"/>
  <c r="J3050" i="1" s="1"/>
  <c r="I3037" i="1"/>
  <c r="J3037" i="1" s="1"/>
  <c r="K3037" i="1" s="1"/>
  <c r="I3038" i="1"/>
  <c r="J3038" i="1" s="1"/>
  <c r="I3039" i="1"/>
  <c r="J3039" i="1" s="1"/>
  <c r="K3039" i="1" s="1"/>
  <c r="I3040" i="1"/>
  <c r="J3040" i="1" s="1"/>
  <c r="K3040" i="1" s="1"/>
  <c r="I3041" i="1"/>
  <c r="J3041" i="1" s="1"/>
  <c r="K3041" i="1" s="1"/>
  <c r="I3042" i="1"/>
  <c r="J3042" i="1" s="1"/>
  <c r="L3042" i="1" s="1"/>
  <c r="I3043" i="1"/>
  <c r="J3043" i="1" s="1"/>
  <c r="K3043" i="1" s="1"/>
  <c r="I3044" i="1"/>
  <c r="J3044" i="1" s="1"/>
  <c r="K3044" i="1" s="1"/>
  <c r="I3045" i="1"/>
  <c r="J3045" i="1" s="1"/>
  <c r="I3046" i="1"/>
  <c r="J3046" i="1" s="1"/>
  <c r="K3046" i="1" s="1"/>
  <c r="I3047" i="1"/>
  <c r="J3047" i="1" s="1"/>
  <c r="L3047" i="1" s="1"/>
  <c r="I3048" i="1"/>
  <c r="J3048" i="1" s="1"/>
  <c r="K3048" i="1" s="1"/>
  <c r="I3049" i="1"/>
  <c r="J3049" i="1" s="1"/>
  <c r="I3036" i="1"/>
  <c r="J3036" i="1" s="1"/>
  <c r="I3035" i="1"/>
  <c r="J3035" i="1" s="1"/>
  <c r="K3035" i="1" s="1"/>
  <c r="I3031" i="1"/>
  <c r="J3031" i="1" s="1"/>
  <c r="I3009" i="1"/>
  <c r="J3009" i="1" s="1"/>
  <c r="L3009" i="1" s="1"/>
  <c r="I3010" i="1"/>
  <c r="J3010" i="1" s="1"/>
  <c r="I3011" i="1"/>
  <c r="J3011" i="1" s="1"/>
  <c r="K3011" i="1" s="1"/>
  <c r="I3012" i="1"/>
  <c r="J3012" i="1" s="1"/>
  <c r="L3012" i="1" s="1"/>
  <c r="I3013" i="1"/>
  <c r="J3013" i="1" s="1"/>
  <c r="I3014" i="1"/>
  <c r="J3014" i="1" s="1"/>
  <c r="K3014" i="1" s="1"/>
  <c r="I3015" i="1"/>
  <c r="J3015" i="1" s="1"/>
  <c r="I3016" i="1"/>
  <c r="J3016" i="1" s="1"/>
  <c r="L3016" i="1" s="1"/>
  <c r="I3017" i="1"/>
  <c r="J3017" i="1" s="1"/>
  <c r="I3018" i="1"/>
  <c r="J3018" i="1" s="1"/>
  <c r="I3019" i="1"/>
  <c r="J3019" i="1" s="1"/>
  <c r="K3019" i="1" s="1"/>
  <c r="I3020" i="1"/>
  <c r="J3020" i="1" s="1"/>
  <c r="L3020" i="1" s="1"/>
  <c r="I3021" i="1"/>
  <c r="J3021" i="1" s="1"/>
  <c r="I3022" i="1"/>
  <c r="J3022" i="1" s="1"/>
  <c r="I3023" i="1"/>
  <c r="J3023" i="1" s="1"/>
  <c r="L3023" i="1" s="1"/>
  <c r="I3024" i="1"/>
  <c r="J3024" i="1" s="1"/>
  <c r="I3025" i="1"/>
  <c r="J3025" i="1" s="1"/>
  <c r="L3025" i="1" s="1"/>
  <c r="I3026" i="1"/>
  <c r="J3026" i="1" s="1"/>
  <c r="I3027" i="1"/>
  <c r="J3027" i="1" s="1"/>
  <c r="I3028" i="1"/>
  <c r="J3028" i="1" s="1"/>
  <c r="K3028" i="1" s="1"/>
  <c r="I3029" i="1"/>
  <c r="J3029" i="1" s="1"/>
  <c r="I3030" i="1"/>
  <c r="J3030" i="1" s="1"/>
  <c r="K3030" i="1" s="1"/>
  <c r="I3008" i="1"/>
  <c r="J3008" i="1" s="1"/>
  <c r="I3007" i="1"/>
  <c r="J3007" i="1" s="1"/>
  <c r="I3003" i="1"/>
  <c r="J3003" i="1" s="1"/>
  <c r="I2995" i="1"/>
  <c r="J2995" i="1" s="1"/>
  <c r="I2996" i="1"/>
  <c r="J2996" i="1" s="1"/>
  <c r="I2997" i="1"/>
  <c r="J2997" i="1" s="1"/>
  <c r="L2997" i="1" s="1"/>
  <c r="I2998" i="1"/>
  <c r="J2998" i="1" s="1"/>
  <c r="I2999" i="1"/>
  <c r="J2999" i="1" s="1"/>
  <c r="I3000" i="1"/>
  <c r="J3000" i="1" s="1"/>
  <c r="I3001" i="1"/>
  <c r="J3001" i="1" s="1"/>
  <c r="K3001" i="1" s="1"/>
  <c r="I3002" i="1"/>
  <c r="J3002" i="1" s="1"/>
  <c r="I2994" i="1"/>
  <c r="J2994" i="1" s="1"/>
  <c r="I2993" i="1"/>
  <c r="J2993" i="1" s="1"/>
  <c r="I2989" i="1"/>
  <c r="J2989" i="1" s="1"/>
  <c r="I2972" i="1"/>
  <c r="J2972" i="1" s="1"/>
  <c r="I2973" i="1"/>
  <c r="J2973" i="1" s="1"/>
  <c r="I2974" i="1"/>
  <c r="J2974" i="1" s="1"/>
  <c r="I2975" i="1"/>
  <c r="J2975" i="1" s="1"/>
  <c r="K2975" i="1" s="1"/>
  <c r="I2976" i="1"/>
  <c r="J2976" i="1" s="1"/>
  <c r="I2977" i="1"/>
  <c r="J2977" i="1" s="1"/>
  <c r="I2978" i="1"/>
  <c r="J2978" i="1" s="1"/>
  <c r="I2979" i="1"/>
  <c r="J2979" i="1" s="1"/>
  <c r="L2979" i="1" s="1"/>
  <c r="I2980" i="1"/>
  <c r="J2980" i="1" s="1"/>
  <c r="I2981" i="1"/>
  <c r="J2981" i="1" s="1"/>
  <c r="I2982" i="1"/>
  <c r="J2982" i="1" s="1"/>
  <c r="I2983" i="1"/>
  <c r="J2983" i="1" s="1"/>
  <c r="I2984" i="1"/>
  <c r="J2984" i="1" s="1"/>
  <c r="I2985" i="1"/>
  <c r="J2985" i="1" s="1"/>
  <c r="I2986" i="1"/>
  <c r="J2986" i="1" s="1"/>
  <c r="I2987" i="1"/>
  <c r="J2987" i="1" s="1"/>
  <c r="I2988" i="1"/>
  <c r="J2988" i="1" s="1"/>
  <c r="I2971" i="1"/>
  <c r="J2971" i="1" s="1"/>
  <c r="I2970" i="1"/>
  <c r="J2970" i="1" s="1"/>
  <c r="L2970" i="1" s="1"/>
  <c r="I2966" i="1"/>
  <c r="J2966" i="1" s="1"/>
  <c r="L2966" i="1" s="1"/>
  <c r="I2940" i="1"/>
  <c r="J2940" i="1" s="1"/>
  <c r="L2940" i="1" s="1"/>
  <c r="I2941" i="1"/>
  <c r="J2941" i="1" s="1"/>
  <c r="K2941" i="1" s="1"/>
  <c r="I2942" i="1"/>
  <c r="J2942" i="1" s="1"/>
  <c r="K2942" i="1" s="1"/>
  <c r="I2943" i="1"/>
  <c r="J2943" i="1" s="1"/>
  <c r="L2943" i="1" s="1"/>
  <c r="I2944" i="1"/>
  <c r="J2944" i="1" s="1"/>
  <c r="L2944" i="1" s="1"/>
  <c r="I2945" i="1"/>
  <c r="J2945" i="1" s="1"/>
  <c r="K2945" i="1" s="1"/>
  <c r="I2946" i="1"/>
  <c r="J2946" i="1" s="1"/>
  <c r="I2947" i="1"/>
  <c r="J2947" i="1" s="1"/>
  <c r="I2948" i="1"/>
  <c r="J2948" i="1" s="1"/>
  <c r="K2948" i="1" s="1"/>
  <c r="I2949" i="1"/>
  <c r="J2949" i="1" s="1"/>
  <c r="K2949" i="1" s="1"/>
  <c r="I2950" i="1"/>
  <c r="J2950" i="1" s="1"/>
  <c r="L2950" i="1" s="1"/>
  <c r="I2951" i="1"/>
  <c r="J2951" i="1" s="1"/>
  <c r="I2952" i="1"/>
  <c r="J2952" i="1" s="1"/>
  <c r="L2952" i="1" s="1"/>
  <c r="I2953" i="1"/>
  <c r="J2953" i="1" s="1"/>
  <c r="K2953" i="1" s="1"/>
  <c r="I2954" i="1"/>
  <c r="J2954" i="1" s="1"/>
  <c r="I2955" i="1"/>
  <c r="J2955" i="1" s="1"/>
  <c r="I2956" i="1"/>
  <c r="J2956" i="1" s="1"/>
  <c r="I2957" i="1"/>
  <c r="J2957" i="1" s="1"/>
  <c r="I2958" i="1"/>
  <c r="J2958" i="1" s="1"/>
  <c r="I2959" i="1"/>
  <c r="J2959" i="1" s="1"/>
  <c r="I2960" i="1"/>
  <c r="J2960" i="1" s="1"/>
  <c r="K2960" i="1" s="1"/>
  <c r="I2961" i="1"/>
  <c r="J2961" i="1" s="1"/>
  <c r="K2961" i="1" s="1"/>
  <c r="I2962" i="1"/>
  <c r="J2962" i="1" s="1"/>
  <c r="I2963" i="1"/>
  <c r="J2963" i="1" s="1"/>
  <c r="L2963" i="1" s="1"/>
  <c r="I2964" i="1"/>
  <c r="J2964" i="1" s="1"/>
  <c r="K2964" i="1" s="1"/>
  <c r="I2965" i="1"/>
  <c r="J2965" i="1" s="1"/>
  <c r="L2965" i="1" s="1"/>
  <c r="I2939" i="1"/>
  <c r="J2939" i="1" s="1"/>
  <c r="K2939" i="1" s="1"/>
  <c r="I2938" i="1"/>
  <c r="J2938" i="1" s="1"/>
  <c r="I2921" i="1"/>
  <c r="J2921" i="1" s="1"/>
  <c r="I2922" i="1"/>
  <c r="J2922" i="1" s="1"/>
  <c r="I2923" i="1"/>
  <c r="J2923" i="1" s="1"/>
  <c r="I2924" i="1"/>
  <c r="J2924" i="1" s="1"/>
  <c r="K2924" i="1" s="1"/>
  <c r="I2925" i="1"/>
  <c r="J2925" i="1" s="1"/>
  <c r="K2925" i="1" s="1"/>
  <c r="I2934" i="1"/>
  <c r="J2934" i="1" s="1"/>
  <c r="L2934" i="1" s="1"/>
  <c r="I2927" i="1"/>
  <c r="J2927" i="1" s="1"/>
  <c r="L2927" i="1" s="1"/>
  <c r="I2928" i="1"/>
  <c r="J2928" i="1" s="1"/>
  <c r="I2929" i="1"/>
  <c r="J2929" i="1" s="1"/>
  <c r="I2930" i="1"/>
  <c r="J2930" i="1" s="1"/>
  <c r="I2931" i="1"/>
  <c r="J2931" i="1" s="1"/>
  <c r="L2931" i="1" s="1"/>
  <c r="I2932" i="1"/>
  <c r="J2932" i="1" s="1"/>
  <c r="K2932" i="1" s="1"/>
  <c r="I2933" i="1"/>
  <c r="J2933" i="1" s="1"/>
  <c r="I2926" i="1"/>
  <c r="J2926" i="1" s="1"/>
  <c r="L2926" i="1" s="1"/>
  <c r="I2910" i="1"/>
  <c r="I2911" i="1"/>
  <c r="J2911" i="1" s="1"/>
  <c r="I2912" i="1"/>
  <c r="J2912" i="1" s="1"/>
  <c r="K2912" i="1" s="1"/>
  <c r="I2913" i="1"/>
  <c r="J2913" i="1" s="1"/>
  <c r="K2913" i="1" s="1"/>
  <c r="I2914" i="1"/>
  <c r="J2914" i="1" s="1"/>
  <c r="L2914" i="1" s="1"/>
  <c r="I2915" i="1"/>
  <c r="J2915" i="1" s="1"/>
  <c r="K2915" i="1" s="1"/>
  <c r="I2916" i="1"/>
  <c r="J2916" i="1" s="1"/>
  <c r="I2917" i="1"/>
  <c r="J2917" i="1" s="1"/>
  <c r="K2917" i="1" s="1"/>
  <c r="I2918" i="1"/>
  <c r="J2918" i="1" s="1"/>
  <c r="I2919" i="1"/>
  <c r="J2919" i="1" s="1"/>
  <c r="K2919" i="1" s="1"/>
  <c r="I2920" i="1"/>
  <c r="J2920" i="1" s="1"/>
  <c r="I2909" i="1"/>
  <c r="J2909" i="1" s="1"/>
  <c r="K2909" i="1" s="1"/>
  <c r="I2908" i="1"/>
  <c r="J2908" i="1" s="1"/>
  <c r="I2904" i="1"/>
  <c r="J2904" i="1" s="1"/>
  <c r="K2904" i="1" s="1"/>
  <c r="I2893" i="1"/>
  <c r="J2893" i="1" s="1"/>
  <c r="I2894" i="1"/>
  <c r="J2894" i="1" s="1"/>
  <c r="I2895" i="1"/>
  <c r="J2895" i="1" s="1"/>
  <c r="I2896" i="1"/>
  <c r="J2896" i="1" s="1"/>
  <c r="K2896" i="1" s="1"/>
  <c r="I2897" i="1"/>
  <c r="J2897" i="1" s="1"/>
  <c r="L2897" i="1" s="1"/>
  <c r="I2898" i="1"/>
  <c r="J2898" i="1" s="1"/>
  <c r="I2899" i="1"/>
  <c r="J2899" i="1" s="1"/>
  <c r="L2899" i="1" s="1"/>
  <c r="I2900" i="1"/>
  <c r="J2900" i="1" s="1"/>
  <c r="K2900" i="1" s="1"/>
  <c r="I2901" i="1"/>
  <c r="J2901" i="1" s="1"/>
  <c r="I2902" i="1"/>
  <c r="J2902" i="1" s="1"/>
  <c r="I2903" i="1"/>
  <c r="J2903" i="1" s="1"/>
  <c r="K2903" i="1" s="1"/>
  <c r="I2892" i="1"/>
  <c r="J2892" i="1" s="1"/>
  <c r="L2892" i="1" s="1"/>
  <c r="I2891" i="1"/>
  <c r="J2891" i="1" s="1"/>
  <c r="K2891" i="1" s="1"/>
  <c r="I2887" i="1"/>
  <c r="J2887" i="1" s="1"/>
  <c r="I2850" i="1"/>
  <c r="J2850" i="1" s="1"/>
  <c r="L2850" i="1" s="1"/>
  <c r="I2851" i="1"/>
  <c r="J2851" i="1" s="1"/>
  <c r="K2851" i="1" s="1"/>
  <c r="I2852" i="1"/>
  <c r="J2852" i="1" s="1"/>
  <c r="L2852" i="1" s="1"/>
  <c r="I2853" i="1"/>
  <c r="J2853" i="1" s="1"/>
  <c r="I2854" i="1"/>
  <c r="J2854" i="1" s="1"/>
  <c r="L2854" i="1" s="1"/>
  <c r="I2855" i="1"/>
  <c r="J2855" i="1" s="1"/>
  <c r="K2855" i="1" s="1"/>
  <c r="I2856" i="1"/>
  <c r="J2856" i="1" s="1"/>
  <c r="L2856" i="1" s="1"/>
  <c r="I2857" i="1"/>
  <c r="J2857" i="1" s="1"/>
  <c r="I2858" i="1"/>
  <c r="J2858" i="1" s="1"/>
  <c r="L2858" i="1" s="1"/>
  <c r="I2859" i="1"/>
  <c r="J2859" i="1" s="1"/>
  <c r="K2859" i="1" s="1"/>
  <c r="I2860" i="1"/>
  <c r="J2860" i="1" s="1"/>
  <c r="I2861" i="1"/>
  <c r="J2861" i="1" s="1"/>
  <c r="I2862" i="1"/>
  <c r="J2862" i="1" s="1"/>
  <c r="I2863" i="1"/>
  <c r="J2863" i="1" s="1"/>
  <c r="K2863" i="1" s="1"/>
  <c r="I2864" i="1"/>
  <c r="J2864" i="1" s="1"/>
  <c r="L2864" i="1" s="1"/>
  <c r="I2865" i="1"/>
  <c r="J2865" i="1" s="1"/>
  <c r="I2866" i="1"/>
  <c r="J2866" i="1" s="1"/>
  <c r="I2867" i="1"/>
  <c r="J2867" i="1" s="1"/>
  <c r="L2867" i="1" s="1"/>
  <c r="I2868" i="1"/>
  <c r="J2868" i="1" s="1"/>
  <c r="I2869" i="1"/>
  <c r="J2869" i="1" s="1"/>
  <c r="I2870" i="1"/>
  <c r="J2870" i="1" s="1"/>
  <c r="I2871" i="1"/>
  <c r="J2871" i="1" s="1"/>
  <c r="L2871" i="1" s="1"/>
  <c r="I2872" i="1"/>
  <c r="J2872" i="1" s="1"/>
  <c r="I2873" i="1"/>
  <c r="J2873" i="1" s="1"/>
  <c r="I2874" i="1"/>
  <c r="J2874" i="1" s="1"/>
  <c r="K2874" i="1" s="1"/>
  <c r="I2875" i="1"/>
  <c r="J2875" i="1" s="1"/>
  <c r="K2875" i="1" s="1"/>
  <c r="I2876" i="1"/>
  <c r="J2876" i="1" s="1"/>
  <c r="I2877" i="1"/>
  <c r="J2877" i="1" s="1"/>
  <c r="L2877" i="1" s="1"/>
  <c r="I2878" i="1"/>
  <c r="J2878" i="1" s="1"/>
  <c r="I2879" i="1"/>
  <c r="J2879" i="1" s="1"/>
  <c r="K2879" i="1" s="1"/>
  <c r="I2880" i="1"/>
  <c r="J2880" i="1" s="1"/>
  <c r="L2880" i="1" s="1"/>
  <c r="I2881" i="1"/>
  <c r="J2881" i="1" s="1"/>
  <c r="I2882" i="1"/>
  <c r="J2882" i="1" s="1"/>
  <c r="K2882" i="1" s="1"/>
  <c r="I2883" i="1"/>
  <c r="J2883" i="1" s="1"/>
  <c r="K2883" i="1" s="1"/>
  <c r="I2884" i="1"/>
  <c r="J2884" i="1" s="1"/>
  <c r="I2885" i="1"/>
  <c r="J2885" i="1" s="1"/>
  <c r="I2886" i="1"/>
  <c r="J2886" i="1" s="1"/>
  <c r="L2886" i="1" s="1"/>
  <c r="I2849" i="1"/>
  <c r="J2849" i="1" s="1"/>
  <c r="L2849" i="1" s="1"/>
  <c r="I2848" i="1"/>
  <c r="J2848" i="1" s="1"/>
  <c r="I2844" i="1"/>
  <c r="J2844" i="1" s="1"/>
  <c r="I2834" i="1"/>
  <c r="J2834" i="1" s="1"/>
  <c r="I2835" i="1"/>
  <c r="J2835" i="1" s="1"/>
  <c r="K2835" i="1" s="1"/>
  <c r="I2836" i="1"/>
  <c r="J2836" i="1" s="1"/>
  <c r="I2837" i="1"/>
  <c r="J2837" i="1" s="1"/>
  <c r="I2838" i="1"/>
  <c r="J2838" i="1" s="1"/>
  <c r="I2839" i="1"/>
  <c r="J2839" i="1" s="1"/>
  <c r="K2839" i="1" s="1"/>
  <c r="I2840" i="1"/>
  <c r="J2840" i="1" s="1"/>
  <c r="K2840" i="1" s="1"/>
  <c r="I2841" i="1"/>
  <c r="J2841" i="1" s="1"/>
  <c r="K2841" i="1" s="1"/>
  <c r="I2842" i="1"/>
  <c r="J2842" i="1" s="1"/>
  <c r="K2842" i="1" s="1"/>
  <c r="I2843" i="1"/>
  <c r="J2843" i="1" s="1"/>
  <c r="K2843" i="1" s="1"/>
  <c r="I2833" i="1"/>
  <c r="J2833" i="1" s="1"/>
  <c r="I2832" i="1"/>
  <c r="J2832" i="1" s="1"/>
  <c r="I2828" i="1"/>
  <c r="J2828" i="1" s="1"/>
  <c r="I2816" i="1"/>
  <c r="J2816" i="1" s="1"/>
  <c r="K2816" i="1" s="1"/>
  <c r="I2817" i="1"/>
  <c r="J2817" i="1" s="1"/>
  <c r="K2817" i="1" s="1"/>
  <c r="I2818" i="1"/>
  <c r="J2818" i="1" s="1"/>
  <c r="I2819" i="1"/>
  <c r="J2819" i="1" s="1"/>
  <c r="K2819" i="1" s="1"/>
  <c r="I2820" i="1"/>
  <c r="J2820" i="1" s="1"/>
  <c r="I2821" i="1"/>
  <c r="J2821" i="1" s="1"/>
  <c r="I2822" i="1"/>
  <c r="J2822" i="1" s="1"/>
  <c r="I2823" i="1"/>
  <c r="J2823" i="1" s="1"/>
  <c r="L2823" i="1" s="1"/>
  <c r="I2824" i="1"/>
  <c r="J2824" i="1" s="1"/>
  <c r="K2824" i="1" s="1"/>
  <c r="I2825" i="1"/>
  <c r="J2825" i="1" s="1"/>
  <c r="K2825" i="1" s="1"/>
  <c r="I2826" i="1"/>
  <c r="J2826" i="1" s="1"/>
  <c r="K2826" i="1" s="1"/>
  <c r="I2827" i="1"/>
  <c r="J2827" i="1" s="1"/>
  <c r="K2827" i="1" s="1"/>
  <c r="I2815" i="1"/>
  <c r="J2815" i="1" s="1"/>
  <c r="L2815" i="1" s="1"/>
  <c r="I2814" i="1"/>
  <c r="J2814" i="1" s="1"/>
  <c r="K2814" i="1" s="1"/>
  <c r="I2810" i="1"/>
  <c r="J2810" i="1" s="1"/>
  <c r="K2810" i="1" s="1"/>
  <c r="I2789" i="1"/>
  <c r="J2789" i="1" s="1"/>
  <c r="I2790" i="1"/>
  <c r="J2790" i="1" s="1"/>
  <c r="K2790" i="1" s="1"/>
  <c r="I2791" i="1"/>
  <c r="J2791" i="1" s="1"/>
  <c r="L2791" i="1" s="1"/>
  <c r="I2792" i="1"/>
  <c r="J2792" i="1" s="1"/>
  <c r="K2792" i="1" s="1"/>
  <c r="I2793" i="1"/>
  <c r="J2793" i="1" s="1"/>
  <c r="I2794" i="1"/>
  <c r="J2794" i="1" s="1"/>
  <c r="K2794" i="1" s="1"/>
  <c r="I2795" i="1"/>
  <c r="J2795" i="1" s="1"/>
  <c r="I2796" i="1"/>
  <c r="J2796" i="1" s="1"/>
  <c r="L2796" i="1" s="1"/>
  <c r="I2797" i="1"/>
  <c r="J2797" i="1" s="1"/>
  <c r="I2798" i="1"/>
  <c r="J2798" i="1" s="1"/>
  <c r="K2798" i="1" s="1"/>
  <c r="I2799" i="1"/>
  <c r="J2799" i="1" s="1"/>
  <c r="L2799" i="1" s="1"/>
  <c r="I2800" i="1"/>
  <c r="J2800" i="1" s="1"/>
  <c r="I2801" i="1"/>
  <c r="J2801" i="1" s="1"/>
  <c r="I2802" i="1"/>
  <c r="J2802" i="1" s="1"/>
  <c r="K2802" i="1" s="1"/>
  <c r="I2803" i="1"/>
  <c r="J2803" i="1" s="1"/>
  <c r="I2804" i="1"/>
  <c r="J2804" i="1" s="1"/>
  <c r="L2804" i="1" s="1"/>
  <c r="I2805" i="1"/>
  <c r="J2805" i="1" s="1"/>
  <c r="L2805" i="1" s="1"/>
  <c r="I2806" i="1"/>
  <c r="J2806" i="1" s="1"/>
  <c r="K2806" i="1" s="1"/>
  <c r="I2807" i="1"/>
  <c r="J2807" i="1" s="1"/>
  <c r="L2807" i="1" s="1"/>
  <c r="I2808" i="1"/>
  <c r="J2808" i="1" s="1"/>
  <c r="I2809" i="1"/>
  <c r="J2809" i="1" s="1"/>
  <c r="K2809" i="1" s="1"/>
  <c r="I2788" i="1"/>
  <c r="J2788" i="1" s="1"/>
  <c r="K2788" i="1" s="1"/>
  <c r="I2787" i="1"/>
  <c r="J2787" i="1" s="1"/>
  <c r="I2783" i="1"/>
  <c r="J2783" i="1" s="1"/>
  <c r="L2783" i="1" s="1"/>
  <c r="I2761" i="1"/>
  <c r="J2761" i="1" s="1"/>
  <c r="I2762" i="1"/>
  <c r="J2762" i="1" s="1"/>
  <c r="K2762" i="1" s="1"/>
  <c r="I2763" i="1"/>
  <c r="J2763" i="1" s="1"/>
  <c r="I2764" i="1"/>
  <c r="J2764" i="1" s="1"/>
  <c r="K2764" i="1" s="1"/>
  <c r="I2765" i="1"/>
  <c r="J2765" i="1" s="1"/>
  <c r="K2765" i="1" s="1"/>
  <c r="I2766" i="1"/>
  <c r="J2766" i="1" s="1"/>
  <c r="L2766" i="1" s="1"/>
  <c r="I2767" i="1"/>
  <c r="J2767" i="1" s="1"/>
  <c r="L2767" i="1" s="1"/>
  <c r="I2768" i="1"/>
  <c r="J2768" i="1" s="1"/>
  <c r="L2768" i="1" s="1"/>
  <c r="I2769" i="1"/>
  <c r="J2769" i="1" s="1"/>
  <c r="I2770" i="1"/>
  <c r="J2770" i="1" s="1"/>
  <c r="K2770" i="1" s="1"/>
  <c r="I2771" i="1"/>
  <c r="J2771" i="1" s="1"/>
  <c r="I2772" i="1"/>
  <c r="J2772" i="1" s="1"/>
  <c r="L2772" i="1" s="1"/>
  <c r="I2773" i="1"/>
  <c r="J2773" i="1" s="1"/>
  <c r="K2773" i="1" s="1"/>
  <c r="I2774" i="1"/>
  <c r="J2774" i="1" s="1"/>
  <c r="K2774" i="1" s="1"/>
  <c r="I2775" i="1"/>
  <c r="J2775" i="1" s="1"/>
  <c r="K2775" i="1" s="1"/>
  <c r="I2776" i="1"/>
  <c r="J2776" i="1" s="1"/>
  <c r="I2777" i="1"/>
  <c r="J2777" i="1" s="1"/>
  <c r="K2777" i="1" s="1"/>
  <c r="I2778" i="1"/>
  <c r="J2778" i="1" s="1"/>
  <c r="K2778" i="1" s="1"/>
  <c r="I2779" i="1"/>
  <c r="J2779" i="1" s="1"/>
  <c r="I2780" i="1"/>
  <c r="J2780" i="1" s="1"/>
  <c r="I2781" i="1"/>
  <c r="J2781" i="1" s="1"/>
  <c r="L2781" i="1" s="1"/>
  <c r="I2782" i="1"/>
  <c r="J2782" i="1" s="1"/>
  <c r="K2782" i="1" s="1"/>
  <c r="I2760" i="1"/>
  <c r="J2760" i="1" s="1"/>
  <c r="L2760" i="1" s="1"/>
  <c r="I2759" i="1"/>
  <c r="J2759" i="1" s="1"/>
  <c r="L2759" i="1" s="1"/>
  <c r="I2755" i="1"/>
  <c r="J2755" i="1" s="1"/>
  <c r="L2755" i="1" s="1"/>
  <c r="I2730" i="1"/>
  <c r="J2730" i="1" s="1"/>
  <c r="K2730" i="1" s="1"/>
  <c r="I2731" i="1"/>
  <c r="J2731" i="1" s="1"/>
  <c r="K2731" i="1" s="1"/>
  <c r="I2732" i="1"/>
  <c r="J2732" i="1" s="1"/>
  <c r="I2733" i="1"/>
  <c r="J2733" i="1" s="1"/>
  <c r="I2734" i="1"/>
  <c r="J2734" i="1" s="1"/>
  <c r="I2735" i="1"/>
  <c r="J2735" i="1" s="1"/>
  <c r="I2736" i="1"/>
  <c r="J2736" i="1" s="1"/>
  <c r="L2736" i="1" s="1"/>
  <c r="I2737" i="1"/>
  <c r="J2737" i="1" s="1"/>
  <c r="I2738" i="1"/>
  <c r="J2738" i="1" s="1"/>
  <c r="I2739" i="1"/>
  <c r="J2739" i="1" s="1"/>
  <c r="I2740" i="1"/>
  <c r="J2740" i="1" s="1"/>
  <c r="I2741" i="1"/>
  <c r="J2741" i="1" s="1"/>
  <c r="L2741" i="1" s="1"/>
  <c r="I2742" i="1"/>
  <c r="J2742" i="1" s="1"/>
  <c r="K2742" i="1" s="1"/>
  <c r="I2743" i="1"/>
  <c r="J2743" i="1" s="1"/>
  <c r="I2744" i="1"/>
  <c r="J2744" i="1" s="1"/>
  <c r="K2744" i="1" s="1"/>
  <c r="I2745" i="1"/>
  <c r="J2745" i="1" s="1"/>
  <c r="L2745" i="1" s="1"/>
  <c r="I2746" i="1"/>
  <c r="J2746" i="1" s="1"/>
  <c r="I2747" i="1"/>
  <c r="J2747" i="1" s="1"/>
  <c r="K2747" i="1" s="1"/>
  <c r="I2748" i="1"/>
  <c r="J2748" i="1" s="1"/>
  <c r="I2749" i="1"/>
  <c r="J2749" i="1" s="1"/>
  <c r="I2750" i="1"/>
  <c r="J2750" i="1" s="1"/>
  <c r="I2751" i="1"/>
  <c r="J2751" i="1" s="1"/>
  <c r="K2751" i="1" s="1"/>
  <c r="I2752" i="1"/>
  <c r="J2752" i="1" s="1"/>
  <c r="I2753" i="1"/>
  <c r="J2753" i="1" s="1"/>
  <c r="I2754" i="1"/>
  <c r="J2754" i="1" s="1"/>
  <c r="K2754" i="1" s="1"/>
  <c r="I2729" i="1"/>
  <c r="J2729" i="1" s="1"/>
  <c r="L2729" i="1" s="1"/>
  <c r="I2728" i="1"/>
  <c r="J2728" i="1" s="1"/>
  <c r="L2728" i="1" s="1"/>
  <c r="I2724" i="1"/>
  <c r="J2724" i="1" s="1"/>
  <c r="L2724" i="1" s="1"/>
  <c r="I2706" i="1"/>
  <c r="J2706" i="1" s="1"/>
  <c r="L2706" i="1" s="1"/>
  <c r="I2707" i="1"/>
  <c r="J2707" i="1" s="1"/>
  <c r="I2708" i="1"/>
  <c r="J2708" i="1" s="1"/>
  <c r="L2708" i="1" s="1"/>
  <c r="I2709" i="1"/>
  <c r="J2709" i="1" s="1"/>
  <c r="K2709" i="1" s="1"/>
  <c r="I2710" i="1"/>
  <c r="J2710" i="1" s="1"/>
  <c r="K2710" i="1" s="1"/>
  <c r="I2711" i="1"/>
  <c r="J2711" i="1" s="1"/>
  <c r="I2712" i="1"/>
  <c r="J2712" i="1" s="1"/>
  <c r="K2712" i="1" s="1"/>
  <c r="I2713" i="1"/>
  <c r="J2713" i="1" s="1"/>
  <c r="L2713" i="1" s="1"/>
  <c r="I2714" i="1"/>
  <c r="J2714" i="1" s="1"/>
  <c r="I2715" i="1"/>
  <c r="J2715" i="1" s="1"/>
  <c r="I2716" i="1"/>
  <c r="J2716" i="1" s="1"/>
  <c r="L2716" i="1" s="1"/>
  <c r="I2717" i="1"/>
  <c r="J2717" i="1" s="1"/>
  <c r="K2717" i="1" s="1"/>
  <c r="I2718" i="1"/>
  <c r="J2718" i="1" s="1"/>
  <c r="K2718" i="1" s="1"/>
  <c r="I2719" i="1"/>
  <c r="J2719" i="1" s="1"/>
  <c r="K2719" i="1" s="1"/>
  <c r="I2720" i="1"/>
  <c r="J2720" i="1" s="1"/>
  <c r="L2720" i="1" s="1"/>
  <c r="I2721" i="1"/>
  <c r="J2721" i="1" s="1"/>
  <c r="K2721" i="1" s="1"/>
  <c r="I2722" i="1"/>
  <c r="J2722" i="1" s="1"/>
  <c r="I2723" i="1"/>
  <c r="J2723" i="1" s="1"/>
  <c r="I2705" i="1"/>
  <c r="J2705" i="1" s="1"/>
  <c r="L2705" i="1" s="1"/>
  <c r="I2704" i="1"/>
  <c r="J2704" i="1" s="1"/>
  <c r="L2704" i="1" s="1"/>
  <c r="I2700" i="1"/>
  <c r="J2700" i="1" s="1"/>
  <c r="L2700" i="1" s="1"/>
  <c r="I2686" i="1"/>
  <c r="J2686" i="1" s="1"/>
  <c r="K2686" i="1" s="1"/>
  <c r="I2687" i="1"/>
  <c r="J2687" i="1" s="1"/>
  <c r="I2688" i="1"/>
  <c r="J2688" i="1" s="1"/>
  <c r="I2689" i="1"/>
  <c r="J2689" i="1" s="1"/>
  <c r="I2690" i="1"/>
  <c r="I2691" i="1"/>
  <c r="J2691" i="1" s="1"/>
  <c r="K2691" i="1" s="1"/>
  <c r="I2692" i="1"/>
  <c r="J2692" i="1" s="1"/>
  <c r="K2692" i="1" s="1"/>
  <c r="I2693" i="1"/>
  <c r="J2693" i="1" s="1"/>
  <c r="I2694" i="1"/>
  <c r="J2694" i="1" s="1"/>
  <c r="K2694" i="1" s="1"/>
  <c r="I2695" i="1"/>
  <c r="J2695" i="1" s="1"/>
  <c r="K2695" i="1" s="1"/>
  <c r="I2696" i="1"/>
  <c r="J2696" i="1" s="1"/>
  <c r="I2697" i="1"/>
  <c r="J2697" i="1" s="1"/>
  <c r="K2697" i="1" s="1"/>
  <c r="I2698" i="1"/>
  <c r="J2698" i="1" s="1"/>
  <c r="K2698" i="1" s="1"/>
  <c r="I2699" i="1"/>
  <c r="J2699" i="1" s="1"/>
  <c r="I2685" i="1"/>
  <c r="J2685" i="1" s="1"/>
  <c r="L2685" i="1" s="1"/>
  <c r="I2684" i="1"/>
  <c r="J2684" i="1" s="1"/>
  <c r="L2684" i="1" s="1"/>
  <c r="I2680" i="1"/>
  <c r="J2680" i="1" s="1"/>
  <c r="L2680" i="1" s="1"/>
  <c r="I2674" i="1"/>
  <c r="J2674" i="1" s="1"/>
  <c r="I2675" i="1"/>
  <c r="J2675" i="1" s="1"/>
  <c r="K2675" i="1" s="1"/>
  <c r="I2676" i="1"/>
  <c r="J2676" i="1" s="1"/>
  <c r="L2676" i="1" s="1"/>
  <c r="I2677" i="1"/>
  <c r="J2677" i="1" s="1"/>
  <c r="I2678" i="1"/>
  <c r="J2678" i="1" s="1"/>
  <c r="L2678" i="1" s="1"/>
  <c r="I2679" i="1"/>
  <c r="J2679" i="1" s="1"/>
  <c r="K2679" i="1" s="1"/>
  <c r="I2673" i="1"/>
  <c r="J2673" i="1" s="1"/>
  <c r="L2673" i="1" s="1"/>
  <c r="I2672" i="1"/>
  <c r="J2672" i="1" s="1"/>
  <c r="L2672" i="1" s="1"/>
  <c r="I2668" i="1"/>
  <c r="J2668" i="1" s="1"/>
  <c r="I2660" i="1"/>
  <c r="J2660" i="1" s="1"/>
  <c r="K2660" i="1" s="1"/>
  <c r="I2661" i="1"/>
  <c r="J2661" i="1" s="1"/>
  <c r="I2662" i="1"/>
  <c r="I2663" i="1"/>
  <c r="J2663" i="1" s="1"/>
  <c r="L2663" i="1" s="1"/>
  <c r="I2664" i="1"/>
  <c r="J2664" i="1" s="1"/>
  <c r="K2664" i="1" s="1"/>
  <c r="I2665" i="1"/>
  <c r="J2665" i="1" s="1"/>
  <c r="K2665" i="1" s="1"/>
  <c r="I2666" i="1"/>
  <c r="J2666" i="1" s="1"/>
  <c r="L2666" i="1" s="1"/>
  <c r="I2667" i="1"/>
  <c r="J2667" i="1" s="1"/>
  <c r="L2667" i="1" s="1"/>
  <c r="I2659" i="1"/>
  <c r="J2659" i="1" s="1"/>
  <c r="L2659" i="1" s="1"/>
  <c r="I2658" i="1"/>
  <c r="J2658" i="1" s="1"/>
  <c r="L2658" i="1" s="1"/>
  <c r="I2654" i="1"/>
  <c r="J2654" i="1" s="1"/>
  <c r="I2635" i="1"/>
  <c r="J2635" i="1" s="1"/>
  <c r="K2635" i="1" s="1"/>
  <c r="I2636" i="1"/>
  <c r="J2636" i="1" s="1"/>
  <c r="L2636" i="1" s="1"/>
  <c r="I2637" i="1"/>
  <c r="J2637" i="1" s="1"/>
  <c r="L2637" i="1" s="1"/>
  <c r="I2638" i="1"/>
  <c r="J2638" i="1" s="1"/>
  <c r="K2638" i="1" s="1"/>
  <c r="I2639" i="1"/>
  <c r="J2639" i="1" s="1"/>
  <c r="I2640" i="1"/>
  <c r="J2640" i="1" s="1"/>
  <c r="K2640" i="1" s="1"/>
  <c r="I2641" i="1"/>
  <c r="J2641" i="1" s="1"/>
  <c r="K2641" i="1" s="1"/>
  <c r="I2642" i="1"/>
  <c r="I2643" i="1"/>
  <c r="J2643" i="1" s="1"/>
  <c r="L2643" i="1" s="1"/>
  <c r="I2644" i="1"/>
  <c r="J2644" i="1" s="1"/>
  <c r="K2644" i="1" s="1"/>
  <c r="I2645" i="1"/>
  <c r="J2645" i="1" s="1"/>
  <c r="L2645" i="1" s="1"/>
  <c r="I2646" i="1"/>
  <c r="J2646" i="1" s="1"/>
  <c r="K2646" i="1" s="1"/>
  <c r="I2647" i="1"/>
  <c r="J2647" i="1" s="1"/>
  <c r="I2648" i="1"/>
  <c r="J2648" i="1" s="1"/>
  <c r="L2648" i="1" s="1"/>
  <c r="I2649" i="1"/>
  <c r="J2649" i="1" s="1"/>
  <c r="I2650" i="1"/>
  <c r="J2650" i="1" s="1"/>
  <c r="I2651" i="1"/>
  <c r="J2651" i="1" s="1"/>
  <c r="L2651" i="1" s="1"/>
  <c r="I2652" i="1"/>
  <c r="J2652" i="1" s="1"/>
  <c r="K2652" i="1" s="1"/>
  <c r="I2653" i="1"/>
  <c r="J2653" i="1" s="1"/>
  <c r="K2653" i="1" s="1"/>
  <c r="I2634" i="1"/>
  <c r="J2634" i="1" s="1"/>
  <c r="I2633" i="1"/>
  <c r="J2633" i="1" s="1"/>
  <c r="I2629" i="1"/>
  <c r="J2629" i="1" s="1"/>
  <c r="I2614" i="1"/>
  <c r="J2614" i="1" s="1"/>
  <c r="I2615" i="1"/>
  <c r="J2615" i="1" s="1"/>
  <c r="K2615" i="1" s="1"/>
  <c r="I2616" i="1"/>
  <c r="J2616" i="1" s="1"/>
  <c r="K2616" i="1" s="1"/>
  <c r="I2617" i="1"/>
  <c r="J2617" i="1" s="1"/>
  <c r="I2618" i="1"/>
  <c r="J2618" i="1" s="1"/>
  <c r="L2618" i="1" s="1"/>
  <c r="I2619" i="1"/>
  <c r="J2619" i="1" s="1"/>
  <c r="I2620" i="1"/>
  <c r="J2620" i="1" s="1"/>
  <c r="K2620" i="1" s="1"/>
  <c r="I2621" i="1"/>
  <c r="J2621" i="1" s="1"/>
  <c r="K2621" i="1" s="1"/>
  <c r="I2622" i="1"/>
  <c r="J2622" i="1" s="1"/>
  <c r="K2622" i="1" s="1"/>
  <c r="I2623" i="1"/>
  <c r="J2623" i="1" s="1"/>
  <c r="I2624" i="1"/>
  <c r="J2624" i="1" s="1"/>
  <c r="K2624" i="1" s="1"/>
  <c r="I2625" i="1"/>
  <c r="J2625" i="1" s="1"/>
  <c r="L2625" i="1" s="1"/>
  <c r="I2626" i="1"/>
  <c r="J2626" i="1" s="1"/>
  <c r="K2626" i="1" s="1"/>
  <c r="I2627" i="1"/>
  <c r="J2627" i="1" s="1"/>
  <c r="I2628" i="1"/>
  <c r="J2628" i="1" s="1"/>
  <c r="K2628" i="1" s="1"/>
  <c r="I2613" i="1"/>
  <c r="J2613" i="1" s="1"/>
  <c r="I2612" i="1"/>
  <c r="J2612" i="1" s="1"/>
  <c r="I2608" i="1"/>
  <c r="J2608" i="1" s="1"/>
  <c r="I2604" i="1"/>
  <c r="J2604" i="1" s="1"/>
  <c r="I2605" i="1"/>
  <c r="J2605" i="1" s="1"/>
  <c r="K2605" i="1" s="1"/>
  <c r="I2606" i="1"/>
  <c r="J2606" i="1" s="1"/>
  <c r="K2606" i="1" s="1"/>
  <c r="I2607" i="1"/>
  <c r="J2607" i="1" s="1"/>
  <c r="K2607" i="1" s="1"/>
  <c r="I2603" i="1"/>
  <c r="J2603" i="1" s="1"/>
  <c r="I2602" i="1"/>
  <c r="J2602" i="1" s="1"/>
  <c r="L2602" i="1" s="1"/>
  <c r="I2598" i="1"/>
  <c r="J2598" i="1" s="1"/>
  <c r="K2598" i="1" s="1"/>
  <c r="I2591" i="1"/>
  <c r="J2591" i="1" s="1"/>
  <c r="I2592" i="1"/>
  <c r="J2592" i="1" s="1"/>
  <c r="L2592" i="1" s="1"/>
  <c r="I2593" i="1"/>
  <c r="J2593" i="1" s="1"/>
  <c r="L2593" i="1" s="1"/>
  <c r="I2594" i="1"/>
  <c r="J2594" i="1" s="1"/>
  <c r="K2594" i="1" s="1"/>
  <c r="I2595" i="1"/>
  <c r="J2595" i="1" s="1"/>
  <c r="L2595" i="1" s="1"/>
  <c r="I2596" i="1"/>
  <c r="J2596" i="1" s="1"/>
  <c r="I2597" i="1"/>
  <c r="J2597" i="1" s="1"/>
  <c r="L2597" i="1" s="1"/>
  <c r="I2590" i="1"/>
  <c r="J2590" i="1" s="1"/>
  <c r="I2589" i="1"/>
  <c r="J2589" i="1" s="1"/>
  <c r="I2585" i="1"/>
  <c r="J2585" i="1" s="1"/>
  <c r="L2585" i="1" s="1"/>
  <c r="I2569" i="1"/>
  <c r="J2569" i="1" s="1"/>
  <c r="K2569" i="1" s="1"/>
  <c r="I2570" i="1"/>
  <c r="J2570" i="1" s="1"/>
  <c r="I2571" i="1"/>
  <c r="J2571" i="1" s="1"/>
  <c r="K2571" i="1" s="1"/>
  <c r="I2572" i="1"/>
  <c r="J2572" i="1" s="1"/>
  <c r="K2572" i="1" s="1"/>
  <c r="I2573" i="1"/>
  <c r="J2573" i="1" s="1"/>
  <c r="K2573" i="1" s="1"/>
  <c r="I2574" i="1"/>
  <c r="J2574" i="1" s="1"/>
  <c r="L2574" i="1" s="1"/>
  <c r="I2575" i="1"/>
  <c r="J2575" i="1" s="1"/>
  <c r="I2576" i="1"/>
  <c r="J2576" i="1" s="1"/>
  <c r="I2577" i="1"/>
  <c r="J2577" i="1" s="1"/>
  <c r="L2577" i="1" s="1"/>
  <c r="I2578" i="1"/>
  <c r="J2578" i="1" s="1"/>
  <c r="K2578" i="1" s="1"/>
  <c r="I2579" i="1"/>
  <c r="J2579" i="1" s="1"/>
  <c r="K2579" i="1" s="1"/>
  <c r="I2580" i="1"/>
  <c r="J2580" i="1" s="1"/>
  <c r="K2580" i="1" s="1"/>
  <c r="I2581" i="1"/>
  <c r="J2581" i="1" s="1"/>
  <c r="K2581" i="1" s="1"/>
  <c r="I2582" i="1"/>
  <c r="J2582" i="1" s="1"/>
  <c r="L2582" i="1" s="1"/>
  <c r="I2583" i="1"/>
  <c r="J2583" i="1" s="1"/>
  <c r="I2584" i="1"/>
  <c r="J2584" i="1" s="1"/>
  <c r="I2568" i="1"/>
  <c r="J2568" i="1" s="1"/>
  <c r="L2568" i="1" s="1"/>
  <c r="I2567" i="1"/>
  <c r="J2567" i="1" s="1"/>
  <c r="I2563" i="1"/>
  <c r="J2563" i="1" s="1"/>
  <c r="L2563" i="1" s="1"/>
  <c r="I2547" i="1"/>
  <c r="J2547" i="1" s="1"/>
  <c r="K2547" i="1" s="1"/>
  <c r="I2548" i="1"/>
  <c r="J2548" i="1" s="1"/>
  <c r="L2548" i="1" s="1"/>
  <c r="I2549" i="1"/>
  <c r="J2549" i="1" s="1"/>
  <c r="L2549" i="1" s="1"/>
  <c r="I2550" i="1"/>
  <c r="J2550" i="1" s="1"/>
  <c r="I2551" i="1"/>
  <c r="J2551" i="1" s="1"/>
  <c r="K2551" i="1" s="1"/>
  <c r="I2552" i="1"/>
  <c r="J2552" i="1" s="1"/>
  <c r="K2552" i="1" s="1"/>
  <c r="I2553" i="1"/>
  <c r="J2553" i="1" s="1"/>
  <c r="K2553" i="1" s="1"/>
  <c r="I2554" i="1"/>
  <c r="J2554" i="1" s="1"/>
  <c r="L2554" i="1" s="1"/>
  <c r="I2555" i="1"/>
  <c r="J2555" i="1" s="1"/>
  <c r="I2556" i="1"/>
  <c r="J2556" i="1" s="1"/>
  <c r="K2556" i="1" s="1"/>
  <c r="I2557" i="1"/>
  <c r="J2557" i="1" s="1"/>
  <c r="I2558" i="1"/>
  <c r="J2558" i="1" s="1"/>
  <c r="I2559" i="1"/>
  <c r="J2559" i="1" s="1"/>
  <c r="L2559" i="1" s="1"/>
  <c r="I2560" i="1"/>
  <c r="J2560" i="1" s="1"/>
  <c r="K2560" i="1" s="1"/>
  <c r="I2561" i="1"/>
  <c r="J2561" i="1" s="1"/>
  <c r="K2561" i="1" s="1"/>
  <c r="I2562" i="1"/>
  <c r="J2562" i="1" s="1"/>
  <c r="K2562" i="1" s="1"/>
  <c r="I2546" i="1"/>
  <c r="J2546" i="1" s="1"/>
  <c r="I2545" i="1"/>
  <c r="J2545" i="1" s="1"/>
  <c r="L2545" i="1" s="1"/>
  <c r="I2541" i="1"/>
  <c r="J2541" i="1" s="1"/>
  <c r="I2516" i="1"/>
  <c r="J2516" i="1" s="1"/>
  <c r="L2516" i="1" s="1"/>
  <c r="I2517" i="1"/>
  <c r="J2517" i="1" s="1"/>
  <c r="I2518" i="1"/>
  <c r="J2518" i="1" s="1"/>
  <c r="I2519" i="1"/>
  <c r="J2519" i="1" s="1"/>
  <c r="I2520" i="1"/>
  <c r="J2520" i="1" s="1"/>
  <c r="I2521" i="1"/>
  <c r="J2521" i="1" s="1"/>
  <c r="I2522" i="1"/>
  <c r="J2522" i="1" s="1"/>
  <c r="L2522" i="1" s="1"/>
  <c r="I2523" i="1"/>
  <c r="J2523" i="1" s="1"/>
  <c r="K2523" i="1" s="1"/>
  <c r="I2524" i="1"/>
  <c r="J2524" i="1" s="1"/>
  <c r="K2524" i="1" s="1"/>
  <c r="I2525" i="1"/>
  <c r="J2525" i="1" s="1"/>
  <c r="I2526" i="1"/>
  <c r="J2526" i="1" s="1"/>
  <c r="I2527" i="1"/>
  <c r="J2527" i="1" s="1"/>
  <c r="I2528" i="1"/>
  <c r="J2528" i="1" s="1"/>
  <c r="L2528" i="1" s="1"/>
  <c r="I2529" i="1"/>
  <c r="J2529" i="1" s="1"/>
  <c r="K2529" i="1" s="1"/>
  <c r="I2530" i="1"/>
  <c r="J2530" i="1" s="1"/>
  <c r="I2531" i="1"/>
  <c r="J2531" i="1" s="1"/>
  <c r="K2531" i="1" s="1"/>
  <c r="I2532" i="1"/>
  <c r="J2532" i="1" s="1"/>
  <c r="K2532" i="1" s="1"/>
  <c r="I2533" i="1"/>
  <c r="J2533" i="1" s="1"/>
  <c r="I2534" i="1"/>
  <c r="J2534" i="1" s="1"/>
  <c r="I2535" i="1"/>
  <c r="J2535" i="1" s="1"/>
  <c r="I2536" i="1"/>
  <c r="J2536" i="1" s="1"/>
  <c r="K2536" i="1" s="1"/>
  <c r="I2537" i="1"/>
  <c r="J2537" i="1" s="1"/>
  <c r="K2537" i="1" s="1"/>
  <c r="I2538" i="1"/>
  <c r="J2538" i="1" s="1"/>
  <c r="I2539" i="1"/>
  <c r="J2539" i="1" s="1"/>
  <c r="I2540" i="1"/>
  <c r="J2540" i="1" s="1"/>
  <c r="I2515" i="1"/>
  <c r="J2515" i="1" s="1"/>
  <c r="L2515" i="1" s="1"/>
  <c r="I2514" i="1"/>
  <c r="J2514" i="1" s="1"/>
  <c r="I2510" i="1"/>
  <c r="J2510" i="1" s="1"/>
  <c r="I2462" i="1"/>
  <c r="J2462" i="1" s="1"/>
  <c r="K2462" i="1" s="1"/>
  <c r="I2463" i="1"/>
  <c r="J2463" i="1" s="1"/>
  <c r="I2464" i="1"/>
  <c r="J2464" i="1" s="1"/>
  <c r="I2465" i="1"/>
  <c r="J2465" i="1" s="1"/>
  <c r="K2465" i="1" s="1"/>
  <c r="I2466" i="1"/>
  <c r="J2466" i="1" s="1"/>
  <c r="L2466" i="1" s="1"/>
  <c r="I2467" i="1"/>
  <c r="J2467" i="1" s="1"/>
  <c r="K2467" i="1" s="1"/>
  <c r="I2468" i="1"/>
  <c r="J2468" i="1" s="1"/>
  <c r="L2468" i="1" s="1"/>
  <c r="I2469" i="1"/>
  <c r="J2469" i="1" s="1"/>
  <c r="I2470" i="1"/>
  <c r="J2470" i="1" s="1"/>
  <c r="L2470" i="1" s="1"/>
  <c r="I2471" i="1"/>
  <c r="J2471" i="1" s="1"/>
  <c r="I2472" i="1"/>
  <c r="J2472" i="1" s="1"/>
  <c r="I2473" i="1"/>
  <c r="J2473" i="1" s="1"/>
  <c r="I2474" i="1"/>
  <c r="J2474" i="1" s="1"/>
  <c r="I2475" i="1"/>
  <c r="J2475" i="1" s="1"/>
  <c r="I2476" i="1"/>
  <c r="J2476" i="1" s="1"/>
  <c r="I2477" i="1"/>
  <c r="J2477" i="1" s="1"/>
  <c r="I2478" i="1"/>
  <c r="J2478" i="1" s="1"/>
  <c r="K2478" i="1" s="1"/>
  <c r="I2479" i="1"/>
  <c r="J2479" i="1" s="1"/>
  <c r="K2479" i="1" s="1"/>
  <c r="I2480" i="1"/>
  <c r="J2480" i="1" s="1"/>
  <c r="L2480" i="1" s="1"/>
  <c r="I2481" i="1"/>
  <c r="J2481" i="1" s="1"/>
  <c r="I2482" i="1"/>
  <c r="J2482" i="1" s="1"/>
  <c r="L2482" i="1" s="1"/>
  <c r="I2483" i="1"/>
  <c r="J2483" i="1" s="1"/>
  <c r="I2484" i="1"/>
  <c r="J2484" i="1" s="1"/>
  <c r="I2485" i="1"/>
  <c r="J2485" i="1" s="1"/>
  <c r="I2486" i="1"/>
  <c r="J2486" i="1" s="1"/>
  <c r="K2486" i="1" s="1"/>
  <c r="I2487" i="1"/>
  <c r="J2487" i="1" s="1"/>
  <c r="K2487" i="1" s="1"/>
  <c r="I2488" i="1"/>
  <c r="J2488" i="1" s="1"/>
  <c r="K2488" i="1" s="1"/>
  <c r="I2489" i="1"/>
  <c r="J2489" i="1" s="1"/>
  <c r="I2490" i="1"/>
  <c r="J2490" i="1" s="1"/>
  <c r="I2491" i="1"/>
  <c r="J2491" i="1" s="1"/>
  <c r="K2491" i="1" s="1"/>
  <c r="I2492" i="1"/>
  <c r="J2492" i="1" s="1"/>
  <c r="K2492" i="1" s="1"/>
  <c r="I2493" i="1"/>
  <c r="J2493" i="1" s="1"/>
  <c r="I2494" i="1"/>
  <c r="J2494" i="1" s="1"/>
  <c r="K2494" i="1" s="1"/>
  <c r="I2495" i="1"/>
  <c r="J2495" i="1" s="1"/>
  <c r="I2496" i="1"/>
  <c r="J2496" i="1" s="1"/>
  <c r="I2497" i="1"/>
  <c r="J2497" i="1" s="1"/>
  <c r="I2498" i="1"/>
  <c r="J2498" i="1" s="1"/>
  <c r="L2498" i="1" s="1"/>
  <c r="I2499" i="1"/>
  <c r="J2499" i="1" s="1"/>
  <c r="K2499" i="1" s="1"/>
  <c r="I2500" i="1"/>
  <c r="J2500" i="1" s="1"/>
  <c r="I2501" i="1"/>
  <c r="J2501" i="1" s="1"/>
  <c r="K2501" i="1" s="1"/>
  <c r="I2502" i="1"/>
  <c r="J2502" i="1" s="1"/>
  <c r="K2502" i="1" s="1"/>
  <c r="I2503" i="1"/>
  <c r="J2503" i="1" s="1"/>
  <c r="K2503" i="1" s="1"/>
  <c r="I2504" i="1"/>
  <c r="J2504" i="1" s="1"/>
  <c r="I2505" i="1"/>
  <c r="J2505" i="1" s="1"/>
  <c r="K2505" i="1" s="1"/>
  <c r="I2506" i="1"/>
  <c r="J2506" i="1" s="1"/>
  <c r="L2506" i="1" s="1"/>
  <c r="I2507" i="1"/>
  <c r="J2507" i="1" s="1"/>
  <c r="K2507" i="1" s="1"/>
  <c r="I2508" i="1"/>
  <c r="J2508" i="1" s="1"/>
  <c r="K2508" i="1" s="1"/>
  <c r="I2509" i="1"/>
  <c r="J2509" i="1" s="1"/>
  <c r="L2509" i="1" s="1"/>
  <c r="I2461" i="1"/>
  <c r="J2461" i="1" s="1"/>
  <c r="L2461" i="1" s="1"/>
  <c r="I2460" i="1"/>
  <c r="J2460" i="1" s="1"/>
  <c r="L2460" i="1" s="1"/>
  <c r="I2456" i="1"/>
  <c r="J2456" i="1" s="1"/>
  <c r="I2414" i="1"/>
  <c r="J2414" i="1" s="1"/>
  <c r="L2414" i="1" s="1"/>
  <c r="I2415" i="1"/>
  <c r="J2415" i="1" s="1"/>
  <c r="I2416" i="1"/>
  <c r="J2416" i="1" s="1"/>
  <c r="K2416" i="1" s="1"/>
  <c r="I2417" i="1"/>
  <c r="J2417" i="1" s="1"/>
  <c r="I2418" i="1"/>
  <c r="J2418" i="1" s="1"/>
  <c r="I2419" i="1"/>
  <c r="J2419" i="1" s="1"/>
  <c r="K2419" i="1" s="1"/>
  <c r="I2420" i="1"/>
  <c r="J2420" i="1" s="1"/>
  <c r="I2421" i="1"/>
  <c r="J2421" i="1" s="1"/>
  <c r="I2422" i="1"/>
  <c r="J2422" i="1" s="1"/>
  <c r="K2422" i="1" s="1"/>
  <c r="I2423" i="1"/>
  <c r="J2423" i="1" s="1"/>
  <c r="K2423" i="1" s="1"/>
  <c r="I2424" i="1"/>
  <c r="J2424" i="1" s="1"/>
  <c r="L2424" i="1" s="1"/>
  <c r="I2425" i="1"/>
  <c r="J2425" i="1" s="1"/>
  <c r="I2426" i="1"/>
  <c r="J2426" i="1" s="1"/>
  <c r="K2426" i="1" s="1"/>
  <c r="I2427" i="1"/>
  <c r="J2427" i="1" s="1"/>
  <c r="I2428" i="1"/>
  <c r="J2428" i="1" s="1"/>
  <c r="L2428" i="1" s="1"/>
  <c r="I2429" i="1"/>
  <c r="J2429" i="1" s="1"/>
  <c r="I2430" i="1"/>
  <c r="J2430" i="1" s="1"/>
  <c r="I2431" i="1"/>
  <c r="J2431" i="1" s="1"/>
  <c r="L2431" i="1" s="1"/>
  <c r="I2432" i="1"/>
  <c r="J2432" i="1" s="1"/>
  <c r="K2432" i="1" s="1"/>
  <c r="I2433" i="1"/>
  <c r="J2433" i="1" s="1"/>
  <c r="I2434" i="1"/>
  <c r="J2434" i="1" s="1"/>
  <c r="I2435" i="1"/>
  <c r="J2435" i="1" s="1"/>
  <c r="I2436" i="1"/>
  <c r="J2436" i="1" s="1"/>
  <c r="K2436" i="1" s="1"/>
  <c r="I2437" i="1"/>
  <c r="J2437" i="1" s="1"/>
  <c r="I2438" i="1"/>
  <c r="J2438" i="1" s="1"/>
  <c r="K2438" i="1" s="1"/>
  <c r="I2439" i="1"/>
  <c r="J2439" i="1" s="1"/>
  <c r="K2439" i="1" s="1"/>
  <c r="I2440" i="1"/>
  <c r="J2440" i="1" s="1"/>
  <c r="K2440" i="1" s="1"/>
  <c r="I2441" i="1"/>
  <c r="J2441" i="1" s="1"/>
  <c r="K2441" i="1" s="1"/>
  <c r="I2442" i="1"/>
  <c r="J2442" i="1" s="1"/>
  <c r="K2442" i="1" s="1"/>
  <c r="I2443" i="1"/>
  <c r="J2443" i="1" s="1"/>
  <c r="I2444" i="1"/>
  <c r="J2444" i="1" s="1"/>
  <c r="L2444" i="1" s="1"/>
  <c r="I2445" i="1"/>
  <c r="J2445" i="1" s="1"/>
  <c r="I2446" i="1"/>
  <c r="J2446" i="1" s="1"/>
  <c r="K2446" i="1" s="1"/>
  <c r="I2447" i="1"/>
  <c r="J2447" i="1" s="1"/>
  <c r="I2448" i="1"/>
  <c r="J2448" i="1" s="1"/>
  <c r="L2448" i="1" s="1"/>
  <c r="I2449" i="1"/>
  <c r="J2449" i="1" s="1"/>
  <c r="I2450" i="1"/>
  <c r="J2450" i="1" s="1"/>
  <c r="I2451" i="1"/>
  <c r="J2451" i="1" s="1"/>
  <c r="L2451" i="1" s="1"/>
  <c r="I2452" i="1"/>
  <c r="J2452" i="1" s="1"/>
  <c r="K2452" i="1" s="1"/>
  <c r="I2453" i="1"/>
  <c r="J2453" i="1" s="1"/>
  <c r="I2454" i="1"/>
  <c r="J2454" i="1" s="1"/>
  <c r="K2454" i="1" s="1"/>
  <c r="I2455" i="1"/>
  <c r="J2455" i="1" s="1"/>
  <c r="K2455" i="1" s="1"/>
  <c r="I2413" i="1"/>
  <c r="J2413" i="1" s="1"/>
  <c r="K2413" i="1" s="1"/>
  <c r="I2412" i="1"/>
  <c r="J2412" i="1" s="1"/>
  <c r="L2412" i="1" s="1"/>
  <c r="I2408" i="1"/>
  <c r="J2408" i="1" s="1"/>
  <c r="I2391" i="1"/>
  <c r="J2391" i="1" s="1"/>
  <c r="K2391" i="1" s="1"/>
  <c r="I2392" i="1"/>
  <c r="J2392" i="1" s="1"/>
  <c r="I2393" i="1"/>
  <c r="J2393" i="1" s="1"/>
  <c r="K2393" i="1" s="1"/>
  <c r="I2394" i="1"/>
  <c r="J2394" i="1" s="1"/>
  <c r="I2395" i="1"/>
  <c r="J2395" i="1" s="1"/>
  <c r="I2396" i="1"/>
  <c r="J2396" i="1" s="1"/>
  <c r="L2396" i="1" s="1"/>
  <c r="I2397" i="1"/>
  <c r="J2397" i="1" s="1"/>
  <c r="L2397" i="1" s="1"/>
  <c r="I2398" i="1"/>
  <c r="J2398" i="1" s="1"/>
  <c r="I2399" i="1"/>
  <c r="J2399" i="1" s="1"/>
  <c r="K2399" i="1" s="1"/>
  <c r="I2400" i="1"/>
  <c r="J2400" i="1" s="1"/>
  <c r="K2400" i="1" s="1"/>
  <c r="I2401" i="1"/>
  <c r="J2401" i="1" s="1"/>
  <c r="I2402" i="1"/>
  <c r="J2402" i="1" s="1"/>
  <c r="I2403" i="1"/>
  <c r="J2403" i="1" s="1"/>
  <c r="L2403" i="1" s="1"/>
  <c r="I2404" i="1"/>
  <c r="J2404" i="1" s="1"/>
  <c r="K2404" i="1" s="1"/>
  <c r="I2405" i="1"/>
  <c r="J2405" i="1" s="1"/>
  <c r="I2406" i="1"/>
  <c r="J2406" i="1" s="1"/>
  <c r="I2407" i="1"/>
  <c r="J2407" i="1" s="1"/>
  <c r="K2407" i="1" s="1"/>
  <c r="I2390" i="1"/>
  <c r="J2390" i="1" s="1"/>
  <c r="I2389" i="1"/>
  <c r="J2389" i="1" s="1"/>
  <c r="I2385" i="1"/>
  <c r="J2385" i="1" s="1"/>
  <c r="K2385" i="1" s="1"/>
  <c r="I2368" i="1"/>
  <c r="J2368" i="1" s="1"/>
  <c r="K2368" i="1" s="1"/>
  <c r="I2369" i="1"/>
  <c r="J2369" i="1" s="1"/>
  <c r="K2369" i="1" s="1"/>
  <c r="I2370" i="1"/>
  <c r="J2370" i="1" s="1"/>
  <c r="K2370" i="1" s="1"/>
  <c r="I2371" i="1"/>
  <c r="J2371" i="1" s="1"/>
  <c r="K2371" i="1" s="1"/>
  <c r="I2372" i="1"/>
  <c r="J2372" i="1" s="1"/>
  <c r="K2372" i="1" s="1"/>
  <c r="I2373" i="1"/>
  <c r="J2373" i="1" s="1"/>
  <c r="I2374" i="1"/>
  <c r="J2374" i="1" s="1"/>
  <c r="I2375" i="1"/>
  <c r="J2375" i="1" s="1"/>
  <c r="I2376" i="1"/>
  <c r="J2376" i="1" s="1"/>
  <c r="K2376" i="1" s="1"/>
  <c r="I2377" i="1"/>
  <c r="J2377" i="1" s="1"/>
  <c r="I2378" i="1"/>
  <c r="J2378" i="1" s="1"/>
  <c r="I2379" i="1"/>
  <c r="J2379" i="1" s="1"/>
  <c r="I2380" i="1"/>
  <c r="J2380" i="1" s="1"/>
  <c r="K2380" i="1" s="1"/>
  <c r="I2381" i="1"/>
  <c r="J2381" i="1" s="1"/>
  <c r="I2382" i="1"/>
  <c r="J2382" i="1" s="1"/>
  <c r="I2383" i="1"/>
  <c r="J2383" i="1" s="1"/>
  <c r="I2384" i="1"/>
  <c r="J2384" i="1" s="1"/>
  <c r="K2384" i="1" s="1"/>
  <c r="I2367" i="1"/>
  <c r="J2367" i="1" s="1"/>
  <c r="I2366" i="1"/>
  <c r="J2366" i="1" s="1"/>
  <c r="I2362" i="1"/>
  <c r="J2362" i="1" s="1"/>
  <c r="I2335" i="1"/>
  <c r="J2335" i="1" s="1"/>
  <c r="K2335" i="1" s="1"/>
  <c r="I2336" i="1"/>
  <c r="J2336" i="1" s="1"/>
  <c r="I2337" i="1"/>
  <c r="J2337" i="1" s="1"/>
  <c r="K2337" i="1" s="1"/>
  <c r="I2338" i="1"/>
  <c r="J2338" i="1" s="1"/>
  <c r="K2338" i="1" s="1"/>
  <c r="I2339" i="1"/>
  <c r="J2339" i="1" s="1"/>
  <c r="I2340" i="1"/>
  <c r="J2340" i="1" s="1"/>
  <c r="K2340" i="1" s="1"/>
  <c r="I2341" i="1"/>
  <c r="J2341" i="1" s="1"/>
  <c r="L2341" i="1" s="1"/>
  <c r="I2342" i="1"/>
  <c r="J2342" i="1" s="1"/>
  <c r="L2342" i="1" s="1"/>
  <c r="I2343" i="1"/>
  <c r="J2343" i="1" s="1"/>
  <c r="I2344" i="1"/>
  <c r="J2344" i="1" s="1"/>
  <c r="I2345" i="1"/>
  <c r="J2345" i="1" s="1"/>
  <c r="I2346" i="1"/>
  <c r="J2346" i="1" s="1"/>
  <c r="L2346" i="1" s="1"/>
  <c r="I2347" i="1"/>
  <c r="J2347" i="1" s="1"/>
  <c r="L2347" i="1" s="1"/>
  <c r="I2348" i="1"/>
  <c r="J2348" i="1" s="1"/>
  <c r="I2349" i="1"/>
  <c r="J2349" i="1" s="1"/>
  <c r="I2350" i="1"/>
  <c r="J2350" i="1" s="1"/>
  <c r="L2350" i="1" s="1"/>
  <c r="I2351" i="1"/>
  <c r="J2351" i="1" s="1"/>
  <c r="L2351" i="1" s="1"/>
  <c r="I2352" i="1"/>
  <c r="J2352" i="1" s="1"/>
  <c r="I2353" i="1"/>
  <c r="J2353" i="1" s="1"/>
  <c r="I2354" i="1"/>
  <c r="J2354" i="1" s="1"/>
  <c r="I2355" i="1"/>
  <c r="J2355" i="1" s="1"/>
  <c r="K2355" i="1" s="1"/>
  <c r="I2356" i="1"/>
  <c r="J2356" i="1" s="1"/>
  <c r="I2357" i="1"/>
  <c r="J2357" i="1" s="1"/>
  <c r="I2358" i="1"/>
  <c r="J2358" i="1" s="1"/>
  <c r="L2358" i="1" s="1"/>
  <c r="I2359" i="1"/>
  <c r="J2359" i="1" s="1"/>
  <c r="L2359" i="1" s="1"/>
  <c r="I2360" i="1"/>
  <c r="J2360" i="1" s="1"/>
  <c r="K2360" i="1" s="1"/>
  <c r="I2361" i="1"/>
  <c r="J2361" i="1" s="1"/>
  <c r="L2361" i="1" s="1"/>
  <c r="I2334" i="1"/>
  <c r="J2334" i="1" s="1"/>
  <c r="I2333" i="1"/>
  <c r="J2333" i="1" s="1"/>
  <c r="L2333" i="1" s="1"/>
  <c r="I2329" i="1"/>
  <c r="J2329" i="1" s="1"/>
  <c r="L2329" i="1" s="1"/>
  <c r="I2321" i="1"/>
  <c r="J2321" i="1" s="1"/>
  <c r="I2322" i="1"/>
  <c r="J2322" i="1" s="1"/>
  <c r="K2322" i="1" s="1"/>
  <c r="I2323" i="1"/>
  <c r="J2323" i="1" s="1"/>
  <c r="I2324" i="1"/>
  <c r="J2324" i="1" s="1"/>
  <c r="I2325" i="1"/>
  <c r="J2325" i="1" s="1"/>
  <c r="I2326" i="1"/>
  <c r="J2326" i="1" s="1"/>
  <c r="L2326" i="1" s="1"/>
  <c r="I2327" i="1"/>
  <c r="J2327" i="1" s="1"/>
  <c r="K2327" i="1" s="1"/>
  <c r="I2328" i="1"/>
  <c r="I2320" i="1"/>
  <c r="J2320" i="1" s="1"/>
  <c r="I2319" i="1"/>
  <c r="J2319" i="1" s="1"/>
  <c r="I2315" i="1"/>
  <c r="J2315" i="1" s="1"/>
  <c r="K2315" i="1" s="1"/>
  <c r="I2284" i="1"/>
  <c r="J2284" i="1" s="1"/>
  <c r="L2284" i="1" s="1"/>
  <c r="I2285" i="1"/>
  <c r="J2285" i="1" s="1"/>
  <c r="I2286" i="1"/>
  <c r="J2286" i="1" s="1"/>
  <c r="I2287" i="1"/>
  <c r="J2287" i="1" s="1"/>
  <c r="I2288" i="1"/>
  <c r="J2288" i="1" s="1"/>
  <c r="K2288" i="1" s="1"/>
  <c r="I2289" i="1"/>
  <c r="J2289" i="1" s="1"/>
  <c r="I2290" i="1"/>
  <c r="J2290" i="1" s="1"/>
  <c r="L2290" i="1" s="1"/>
  <c r="I2291" i="1"/>
  <c r="J2291" i="1" s="1"/>
  <c r="L2291" i="1" s="1"/>
  <c r="I2292" i="1"/>
  <c r="J2292" i="1" s="1"/>
  <c r="L2292" i="1" s="1"/>
  <c r="I2293" i="1"/>
  <c r="J2293" i="1" s="1"/>
  <c r="L2293" i="1" s="1"/>
  <c r="I2294" i="1"/>
  <c r="J2294" i="1" s="1"/>
  <c r="K2294" i="1" s="1"/>
  <c r="I2295" i="1"/>
  <c r="J2295" i="1" s="1"/>
  <c r="I2296" i="1"/>
  <c r="J2296" i="1" s="1"/>
  <c r="K2296" i="1" s="1"/>
  <c r="I2297" i="1"/>
  <c r="J2297" i="1" s="1"/>
  <c r="I2298" i="1"/>
  <c r="J2298" i="1" s="1"/>
  <c r="K2298" i="1" s="1"/>
  <c r="I2299" i="1"/>
  <c r="J2299" i="1" s="1"/>
  <c r="L2299" i="1" s="1"/>
  <c r="I2300" i="1"/>
  <c r="J2300" i="1" s="1"/>
  <c r="I2301" i="1"/>
  <c r="J2301" i="1" s="1"/>
  <c r="I2302" i="1"/>
  <c r="J2302" i="1" s="1"/>
  <c r="I2303" i="1"/>
  <c r="J2303" i="1" s="1"/>
  <c r="I2304" i="1"/>
  <c r="J2304" i="1" s="1"/>
  <c r="I2305" i="1"/>
  <c r="J2305" i="1" s="1"/>
  <c r="I2306" i="1"/>
  <c r="J2306" i="1" s="1"/>
  <c r="L2306" i="1" s="1"/>
  <c r="I2307" i="1"/>
  <c r="J2307" i="1" s="1"/>
  <c r="L2307" i="1" s="1"/>
  <c r="I2308" i="1"/>
  <c r="J2308" i="1" s="1"/>
  <c r="I2309" i="1"/>
  <c r="J2309" i="1" s="1"/>
  <c r="L2309" i="1" s="1"/>
  <c r="I2310" i="1"/>
  <c r="J2310" i="1" s="1"/>
  <c r="I2311" i="1"/>
  <c r="J2311" i="1" s="1"/>
  <c r="K2311" i="1" s="1"/>
  <c r="I2312" i="1"/>
  <c r="J2312" i="1" s="1"/>
  <c r="I2313" i="1"/>
  <c r="J2313" i="1" s="1"/>
  <c r="K2313" i="1" s="1"/>
  <c r="I2314" i="1"/>
  <c r="J2314" i="1" s="1"/>
  <c r="L2314" i="1" s="1"/>
  <c r="I2283" i="1"/>
  <c r="J2283" i="1" s="1"/>
  <c r="L2283" i="1" s="1"/>
  <c r="I2282" i="1"/>
  <c r="J2282" i="1" s="1"/>
  <c r="K2282" i="1" s="1"/>
  <c r="I2278" i="1"/>
  <c r="J2278" i="1" s="1"/>
  <c r="I2246" i="1"/>
  <c r="J2246" i="1" s="1"/>
  <c r="I2247" i="1"/>
  <c r="J2247" i="1" s="1"/>
  <c r="K2247" i="1" s="1"/>
  <c r="I2248" i="1"/>
  <c r="J2248" i="1" s="1"/>
  <c r="L2248" i="1" s="1"/>
  <c r="I2249" i="1"/>
  <c r="J2249" i="1" s="1"/>
  <c r="I2250" i="1"/>
  <c r="J2250" i="1" s="1"/>
  <c r="K2250" i="1" s="1"/>
  <c r="I2251" i="1"/>
  <c r="J2251" i="1" s="1"/>
  <c r="I2252" i="1"/>
  <c r="J2252" i="1" s="1"/>
  <c r="L2252" i="1" s="1"/>
  <c r="I2253" i="1"/>
  <c r="J2253" i="1" s="1"/>
  <c r="L2253" i="1" s="1"/>
  <c r="I2254" i="1"/>
  <c r="J2254" i="1" s="1"/>
  <c r="K2254" i="1" s="1"/>
  <c r="I2255" i="1"/>
  <c r="J2255" i="1" s="1"/>
  <c r="I2256" i="1"/>
  <c r="J2256" i="1" s="1"/>
  <c r="I2257" i="1"/>
  <c r="J2257" i="1" s="1"/>
  <c r="I2258" i="1"/>
  <c r="J2258" i="1" s="1"/>
  <c r="I2259" i="1"/>
  <c r="J2259" i="1" s="1"/>
  <c r="K2259" i="1" s="1"/>
  <c r="I2260" i="1"/>
  <c r="J2260" i="1" s="1"/>
  <c r="I2261" i="1"/>
  <c r="J2261" i="1" s="1"/>
  <c r="K2261" i="1" s="1"/>
  <c r="I2262" i="1"/>
  <c r="J2262" i="1" s="1"/>
  <c r="L2262" i="1" s="1"/>
  <c r="I2263" i="1"/>
  <c r="J2263" i="1" s="1"/>
  <c r="I2264" i="1"/>
  <c r="J2264" i="1" s="1"/>
  <c r="I2265" i="1"/>
  <c r="J2265" i="1" s="1"/>
  <c r="L2265" i="1" s="1"/>
  <c r="I2266" i="1"/>
  <c r="J2266" i="1" s="1"/>
  <c r="K2266" i="1" s="1"/>
  <c r="I2267" i="1"/>
  <c r="J2267" i="1" s="1"/>
  <c r="I2268" i="1"/>
  <c r="J2268" i="1" s="1"/>
  <c r="I2269" i="1"/>
  <c r="J2269" i="1" s="1"/>
  <c r="I2270" i="1"/>
  <c r="J2270" i="1" s="1"/>
  <c r="K2270" i="1" s="1"/>
  <c r="I2271" i="1"/>
  <c r="J2271" i="1" s="1"/>
  <c r="I2272" i="1"/>
  <c r="J2272" i="1" s="1"/>
  <c r="I2273" i="1"/>
  <c r="J2273" i="1" s="1"/>
  <c r="K2273" i="1" s="1"/>
  <c r="I2274" i="1"/>
  <c r="J2274" i="1" s="1"/>
  <c r="I2275" i="1"/>
  <c r="J2275" i="1" s="1"/>
  <c r="I2276" i="1"/>
  <c r="J2276" i="1" s="1"/>
  <c r="I2277" i="1"/>
  <c r="J2277" i="1" s="1"/>
  <c r="L2277" i="1" s="1"/>
  <c r="I2245" i="1"/>
  <c r="J2245" i="1" s="1"/>
  <c r="L2245" i="1" s="1"/>
  <c r="I2244" i="1"/>
  <c r="J2244" i="1" s="1"/>
  <c r="L2244" i="1" s="1"/>
  <c r="I2240" i="1"/>
  <c r="J2240" i="1" s="1"/>
  <c r="L2240" i="1" s="1"/>
  <c r="I2235" i="1"/>
  <c r="J2235" i="1" s="1"/>
  <c r="I2236" i="1"/>
  <c r="J2236" i="1" s="1"/>
  <c r="I2237" i="1"/>
  <c r="J2237" i="1" s="1"/>
  <c r="I2238" i="1"/>
  <c r="J2238" i="1" s="1"/>
  <c r="I2239" i="1"/>
  <c r="J2239" i="1" s="1"/>
  <c r="K2239" i="1" s="1"/>
  <c r="I2234" i="1"/>
  <c r="J2234" i="1" s="1"/>
  <c r="L2234" i="1" s="1"/>
  <c r="I2201" i="1"/>
  <c r="J2201" i="1" s="1"/>
  <c r="I2202" i="1"/>
  <c r="J2202" i="1" s="1"/>
  <c r="I2203" i="1"/>
  <c r="J2203" i="1" s="1"/>
  <c r="I2204" i="1"/>
  <c r="J2204" i="1" s="1"/>
  <c r="I2205" i="1"/>
  <c r="J2205" i="1" s="1"/>
  <c r="L2205" i="1" s="1"/>
  <c r="I2206" i="1"/>
  <c r="J2206" i="1" s="1"/>
  <c r="I2207" i="1"/>
  <c r="J2207" i="1" s="1"/>
  <c r="I2208" i="1"/>
  <c r="J2208" i="1" s="1"/>
  <c r="I2209" i="1"/>
  <c r="J2209" i="1" s="1"/>
  <c r="K2209" i="1" s="1"/>
  <c r="I2210" i="1"/>
  <c r="J2210" i="1" s="1"/>
  <c r="K2210" i="1" s="1"/>
  <c r="I2211" i="1"/>
  <c r="J2211" i="1" s="1"/>
  <c r="I2212" i="1"/>
  <c r="J2212" i="1" s="1"/>
  <c r="K2212" i="1" s="1"/>
  <c r="I2213" i="1"/>
  <c r="J2213" i="1" s="1"/>
  <c r="K2213" i="1" s="1"/>
  <c r="I2214" i="1"/>
  <c r="J2214" i="1" s="1"/>
  <c r="I2215" i="1"/>
  <c r="J2215" i="1" s="1"/>
  <c r="I2216" i="1"/>
  <c r="J2216" i="1" s="1"/>
  <c r="L2216" i="1" s="1"/>
  <c r="I2217" i="1"/>
  <c r="J2217" i="1" s="1"/>
  <c r="K2217" i="1" s="1"/>
  <c r="I2218" i="1"/>
  <c r="J2218" i="1" s="1"/>
  <c r="I2219" i="1"/>
  <c r="J2219" i="1" s="1"/>
  <c r="K2219" i="1" s="1"/>
  <c r="I2220" i="1"/>
  <c r="J2220" i="1" s="1"/>
  <c r="I2221" i="1"/>
  <c r="J2221" i="1" s="1"/>
  <c r="L2221" i="1" s="1"/>
  <c r="I2222" i="1"/>
  <c r="J2222" i="1" s="1"/>
  <c r="I2223" i="1"/>
  <c r="J2223" i="1" s="1"/>
  <c r="L2223" i="1" s="1"/>
  <c r="I2224" i="1"/>
  <c r="J2224" i="1" s="1"/>
  <c r="I2225" i="1"/>
  <c r="J2225" i="1" s="1"/>
  <c r="K2225" i="1" s="1"/>
  <c r="I2226" i="1"/>
  <c r="J2226" i="1" s="1"/>
  <c r="K2226" i="1" s="1"/>
  <c r="I2227" i="1"/>
  <c r="J2227" i="1" s="1"/>
  <c r="I2228" i="1"/>
  <c r="J2228" i="1" s="1"/>
  <c r="I2229" i="1"/>
  <c r="J2229" i="1" s="1"/>
  <c r="I2230" i="1"/>
  <c r="J2230" i="1" s="1"/>
  <c r="I2231" i="1"/>
  <c r="J2231" i="1" s="1"/>
  <c r="L2231" i="1" s="1"/>
  <c r="I2200" i="1"/>
  <c r="J2200" i="1" s="1"/>
  <c r="K2200" i="1" s="1"/>
  <c r="I2199" i="1"/>
  <c r="J2199" i="1" s="1"/>
  <c r="K2199" i="1" s="1"/>
  <c r="I2195" i="1"/>
  <c r="J2195" i="1" s="1"/>
  <c r="I2162" i="1"/>
  <c r="J2162" i="1" s="1"/>
  <c r="I2163" i="1"/>
  <c r="J2163" i="1" s="1"/>
  <c r="I2164" i="1"/>
  <c r="J2164" i="1" s="1"/>
  <c r="I2165" i="1"/>
  <c r="J2165" i="1" s="1"/>
  <c r="I2166" i="1"/>
  <c r="J2166" i="1" s="1"/>
  <c r="K2166" i="1" s="1"/>
  <c r="I2167" i="1"/>
  <c r="J2167" i="1" s="1"/>
  <c r="I2168" i="1"/>
  <c r="J2168" i="1" s="1"/>
  <c r="I2169" i="1"/>
  <c r="J2169" i="1" s="1"/>
  <c r="L2169" i="1" s="1"/>
  <c r="I2170" i="1"/>
  <c r="J2170" i="1" s="1"/>
  <c r="I2171" i="1"/>
  <c r="J2171" i="1" s="1"/>
  <c r="L2171" i="1" s="1"/>
  <c r="I2172" i="1"/>
  <c r="J2172" i="1" s="1"/>
  <c r="I2173" i="1"/>
  <c r="J2173" i="1" s="1"/>
  <c r="I2174" i="1"/>
  <c r="J2174" i="1" s="1"/>
  <c r="K2174" i="1" s="1"/>
  <c r="I2175" i="1"/>
  <c r="J2175" i="1" s="1"/>
  <c r="K2175" i="1" s="1"/>
  <c r="I2176" i="1"/>
  <c r="J2176" i="1" s="1"/>
  <c r="K2176" i="1" s="1"/>
  <c r="I2177" i="1"/>
  <c r="J2177" i="1" s="1"/>
  <c r="I2178" i="1"/>
  <c r="J2178" i="1" s="1"/>
  <c r="L2178" i="1" s="1"/>
  <c r="I2179" i="1"/>
  <c r="J2179" i="1" s="1"/>
  <c r="I2180" i="1"/>
  <c r="J2180" i="1" s="1"/>
  <c r="K2180" i="1" s="1"/>
  <c r="I2181" i="1"/>
  <c r="J2181" i="1" s="1"/>
  <c r="I2182" i="1"/>
  <c r="J2182" i="1" s="1"/>
  <c r="I2183" i="1"/>
  <c r="J2183" i="1" s="1"/>
  <c r="K2183" i="1" s="1"/>
  <c r="I2184" i="1"/>
  <c r="J2184" i="1" s="1"/>
  <c r="I2185" i="1"/>
  <c r="J2185" i="1" s="1"/>
  <c r="K2185" i="1" s="1"/>
  <c r="I2186" i="1"/>
  <c r="J2186" i="1" s="1"/>
  <c r="L2186" i="1" s="1"/>
  <c r="I2187" i="1"/>
  <c r="J2187" i="1" s="1"/>
  <c r="K2187" i="1" s="1"/>
  <c r="I2188" i="1"/>
  <c r="J2188" i="1" s="1"/>
  <c r="K2188" i="1" s="1"/>
  <c r="I2189" i="1"/>
  <c r="J2189" i="1" s="1"/>
  <c r="I2190" i="1"/>
  <c r="J2190" i="1" s="1"/>
  <c r="I2191" i="1"/>
  <c r="J2191" i="1" s="1"/>
  <c r="L2191" i="1" s="1"/>
  <c r="I2192" i="1"/>
  <c r="J2192" i="1" s="1"/>
  <c r="K2192" i="1" s="1"/>
  <c r="I2193" i="1"/>
  <c r="J2193" i="1" s="1"/>
  <c r="I2194" i="1"/>
  <c r="J2194" i="1" s="1"/>
  <c r="I2161" i="1"/>
  <c r="J2161" i="1" s="1"/>
  <c r="I2160" i="1"/>
  <c r="J2160" i="1" s="1"/>
  <c r="K2160" i="1" s="1"/>
  <c r="I2155" i="1"/>
  <c r="J2155" i="1" s="1"/>
  <c r="I2093" i="1"/>
  <c r="J2093" i="1" s="1"/>
  <c r="L2093" i="1" s="1"/>
  <c r="I2094" i="1"/>
  <c r="J2094" i="1" s="1"/>
  <c r="L2094" i="1" s="1"/>
  <c r="I2095" i="1"/>
  <c r="J2095" i="1" s="1"/>
  <c r="L2095" i="1" s="1"/>
  <c r="I2096" i="1"/>
  <c r="J2096" i="1" s="1"/>
  <c r="I2097" i="1"/>
  <c r="J2097" i="1" s="1"/>
  <c r="I2098" i="1"/>
  <c r="J2098" i="1" s="1"/>
  <c r="L2098" i="1" s="1"/>
  <c r="I2099" i="1"/>
  <c r="J2099" i="1" s="1"/>
  <c r="I2100" i="1"/>
  <c r="J2100" i="1" s="1"/>
  <c r="I2101" i="1"/>
  <c r="J2101" i="1" s="1"/>
  <c r="L2101" i="1" s="1"/>
  <c r="I2102" i="1"/>
  <c r="J2102" i="1" s="1"/>
  <c r="I2103" i="1"/>
  <c r="J2103" i="1" s="1"/>
  <c r="I2104" i="1"/>
  <c r="J2104" i="1" s="1"/>
  <c r="K2104" i="1" s="1"/>
  <c r="I2105" i="1"/>
  <c r="J2105" i="1" s="1"/>
  <c r="I2106" i="1"/>
  <c r="J2106" i="1" s="1"/>
  <c r="I2107" i="1"/>
  <c r="J2107" i="1" s="1"/>
  <c r="L2107" i="1" s="1"/>
  <c r="I2108" i="1"/>
  <c r="J2108" i="1" s="1"/>
  <c r="I2109" i="1"/>
  <c r="J2109" i="1" s="1"/>
  <c r="L2109" i="1" s="1"/>
  <c r="I2110" i="1"/>
  <c r="J2110" i="1" s="1"/>
  <c r="L2110" i="1" s="1"/>
  <c r="I2111" i="1"/>
  <c r="J2111" i="1" s="1"/>
  <c r="K2111" i="1" s="1"/>
  <c r="I2112" i="1"/>
  <c r="J2112" i="1" s="1"/>
  <c r="I2113" i="1"/>
  <c r="J2113" i="1" s="1"/>
  <c r="L2113" i="1" s="1"/>
  <c r="I2114" i="1"/>
  <c r="J2114" i="1" s="1"/>
  <c r="K2114" i="1" s="1"/>
  <c r="I2115" i="1"/>
  <c r="J2115" i="1" s="1"/>
  <c r="I2116" i="1"/>
  <c r="J2116" i="1" s="1"/>
  <c r="I2117" i="1"/>
  <c r="J2117" i="1" s="1"/>
  <c r="I2118" i="1"/>
  <c r="J2118" i="1" s="1"/>
  <c r="I2119" i="1"/>
  <c r="J2119" i="1" s="1"/>
  <c r="K2119" i="1" s="1"/>
  <c r="I2120" i="1"/>
  <c r="J2120" i="1" s="1"/>
  <c r="I2121" i="1"/>
  <c r="J2121" i="1" s="1"/>
  <c r="I2122" i="1"/>
  <c r="J2122" i="1" s="1"/>
  <c r="I2123" i="1"/>
  <c r="J2123" i="1" s="1"/>
  <c r="K2123" i="1" s="1"/>
  <c r="I2124" i="1"/>
  <c r="J2124" i="1" s="1"/>
  <c r="I2125" i="1"/>
  <c r="J2125" i="1" s="1"/>
  <c r="L2125" i="1" s="1"/>
  <c r="I2126" i="1"/>
  <c r="J2126" i="1" s="1"/>
  <c r="L2126" i="1" s="1"/>
  <c r="I2127" i="1"/>
  <c r="J2127" i="1" s="1"/>
  <c r="L2127" i="1" s="1"/>
  <c r="I2128" i="1"/>
  <c r="J2128" i="1" s="1"/>
  <c r="I2129" i="1"/>
  <c r="J2129" i="1" s="1"/>
  <c r="I2130" i="1"/>
  <c r="J2130" i="1" s="1"/>
  <c r="K2130" i="1" s="1"/>
  <c r="I2131" i="1"/>
  <c r="J2131" i="1" s="1"/>
  <c r="I2132" i="1"/>
  <c r="J2132" i="1" s="1"/>
  <c r="K2132" i="1" s="1"/>
  <c r="I2133" i="1"/>
  <c r="J2133" i="1" s="1"/>
  <c r="L2133" i="1" s="1"/>
  <c r="I2134" i="1"/>
  <c r="J2134" i="1" s="1"/>
  <c r="L2134" i="1" s="1"/>
  <c r="I2092" i="1"/>
  <c r="J2092" i="1" s="1"/>
  <c r="K2092" i="1" s="1"/>
  <c r="I2091" i="1"/>
  <c r="J2091" i="1" s="1"/>
  <c r="I2087" i="1"/>
  <c r="J2087" i="1" s="1"/>
  <c r="L2087" i="1" s="1"/>
  <c r="I2062" i="1"/>
  <c r="J2062" i="1" s="1"/>
  <c r="K2062" i="1" s="1"/>
  <c r="I2063" i="1"/>
  <c r="J2063" i="1" s="1"/>
  <c r="I2064" i="1"/>
  <c r="J2064" i="1" s="1"/>
  <c r="L2064" i="1" s="1"/>
  <c r="I2065" i="1"/>
  <c r="J2065" i="1" s="1"/>
  <c r="L2065" i="1" s="1"/>
  <c r="I2066" i="1"/>
  <c r="J2066" i="1" s="1"/>
  <c r="L2066" i="1" s="1"/>
  <c r="I2067" i="1"/>
  <c r="J2067" i="1" s="1"/>
  <c r="K2067" i="1" s="1"/>
  <c r="I2068" i="1"/>
  <c r="J2068" i="1" s="1"/>
  <c r="I2069" i="1"/>
  <c r="J2069" i="1" s="1"/>
  <c r="K2069" i="1" s="1"/>
  <c r="I2070" i="1"/>
  <c r="J2070" i="1" s="1"/>
  <c r="L2070" i="1" s="1"/>
  <c r="I2071" i="1"/>
  <c r="J2071" i="1" s="1"/>
  <c r="L2071" i="1" s="1"/>
  <c r="I2072" i="1"/>
  <c r="J2072" i="1" s="1"/>
  <c r="I2073" i="1"/>
  <c r="J2073" i="1" s="1"/>
  <c r="K2073" i="1" s="1"/>
  <c r="I2074" i="1"/>
  <c r="J2074" i="1" s="1"/>
  <c r="K2074" i="1" s="1"/>
  <c r="I2075" i="1"/>
  <c r="J2075" i="1" s="1"/>
  <c r="K2075" i="1" s="1"/>
  <c r="I2076" i="1"/>
  <c r="J2076" i="1" s="1"/>
  <c r="I2077" i="1"/>
  <c r="J2077" i="1" s="1"/>
  <c r="L2077" i="1" s="1"/>
  <c r="I2078" i="1"/>
  <c r="J2078" i="1" s="1"/>
  <c r="L2078" i="1" s="1"/>
  <c r="I2079" i="1"/>
  <c r="J2079" i="1" s="1"/>
  <c r="I2080" i="1"/>
  <c r="J2080" i="1" s="1"/>
  <c r="K2080" i="1" s="1"/>
  <c r="I2081" i="1"/>
  <c r="J2081" i="1" s="1"/>
  <c r="I2082" i="1"/>
  <c r="J2082" i="1" s="1"/>
  <c r="K2082" i="1" s="1"/>
  <c r="I2083" i="1"/>
  <c r="J2083" i="1" s="1"/>
  <c r="K2083" i="1" s="1"/>
  <c r="I2084" i="1"/>
  <c r="J2084" i="1" s="1"/>
  <c r="I2085" i="1"/>
  <c r="J2085" i="1" s="1"/>
  <c r="L2085" i="1" s="1"/>
  <c r="I2086" i="1"/>
  <c r="J2086" i="1" s="1"/>
  <c r="I2061" i="1"/>
  <c r="J2061" i="1" s="1"/>
  <c r="L2061" i="1" s="1"/>
  <c r="I2060" i="1"/>
  <c r="J2060" i="1" s="1"/>
  <c r="I2056" i="1"/>
  <c r="J2056" i="1" s="1"/>
  <c r="L2056" i="1" s="1"/>
  <c r="I2043" i="1"/>
  <c r="J2043" i="1" s="1"/>
  <c r="K2043" i="1" s="1"/>
  <c r="I2044" i="1"/>
  <c r="J2044" i="1" s="1"/>
  <c r="L2044" i="1" s="1"/>
  <c r="I2045" i="1"/>
  <c r="J2045" i="1" s="1"/>
  <c r="L2045" i="1" s="1"/>
  <c r="I2046" i="1"/>
  <c r="J2046" i="1" s="1"/>
  <c r="K2046" i="1" s="1"/>
  <c r="I2047" i="1"/>
  <c r="J2047" i="1" s="1"/>
  <c r="L2047" i="1" s="1"/>
  <c r="I2048" i="1"/>
  <c r="J2048" i="1" s="1"/>
  <c r="K2048" i="1" s="1"/>
  <c r="I2049" i="1"/>
  <c r="J2049" i="1" s="1"/>
  <c r="K2049" i="1" s="1"/>
  <c r="I2050" i="1"/>
  <c r="J2050" i="1" s="1"/>
  <c r="L2050" i="1" s="1"/>
  <c r="I2051" i="1"/>
  <c r="J2051" i="1" s="1"/>
  <c r="K2051" i="1" s="1"/>
  <c r="I2052" i="1"/>
  <c r="J2052" i="1" s="1"/>
  <c r="I2053" i="1"/>
  <c r="J2053" i="1" s="1"/>
  <c r="I2054" i="1"/>
  <c r="J2054" i="1" s="1"/>
  <c r="I2055" i="1"/>
  <c r="J2055" i="1" s="1"/>
  <c r="I2042" i="1"/>
  <c r="J2042" i="1" s="1"/>
  <c r="K2042" i="1" s="1"/>
  <c r="I2041" i="1"/>
  <c r="J2041" i="1" s="1"/>
  <c r="L2041" i="1" s="1"/>
  <c r="I2037" i="1"/>
  <c r="J2037" i="1" s="1"/>
  <c r="I2029" i="1"/>
  <c r="J2029" i="1" s="1"/>
  <c r="K2029" i="1" s="1"/>
  <c r="I2030" i="1"/>
  <c r="J2030" i="1" s="1"/>
  <c r="I2031" i="1"/>
  <c r="J2031" i="1" s="1"/>
  <c r="I2032" i="1"/>
  <c r="J2032" i="1" s="1"/>
  <c r="I2033" i="1"/>
  <c r="J2033" i="1" s="1"/>
  <c r="K2033" i="1" s="1"/>
  <c r="I2034" i="1"/>
  <c r="J2034" i="1" s="1"/>
  <c r="K2034" i="1" s="1"/>
  <c r="I2035" i="1"/>
  <c r="J2035" i="1" s="1"/>
  <c r="K2035" i="1" s="1"/>
  <c r="I2036" i="1"/>
  <c r="J2036" i="1" s="1"/>
  <c r="I2028" i="1"/>
  <c r="J2028" i="1" s="1"/>
  <c r="I2027" i="1"/>
  <c r="J2027" i="1" s="1"/>
  <c r="I2023" i="1"/>
  <c r="J2023" i="1" s="1"/>
  <c r="L2023" i="1" s="1"/>
  <c r="I1992" i="1"/>
  <c r="J1992" i="1" s="1"/>
  <c r="I1993" i="1"/>
  <c r="J1993" i="1" s="1"/>
  <c r="I1994" i="1"/>
  <c r="J1994" i="1" s="1"/>
  <c r="L1994" i="1" s="1"/>
  <c r="I1995" i="1"/>
  <c r="J1995" i="1" s="1"/>
  <c r="L1995" i="1" s="1"/>
  <c r="I1996" i="1"/>
  <c r="J1996" i="1" s="1"/>
  <c r="I1997" i="1"/>
  <c r="J1997" i="1" s="1"/>
  <c r="L1997" i="1" s="1"/>
  <c r="I1998" i="1"/>
  <c r="J1998" i="1" s="1"/>
  <c r="I1999" i="1"/>
  <c r="J1999" i="1" s="1"/>
  <c r="K1999" i="1" s="1"/>
  <c r="I2000" i="1"/>
  <c r="J2000" i="1" s="1"/>
  <c r="K2000" i="1" s="1"/>
  <c r="I2001" i="1"/>
  <c r="J2001" i="1" s="1"/>
  <c r="I2002" i="1"/>
  <c r="J2002" i="1" s="1"/>
  <c r="I2003" i="1"/>
  <c r="J2003" i="1" s="1"/>
  <c r="K2003" i="1" s="1"/>
  <c r="I2004" i="1"/>
  <c r="J2004" i="1" s="1"/>
  <c r="I2005" i="1"/>
  <c r="J2005" i="1" s="1"/>
  <c r="I2006" i="1"/>
  <c r="J2006" i="1" s="1"/>
  <c r="I2007" i="1"/>
  <c r="J2007" i="1" s="1"/>
  <c r="K2007" i="1" s="1"/>
  <c r="I2008" i="1"/>
  <c r="J2008" i="1" s="1"/>
  <c r="L2008" i="1" s="1"/>
  <c r="I2009" i="1"/>
  <c r="J2009" i="1" s="1"/>
  <c r="I2010" i="1"/>
  <c r="J2010" i="1" s="1"/>
  <c r="I2011" i="1"/>
  <c r="J2011" i="1" s="1"/>
  <c r="L2011" i="1" s="1"/>
  <c r="I2012" i="1"/>
  <c r="J2012" i="1" s="1"/>
  <c r="I2013" i="1"/>
  <c r="J2013" i="1" s="1"/>
  <c r="L2013" i="1" s="1"/>
  <c r="I2014" i="1"/>
  <c r="J2014" i="1" s="1"/>
  <c r="K2014" i="1" s="1"/>
  <c r="I2015" i="1"/>
  <c r="J2015" i="1" s="1"/>
  <c r="K2015" i="1" s="1"/>
  <c r="I2016" i="1"/>
  <c r="J2016" i="1" s="1"/>
  <c r="I2017" i="1"/>
  <c r="J2017" i="1" s="1"/>
  <c r="I2018" i="1"/>
  <c r="J2018" i="1" s="1"/>
  <c r="L2018" i="1" s="1"/>
  <c r="I2019" i="1"/>
  <c r="J2019" i="1" s="1"/>
  <c r="I2020" i="1"/>
  <c r="J2020" i="1" s="1"/>
  <c r="L2020" i="1" s="1"/>
  <c r="I2021" i="1"/>
  <c r="J2021" i="1" s="1"/>
  <c r="I2022" i="1"/>
  <c r="J2022" i="1" s="1"/>
  <c r="I1991" i="1"/>
  <c r="J1991" i="1" s="1"/>
  <c r="K1991" i="1" s="1"/>
  <c r="I1990" i="1"/>
  <c r="J1990" i="1" s="1"/>
  <c r="I1986" i="1"/>
  <c r="J1986" i="1" s="1"/>
  <c r="L1986" i="1" s="1"/>
  <c r="I1971" i="1"/>
  <c r="J1971" i="1" s="1"/>
  <c r="L1971" i="1" s="1"/>
  <c r="I1972" i="1"/>
  <c r="J1972" i="1" s="1"/>
  <c r="I1973" i="1"/>
  <c r="J1973" i="1" s="1"/>
  <c r="K1973" i="1" s="1"/>
  <c r="I1974" i="1"/>
  <c r="J1974" i="1" s="1"/>
  <c r="K1974" i="1" s="1"/>
  <c r="I1975" i="1"/>
  <c r="J1975" i="1" s="1"/>
  <c r="L1975" i="1" s="1"/>
  <c r="I1976" i="1"/>
  <c r="J1976" i="1" s="1"/>
  <c r="K1976" i="1" s="1"/>
  <c r="I1977" i="1"/>
  <c r="J1977" i="1" s="1"/>
  <c r="K1977" i="1" s="1"/>
  <c r="I1978" i="1"/>
  <c r="J1978" i="1" s="1"/>
  <c r="I1979" i="1"/>
  <c r="J1979" i="1" s="1"/>
  <c r="I1980" i="1"/>
  <c r="J1980" i="1" s="1"/>
  <c r="I1981" i="1"/>
  <c r="J1981" i="1" s="1"/>
  <c r="I1982" i="1"/>
  <c r="J1982" i="1" s="1"/>
  <c r="I1983" i="1"/>
  <c r="J1983" i="1" s="1"/>
  <c r="L1983" i="1" s="1"/>
  <c r="I1984" i="1"/>
  <c r="J1984" i="1" s="1"/>
  <c r="K1984" i="1" s="1"/>
  <c r="I1985" i="1"/>
  <c r="J1985" i="1" s="1"/>
  <c r="K1985" i="1" s="1"/>
  <c r="I1970" i="1"/>
  <c r="J1970" i="1" s="1"/>
  <c r="L1970" i="1" s="1"/>
  <c r="I1969" i="1"/>
  <c r="J1969" i="1" s="1"/>
  <c r="I1965" i="1"/>
  <c r="J1965" i="1" s="1"/>
  <c r="L1965" i="1" s="1"/>
  <c r="I1949" i="1"/>
  <c r="J1949" i="1" s="1"/>
  <c r="I1950" i="1"/>
  <c r="J1950" i="1" s="1"/>
  <c r="K1950" i="1" s="1"/>
  <c r="I1951" i="1"/>
  <c r="J1951" i="1" s="1"/>
  <c r="K1951" i="1" s="1"/>
  <c r="I1952" i="1"/>
  <c r="J1952" i="1" s="1"/>
  <c r="K1952" i="1" s="1"/>
  <c r="I1953" i="1"/>
  <c r="J1953" i="1" s="1"/>
  <c r="I1954" i="1"/>
  <c r="J1954" i="1" s="1"/>
  <c r="I1955" i="1"/>
  <c r="J1955" i="1" s="1"/>
  <c r="K1955" i="1" s="1"/>
  <c r="I1956" i="1"/>
  <c r="J1956" i="1" s="1"/>
  <c r="I1957" i="1"/>
  <c r="J1957" i="1" s="1"/>
  <c r="I1958" i="1"/>
  <c r="J1958" i="1" s="1"/>
  <c r="L1958" i="1" s="1"/>
  <c r="I1959" i="1"/>
  <c r="J1959" i="1" s="1"/>
  <c r="K1959" i="1" s="1"/>
  <c r="I1960" i="1"/>
  <c r="J1960" i="1" s="1"/>
  <c r="K1960" i="1" s="1"/>
  <c r="I1961" i="1"/>
  <c r="J1961" i="1" s="1"/>
  <c r="K1961" i="1" s="1"/>
  <c r="I1962" i="1"/>
  <c r="J1962" i="1" s="1"/>
  <c r="K1962" i="1" s="1"/>
  <c r="I1963" i="1"/>
  <c r="J1963" i="1" s="1"/>
  <c r="I1964" i="1"/>
  <c r="J1964" i="1" s="1"/>
  <c r="L1964" i="1" s="1"/>
  <c r="I1948" i="1"/>
  <c r="J1948" i="1" s="1"/>
  <c r="I1947" i="1"/>
  <c r="J1947" i="1" s="1"/>
  <c r="I1943" i="1"/>
  <c r="J1943" i="1" s="1"/>
  <c r="I1917" i="1"/>
  <c r="J1917" i="1" s="1"/>
  <c r="K1917" i="1" s="1"/>
  <c r="I1918" i="1"/>
  <c r="J1918" i="1" s="1"/>
  <c r="K1918" i="1" s="1"/>
  <c r="I1919" i="1"/>
  <c r="J1919" i="1" s="1"/>
  <c r="I1920" i="1"/>
  <c r="J1920" i="1" s="1"/>
  <c r="I1921" i="1"/>
  <c r="J1921" i="1" s="1"/>
  <c r="K1921" i="1" s="1"/>
  <c r="I1922" i="1"/>
  <c r="J1922" i="1" s="1"/>
  <c r="I1923" i="1"/>
  <c r="J1923" i="1" s="1"/>
  <c r="I1924" i="1"/>
  <c r="J1924" i="1" s="1"/>
  <c r="K1924" i="1" s="1"/>
  <c r="I1925" i="1"/>
  <c r="J1925" i="1" s="1"/>
  <c r="K1925" i="1" s="1"/>
  <c r="I1926" i="1"/>
  <c r="J1926" i="1" s="1"/>
  <c r="I1927" i="1"/>
  <c r="J1927" i="1" s="1"/>
  <c r="I1928" i="1"/>
  <c r="J1928" i="1" s="1"/>
  <c r="I1929" i="1"/>
  <c r="J1929" i="1" s="1"/>
  <c r="K1929" i="1" s="1"/>
  <c r="I1930" i="1"/>
  <c r="J1930" i="1" s="1"/>
  <c r="I1931" i="1"/>
  <c r="J1931" i="1" s="1"/>
  <c r="K1931" i="1" s="1"/>
  <c r="I1932" i="1"/>
  <c r="J1932" i="1" s="1"/>
  <c r="K1932" i="1" s="1"/>
  <c r="I1933" i="1"/>
  <c r="J1933" i="1" s="1"/>
  <c r="I1934" i="1"/>
  <c r="J1934" i="1" s="1"/>
  <c r="I1935" i="1"/>
  <c r="J1935" i="1" s="1"/>
  <c r="I1936" i="1"/>
  <c r="J1936" i="1" s="1"/>
  <c r="K1936" i="1" s="1"/>
  <c r="I1937" i="1"/>
  <c r="J1937" i="1" s="1"/>
  <c r="K1937" i="1" s="1"/>
  <c r="I1938" i="1"/>
  <c r="J1938" i="1" s="1"/>
  <c r="K1938" i="1" s="1"/>
  <c r="I1939" i="1"/>
  <c r="J1939" i="1" s="1"/>
  <c r="I1940" i="1"/>
  <c r="J1940" i="1" s="1"/>
  <c r="K1940" i="1" s="1"/>
  <c r="I1941" i="1"/>
  <c r="J1941" i="1" s="1"/>
  <c r="K1941" i="1" s="1"/>
  <c r="I1942" i="1"/>
  <c r="J1942" i="1" s="1"/>
  <c r="K1942" i="1" s="1"/>
  <c r="I1916" i="1"/>
  <c r="J1916" i="1" s="1"/>
  <c r="I1915" i="1"/>
  <c r="J1915" i="1" s="1"/>
  <c r="I1911" i="1"/>
  <c r="J1911" i="1" s="1"/>
  <c r="L1911" i="1" s="1"/>
  <c r="I1854" i="1"/>
  <c r="J1854" i="1" s="1"/>
  <c r="I1855" i="1"/>
  <c r="J1855" i="1" s="1"/>
  <c r="L1855" i="1" s="1"/>
  <c r="I1856" i="1"/>
  <c r="J1856" i="1" s="1"/>
  <c r="K1856" i="1" s="1"/>
  <c r="I1857" i="1"/>
  <c r="J1857" i="1" s="1"/>
  <c r="K1857" i="1" s="1"/>
  <c r="I1858" i="1"/>
  <c r="J1858" i="1" s="1"/>
  <c r="I1859" i="1"/>
  <c r="J1859" i="1" s="1"/>
  <c r="I1860" i="1"/>
  <c r="J1860" i="1" s="1"/>
  <c r="L1860" i="1" s="1"/>
  <c r="I1861" i="1"/>
  <c r="J1861" i="1" s="1"/>
  <c r="L1861" i="1" s="1"/>
  <c r="I1862" i="1"/>
  <c r="J1862" i="1" s="1"/>
  <c r="I1863" i="1"/>
  <c r="J1863" i="1" s="1"/>
  <c r="I1864" i="1"/>
  <c r="J1864" i="1" s="1"/>
  <c r="K1864" i="1" s="1"/>
  <c r="I1865" i="1"/>
  <c r="J1865" i="1" s="1"/>
  <c r="K1865" i="1" s="1"/>
  <c r="I1866" i="1"/>
  <c r="J1866" i="1" s="1"/>
  <c r="I1867" i="1"/>
  <c r="J1867" i="1" s="1"/>
  <c r="K1867" i="1" s="1"/>
  <c r="I1868" i="1"/>
  <c r="J1868" i="1" s="1"/>
  <c r="K1868" i="1" s="1"/>
  <c r="I1869" i="1"/>
  <c r="J1869" i="1" s="1"/>
  <c r="K1869" i="1" s="1"/>
  <c r="I1870" i="1"/>
  <c r="J1870" i="1" s="1"/>
  <c r="K1870" i="1" s="1"/>
  <c r="I1871" i="1"/>
  <c r="J1871" i="1" s="1"/>
  <c r="I1872" i="1"/>
  <c r="J1872" i="1" s="1"/>
  <c r="K1872" i="1" s="1"/>
  <c r="I1873" i="1"/>
  <c r="J1873" i="1" s="1"/>
  <c r="K1873" i="1" s="1"/>
  <c r="I1874" i="1"/>
  <c r="J1874" i="1" s="1"/>
  <c r="L1874" i="1" s="1"/>
  <c r="I1875" i="1"/>
  <c r="J1875" i="1" s="1"/>
  <c r="I1876" i="1"/>
  <c r="J1876" i="1" s="1"/>
  <c r="I1877" i="1"/>
  <c r="J1877" i="1" s="1"/>
  <c r="I1878" i="1"/>
  <c r="J1878" i="1" s="1"/>
  <c r="L1878" i="1" s="1"/>
  <c r="I1879" i="1"/>
  <c r="J1879" i="1" s="1"/>
  <c r="I1880" i="1"/>
  <c r="J1880" i="1" s="1"/>
  <c r="K1880" i="1" s="1"/>
  <c r="I1881" i="1"/>
  <c r="J1881" i="1" s="1"/>
  <c r="K1881" i="1" s="1"/>
  <c r="I1882" i="1"/>
  <c r="J1882" i="1" s="1"/>
  <c r="L1882" i="1" s="1"/>
  <c r="I1883" i="1"/>
  <c r="J1883" i="1" s="1"/>
  <c r="I1884" i="1"/>
  <c r="J1884" i="1" s="1"/>
  <c r="K1884" i="1" s="1"/>
  <c r="I1885" i="1"/>
  <c r="J1885" i="1" s="1"/>
  <c r="K1885" i="1" s="1"/>
  <c r="I1886" i="1"/>
  <c r="J1886" i="1" s="1"/>
  <c r="I1887" i="1"/>
  <c r="J1887" i="1" s="1"/>
  <c r="L1887" i="1" s="1"/>
  <c r="I1888" i="1"/>
  <c r="J1888" i="1" s="1"/>
  <c r="K1888" i="1" s="1"/>
  <c r="I1889" i="1"/>
  <c r="J1889" i="1" s="1"/>
  <c r="K1889" i="1" s="1"/>
  <c r="I1890" i="1"/>
  <c r="J1890" i="1" s="1"/>
  <c r="L1890" i="1" s="1"/>
  <c r="I1891" i="1"/>
  <c r="J1891" i="1" s="1"/>
  <c r="I1892" i="1"/>
  <c r="J1892" i="1" s="1"/>
  <c r="L1892" i="1" s="1"/>
  <c r="I1893" i="1"/>
  <c r="J1893" i="1" s="1"/>
  <c r="I1894" i="1"/>
  <c r="J1894" i="1" s="1"/>
  <c r="I1895" i="1"/>
  <c r="J1895" i="1" s="1"/>
  <c r="I1896" i="1"/>
  <c r="J1896" i="1" s="1"/>
  <c r="K1896" i="1" s="1"/>
  <c r="I1897" i="1"/>
  <c r="J1897" i="1" s="1"/>
  <c r="K1897" i="1" s="1"/>
  <c r="I1898" i="1"/>
  <c r="J1898" i="1" s="1"/>
  <c r="K1898" i="1" s="1"/>
  <c r="I1899" i="1"/>
  <c r="J1899" i="1" s="1"/>
  <c r="I1900" i="1"/>
  <c r="J1900" i="1" s="1"/>
  <c r="K1900" i="1" s="1"/>
  <c r="I1901" i="1"/>
  <c r="J1901" i="1" s="1"/>
  <c r="K1901" i="1" s="1"/>
  <c r="I1902" i="1"/>
  <c r="J1902" i="1" s="1"/>
  <c r="K1902" i="1" s="1"/>
  <c r="I1903" i="1"/>
  <c r="J1903" i="1" s="1"/>
  <c r="K1903" i="1" s="1"/>
  <c r="I1904" i="1"/>
  <c r="J1904" i="1" s="1"/>
  <c r="K1904" i="1" s="1"/>
  <c r="I1905" i="1"/>
  <c r="J1905" i="1" s="1"/>
  <c r="K1905" i="1" s="1"/>
  <c r="I1906" i="1"/>
  <c r="J1906" i="1" s="1"/>
  <c r="I1907" i="1"/>
  <c r="J1907" i="1" s="1"/>
  <c r="L1907" i="1" s="1"/>
  <c r="I1908" i="1"/>
  <c r="J1908" i="1" s="1"/>
  <c r="I1909" i="1"/>
  <c r="J1909" i="1" s="1"/>
  <c r="I1910" i="1"/>
  <c r="J1910" i="1" s="1"/>
  <c r="L1910" i="1" s="1"/>
  <c r="I1853" i="1"/>
  <c r="J1853" i="1" s="1"/>
  <c r="I1852" i="1"/>
  <c r="J1852" i="1" s="1"/>
  <c r="K1852" i="1" s="1"/>
  <c r="I1848" i="1"/>
  <c r="J1848" i="1" s="1"/>
  <c r="I1829" i="1"/>
  <c r="J1829" i="1" s="1"/>
  <c r="K1829" i="1" s="1"/>
  <c r="I1830" i="1"/>
  <c r="J1830" i="1" s="1"/>
  <c r="K1830" i="1" s="1"/>
  <c r="I1831" i="1"/>
  <c r="J1831" i="1" s="1"/>
  <c r="I1832" i="1"/>
  <c r="J1832" i="1" s="1"/>
  <c r="K1832" i="1" s="1"/>
  <c r="I1833" i="1"/>
  <c r="J1833" i="1" s="1"/>
  <c r="I1834" i="1"/>
  <c r="J1834" i="1" s="1"/>
  <c r="I1835" i="1"/>
  <c r="J1835" i="1" s="1"/>
  <c r="I1836" i="1"/>
  <c r="J1836" i="1" s="1"/>
  <c r="I1837" i="1"/>
  <c r="J1837" i="1" s="1"/>
  <c r="I1838" i="1"/>
  <c r="J1838" i="1" s="1"/>
  <c r="K1838" i="1" s="1"/>
  <c r="I1839" i="1"/>
  <c r="J1839" i="1" s="1"/>
  <c r="I1840" i="1"/>
  <c r="J1840" i="1" s="1"/>
  <c r="I1841" i="1"/>
  <c r="J1841" i="1" s="1"/>
  <c r="I1842" i="1"/>
  <c r="J1842" i="1" s="1"/>
  <c r="L1842" i="1" s="1"/>
  <c r="I1843" i="1"/>
  <c r="J1843" i="1" s="1"/>
  <c r="L1843" i="1" s="1"/>
  <c r="I1844" i="1"/>
  <c r="J1844" i="1" s="1"/>
  <c r="I1845" i="1"/>
  <c r="J1845" i="1" s="1"/>
  <c r="I1846" i="1"/>
  <c r="J1846" i="1" s="1"/>
  <c r="L1846" i="1" s="1"/>
  <c r="I1847" i="1"/>
  <c r="J1847" i="1" s="1"/>
  <c r="I1828" i="1"/>
  <c r="J1828" i="1" s="1"/>
  <c r="L1828" i="1" s="1"/>
  <c r="I1827" i="1"/>
  <c r="J1827" i="1" s="1"/>
  <c r="I1823" i="1"/>
  <c r="J1823" i="1" s="1"/>
  <c r="I1814" i="1"/>
  <c r="J1814" i="1" s="1"/>
  <c r="K1814" i="1" s="1"/>
  <c r="I1815" i="1"/>
  <c r="J1815" i="1" s="1"/>
  <c r="L1815" i="1" s="1"/>
  <c r="I1816" i="1"/>
  <c r="J1816" i="1" s="1"/>
  <c r="L1816" i="1" s="1"/>
  <c r="I1817" i="1"/>
  <c r="J1817" i="1" s="1"/>
  <c r="K1817" i="1" s="1"/>
  <c r="I1818" i="1"/>
  <c r="J1818" i="1" s="1"/>
  <c r="L1818" i="1" s="1"/>
  <c r="I1819" i="1"/>
  <c r="J1819" i="1" s="1"/>
  <c r="K1819" i="1" s="1"/>
  <c r="I1820" i="1"/>
  <c r="J1820" i="1" s="1"/>
  <c r="K1820" i="1" s="1"/>
  <c r="I1821" i="1"/>
  <c r="J1821" i="1" s="1"/>
  <c r="I1822" i="1"/>
  <c r="J1822" i="1" s="1"/>
  <c r="L1822" i="1" s="1"/>
  <c r="I1813" i="1"/>
  <c r="J1813" i="1" s="1"/>
  <c r="I1812" i="1"/>
  <c r="J1812" i="1" s="1"/>
  <c r="I1808" i="1"/>
  <c r="J1808" i="1" s="1"/>
  <c r="L1808" i="1" s="1"/>
  <c r="I1785" i="1"/>
  <c r="J1785" i="1" s="1"/>
  <c r="K1785" i="1" s="1"/>
  <c r="I1786" i="1"/>
  <c r="J1786" i="1" s="1"/>
  <c r="K1786" i="1" s="1"/>
  <c r="I1787" i="1"/>
  <c r="J1787" i="1" s="1"/>
  <c r="K1787" i="1" s="1"/>
  <c r="I1788" i="1"/>
  <c r="J1788" i="1" s="1"/>
  <c r="I1789" i="1"/>
  <c r="J1789" i="1" s="1"/>
  <c r="K1789" i="1" s="1"/>
  <c r="I1790" i="1"/>
  <c r="J1790" i="1" s="1"/>
  <c r="L1790" i="1" s="1"/>
  <c r="I1791" i="1"/>
  <c r="J1791" i="1" s="1"/>
  <c r="L1791" i="1" s="1"/>
  <c r="I1792" i="1"/>
  <c r="J1792" i="1" s="1"/>
  <c r="K1792" i="1" s="1"/>
  <c r="I1793" i="1"/>
  <c r="J1793" i="1" s="1"/>
  <c r="K1793" i="1" s="1"/>
  <c r="I1794" i="1"/>
  <c r="J1794" i="1" s="1"/>
  <c r="K1794" i="1" s="1"/>
  <c r="I1795" i="1"/>
  <c r="J1795" i="1" s="1"/>
  <c r="K1795" i="1" s="1"/>
  <c r="I1796" i="1"/>
  <c r="J1796" i="1" s="1"/>
  <c r="I1797" i="1"/>
  <c r="J1797" i="1" s="1"/>
  <c r="K1797" i="1" s="1"/>
  <c r="I1798" i="1"/>
  <c r="J1798" i="1" s="1"/>
  <c r="I1799" i="1"/>
  <c r="J1799" i="1" s="1"/>
  <c r="I1800" i="1"/>
  <c r="J1800" i="1" s="1"/>
  <c r="L1800" i="1" s="1"/>
  <c r="I1801" i="1"/>
  <c r="J1801" i="1" s="1"/>
  <c r="K1801" i="1" s="1"/>
  <c r="I1802" i="1"/>
  <c r="J1802" i="1" s="1"/>
  <c r="I1803" i="1"/>
  <c r="J1803" i="1" s="1"/>
  <c r="K1803" i="1" s="1"/>
  <c r="I1804" i="1"/>
  <c r="J1804" i="1" s="1"/>
  <c r="I1805" i="1"/>
  <c r="J1805" i="1" s="1"/>
  <c r="K1805" i="1" s="1"/>
  <c r="I1806" i="1"/>
  <c r="J1806" i="1" s="1"/>
  <c r="L1806" i="1" s="1"/>
  <c r="I1807" i="1"/>
  <c r="J1807" i="1" s="1"/>
  <c r="I1784" i="1"/>
  <c r="J1784" i="1" s="1"/>
  <c r="L1784" i="1" s="1"/>
  <c r="I1783" i="1"/>
  <c r="J1783" i="1" s="1"/>
  <c r="L1783" i="1" s="1"/>
  <c r="I1779" i="1"/>
  <c r="J1779" i="1" s="1"/>
  <c r="L1779" i="1" s="1"/>
  <c r="I1762" i="1"/>
  <c r="J1762" i="1" s="1"/>
  <c r="I1763" i="1"/>
  <c r="J1763" i="1" s="1"/>
  <c r="I1764" i="1"/>
  <c r="J1764" i="1" s="1"/>
  <c r="L1764" i="1" s="1"/>
  <c r="I1765" i="1"/>
  <c r="J1765" i="1" s="1"/>
  <c r="L1765" i="1" s="1"/>
  <c r="I1766" i="1"/>
  <c r="J1766" i="1" s="1"/>
  <c r="I1767" i="1"/>
  <c r="J1767" i="1" s="1"/>
  <c r="L1767" i="1" s="1"/>
  <c r="I1768" i="1"/>
  <c r="J1768" i="1" s="1"/>
  <c r="K1768" i="1" s="1"/>
  <c r="I1769" i="1"/>
  <c r="J1769" i="1" s="1"/>
  <c r="I1770" i="1"/>
  <c r="J1770" i="1" s="1"/>
  <c r="I1771" i="1"/>
  <c r="J1771" i="1" s="1"/>
  <c r="I1772" i="1"/>
  <c r="J1772" i="1" s="1"/>
  <c r="L1772" i="1" s="1"/>
  <c r="I1773" i="1"/>
  <c r="J1773" i="1" s="1"/>
  <c r="K1773" i="1" s="1"/>
  <c r="I1774" i="1"/>
  <c r="J1774" i="1" s="1"/>
  <c r="K1774" i="1" s="1"/>
  <c r="I1775" i="1"/>
  <c r="J1775" i="1" s="1"/>
  <c r="K1775" i="1" s="1"/>
  <c r="I1776" i="1"/>
  <c r="J1776" i="1" s="1"/>
  <c r="I1777" i="1"/>
  <c r="J1777" i="1" s="1"/>
  <c r="K1777" i="1" s="1"/>
  <c r="I1778" i="1"/>
  <c r="J1778" i="1" s="1"/>
  <c r="I1761" i="1"/>
  <c r="J1761" i="1" s="1"/>
  <c r="L1761" i="1" s="1"/>
  <c r="I1760" i="1"/>
  <c r="J1760" i="1" s="1"/>
  <c r="K1760" i="1" s="1"/>
  <c r="I1756" i="1"/>
  <c r="J1756" i="1" s="1"/>
  <c r="L1756" i="1" s="1"/>
  <c r="I1716" i="1"/>
  <c r="J1716" i="1" s="1"/>
  <c r="I1717" i="1"/>
  <c r="J1717" i="1" s="1"/>
  <c r="K1717" i="1" s="1"/>
  <c r="I1718" i="1"/>
  <c r="J1718" i="1" s="1"/>
  <c r="K1718" i="1" s="1"/>
  <c r="I1719" i="1"/>
  <c r="J1719" i="1" s="1"/>
  <c r="I1720" i="1"/>
  <c r="J1720" i="1" s="1"/>
  <c r="I1721" i="1"/>
  <c r="I9" i="3" s="1"/>
  <c r="I1722" i="1"/>
  <c r="J1722" i="1" s="1"/>
  <c r="L1722" i="1" s="1"/>
  <c r="I1723" i="1"/>
  <c r="J1723" i="1" s="1"/>
  <c r="K1723" i="1" s="1"/>
  <c r="I1724" i="1"/>
  <c r="J1724" i="1" s="1"/>
  <c r="I1725" i="1"/>
  <c r="J1725" i="1" s="1"/>
  <c r="K1725" i="1" s="1"/>
  <c r="I1726" i="1"/>
  <c r="J1726" i="1" s="1"/>
  <c r="K1726" i="1" s="1"/>
  <c r="I1727" i="1"/>
  <c r="J1727" i="1" s="1"/>
  <c r="K1727" i="1" s="1"/>
  <c r="I1728" i="1"/>
  <c r="J1728" i="1" s="1"/>
  <c r="I1729" i="1"/>
  <c r="J1729" i="1" s="1"/>
  <c r="I1730" i="1"/>
  <c r="J1730" i="1" s="1"/>
  <c r="K1730" i="1" s="1"/>
  <c r="I1731" i="1"/>
  <c r="J1731" i="1" s="1"/>
  <c r="K1731" i="1" s="1"/>
  <c r="I1732" i="1"/>
  <c r="J1732" i="1" s="1"/>
  <c r="L1732" i="1" s="1"/>
  <c r="I1733" i="1"/>
  <c r="J1733" i="1" s="1"/>
  <c r="K1733" i="1" s="1"/>
  <c r="I1734" i="1"/>
  <c r="J1734" i="1" s="1"/>
  <c r="K1734" i="1" s="1"/>
  <c r="I1735" i="1"/>
  <c r="J1735" i="1" s="1"/>
  <c r="K1735" i="1" s="1"/>
  <c r="I1736" i="1"/>
  <c r="J1736" i="1" s="1"/>
  <c r="K1736" i="1" s="1"/>
  <c r="I1737" i="1"/>
  <c r="J1737" i="1" s="1"/>
  <c r="I1738" i="1"/>
  <c r="J1738" i="1" s="1"/>
  <c r="K1738" i="1" s="1"/>
  <c r="I1739" i="1"/>
  <c r="J1739" i="1" s="1"/>
  <c r="K1739" i="1" s="1"/>
  <c r="I1740" i="1"/>
  <c r="J1740" i="1" s="1"/>
  <c r="I1741" i="1"/>
  <c r="J1741" i="1" s="1"/>
  <c r="K1741" i="1" s="1"/>
  <c r="I1742" i="1"/>
  <c r="J1742" i="1" s="1"/>
  <c r="L1742" i="1" s="1"/>
  <c r="I1743" i="1"/>
  <c r="J1743" i="1" s="1"/>
  <c r="I1744" i="1"/>
  <c r="J1744" i="1" s="1"/>
  <c r="K1744" i="1" s="1"/>
  <c r="I1745" i="1"/>
  <c r="J1745" i="1" s="1"/>
  <c r="I1746" i="1"/>
  <c r="J1746" i="1" s="1"/>
  <c r="L1746" i="1" s="1"/>
  <c r="I1747" i="1"/>
  <c r="J1747" i="1" s="1"/>
  <c r="L1747" i="1" s="1"/>
  <c r="I1748" i="1"/>
  <c r="J1748" i="1" s="1"/>
  <c r="I1749" i="1"/>
  <c r="J1749" i="1" s="1"/>
  <c r="K1749" i="1" s="1"/>
  <c r="I1750" i="1"/>
  <c r="J1750" i="1" s="1"/>
  <c r="K1750" i="1" s="1"/>
  <c r="I1751" i="1"/>
  <c r="J1751" i="1" s="1"/>
  <c r="I1752" i="1"/>
  <c r="J1752" i="1" s="1"/>
  <c r="L1752" i="1" s="1"/>
  <c r="I1753" i="1"/>
  <c r="J1753" i="1" s="1"/>
  <c r="I1754" i="1"/>
  <c r="J1754" i="1" s="1"/>
  <c r="L1754" i="1" s="1"/>
  <c r="I1755" i="1"/>
  <c r="J1755" i="1" s="1"/>
  <c r="K1755" i="1" s="1"/>
  <c r="I1715" i="1"/>
  <c r="J1715" i="1" s="1"/>
  <c r="I1714" i="1"/>
  <c r="J1714" i="1" s="1"/>
  <c r="L1714" i="1" s="1"/>
  <c r="I1710" i="1"/>
  <c r="J1710" i="1" s="1"/>
  <c r="L1710" i="1" s="1"/>
  <c r="I1706" i="1"/>
  <c r="J1706" i="1" s="1"/>
  <c r="K1706" i="1" s="1"/>
  <c r="I1707" i="1"/>
  <c r="J1707" i="1" s="1"/>
  <c r="K1707" i="1" s="1"/>
  <c r="I1708" i="1"/>
  <c r="J1708" i="1" s="1"/>
  <c r="I1709" i="1"/>
  <c r="J1709" i="1" s="1"/>
  <c r="L1709" i="1" s="1"/>
  <c r="I1705" i="1"/>
  <c r="J1705" i="1" s="1"/>
  <c r="L1705" i="1" s="1"/>
  <c r="I1704" i="1"/>
  <c r="J1704" i="1" s="1"/>
  <c r="I1700" i="1"/>
  <c r="J1700" i="1" s="1"/>
  <c r="L1700" i="1" s="1"/>
  <c r="I1674" i="1"/>
  <c r="J1674" i="1" s="1"/>
  <c r="L1674" i="1" s="1"/>
  <c r="I1675" i="1"/>
  <c r="J1675" i="1" s="1"/>
  <c r="I1676" i="1"/>
  <c r="J1676" i="1" s="1"/>
  <c r="I1677" i="1"/>
  <c r="J1677" i="1" s="1"/>
  <c r="I1678" i="1"/>
  <c r="J1678" i="1" s="1"/>
  <c r="L1678" i="1" s="1"/>
  <c r="I1679" i="1"/>
  <c r="J1679" i="1" s="1"/>
  <c r="K1679" i="1" s="1"/>
  <c r="I1680" i="1"/>
  <c r="J1680" i="1" s="1"/>
  <c r="I1681" i="1"/>
  <c r="J1681" i="1" s="1"/>
  <c r="L1681" i="1" s="1"/>
  <c r="I1682" i="1"/>
  <c r="J1682" i="1" s="1"/>
  <c r="K1682" i="1" s="1"/>
  <c r="I1683" i="1"/>
  <c r="J1683" i="1" s="1"/>
  <c r="L1683" i="1" s="1"/>
  <c r="I1684" i="1"/>
  <c r="J1684" i="1" s="1"/>
  <c r="K1684" i="1" s="1"/>
  <c r="I1685" i="1"/>
  <c r="J1685" i="1" s="1"/>
  <c r="I1686" i="1"/>
  <c r="J1686" i="1" s="1"/>
  <c r="L1686" i="1" s="1"/>
  <c r="I1687" i="1"/>
  <c r="J1687" i="1" s="1"/>
  <c r="K1687" i="1" s="1"/>
  <c r="I1688" i="1"/>
  <c r="J1688" i="1" s="1"/>
  <c r="I1689" i="1"/>
  <c r="J1689" i="1" s="1"/>
  <c r="K1689" i="1" s="1"/>
  <c r="I1690" i="1"/>
  <c r="J1690" i="1" s="1"/>
  <c r="K1690" i="1" s="1"/>
  <c r="I1691" i="1"/>
  <c r="J1691" i="1" s="1"/>
  <c r="I1692" i="1"/>
  <c r="J1692" i="1" s="1"/>
  <c r="I1693" i="1"/>
  <c r="J1693" i="1" s="1"/>
  <c r="I1694" i="1"/>
  <c r="J1694" i="1" s="1"/>
  <c r="L1694" i="1" s="1"/>
  <c r="I1695" i="1"/>
  <c r="J1695" i="1" s="1"/>
  <c r="I1696" i="1"/>
  <c r="J1696" i="1" s="1"/>
  <c r="L1696" i="1" s="1"/>
  <c r="I1697" i="1"/>
  <c r="J1697" i="1" s="1"/>
  <c r="K1697" i="1" s="1"/>
  <c r="I1698" i="1"/>
  <c r="J1698" i="1" s="1"/>
  <c r="K1698" i="1" s="1"/>
  <c r="I1699" i="1"/>
  <c r="J1699" i="1" s="1"/>
  <c r="I1673" i="1"/>
  <c r="J1673" i="1" s="1"/>
  <c r="I1672" i="1"/>
  <c r="J1672" i="1" s="1"/>
  <c r="I1668" i="1"/>
  <c r="J1668" i="1" s="1"/>
  <c r="K1668" i="1" s="1"/>
  <c r="I1658" i="1"/>
  <c r="J1658" i="1" s="1"/>
  <c r="I1659" i="1"/>
  <c r="J1659" i="1" s="1"/>
  <c r="L1659" i="1" s="1"/>
  <c r="I1660" i="1"/>
  <c r="J1660" i="1" s="1"/>
  <c r="K1660" i="1" s="1"/>
  <c r="I1661" i="1"/>
  <c r="J1661" i="1" s="1"/>
  <c r="K1661" i="1" s="1"/>
  <c r="I1662" i="1"/>
  <c r="J1662" i="1" s="1"/>
  <c r="I1663" i="1"/>
  <c r="J1663" i="1" s="1"/>
  <c r="L1663" i="1" s="1"/>
  <c r="I1664" i="1"/>
  <c r="J1664" i="1" s="1"/>
  <c r="I1665" i="1"/>
  <c r="J1665" i="1" s="1"/>
  <c r="K1665" i="1" s="1"/>
  <c r="I1666" i="1"/>
  <c r="J1666" i="1" s="1"/>
  <c r="I1667" i="1"/>
  <c r="J1667" i="1" s="1"/>
  <c r="I1657" i="1"/>
  <c r="J1657" i="1" s="1"/>
  <c r="K1657" i="1" s="1"/>
  <c r="I1656" i="1"/>
  <c r="J1656" i="1" s="1"/>
  <c r="K1656" i="1" s="1"/>
  <c r="I1652" i="1"/>
  <c r="J1652" i="1" s="1"/>
  <c r="K1652" i="1" s="1"/>
  <c r="I1588" i="1"/>
  <c r="J1588" i="1" s="1"/>
  <c r="K1588" i="1" s="1"/>
  <c r="I1589" i="1"/>
  <c r="J1589" i="1" s="1"/>
  <c r="I1590" i="1"/>
  <c r="J1590" i="1" s="1"/>
  <c r="K1590" i="1" s="1"/>
  <c r="I1591" i="1"/>
  <c r="J1591" i="1" s="1"/>
  <c r="K1591" i="1" s="1"/>
  <c r="I1592" i="1"/>
  <c r="J1592" i="1" s="1"/>
  <c r="K1592" i="1" s="1"/>
  <c r="I1593" i="1"/>
  <c r="J1593" i="1" s="1"/>
  <c r="I1594" i="1"/>
  <c r="J1594" i="1" s="1"/>
  <c r="K1594" i="1" s="1"/>
  <c r="I1595" i="1"/>
  <c r="J1595" i="1" s="1"/>
  <c r="I1596" i="1"/>
  <c r="J1596" i="1" s="1"/>
  <c r="I1597" i="1"/>
  <c r="J1597" i="1" s="1"/>
  <c r="I1598" i="1"/>
  <c r="J1598" i="1" s="1"/>
  <c r="K1598" i="1" s="1"/>
  <c r="I1599" i="1"/>
  <c r="J1599" i="1" s="1"/>
  <c r="K1599" i="1" s="1"/>
  <c r="I1600" i="1"/>
  <c r="J1600" i="1" s="1"/>
  <c r="I1601" i="1"/>
  <c r="J1601" i="1" s="1"/>
  <c r="K1601" i="1" s="1"/>
  <c r="I1602" i="1"/>
  <c r="J1602" i="1" s="1"/>
  <c r="K1602" i="1" s="1"/>
  <c r="I1603" i="1"/>
  <c r="J1603" i="1" s="1"/>
  <c r="I1604" i="1"/>
  <c r="J1604" i="1" s="1"/>
  <c r="I1605" i="1"/>
  <c r="J1605" i="1" s="1"/>
  <c r="I1606" i="1"/>
  <c r="J1606" i="1" s="1"/>
  <c r="K1606" i="1" s="1"/>
  <c r="I1607" i="1"/>
  <c r="J1607" i="1" s="1"/>
  <c r="I1608" i="1"/>
  <c r="J1608" i="1" s="1"/>
  <c r="K1608" i="1" s="1"/>
  <c r="I1609" i="1"/>
  <c r="J1609" i="1" s="1"/>
  <c r="I1610" i="1"/>
  <c r="J1610" i="1" s="1"/>
  <c r="K1610" i="1" s="1"/>
  <c r="I1611" i="1"/>
  <c r="J1611" i="1" s="1"/>
  <c r="L1611" i="1" s="1"/>
  <c r="I1612" i="1"/>
  <c r="J1612" i="1" s="1"/>
  <c r="I1613" i="1"/>
  <c r="J1613" i="1" s="1"/>
  <c r="I1614" i="1"/>
  <c r="J1614" i="1" s="1"/>
  <c r="K1614" i="1" s="1"/>
  <c r="I1615" i="1"/>
  <c r="J1615" i="1" s="1"/>
  <c r="K1615" i="1" s="1"/>
  <c r="I1616" i="1"/>
  <c r="J1616" i="1" s="1"/>
  <c r="I1617" i="1"/>
  <c r="J1617" i="1" s="1"/>
  <c r="K1617" i="1" s="1"/>
  <c r="I1618" i="1"/>
  <c r="J1618" i="1" s="1"/>
  <c r="I1619" i="1"/>
  <c r="J1619" i="1" s="1"/>
  <c r="K1619" i="1" s="1"/>
  <c r="I1620" i="1"/>
  <c r="J1620" i="1" s="1"/>
  <c r="I1621" i="1"/>
  <c r="J1621" i="1" s="1"/>
  <c r="K1621" i="1" s="1"/>
  <c r="I1622" i="1"/>
  <c r="J1622" i="1" s="1"/>
  <c r="K1622" i="1" s="1"/>
  <c r="I1623" i="1"/>
  <c r="J1623" i="1" s="1"/>
  <c r="K1623" i="1" s="1"/>
  <c r="I1624" i="1"/>
  <c r="J1624" i="1" s="1"/>
  <c r="I1625" i="1"/>
  <c r="J1625" i="1" s="1"/>
  <c r="K1625" i="1" s="1"/>
  <c r="I1626" i="1"/>
  <c r="J1626" i="1" s="1"/>
  <c r="I1627" i="1"/>
  <c r="J1627" i="1" s="1"/>
  <c r="I1628" i="1"/>
  <c r="J1628" i="1" s="1"/>
  <c r="I1629" i="1"/>
  <c r="J1629" i="1" s="1"/>
  <c r="I1630" i="1"/>
  <c r="J1630" i="1" s="1"/>
  <c r="I1631" i="1"/>
  <c r="J1631" i="1" s="1"/>
  <c r="K1631" i="1" s="1"/>
  <c r="I1632" i="1"/>
  <c r="J1632" i="1" s="1"/>
  <c r="I1633" i="1"/>
  <c r="J1633" i="1" s="1"/>
  <c r="I1634" i="1"/>
  <c r="J1634" i="1" s="1"/>
  <c r="I1635" i="1"/>
  <c r="J1635" i="1" s="1"/>
  <c r="K1635" i="1" s="1"/>
  <c r="I1636" i="1"/>
  <c r="J1636" i="1" s="1"/>
  <c r="I1637" i="1"/>
  <c r="J1637" i="1" s="1"/>
  <c r="I1638" i="1"/>
  <c r="J1638" i="1" s="1"/>
  <c r="K1638" i="1" s="1"/>
  <c r="I1639" i="1"/>
  <c r="J1639" i="1" s="1"/>
  <c r="K1639" i="1" s="1"/>
  <c r="I1640" i="1"/>
  <c r="J1640" i="1" s="1"/>
  <c r="I1641" i="1"/>
  <c r="J1641" i="1" s="1"/>
  <c r="I1642" i="1"/>
  <c r="J1642" i="1" s="1"/>
  <c r="I1643" i="1"/>
  <c r="J1643" i="1" s="1"/>
  <c r="K1643" i="1" s="1"/>
  <c r="I1644" i="1"/>
  <c r="J1644" i="1" s="1"/>
  <c r="I1645" i="1"/>
  <c r="J1645" i="1" s="1"/>
  <c r="I1646" i="1"/>
  <c r="J1646" i="1" s="1"/>
  <c r="I1647" i="1"/>
  <c r="J1647" i="1" s="1"/>
  <c r="K1647" i="1" s="1"/>
  <c r="I1648" i="1"/>
  <c r="J1648" i="1" s="1"/>
  <c r="I1649" i="1"/>
  <c r="J1649" i="1" s="1"/>
  <c r="K1649" i="1" s="1"/>
  <c r="I1650" i="1"/>
  <c r="J1650" i="1" s="1"/>
  <c r="I1651" i="1"/>
  <c r="J1651" i="1" s="1"/>
  <c r="K1651" i="1" s="1"/>
  <c r="I1587" i="1"/>
  <c r="J1587" i="1" s="1"/>
  <c r="L1587" i="1" s="1"/>
  <c r="I1586" i="1"/>
  <c r="J1586" i="1" s="1"/>
  <c r="I1582" i="1"/>
  <c r="J1582" i="1" s="1"/>
  <c r="L1582" i="1" s="1"/>
  <c r="I1565" i="1"/>
  <c r="J1565" i="1" s="1"/>
  <c r="K1565" i="1" s="1"/>
  <c r="I1566" i="1"/>
  <c r="J1566" i="1" s="1"/>
  <c r="L1566" i="1" s="1"/>
  <c r="I1567" i="1"/>
  <c r="J1567" i="1" s="1"/>
  <c r="K1567" i="1" s="1"/>
  <c r="I1568" i="1"/>
  <c r="J1568" i="1" s="1"/>
  <c r="K1568" i="1" s="1"/>
  <c r="I1569" i="1"/>
  <c r="J1569" i="1" s="1"/>
  <c r="L1569" i="1" s="1"/>
  <c r="I1570" i="1"/>
  <c r="J1570" i="1" s="1"/>
  <c r="K1570" i="1" s="1"/>
  <c r="I1571" i="1"/>
  <c r="J1571" i="1" s="1"/>
  <c r="I1572" i="1"/>
  <c r="J1572" i="1" s="1"/>
  <c r="I1573" i="1"/>
  <c r="J1573" i="1" s="1"/>
  <c r="L1573" i="1" s="1"/>
  <c r="I1574" i="1"/>
  <c r="J1574" i="1" s="1"/>
  <c r="I1575" i="1"/>
  <c r="J1575" i="1" s="1"/>
  <c r="K1575" i="1" s="1"/>
  <c r="I1576" i="1"/>
  <c r="J1576" i="1" s="1"/>
  <c r="K1576" i="1" s="1"/>
  <c r="I1577" i="1"/>
  <c r="J1577" i="1" s="1"/>
  <c r="K1577" i="1" s="1"/>
  <c r="I1578" i="1"/>
  <c r="J1578" i="1" s="1"/>
  <c r="I1579" i="1"/>
  <c r="J1579" i="1" s="1"/>
  <c r="K1579" i="1" s="1"/>
  <c r="I1580" i="1"/>
  <c r="J1580" i="1" s="1"/>
  <c r="K1580" i="1" s="1"/>
  <c r="I1581" i="1"/>
  <c r="J1581" i="1" s="1"/>
  <c r="K1581" i="1" s="1"/>
  <c r="I1564" i="1"/>
  <c r="J1564" i="1" s="1"/>
  <c r="L1564" i="1" s="1"/>
  <c r="I1563" i="1"/>
  <c r="J1563" i="1" s="1"/>
  <c r="L1563" i="1" s="1"/>
  <c r="I1559" i="1"/>
  <c r="J1559" i="1" s="1"/>
  <c r="L1559" i="1" s="1"/>
  <c r="I1554" i="1"/>
  <c r="J1554" i="1" s="1"/>
  <c r="L1554" i="1" s="1"/>
  <c r="I1555" i="1"/>
  <c r="J1555" i="1" s="1"/>
  <c r="L1555" i="1" s="1"/>
  <c r="I1556" i="1"/>
  <c r="J1556" i="1" s="1"/>
  <c r="I1557" i="1"/>
  <c r="J1557" i="1" s="1"/>
  <c r="I1558" i="1"/>
  <c r="J1558" i="1" s="1"/>
  <c r="K1558" i="1" s="1"/>
  <c r="I1553" i="1"/>
  <c r="J1553" i="1" s="1"/>
  <c r="I1552" i="1"/>
  <c r="J1552" i="1" s="1"/>
  <c r="I1548" i="1"/>
  <c r="J1548" i="1" s="1"/>
  <c r="L1548" i="1" s="1"/>
  <c r="I1528" i="1"/>
  <c r="J1528" i="1" s="1"/>
  <c r="K1528" i="1" s="1"/>
  <c r="I1529" i="1"/>
  <c r="J1529" i="1" s="1"/>
  <c r="I1530" i="1"/>
  <c r="J1530" i="1" s="1"/>
  <c r="I1531" i="1"/>
  <c r="J1531" i="1" s="1"/>
  <c r="K1531" i="1" s="1"/>
  <c r="I1532" i="1"/>
  <c r="J1532" i="1" s="1"/>
  <c r="K1532" i="1" s="1"/>
  <c r="I1533" i="1"/>
  <c r="J1533" i="1" s="1"/>
  <c r="I1534" i="1"/>
  <c r="J1534" i="1" s="1"/>
  <c r="I1535" i="1"/>
  <c r="J1535" i="1" s="1"/>
  <c r="K1535" i="1" s="1"/>
  <c r="I1536" i="1"/>
  <c r="J1536" i="1" s="1"/>
  <c r="I1537" i="1"/>
  <c r="J1537" i="1" s="1"/>
  <c r="K1537" i="1" s="1"/>
  <c r="I1538" i="1"/>
  <c r="J1538" i="1" s="1"/>
  <c r="I1539" i="1"/>
  <c r="J1539" i="1" s="1"/>
  <c r="K1539" i="1" s="1"/>
  <c r="I1540" i="1"/>
  <c r="J1540" i="1" s="1"/>
  <c r="I1541" i="1"/>
  <c r="J1541" i="1" s="1"/>
  <c r="I1542" i="1"/>
  <c r="J1542" i="1" s="1"/>
  <c r="I1543" i="1"/>
  <c r="J1543" i="1" s="1"/>
  <c r="K1543" i="1" s="1"/>
  <c r="I1544" i="1"/>
  <c r="J1544" i="1" s="1"/>
  <c r="L1544" i="1" s="1"/>
  <c r="I1545" i="1"/>
  <c r="J1545" i="1" s="1"/>
  <c r="K1545" i="1" s="1"/>
  <c r="I1546" i="1"/>
  <c r="J1546" i="1" s="1"/>
  <c r="I1547" i="1"/>
  <c r="J1547" i="1" s="1"/>
  <c r="L1547" i="1" s="1"/>
  <c r="I1527" i="1"/>
  <c r="J1527" i="1" s="1"/>
  <c r="L1527" i="1" s="1"/>
  <c r="I1526" i="1"/>
  <c r="J1526" i="1" s="1"/>
  <c r="L1526" i="1" s="1"/>
  <c r="I1522" i="1"/>
  <c r="J1522" i="1" s="1"/>
  <c r="I1483" i="1"/>
  <c r="J1483" i="1" s="1"/>
  <c r="K1483" i="1" s="1"/>
  <c r="I1484" i="1"/>
  <c r="J1484" i="1" s="1"/>
  <c r="K1484" i="1" s="1"/>
  <c r="I1485" i="1"/>
  <c r="J1485" i="1" s="1"/>
  <c r="L1485" i="1" s="1"/>
  <c r="I1486" i="1"/>
  <c r="J1486" i="1" s="1"/>
  <c r="I1487" i="1"/>
  <c r="J1487" i="1" s="1"/>
  <c r="L1487" i="1" s="1"/>
  <c r="I1488" i="1"/>
  <c r="J1488" i="1" s="1"/>
  <c r="I1489" i="1"/>
  <c r="J1489" i="1" s="1"/>
  <c r="I1490" i="1"/>
  <c r="J1490" i="1" s="1"/>
  <c r="I1491" i="1"/>
  <c r="J1491" i="1" s="1"/>
  <c r="I1492" i="1"/>
  <c r="J1492" i="1" s="1"/>
  <c r="K1492" i="1" s="1"/>
  <c r="I1493" i="1"/>
  <c r="J1493" i="1" s="1"/>
  <c r="I1494" i="1"/>
  <c r="J1494" i="1" s="1"/>
  <c r="K1494" i="1" s="1"/>
  <c r="I1495" i="1"/>
  <c r="J1495" i="1" s="1"/>
  <c r="I1496" i="1"/>
  <c r="J1496" i="1" s="1"/>
  <c r="L1496" i="1" s="1"/>
  <c r="I1497" i="1"/>
  <c r="J1497" i="1" s="1"/>
  <c r="I1498" i="1"/>
  <c r="J1498" i="1" s="1"/>
  <c r="L1498" i="1" s="1"/>
  <c r="I1499" i="1"/>
  <c r="J1499" i="1" s="1"/>
  <c r="I1500" i="1"/>
  <c r="J1500" i="1" s="1"/>
  <c r="I1501" i="1"/>
  <c r="J1501" i="1" s="1"/>
  <c r="I1502" i="1"/>
  <c r="J1502" i="1" s="1"/>
  <c r="K1502" i="1" s="1"/>
  <c r="I1503" i="1"/>
  <c r="J1503" i="1" s="1"/>
  <c r="I1504" i="1"/>
  <c r="J1504" i="1" s="1"/>
  <c r="K1504" i="1" s="1"/>
  <c r="I1505" i="1"/>
  <c r="J1505" i="1" s="1"/>
  <c r="L1505" i="1" s="1"/>
  <c r="I1506" i="1"/>
  <c r="J1506" i="1" s="1"/>
  <c r="I1507" i="1"/>
  <c r="J1507" i="1" s="1"/>
  <c r="I1508" i="1"/>
  <c r="J1508" i="1" s="1"/>
  <c r="L1508" i="1" s="1"/>
  <c r="I1509" i="1"/>
  <c r="J1509" i="1" s="1"/>
  <c r="I1510" i="1"/>
  <c r="J1510" i="1" s="1"/>
  <c r="I1511" i="1"/>
  <c r="J1511" i="1" s="1"/>
  <c r="I1512" i="1"/>
  <c r="J1512" i="1" s="1"/>
  <c r="L1512" i="1" s="1"/>
  <c r="I1513" i="1"/>
  <c r="J1513" i="1" s="1"/>
  <c r="I1514" i="1"/>
  <c r="J1514" i="1" s="1"/>
  <c r="K1514" i="1" s="1"/>
  <c r="I1515" i="1"/>
  <c r="J1515" i="1" s="1"/>
  <c r="K1515" i="1" s="1"/>
  <c r="I1516" i="1"/>
  <c r="J1516" i="1" s="1"/>
  <c r="K1516" i="1" s="1"/>
  <c r="I1517" i="1"/>
  <c r="J1517" i="1" s="1"/>
  <c r="I1518" i="1"/>
  <c r="J1518" i="1" s="1"/>
  <c r="L1518" i="1" s="1"/>
  <c r="I1519" i="1"/>
  <c r="J1519" i="1" s="1"/>
  <c r="K1519" i="1" s="1"/>
  <c r="I1520" i="1"/>
  <c r="J1520" i="1" s="1"/>
  <c r="I1521" i="1"/>
  <c r="J1521" i="1" s="1"/>
  <c r="I1482" i="1"/>
  <c r="J1482" i="1" s="1"/>
  <c r="I1481" i="1"/>
  <c r="J1481" i="1" s="1"/>
  <c r="I1477" i="1"/>
  <c r="J1477" i="1" s="1"/>
  <c r="I1464" i="1"/>
  <c r="J1464" i="1" s="1"/>
  <c r="I1465" i="1"/>
  <c r="J1465" i="1" s="1"/>
  <c r="L1465" i="1" s="1"/>
  <c r="I1466" i="1"/>
  <c r="J1466" i="1" s="1"/>
  <c r="I1467" i="1"/>
  <c r="J1467" i="1" s="1"/>
  <c r="L1467" i="1" s="1"/>
  <c r="I1468" i="1"/>
  <c r="J1468" i="1" s="1"/>
  <c r="I1469" i="1"/>
  <c r="J1469" i="1" s="1"/>
  <c r="K1469" i="1" s="1"/>
  <c r="I1470" i="1"/>
  <c r="J1470" i="1" s="1"/>
  <c r="I1471" i="1"/>
  <c r="J1471" i="1" s="1"/>
  <c r="I1472" i="1"/>
  <c r="J1472" i="1" s="1"/>
  <c r="I1473" i="1"/>
  <c r="J1473" i="1" s="1"/>
  <c r="I1474" i="1"/>
  <c r="J1474" i="1" s="1"/>
  <c r="K1474" i="1" s="1"/>
  <c r="I1475" i="1"/>
  <c r="J1475" i="1" s="1"/>
  <c r="I1476" i="1"/>
  <c r="J1476" i="1" s="1"/>
  <c r="I1463" i="1"/>
  <c r="J1463" i="1" s="1"/>
  <c r="I1462" i="1"/>
  <c r="J1462" i="1" s="1"/>
  <c r="K1462" i="1" s="1"/>
  <c r="I1458" i="1"/>
  <c r="J1458" i="1" s="1"/>
  <c r="I1453" i="1"/>
  <c r="J1453" i="1" s="1"/>
  <c r="I1454" i="1"/>
  <c r="J1454" i="1" s="1"/>
  <c r="K1454" i="1" s="1"/>
  <c r="I1455" i="1"/>
  <c r="J1455" i="1" s="1"/>
  <c r="I1456" i="1"/>
  <c r="J1456" i="1" s="1"/>
  <c r="I1457" i="1"/>
  <c r="J1457" i="1" s="1"/>
  <c r="I1452" i="1"/>
  <c r="J1452" i="1" s="1"/>
  <c r="K1452" i="1" s="1"/>
  <c r="I1445" i="1"/>
  <c r="J1445" i="1" s="1"/>
  <c r="I1446" i="1"/>
  <c r="J1446" i="1" s="1"/>
  <c r="I1447" i="1"/>
  <c r="J1447" i="1" s="1"/>
  <c r="I1448" i="1"/>
  <c r="J1448" i="1" s="1"/>
  <c r="L1448" i="1" s="1"/>
  <c r="I1444" i="1"/>
  <c r="J1444" i="1" s="1"/>
  <c r="L1444" i="1" s="1"/>
  <c r="I1443" i="1"/>
  <c r="J1443" i="1" s="1"/>
  <c r="K1443" i="1" s="1"/>
  <c r="I1438" i="1"/>
  <c r="J1438" i="1" s="1"/>
  <c r="I1437" i="1"/>
  <c r="J1437" i="1" s="1"/>
  <c r="I1427" i="1"/>
  <c r="J1427" i="1" s="1"/>
  <c r="L1427" i="1" s="1"/>
  <c r="I1422" i="1"/>
  <c r="J1422" i="1" s="1"/>
  <c r="L1422" i="1" s="1"/>
  <c r="I1419" i="1"/>
  <c r="J1419" i="1" s="1"/>
  <c r="L1419" i="1" s="1"/>
  <c r="I1416" i="1"/>
  <c r="J1416" i="1" s="1"/>
  <c r="L1416" i="1" s="1"/>
  <c r="I1439" i="1"/>
  <c r="J1439" i="1" s="1"/>
  <c r="I1429" i="1"/>
  <c r="J1429" i="1" s="1"/>
  <c r="K1429" i="1" s="1"/>
  <c r="I1430" i="1"/>
  <c r="J1430" i="1" s="1"/>
  <c r="L1430" i="1" s="1"/>
  <c r="I1431" i="1"/>
  <c r="J1431" i="1" s="1"/>
  <c r="I1432" i="1"/>
  <c r="J1432" i="1" s="1"/>
  <c r="I1433" i="1"/>
  <c r="J1433" i="1" s="1"/>
  <c r="L1433" i="1" s="1"/>
  <c r="I1434" i="1"/>
  <c r="J1434" i="1" s="1"/>
  <c r="I1435" i="1"/>
  <c r="J1435" i="1" s="1"/>
  <c r="I1436" i="1"/>
  <c r="J1436" i="1" s="1"/>
  <c r="I1428" i="1"/>
  <c r="J1428" i="1" s="1"/>
  <c r="I1424" i="1"/>
  <c r="J1424" i="1" s="1"/>
  <c r="I1425" i="1"/>
  <c r="J1425" i="1" s="1"/>
  <c r="I1426" i="1"/>
  <c r="J1426" i="1" s="1"/>
  <c r="I1423" i="1"/>
  <c r="J1423" i="1" s="1"/>
  <c r="L1423" i="1" s="1"/>
  <c r="I1421" i="1"/>
  <c r="J1421" i="1" s="1"/>
  <c r="I1420" i="1"/>
  <c r="J1420" i="1" s="1"/>
  <c r="L1420" i="1" s="1"/>
  <c r="I1418" i="1"/>
  <c r="J1418" i="1" s="1"/>
  <c r="I1417" i="1"/>
  <c r="J1417" i="1" s="1"/>
  <c r="I1403" i="1"/>
  <c r="J1403" i="1" s="1"/>
  <c r="I1402" i="1"/>
  <c r="J1402" i="1" s="1"/>
  <c r="I1412" i="1"/>
  <c r="J1412" i="1" s="1"/>
  <c r="I1405" i="1"/>
  <c r="J1405" i="1" s="1"/>
  <c r="I1406" i="1"/>
  <c r="J1406" i="1" s="1"/>
  <c r="K1406" i="1" s="1"/>
  <c r="I1407" i="1"/>
  <c r="J1407" i="1" s="1"/>
  <c r="L1407" i="1" s="1"/>
  <c r="I1408" i="1"/>
  <c r="J1408" i="1" s="1"/>
  <c r="I1409" i="1"/>
  <c r="J1409" i="1" s="1"/>
  <c r="I1410" i="1"/>
  <c r="J1410" i="1" s="1"/>
  <c r="I1411" i="1"/>
  <c r="J1411" i="1" s="1"/>
  <c r="K1411" i="1" s="1"/>
  <c r="I1404" i="1"/>
  <c r="J1404" i="1" s="1"/>
  <c r="I1385" i="1"/>
  <c r="J1385" i="1" s="1"/>
  <c r="K1385" i="1" s="1"/>
  <c r="I1386" i="1"/>
  <c r="J1386" i="1" s="1"/>
  <c r="L1386" i="1" s="1"/>
  <c r="I1387" i="1"/>
  <c r="J1387" i="1" s="1"/>
  <c r="K1387" i="1" s="1"/>
  <c r="I1388" i="1"/>
  <c r="J1388" i="1" s="1"/>
  <c r="K1388" i="1" s="1"/>
  <c r="I1389" i="1"/>
  <c r="J1389" i="1" s="1"/>
  <c r="K1389" i="1" s="1"/>
  <c r="I1390" i="1"/>
  <c r="J1390" i="1" s="1"/>
  <c r="I1391" i="1"/>
  <c r="J1391" i="1" s="1"/>
  <c r="K1391" i="1" s="1"/>
  <c r="I1392" i="1"/>
  <c r="J1392" i="1" s="1"/>
  <c r="K1392" i="1" s="1"/>
  <c r="I1393" i="1"/>
  <c r="J1393" i="1" s="1"/>
  <c r="L1393" i="1" s="1"/>
  <c r="I1394" i="1"/>
  <c r="J1394" i="1" s="1"/>
  <c r="K1394" i="1" s="1"/>
  <c r="I1395" i="1"/>
  <c r="J1395" i="1" s="1"/>
  <c r="I1396" i="1"/>
  <c r="J1396" i="1" s="1"/>
  <c r="K1396" i="1" s="1"/>
  <c r="I1397" i="1"/>
  <c r="J1397" i="1" s="1"/>
  <c r="I1398" i="1"/>
  <c r="J1398" i="1" s="1"/>
  <c r="I1399" i="1"/>
  <c r="J1399" i="1" s="1"/>
  <c r="I1400" i="1"/>
  <c r="J1400" i="1" s="1"/>
  <c r="I1401" i="1"/>
  <c r="J1401" i="1" s="1"/>
  <c r="K1401" i="1" s="1"/>
  <c r="I1384" i="1"/>
  <c r="J1384" i="1" s="1"/>
  <c r="I1383" i="1"/>
  <c r="J1383" i="1" s="1"/>
  <c r="L1383" i="1" s="1"/>
  <c r="I406" i="1"/>
  <c r="J406" i="1" s="1"/>
  <c r="L406" i="1" s="1"/>
  <c r="I329" i="1"/>
  <c r="J329" i="1" s="1"/>
  <c r="L329" i="1" s="1"/>
  <c r="I330" i="1"/>
  <c r="J330" i="1" s="1"/>
  <c r="I331" i="1"/>
  <c r="J331" i="1" s="1"/>
  <c r="K331" i="1" s="1"/>
  <c r="I332" i="1"/>
  <c r="J332" i="1" s="1"/>
  <c r="I333" i="1"/>
  <c r="J333" i="1" s="1"/>
  <c r="I334" i="1"/>
  <c r="J334" i="1" s="1"/>
  <c r="I335" i="1"/>
  <c r="J335" i="1" s="1"/>
  <c r="K335" i="1" s="1"/>
  <c r="I336" i="1"/>
  <c r="J336" i="1" s="1"/>
  <c r="K336" i="1" s="1"/>
  <c r="I337" i="1"/>
  <c r="J337" i="1" s="1"/>
  <c r="L337" i="1" s="1"/>
  <c r="I338" i="1"/>
  <c r="J338" i="1" s="1"/>
  <c r="I339" i="1"/>
  <c r="J339" i="1" s="1"/>
  <c r="L339" i="1" s="1"/>
  <c r="I340" i="1"/>
  <c r="J340" i="1" s="1"/>
  <c r="I341" i="1"/>
  <c r="J341" i="1" s="1"/>
  <c r="L341" i="1" s="1"/>
  <c r="I342" i="1"/>
  <c r="J342" i="1" s="1"/>
  <c r="I343" i="1"/>
  <c r="J343" i="1" s="1"/>
  <c r="L343" i="1" s="1"/>
  <c r="I344" i="1"/>
  <c r="J344" i="1" s="1"/>
  <c r="L344" i="1" s="1"/>
  <c r="I345" i="1"/>
  <c r="J345" i="1" s="1"/>
  <c r="K345" i="1" s="1"/>
  <c r="I346" i="1"/>
  <c r="J346" i="1" s="1"/>
  <c r="I347" i="1"/>
  <c r="J347" i="1" s="1"/>
  <c r="L347" i="1" s="1"/>
  <c r="I348" i="1"/>
  <c r="J348" i="1" s="1"/>
  <c r="I349" i="1"/>
  <c r="J349" i="1" s="1"/>
  <c r="L349" i="1" s="1"/>
  <c r="I350" i="1"/>
  <c r="J350" i="1" s="1"/>
  <c r="I351" i="1"/>
  <c r="J351" i="1" s="1"/>
  <c r="K351" i="1" s="1"/>
  <c r="I352" i="1"/>
  <c r="J352" i="1" s="1"/>
  <c r="I353" i="1"/>
  <c r="J353" i="1" s="1"/>
  <c r="I354" i="1"/>
  <c r="J354" i="1" s="1"/>
  <c r="I355" i="1"/>
  <c r="J355" i="1" s="1"/>
  <c r="I356" i="1"/>
  <c r="J356" i="1" s="1"/>
  <c r="I357" i="1"/>
  <c r="J357" i="1" s="1"/>
  <c r="K357" i="1" s="1"/>
  <c r="I358" i="1"/>
  <c r="J358" i="1" s="1"/>
  <c r="I359" i="1"/>
  <c r="J359" i="1" s="1"/>
  <c r="I360" i="1"/>
  <c r="J360" i="1" s="1"/>
  <c r="I361" i="1"/>
  <c r="J361" i="1" s="1"/>
  <c r="I362" i="1"/>
  <c r="J362" i="1" s="1"/>
  <c r="I363" i="1"/>
  <c r="J363" i="1" s="1"/>
  <c r="L363" i="1" s="1"/>
  <c r="I364" i="1"/>
  <c r="J364" i="1" s="1"/>
  <c r="I365" i="1"/>
  <c r="J365" i="1" s="1"/>
  <c r="L365" i="1" s="1"/>
  <c r="I366" i="1"/>
  <c r="J366" i="1" s="1"/>
  <c r="I367" i="1"/>
  <c r="J367" i="1" s="1"/>
  <c r="I368" i="1"/>
  <c r="J368" i="1" s="1"/>
  <c r="I369" i="1"/>
  <c r="J369" i="1" s="1"/>
  <c r="I370" i="1"/>
  <c r="J370" i="1" s="1"/>
  <c r="I371" i="1"/>
  <c r="J371" i="1" s="1"/>
  <c r="I372" i="1"/>
  <c r="J372" i="1" s="1"/>
  <c r="I373" i="1"/>
  <c r="J373" i="1" s="1"/>
  <c r="K373" i="1" s="1"/>
  <c r="I374" i="1"/>
  <c r="J374" i="1" s="1"/>
  <c r="I375" i="1"/>
  <c r="J375" i="1" s="1"/>
  <c r="K375" i="1" s="1"/>
  <c r="I376" i="1"/>
  <c r="J376" i="1" s="1"/>
  <c r="I377" i="1"/>
  <c r="J377" i="1" s="1"/>
  <c r="I378" i="1"/>
  <c r="J378" i="1" s="1"/>
  <c r="I379" i="1"/>
  <c r="J379" i="1" s="1"/>
  <c r="L379" i="1" s="1"/>
  <c r="I380" i="1"/>
  <c r="J380" i="1" s="1"/>
  <c r="I381" i="1"/>
  <c r="J381" i="1" s="1"/>
  <c r="I382" i="1"/>
  <c r="J382" i="1" s="1"/>
  <c r="I383" i="1"/>
  <c r="J383" i="1" s="1"/>
  <c r="L383" i="1" s="1"/>
  <c r="I384" i="1"/>
  <c r="J384" i="1" s="1"/>
  <c r="I385" i="1"/>
  <c r="J385" i="1" s="1"/>
  <c r="I386" i="1"/>
  <c r="J386" i="1" s="1"/>
  <c r="I387" i="1"/>
  <c r="J387" i="1" s="1"/>
  <c r="L387" i="1" s="1"/>
  <c r="I388" i="1"/>
  <c r="J388" i="1" s="1"/>
  <c r="I389" i="1"/>
  <c r="J389" i="1" s="1"/>
  <c r="K389" i="1" s="1"/>
  <c r="I390" i="1"/>
  <c r="J390" i="1" s="1"/>
  <c r="I391" i="1"/>
  <c r="J391" i="1" s="1"/>
  <c r="I392" i="1"/>
  <c r="J392" i="1" s="1"/>
  <c r="K392" i="1" s="1"/>
  <c r="I393" i="1"/>
  <c r="J393" i="1" s="1"/>
  <c r="I394" i="1"/>
  <c r="J394" i="1" s="1"/>
  <c r="I395" i="1"/>
  <c r="J395" i="1" s="1"/>
  <c r="L395" i="1" s="1"/>
  <c r="I396" i="1"/>
  <c r="J396" i="1" s="1"/>
  <c r="I397" i="1"/>
  <c r="J397" i="1" s="1"/>
  <c r="I398" i="1"/>
  <c r="J398" i="1" s="1"/>
  <c r="I399" i="1"/>
  <c r="J399" i="1" s="1"/>
  <c r="K399" i="1" s="1"/>
  <c r="I400" i="1"/>
  <c r="J400" i="1" s="1"/>
  <c r="I401" i="1"/>
  <c r="J401" i="1" s="1"/>
  <c r="K401" i="1" s="1"/>
  <c r="I402" i="1"/>
  <c r="J402" i="1" s="1"/>
  <c r="I403" i="1"/>
  <c r="J403" i="1" s="1"/>
  <c r="L403" i="1" s="1"/>
  <c r="I404" i="1"/>
  <c r="J404" i="1" s="1"/>
  <c r="I405" i="1"/>
  <c r="J405" i="1" s="1"/>
  <c r="I328" i="1"/>
  <c r="J328" i="1" s="1"/>
  <c r="L328" i="1" s="1"/>
  <c r="I327" i="1"/>
  <c r="J327" i="1" s="1"/>
  <c r="K327" i="1" s="1"/>
  <c r="I1369" i="1"/>
  <c r="J1369" i="1" s="1"/>
  <c r="I1368" i="1"/>
  <c r="J1368" i="1" s="1"/>
  <c r="L1368" i="1" s="1"/>
  <c r="I1364" i="1"/>
  <c r="J1364" i="1" s="1"/>
  <c r="I1355" i="1"/>
  <c r="J1355" i="1" s="1"/>
  <c r="I1356" i="1"/>
  <c r="J1356" i="1" s="1"/>
  <c r="I1357" i="1"/>
  <c r="J1357" i="1" s="1"/>
  <c r="K1357" i="1" s="1"/>
  <c r="I1358" i="1"/>
  <c r="J1358" i="1" s="1"/>
  <c r="K1358" i="1" s="1"/>
  <c r="I1359" i="1"/>
  <c r="J1359" i="1" s="1"/>
  <c r="I1360" i="1"/>
  <c r="J1360" i="1" s="1"/>
  <c r="I1361" i="1"/>
  <c r="J1361" i="1" s="1"/>
  <c r="K1361" i="1" s="1"/>
  <c r="I1362" i="1"/>
  <c r="J1362" i="1" s="1"/>
  <c r="K1362" i="1" s="1"/>
  <c r="I1354" i="1"/>
  <c r="J1354" i="1" s="1"/>
  <c r="L1354" i="1" s="1"/>
  <c r="I1374" i="1"/>
  <c r="J1374" i="1" s="1"/>
  <c r="L1374" i="1" s="1"/>
  <c r="I1371" i="1"/>
  <c r="J1371" i="1" s="1"/>
  <c r="I1372" i="1"/>
  <c r="J1372" i="1" s="1"/>
  <c r="K1372" i="1" s="1"/>
  <c r="I1373" i="1"/>
  <c r="J1373" i="1" s="1"/>
  <c r="K1373" i="1" s="1"/>
  <c r="I1370" i="1"/>
  <c r="J1370" i="1" s="1"/>
  <c r="I1366" i="1"/>
  <c r="J1366" i="1" s="1"/>
  <c r="L1366" i="1" s="1"/>
  <c r="I1367" i="1"/>
  <c r="J1367" i="1" s="1"/>
  <c r="I1365" i="1"/>
  <c r="J1365" i="1" s="1"/>
  <c r="I1363" i="1"/>
  <c r="J1363" i="1" s="1"/>
  <c r="L1363" i="1" s="1"/>
  <c r="I1328" i="1"/>
  <c r="J1328" i="1" s="1"/>
  <c r="I1329" i="1"/>
  <c r="J1329" i="1" s="1"/>
  <c r="K1329" i="1" s="1"/>
  <c r="I1330" i="1"/>
  <c r="J1330" i="1" s="1"/>
  <c r="K1330" i="1" s="1"/>
  <c r="I1331" i="1"/>
  <c r="J1331" i="1" s="1"/>
  <c r="K1331" i="1" s="1"/>
  <c r="I1332" i="1"/>
  <c r="J1332" i="1" s="1"/>
  <c r="K1332" i="1" s="1"/>
  <c r="I1333" i="1"/>
  <c r="J1333" i="1" s="1"/>
  <c r="I1334" i="1"/>
  <c r="J1334" i="1" s="1"/>
  <c r="I1335" i="1"/>
  <c r="J1335" i="1" s="1"/>
  <c r="K1335" i="1" s="1"/>
  <c r="I1336" i="1"/>
  <c r="J1336" i="1" s="1"/>
  <c r="L1336" i="1" s="1"/>
  <c r="I1337" i="1"/>
  <c r="J1337" i="1" s="1"/>
  <c r="L1337" i="1" s="1"/>
  <c r="I1338" i="1"/>
  <c r="J1338" i="1" s="1"/>
  <c r="I1339" i="1"/>
  <c r="J1339" i="1" s="1"/>
  <c r="I1340" i="1"/>
  <c r="J1340" i="1" s="1"/>
  <c r="I1341" i="1"/>
  <c r="J1341" i="1" s="1"/>
  <c r="I1342" i="1"/>
  <c r="J1342" i="1" s="1"/>
  <c r="L1342" i="1" s="1"/>
  <c r="I1343" i="1"/>
  <c r="J1343" i="1" s="1"/>
  <c r="I1344" i="1"/>
  <c r="J1344" i="1" s="1"/>
  <c r="I1345" i="1"/>
  <c r="J1345" i="1" s="1"/>
  <c r="K1345" i="1" s="1"/>
  <c r="I1346" i="1"/>
  <c r="J1346" i="1" s="1"/>
  <c r="L1346" i="1" s="1"/>
  <c r="I1347" i="1"/>
  <c r="J1347" i="1" s="1"/>
  <c r="I1348" i="1"/>
  <c r="J1348" i="1" s="1"/>
  <c r="I1349" i="1"/>
  <c r="J1349" i="1" s="1"/>
  <c r="I1350" i="1"/>
  <c r="J1350" i="1" s="1"/>
  <c r="K1350" i="1" s="1"/>
  <c r="I1351" i="1"/>
  <c r="J1351" i="1" s="1"/>
  <c r="L1351" i="1" s="1"/>
  <c r="I1352" i="1"/>
  <c r="J1352" i="1" s="1"/>
  <c r="I1353" i="1"/>
  <c r="J1353" i="1" s="1"/>
  <c r="K1353" i="1" s="1"/>
  <c r="I1327" i="1"/>
  <c r="J1327" i="1" s="1"/>
  <c r="I1326" i="1"/>
  <c r="J1326" i="1" s="1"/>
  <c r="I1322" i="1"/>
  <c r="J1322" i="1" s="1"/>
  <c r="I1292" i="1"/>
  <c r="J1292" i="1" s="1"/>
  <c r="I1293" i="1"/>
  <c r="J1293" i="1" s="1"/>
  <c r="K1293" i="1" s="1"/>
  <c r="I1294" i="1"/>
  <c r="J1294" i="1" s="1"/>
  <c r="L1294" i="1" s="1"/>
  <c r="I1295" i="1"/>
  <c r="J1295" i="1" s="1"/>
  <c r="I1296" i="1"/>
  <c r="J1296" i="1" s="1"/>
  <c r="I1297" i="1"/>
  <c r="J1297" i="1" s="1"/>
  <c r="K1297" i="1" s="1"/>
  <c r="I1298" i="1"/>
  <c r="J1298" i="1" s="1"/>
  <c r="I1299" i="1"/>
  <c r="J1299" i="1" s="1"/>
  <c r="I1300" i="1"/>
  <c r="J1300" i="1" s="1"/>
  <c r="I1301" i="1"/>
  <c r="J1301" i="1" s="1"/>
  <c r="K1301" i="1" s="1"/>
  <c r="I1302" i="1"/>
  <c r="J1302" i="1" s="1"/>
  <c r="K1302" i="1" s="1"/>
  <c r="I1303" i="1"/>
  <c r="J1303" i="1" s="1"/>
  <c r="I1304" i="1"/>
  <c r="J1304" i="1" s="1"/>
  <c r="K1304" i="1" s="1"/>
  <c r="I1305" i="1"/>
  <c r="J1305" i="1" s="1"/>
  <c r="I1306" i="1"/>
  <c r="J1306" i="1" s="1"/>
  <c r="I1307" i="1"/>
  <c r="J1307" i="1" s="1"/>
  <c r="I1308" i="1"/>
  <c r="J1308" i="1" s="1"/>
  <c r="I1309" i="1"/>
  <c r="J1309" i="1" s="1"/>
  <c r="I1310" i="1"/>
  <c r="J1310" i="1" s="1"/>
  <c r="L1310" i="1" s="1"/>
  <c r="I1311" i="1"/>
  <c r="J1311" i="1" s="1"/>
  <c r="I1312" i="1"/>
  <c r="J1312" i="1" s="1"/>
  <c r="K1312" i="1" s="1"/>
  <c r="I1313" i="1"/>
  <c r="J1313" i="1" s="1"/>
  <c r="L1313" i="1" s="1"/>
  <c r="I1314" i="1"/>
  <c r="J1314" i="1" s="1"/>
  <c r="I1315" i="1"/>
  <c r="J1315" i="1" s="1"/>
  <c r="K1315" i="1" s="1"/>
  <c r="I1316" i="1"/>
  <c r="J1316" i="1" s="1"/>
  <c r="I1317" i="1"/>
  <c r="J1317" i="1" s="1"/>
  <c r="K1317" i="1" s="1"/>
  <c r="I1318" i="1"/>
  <c r="J1318" i="1" s="1"/>
  <c r="I1319" i="1"/>
  <c r="J1319" i="1" s="1"/>
  <c r="K1319" i="1" s="1"/>
  <c r="I1320" i="1"/>
  <c r="J1320" i="1" s="1"/>
  <c r="K1320" i="1" s="1"/>
  <c r="I1321" i="1"/>
  <c r="J1321" i="1" s="1"/>
  <c r="I1291" i="1"/>
  <c r="J1291" i="1" s="1"/>
  <c r="I1290" i="1"/>
  <c r="J1290" i="1" s="1"/>
  <c r="L1290" i="1" s="1"/>
  <c r="I1275" i="1"/>
  <c r="J1275" i="1" s="1"/>
  <c r="L1275" i="1" s="1"/>
  <c r="I1269" i="1"/>
  <c r="J1269" i="1" s="1"/>
  <c r="K1269" i="1" s="1"/>
  <c r="I1270" i="1"/>
  <c r="J1270" i="1" s="1"/>
  <c r="L1270" i="1" s="1"/>
  <c r="I1271" i="1"/>
  <c r="J1271" i="1" s="1"/>
  <c r="L1271" i="1" s="1"/>
  <c r="I1272" i="1"/>
  <c r="J1272" i="1" s="1"/>
  <c r="L1272" i="1" s="1"/>
  <c r="I1273" i="1"/>
  <c r="J1273" i="1" s="1"/>
  <c r="K1273" i="1" s="1"/>
  <c r="I1268" i="1"/>
  <c r="J1268" i="1" s="1"/>
  <c r="I1266" i="1"/>
  <c r="J1266" i="1" s="1"/>
  <c r="I1276" i="1"/>
  <c r="J1276" i="1" s="1"/>
  <c r="L1276" i="1" s="1"/>
  <c r="I1274" i="1"/>
  <c r="J1274" i="1" s="1"/>
  <c r="L1274" i="1" s="1"/>
  <c r="I1267" i="1"/>
  <c r="J1267" i="1" s="1"/>
  <c r="K1267" i="1" s="1"/>
  <c r="I1262" i="1"/>
  <c r="J1262" i="1" s="1"/>
  <c r="I1258" i="1"/>
  <c r="J1258" i="1" s="1"/>
  <c r="L1258" i="1" s="1"/>
  <c r="I1259" i="1"/>
  <c r="J1259" i="1" s="1"/>
  <c r="I1260" i="1"/>
  <c r="J1260" i="1" s="1"/>
  <c r="I1261" i="1"/>
  <c r="J1261" i="1" s="1"/>
  <c r="L1261" i="1" s="1"/>
  <c r="I1257" i="1"/>
  <c r="J1257" i="1" s="1"/>
  <c r="L1257" i="1" s="1"/>
  <c r="I1256" i="1"/>
  <c r="J1256" i="1" s="1"/>
  <c r="L1256" i="1" s="1"/>
  <c r="I1252" i="1"/>
  <c r="J1252" i="1" s="1"/>
  <c r="L1252" i="1" s="1"/>
  <c r="I1235" i="1"/>
  <c r="J1235" i="1" s="1"/>
  <c r="L1235" i="1" s="1"/>
  <c r="I1236" i="1"/>
  <c r="J1236" i="1" s="1"/>
  <c r="L1236" i="1" s="1"/>
  <c r="I1237" i="1"/>
  <c r="J1237" i="1" s="1"/>
  <c r="I1238" i="1"/>
  <c r="J1238" i="1" s="1"/>
  <c r="I1239" i="1"/>
  <c r="J1239" i="1" s="1"/>
  <c r="K1239" i="1" s="1"/>
  <c r="I1240" i="1"/>
  <c r="J1240" i="1" s="1"/>
  <c r="L1240" i="1" s="1"/>
  <c r="I1241" i="1"/>
  <c r="J1241" i="1" s="1"/>
  <c r="K1241" i="1" s="1"/>
  <c r="I1242" i="1"/>
  <c r="J1242" i="1" s="1"/>
  <c r="K1242" i="1" s="1"/>
  <c r="I1243" i="1"/>
  <c r="J1243" i="1" s="1"/>
  <c r="I1244" i="1"/>
  <c r="J1244" i="1" s="1"/>
  <c r="K1244" i="1" s="1"/>
  <c r="I1245" i="1"/>
  <c r="J1245" i="1" s="1"/>
  <c r="I1246" i="1"/>
  <c r="J1246" i="1" s="1"/>
  <c r="K1246" i="1" s="1"/>
  <c r="I1247" i="1"/>
  <c r="J1247" i="1" s="1"/>
  <c r="K1247" i="1" s="1"/>
  <c r="I1248" i="1"/>
  <c r="J1248" i="1" s="1"/>
  <c r="K1248" i="1" s="1"/>
  <c r="I1249" i="1"/>
  <c r="J1249" i="1" s="1"/>
  <c r="K1249" i="1" s="1"/>
  <c r="I1250" i="1"/>
  <c r="J1250" i="1" s="1"/>
  <c r="L1250" i="1" s="1"/>
  <c r="I1251" i="1"/>
  <c r="J1251" i="1" s="1"/>
  <c r="K1251" i="1" s="1"/>
  <c r="I1234" i="1"/>
  <c r="J1234" i="1" s="1"/>
  <c r="K1234" i="1" s="1"/>
  <c r="I1233" i="1"/>
  <c r="J1233" i="1" s="1"/>
  <c r="I1219" i="1"/>
  <c r="J1219" i="1" s="1"/>
  <c r="I1213" i="1"/>
  <c r="J1213" i="1" s="1"/>
  <c r="K1213" i="1" s="1"/>
  <c r="I1214" i="1"/>
  <c r="J1214" i="1" s="1"/>
  <c r="K1214" i="1" s="1"/>
  <c r="I1215" i="1"/>
  <c r="J1215" i="1" s="1"/>
  <c r="K1215" i="1" s="1"/>
  <c r="I1216" i="1"/>
  <c r="J1216" i="1" s="1"/>
  <c r="K1216" i="1" s="1"/>
  <c r="I1217" i="1"/>
  <c r="J1217" i="1" s="1"/>
  <c r="K1217" i="1" s="1"/>
  <c r="I1218" i="1"/>
  <c r="J1218" i="1" s="1"/>
  <c r="I1212" i="1"/>
  <c r="J1212" i="1" s="1"/>
  <c r="L1212" i="1" s="1"/>
  <c r="I1211" i="1"/>
  <c r="J1211" i="1" s="1"/>
  <c r="L1211" i="1" s="1"/>
  <c r="I1207" i="1"/>
  <c r="J1207" i="1" s="1"/>
  <c r="K1207" i="1" s="1"/>
  <c r="I1186" i="1"/>
  <c r="J1186" i="1" s="1"/>
  <c r="L1186" i="1" s="1"/>
  <c r="I1187" i="1"/>
  <c r="J1187" i="1" s="1"/>
  <c r="L1187" i="1" s="1"/>
  <c r="I1188" i="1"/>
  <c r="J1188" i="1" s="1"/>
  <c r="K1188" i="1" s="1"/>
  <c r="I1189" i="1"/>
  <c r="J1189" i="1" s="1"/>
  <c r="L1189" i="1" s="1"/>
  <c r="I1190" i="1"/>
  <c r="J1190" i="1" s="1"/>
  <c r="L1190" i="1" s="1"/>
  <c r="I1191" i="1"/>
  <c r="J1191" i="1" s="1"/>
  <c r="I1192" i="1"/>
  <c r="J1192" i="1" s="1"/>
  <c r="I1193" i="1"/>
  <c r="J1193" i="1" s="1"/>
  <c r="K1193" i="1" s="1"/>
  <c r="I1194" i="1"/>
  <c r="J1194" i="1" s="1"/>
  <c r="L1194" i="1" s="1"/>
  <c r="I1195" i="1"/>
  <c r="J1195" i="1" s="1"/>
  <c r="L1195" i="1" s="1"/>
  <c r="I1196" i="1"/>
  <c r="J1196" i="1" s="1"/>
  <c r="L1196" i="1" s="1"/>
  <c r="I1197" i="1"/>
  <c r="J1197" i="1" s="1"/>
  <c r="I1198" i="1"/>
  <c r="J1198" i="1" s="1"/>
  <c r="L1198" i="1" s="1"/>
  <c r="I1199" i="1"/>
  <c r="J1199" i="1" s="1"/>
  <c r="I1200" i="1"/>
  <c r="J1200" i="1" s="1"/>
  <c r="I1201" i="1"/>
  <c r="J1201" i="1" s="1"/>
  <c r="I1202" i="1"/>
  <c r="J1202" i="1" s="1"/>
  <c r="K1202" i="1" s="1"/>
  <c r="I1203" i="1"/>
  <c r="J1203" i="1" s="1"/>
  <c r="I1204" i="1"/>
  <c r="J1204" i="1" s="1"/>
  <c r="K1204" i="1" s="1"/>
  <c r="I1205" i="1"/>
  <c r="J1205" i="1" s="1"/>
  <c r="K1205" i="1" s="1"/>
  <c r="I1206" i="1"/>
  <c r="J1206" i="1" s="1"/>
  <c r="L1206" i="1" s="1"/>
  <c r="I1185" i="1"/>
  <c r="J1185" i="1" s="1"/>
  <c r="I1184" i="1"/>
  <c r="J1184" i="1" s="1"/>
  <c r="I1180" i="1"/>
  <c r="J1180" i="1" s="1"/>
  <c r="I1178" i="1"/>
  <c r="J1178" i="1" s="1"/>
  <c r="L1178" i="1" s="1"/>
  <c r="I1179" i="1"/>
  <c r="J1179" i="1" s="1"/>
  <c r="I1177" i="1"/>
  <c r="J1177" i="1" s="1"/>
  <c r="K1177" i="1" s="1"/>
  <c r="I1176" i="1"/>
  <c r="J1176" i="1" s="1"/>
  <c r="I1172" i="1"/>
  <c r="J1172" i="1" s="1"/>
  <c r="L1172" i="1" s="1"/>
  <c r="I1166" i="1"/>
  <c r="J1166" i="1" s="1"/>
  <c r="I1167" i="1"/>
  <c r="J1167" i="1" s="1"/>
  <c r="I1168" i="1"/>
  <c r="J1168" i="1" s="1"/>
  <c r="K1168" i="1" s="1"/>
  <c r="I1169" i="1"/>
  <c r="J1169" i="1" s="1"/>
  <c r="K1169" i="1" s="1"/>
  <c r="I1170" i="1"/>
  <c r="J1170" i="1" s="1"/>
  <c r="K1170" i="1" s="1"/>
  <c r="I1171" i="1"/>
  <c r="J1171" i="1" s="1"/>
  <c r="K1171" i="1" s="1"/>
  <c r="I1165" i="1"/>
  <c r="J1165" i="1" s="1"/>
  <c r="I1164" i="1"/>
  <c r="J1164" i="1" s="1"/>
  <c r="L1164" i="1" s="1"/>
  <c r="I1159" i="1"/>
  <c r="J1159" i="1" s="1"/>
  <c r="L1159" i="1" s="1"/>
  <c r="I1160" i="1"/>
  <c r="J1160" i="1" s="1"/>
  <c r="I1153" i="1"/>
  <c r="J1153" i="1" s="1"/>
  <c r="I1154" i="1"/>
  <c r="J1154" i="1" s="1"/>
  <c r="I1155" i="1"/>
  <c r="J1155" i="1" s="1"/>
  <c r="I1156" i="1"/>
  <c r="J1156" i="1" s="1"/>
  <c r="I1157" i="1"/>
  <c r="J1157" i="1" s="1"/>
  <c r="I1158" i="1"/>
  <c r="J1158" i="1" s="1"/>
  <c r="I1152" i="1"/>
  <c r="J1152" i="1" s="1"/>
  <c r="K1152" i="1" s="1"/>
  <c r="I1151" i="1"/>
  <c r="J1151" i="1" s="1"/>
  <c r="L1151" i="1" s="1"/>
  <c r="I1137" i="1"/>
  <c r="J1137" i="1" s="1"/>
  <c r="K1137" i="1" s="1"/>
  <c r="I1102" i="1"/>
  <c r="J1102" i="1" s="1"/>
  <c r="L1102" i="1" s="1"/>
  <c r="I1103" i="1"/>
  <c r="J1103" i="1" s="1"/>
  <c r="I1104" i="1"/>
  <c r="J1104" i="1" s="1"/>
  <c r="K1104" i="1" s="1"/>
  <c r="I1105" i="1"/>
  <c r="J1105" i="1" s="1"/>
  <c r="K1105" i="1" s="1"/>
  <c r="I1106" i="1"/>
  <c r="J1106" i="1" s="1"/>
  <c r="I1107" i="1"/>
  <c r="J1107" i="1" s="1"/>
  <c r="K1107" i="1" s="1"/>
  <c r="I1108" i="1"/>
  <c r="J1108" i="1" s="1"/>
  <c r="K1108" i="1" s="1"/>
  <c r="I1109" i="1"/>
  <c r="J1109" i="1" s="1"/>
  <c r="I1110" i="1"/>
  <c r="J1110" i="1" s="1"/>
  <c r="I1111" i="1"/>
  <c r="J1111" i="1" s="1"/>
  <c r="I1112" i="1"/>
  <c r="J1112" i="1" s="1"/>
  <c r="L1112" i="1" s="1"/>
  <c r="I1113" i="1"/>
  <c r="J1113" i="1" s="1"/>
  <c r="K1113" i="1" s="1"/>
  <c r="I1114" i="1"/>
  <c r="J1114" i="1" s="1"/>
  <c r="K1114" i="1" s="1"/>
  <c r="I1115" i="1"/>
  <c r="J1115" i="1" s="1"/>
  <c r="K1115" i="1" s="1"/>
  <c r="I1116" i="1"/>
  <c r="J1116" i="1" s="1"/>
  <c r="K1116" i="1" s="1"/>
  <c r="I1117" i="1"/>
  <c r="J1117" i="1" s="1"/>
  <c r="I1118" i="1"/>
  <c r="J1118" i="1" s="1"/>
  <c r="K1118" i="1" s="1"/>
  <c r="I1119" i="1"/>
  <c r="J1119" i="1" s="1"/>
  <c r="L1119" i="1" s="1"/>
  <c r="I1120" i="1"/>
  <c r="J1120" i="1" s="1"/>
  <c r="L1120" i="1" s="1"/>
  <c r="I1121" i="1"/>
  <c r="J1121" i="1" s="1"/>
  <c r="K1121" i="1" s="1"/>
  <c r="I1122" i="1"/>
  <c r="J1122" i="1" s="1"/>
  <c r="I1123" i="1"/>
  <c r="J1123" i="1" s="1"/>
  <c r="K1123" i="1" s="1"/>
  <c r="I1124" i="1"/>
  <c r="J1124" i="1" s="1"/>
  <c r="L1124" i="1" s="1"/>
  <c r="I1125" i="1"/>
  <c r="J1125" i="1" s="1"/>
  <c r="K1125" i="1" s="1"/>
  <c r="I1126" i="1"/>
  <c r="J1126" i="1" s="1"/>
  <c r="I1127" i="1"/>
  <c r="J1127" i="1" s="1"/>
  <c r="I1128" i="1"/>
  <c r="J1128" i="1" s="1"/>
  <c r="K1128" i="1" s="1"/>
  <c r="I1129" i="1"/>
  <c r="J1129" i="1" s="1"/>
  <c r="K1129" i="1" s="1"/>
  <c r="I1130" i="1"/>
  <c r="J1130" i="1" s="1"/>
  <c r="I1131" i="1"/>
  <c r="J1131" i="1" s="1"/>
  <c r="K1131" i="1" s="1"/>
  <c r="I1132" i="1"/>
  <c r="J1132" i="1" s="1"/>
  <c r="K1132" i="1" s="1"/>
  <c r="I1133" i="1"/>
  <c r="J1133" i="1" s="1"/>
  <c r="I1134" i="1"/>
  <c r="J1134" i="1" s="1"/>
  <c r="I1135" i="1"/>
  <c r="J1135" i="1" s="1"/>
  <c r="K1135" i="1" s="1"/>
  <c r="I1136" i="1"/>
  <c r="J1136" i="1" s="1"/>
  <c r="K1136" i="1" s="1"/>
  <c r="I1101" i="1"/>
  <c r="J1101" i="1" s="1"/>
  <c r="K1101" i="1" s="1"/>
  <c r="I1100" i="1"/>
  <c r="J1100" i="1" s="1"/>
  <c r="L1100" i="1" s="1"/>
  <c r="I1072" i="1"/>
  <c r="J1072" i="1" s="1"/>
  <c r="L1072" i="1" s="1"/>
  <c r="I1073" i="1"/>
  <c r="J1073" i="1" s="1"/>
  <c r="L1073" i="1" s="1"/>
  <c r="I1074" i="1"/>
  <c r="J1074" i="1" s="1"/>
  <c r="K1074" i="1" s="1"/>
  <c r="I1075" i="1"/>
  <c r="J1075" i="1" s="1"/>
  <c r="I1076" i="1"/>
  <c r="J1076" i="1" s="1"/>
  <c r="K1076" i="1" s="1"/>
  <c r="I1077" i="1"/>
  <c r="J1077" i="1" s="1"/>
  <c r="L1077" i="1" s="1"/>
  <c r="I1078" i="1"/>
  <c r="J1078" i="1" s="1"/>
  <c r="K1078" i="1" s="1"/>
  <c r="I1079" i="1"/>
  <c r="J1079" i="1" s="1"/>
  <c r="L1079" i="1" s="1"/>
  <c r="I1080" i="1"/>
  <c r="J1080" i="1" s="1"/>
  <c r="L1080" i="1" s="1"/>
  <c r="I1081" i="1"/>
  <c r="J1081" i="1" s="1"/>
  <c r="L1081" i="1" s="1"/>
  <c r="I1082" i="1"/>
  <c r="J1082" i="1" s="1"/>
  <c r="I1083" i="1"/>
  <c r="J1083" i="1" s="1"/>
  <c r="I1084" i="1"/>
  <c r="J1084" i="1" s="1"/>
  <c r="K1084" i="1" s="1"/>
  <c r="I1085" i="1"/>
  <c r="J1085" i="1" s="1"/>
  <c r="K1085" i="1" s="1"/>
  <c r="I1086" i="1"/>
  <c r="J1086" i="1" s="1"/>
  <c r="K1086" i="1" s="1"/>
  <c r="I1087" i="1"/>
  <c r="J1087" i="1" s="1"/>
  <c r="K1087" i="1" s="1"/>
  <c r="I1088" i="1"/>
  <c r="J1088" i="1" s="1"/>
  <c r="L1088" i="1" s="1"/>
  <c r="I1089" i="1"/>
  <c r="J1089" i="1" s="1"/>
  <c r="L1089" i="1" s="1"/>
  <c r="I1090" i="1"/>
  <c r="J1090" i="1" s="1"/>
  <c r="I1091" i="1"/>
  <c r="J1091" i="1" s="1"/>
  <c r="I1092" i="1"/>
  <c r="J1092" i="1" s="1"/>
  <c r="K1092" i="1" s="1"/>
  <c r="I1093" i="1"/>
  <c r="J1093" i="1" s="1"/>
  <c r="K1093" i="1" s="1"/>
  <c r="I1094" i="1"/>
  <c r="J1094" i="1" s="1"/>
  <c r="L1094" i="1" s="1"/>
  <c r="I1095" i="1"/>
  <c r="J1095" i="1" s="1"/>
  <c r="K1095" i="1" s="1"/>
  <c r="I1071" i="1"/>
  <c r="J1071" i="1" s="1"/>
  <c r="K1071" i="1" s="1"/>
  <c r="I1070" i="1"/>
  <c r="J1070" i="1" s="1"/>
  <c r="K1070" i="1" s="1"/>
  <c r="I1066" i="1"/>
  <c r="J1066" i="1" s="1"/>
  <c r="I1020" i="1"/>
  <c r="J1020" i="1" s="1"/>
  <c r="I1021" i="1"/>
  <c r="J1021" i="1" s="1"/>
  <c r="K1021" i="1" s="1"/>
  <c r="I1022" i="1"/>
  <c r="J1022" i="1" s="1"/>
  <c r="K1022" i="1" s="1"/>
  <c r="I1023" i="1"/>
  <c r="J1023" i="1" s="1"/>
  <c r="K1023" i="1" s="1"/>
  <c r="I1024" i="1"/>
  <c r="J1024" i="1" s="1"/>
  <c r="I1025" i="1"/>
  <c r="J1025" i="1" s="1"/>
  <c r="K1025" i="1" s="1"/>
  <c r="I1026" i="1"/>
  <c r="J1026" i="1" s="1"/>
  <c r="L1026" i="1" s="1"/>
  <c r="I1027" i="1"/>
  <c r="J1027" i="1" s="1"/>
  <c r="I1028" i="1"/>
  <c r="J1028" i="1" s="1"/>
  <c r="I1029" i="1"/>
  <c r="J1029" i="1" s="1"/>
  <c r="K1029" i="1" s="1"/>
  <c r="I1030" i="1"/>
  <c r="J1030" i="1" s="1"/>
  <c r="K1030" i="1" s="1"/>
  <c r="I1031" i="1"/>
  <c r="J1031" i="1" s="1"/>
  <c r="K1031" i="1" s="1"/>
  <c r="I1032" i="1"/>
  <c r="J1032" i="1" s="1"/>
  <c r="K1032" i="1" s="1"/>
  <c r="I1033" i="1"/>
  <c r="J1033" i="1" s="1"/>
  <c r="K1033" i="1" s="1"/>
  <c r="I1034" i="1"/>
  <c r="J1034" i="1" s="1"/>
  <c r="L1034" i="1" s="1"/>
  <c r="I1035" i="1"/>
  <c r="J1035" i="1" s="1"/>
  <c r="I1036" i="1"/>
  <c r="J1036" i="1" s="1"/>
  <c r="I1037" i="1"/>
  <c r="J1037" i="1" s="1"/>
  <c r="K1037" i="1" s="1"/>
  <c r="I1038" i="1"/>
  <c r="J1038" i="1" s="1"/>
  <c r="K1038" i="1" s="1"/>
  <c r="I1039" i="1"/>
  <c r="J1039" i="1" s="1"/>
  <c r="K1039" i="1" s="1"/>
  <c r="I1040" i="1"/>
  <c r="J1040" i="1" s="1"/>
  <c r="K1040" i="1" s="1"/>
  <c r="I1041" i="1"/>
  <c r="J1041" i="1" s="1"/>
  <c r="K1041" i="1" s="1"/>
  <c r="I1042" i="1"/>
  <c r="J1042" i="1" s="1"/>
  <c r="L1042" i="1" s="1"/>
  <c r="I1043" i="1"/>
  <c r="J1043" i="1" s="1"/>
  <c r="K1043" i="1" s="1"/>
  <c r="I1044" i="1"/>
  <c r="J1044" i="1" s="1"/>
  <c r="I1045" i="1"/>
  <c r="J1045" i="1" s="1"/>
  <c r="K1045" i="1" s="1"/>
  <c r="I1046" i="1"/>
  <c r="J1046" i="1" s="1"/>
  <c r="L1046" i="1" s="1"/>
  <c r="I1047" i="1"/>
  <c r="J1047" i="1" s="1"/>
  <c r="K1047" i="1" s="1"/>
  <c r="I1048" i="1"/>
  <c r="J1048" i="1" s="1"/>
  <c r="L1048" i="1" s="1"/>
  <c r="I1049" i="1"/>
  <c r="J1049" i="1" s="1"/>
  <c r="I1050" i="1"/>
  <c r="J1050" i="1" s="1"/>
  <c r="K1050" i="1" s="1"/>
  <c r="I1051" i="1"/>
  <c r="J1051" i="1" s="1"/>
  <c r="I1052" i="1"/>
  <c r="J1052" i="1" s="1"/>
  <c r="K1052" i="1" s="1"/>
  <c r="I1053" i="1"/>
  <c r="J1053" i="1" s="1"/>
  <c r="K1053" i="1" s="1"/>
  <c r="I1054" i="1"/>
  <c r="J1054" i="1" s="1"/>
  <c r="K1054" i="1" s="1"/>
  <c r="I1055" i="1"/>
  <c r="J1055" i="1" s="1"/>
  <c r="K1055" i="1" s="1"/>
  <c r="I1056" i="1"/>
  <c r="J1056" i="1" s="1"/>
  <c r="K1056" i="1" s="1"/>
  <c r="I1057" i="1"/>
  <c r="J1057" i="1" s="1"/>
  <c r="K1057" i="1" s="1"/>
  <c r="I1058" i="1"/>
  <c r="J1058" i="1" s="1"/>
  <c r="K1058" i="1" s="1"/>
  <c r="I1059" i="1"/>
  <c r="J1059" i="1" s="1"/>
  <c r="I1060" i="1"/>
  <c r="J1060" i="1" s="1"/>
  <c r="I1061" i="1"/>
  <c r="J1061" i="1" s="1"/>
  <c r="K1061" i="1" s="1"/>
  <c r="I1062" i="1"/>
  <c r="J1062" i="1" s="1"/>
  <c r="K1062" i="1" s="1"/>
  <c r="I1063" i="1"/>
  <c r="J1063" i="1" s="1"/>
  <c r="K1063" i="1" s="1"/>
  <c r="I1064" i="1"/>
  <c r="J1064" i="1" s="1"/>
  <c r="K1064" i="1" s="1"/>
  <c r="I1065" i="1"/>
  <c r="J1065" i="1" s="1"/>
  <c r="I1019" i="1"/>
  <c r="J1019" i="1" s="1"/>
  <c r="K1019" i="1" s="1"/>
  <c r="I1018" i="1"/>
  <c r="J1018" i="1" s="1"/>
  <c r="K1018" i="1" s="1"/>
  <c r="I1014" i="1"/>
  <c r="J1014" i="1" s="1"/>
  <c r="I1009" i="1"/>
  <c r="J1009" i="1" s="1"/>
  <c r="K1009" i="1" s="1"/>
  <c r="I1010" i="1"/>
  <c r="J1010" i="1" s="1"/>
  <c r="L1010" i="1" s="1"/>
  <c r="I1011" i="1"/>
  <c r="J1011" i="1" s="1"/>
  <c r="K1011" i="1" s="1"/>
  <c r="I1012" i="1"/>
  <c r="J1012" i="1" s="1"/>
  <c r="L1012" i="1" s="1"/>
  <c r="I1013" i="1"/>
  <c r="J1013" i="1" s="1"/>
  <c r="K1013" i="1" s="1"/>
  <c r="I1008" i="1"/>
  <c r="J1008" i="1" s="1"/>
  <c r="L1008" i="1" s="1"/>
  <c r="I1007" i="1"/>
  <c r="J1007" i="1" s="1"/>
  <c r="I1003" i="1"/>
  <c r="J1003" i="1" s="1"/>
  <c r="L1003" i="1" s="1"/>
  <c r="I985" i="1"/>
  <c r="J985" i="1" s="1"/>
  <c r="K985" i="1" s="1"/>
  <c r="I986" i="1"/>
  <c r="J986" i="1" s="1"/>
  <c r="K986" i="1" s="1"/>
  <c r="I987" i="1"/>
  <c r="J987" i="1" s="1"/>
  <c r="L987" i="1" s="1"/>
  <c r="I988" i="1"/>
  <c r="J988" i="1" s="1"/>
  <c r="K988" i="1" s="1"/>
  <c r="I989" i="1"/>
  <c r="J989" i="1" s="1"/>
  <c r="I990" i="1"/>
  <c r="J990" i="1" s="1"/>
  <c r="K990" i="1" s="1"/>
  <c r="I991" i="1"/>
  <c r="J991" i="1" s="1"/>
  <c r="I992" i="1"/>
  <c r="J992" i="1" s="1"/>
  <c r="K992" i="1" s="1"/>
  <c r="I993" i="1"/>
  <c r="J993" i="1" s="1"/>
  <c r="K993" i="1" s="1"/>
  <c r="I994" i="1"/>
  <c r="J994" i="1" s="1"/>
  <c r="K994" i="1" s="1"/>
  <c r="I995" i="1"/>
  <c r="J995" i="1" s="1"/>
  <c r="I996" i="1"/>
  <c r="J996" i="1" s="1"/>
  <c r="K996" i="1" s="1"/>
  <c r="I997" i="1"/>
  <c r="J997" i="1" s="1"/>
  <c r="K997" i="1" s="1"/>
  <c r="I998" i="1"/>
  <c r="J998" i="1" s="1"/>
  <c r="L998" i="1" s="1"/>
  <c r="I999" i="1"/>
  <c r="J999" i="1" s="1"/>
  <c r="I1000" i="1"/>
  <c r="J1000" i="1" s="1"/>
  <c r="K1000" i="1" s="1"/>
  <c r="I1001" i="1"/>
  <c r="J1001" i="1" s="1"/>
  <c r="K1001" i="1" s="1"/>
  <c r="I1002" i="1"/>
  <c r="J1002" i="1" s="1"/>
  <c r="K1002" i="1" s="1"/>
  <c r="I984" i="1"/>
  <c r="J984" i="1" s="1"/>
  <c r="I983" i="1"/>
  <c r="J983" i="1" s="1"/>
  <c r="K983" i="1" s="1"/>
  <c r="L2924" i="1"/>
  <c r="K3194" i="1"/>
  <c r="K3186" i="1"/>
  <c r="L3186" i="1"/>
  <c r="L3157" i="1"/>
  <c r="L3138" i="1"/>
  <c r="L3128" i="1"/>
  <c r="L3120" i="1"/>
  <c r="K3105" i="1"/>
  <c r="L3090" i="1"/>
  <c r="K3080" i="1"/>
  <c r="L3037" i="1"/>
  <c r="K3020" i="1"/>
  <c r="K3012" i="1"/>
  <c r="L3011" i="1"/>
  <c r="K2997" i="1"/>
  <c r="L2989" i="1"/>
  <c r="K2989" i="1"/>
  <c r="K2979" i="1"/>
  <c r="K2987" i="1"/>
  <c r="L2987" i="1"/>
  <c r="L2964" i="1"/>
  <c r="L2948" i="1"/>
  <c r="K2940" i="1"/>
  <c r="L2925" i="1"/>
  <c r="L2788" i="1"/>
  <c r="K2759" i="1"/>
  <c r="K2736" i="1"/>
  <c r="L2751" i="1"/>
  <c r="K2741" i="1"/>
  <c r="L2754" i="1"/>
  <c r="K2708" i="1"/>
  <c r="L2616" i="1"/>
  <c r="K2522" i="1"/>
  <c r="K2534" i="1"/>
  <c r="L2534" i="1"/>
  <c r="K2525" i="1"/>
  <c r="L2525" i="1"/>
  <c r="L2532" i="1"/>
  <c r="K2516" i="1"/>
  <c r="K2515" i="1"/>
  <c r="L2499" i="1"/>
  <c r="K2498" i="1"/>
  <c r="K2482" i="1"/>
  <c r="K2466" i="1"/>
  <c r="K2506" i="1"/>
  <c r="L2455" i="1"/>
  <c r="L2439" i="1"/>
  <c r="K2431" i="1"/>
  <c r="L2423" i="1"/>
  <c r="L2384" i="1"/>
  <c r="L2368" i="1"/>
  <c r="L2355" i="1"/>
  <c r="K2347" i="1"/>
  <c r="K2333" i="1"/>
  <c r="L2327" i="1"/>
  <c r="L2311" i="1"/>
  <c r="K2303" i="1"/>
  <c r="L2303" i="1"/>
  <c r="K2263" i="1"/>
  <c r="L2263" i="1"/>
  <c r="L2247" i="1"/>
  <c r="K2244" i="1"/>
  <c r="L2217" i="1"/>
  <c r="L2225" i="1"/>
  <c r="L2209" i="1"/>
  <c r="K2201" i="1"/>
  <c r="L2201" i="1"/>
  <c r="L2192" i="1"/>
  <c r="K2184" i="1"/>
  <c r="L2184" i="1"/>
  <c r="L2176" i="1"/>
  <c r="K2168" i="1"/>
  <c r="L2168" i="1"/>
  <c r="K2127" i="1"/>
  <c r="L2119" i="1"/>
  <c r="L2111" i="1"/>
  <c r="L2083" i="1"/>
  <c r="L2075" i="1"/>
  <c r="L2067" i="1"/>
  <c r="K2085" i="1"/>
  <c r="K2052" i="1"/>
  <c r="L2052" i="1"/>
  <c r="L2033" i="1"/>
  <c r="K2031" i="1"/>
  <c r="L2031" i="1"/>
  <c r="K2022" i="1"/>
  <c r="L2022" i="1"/>
  <c r="K2006" i="1"/>
  <c r="L2006" i="1"/>
  <c r="K1983" i="1"/>
  <c r="K1975" i="1"/>
  <c r="L1951" i="1"/>
  <c r="L1904" i="1"/>
  <c r="L1896" i="1"/>
  <c r="L1880" i="1"/>
  <c r="L1856" i="1"/>
  <c r="L1848" i="1"/>
  <c r="K1848" i="1"/>
  <c r="K1844" i="1"/>
  <c r="L1844" i="1"/>
  <c r="K1836" i="1"/>
  <c r="L1836" i="1"/>
  <c r="K1843" i="1"/>
  <c r="K1846" i="1"/>
  <c r="K1841" i="1"/>
  <c r="L1841" i="1"/>
  <c r="L1830" i="1"/>
  <c r="L1829" i="1"/>
  <c r="L1814" i="1"/>
  <c r="L1760" i="1"/>
  <c r="K1746" i="1"/>
  <c r="L1668" i="1"/>
  <c r="L1606" i="1"/>
  <c r="L1269" i="1"/>
  <c r="K1266" i="1"/>
  <c r="L1266" i="1"/>
  <c r="K1155" i="1"/>
  <c r="L1155" i="1"/>
  <c r="K1153" i="1"/>
  <c r="L1153" i="1"/>
  <c r="K1151" i="1"/>
  <c r="I979" i="1"/>
  <c r="J979" i="1" s="1"/>
  <c r="I949" i="1"/>
  <c r="J949" i="1" s="1"/>
  <c r="L949" i="1" s="1"/>
  <c r="I950" i="1"/>
  <c r="J950" i="1" s="1"/>
  <c r="L950" i="1" s="1"/>
  <c r="I951" i="1"/>
  <c r="J951" i="1" s="1"/>
  <c r="K951" i="1" s="1"/>
  <c r="I952" i="1"/>
  <c r="J952" i="1" s="1"/>
  <c r="L952" i="1" s="1"/>
  <c r="I953" i="1"/>
  <c r="J953" i="1" s="1"/>
  <c r="K953" i="1" s="1"/>
  <c r="I954" i="1"/>
  <c r="I955" i="1"/>
  <c r="J955" i="1" s="1"/>
  <c r="L955" i="1" s="1"/>
  <c r="I956" i="1"/>
  <c r="J956" i="1" s="1"/>
  <c r="K956" i="1" s="1"/>
  <c r="I957" i="1"/>
  <c r="J957" i="1" s="1"/>
  <c r="K957" i="1" s="1"/>
  <c r="I958" i="1"/>
  <c r="J958" i="1" s="1"/>
  <c r="K958" i="1" s="1"/>
  <c r="I959" i="1"/>
  <c r="J959" i="1" s="1"/>
  <c r="L959" i="1" s="1"/>
  <c r="I960" i="1"/>
  <c r="J960" i="1" s="1"/>
  <c r="L960" i="1" s="1"/>
  <c r="I961" i="1"/>
  <c r="J961" i="1" s="1"/>
  <c r="K961" i="1" s="1"/>
  <c r="I962" i="1"/>
  <c r="J962" i="1" s="1"/>
  <c r="I963" i="1"/>
  <c r="J963" i="1" s="1"/>
  <c r="I964" i="1"/>
  <c r="J964" i="1" s="1"/>
  <c r="K964" i="1" s="1"/>
  <c r="I965" i="1"/>
  <c r="J965" i="1" s="1"/>
  <c r="L965" i="1" s="1"/>
  <c r="I966" i="1"/>
  <c r="J966" i="1" s="1"/>
  <c r="I967" i="1"/>
  <c r="J967" i="1" s="1"/>
  <c r="K967" i="1" s="1"/>
  <c r="I968" i="1"/>
  <c r="J968" i="1" s="1"/>
  <c r="K968" i="1" s="1"/>
  <c r="I969" i="1"/>
  <c r="J969" i="1" s="1"/>
  <c r="K969" i="1" s="1"/>
  <c r="I970" i="1"/>
  <c r="J970" i="1" s="1"/>
  <c r="I971" i="1"/>
  <c r="J971" i="1" s="1"/>
  <c r="L971" i="1" s="1"/>
  <c r="I972" i="1"/>
  <c r="J972" i="1" s="1"/>
  <c r="K972" i="1" s="1"/>
  <c r="I973" i="1"/>
  <c r="J973" i="1" s="1"/>
  <c r="K973" i="1" s="1"/>
  <c r="I974" i="1"/>
  <c r="J974" i="1" s="1"/>
  <c r="I975" i="1"/>
  <c r="J975" i="1" s="1"/>
  <c r="K975" i="1" s="1"/>
  <c r="I976" i="1"/>
  <c r="J976" i="1" s="1"/>
  <c r="L976" i="1" s="1"/>
  <c r="I977" i="1"/>
  <c r="J977" i="1" s="1"/>
  <c r="K977" i="1" s="1"/>
  <c r="I978" i="1"/>
  <c r="J978" i="1" s="1"/>
  <c r="L978" i="1" s="1"/>
  <c r="I948" i="1"/>
  <c r="J948" i="1" s="1"/>
  <c r="I947" i="1"/>
  <c r="J947" i="1" s="1"/>
  <c r="I943" i="1"/>
  <c r="J943" i="1" s="1"/>
  <c r="K943" i="1" s="1"/>
  <c r="I935" i="1"/>
  <c r="J935" i="1" s="1"/>
  <c r="K935" i="1" s="1"/>
  <c r="I936" i="1"/>
  <c r="J936" i="1" s="1"/>
  <c r="I937" i="1"/>
  <c r="I938" i="1"/>
  <c r="J938" i="1" s="1"/>
  <c r="I939" i="1"/>
  <c r="J939" i="1" s="1"/>
  <c r="L939" i="1" s="1"/>
  <c r="I940" i="1"/>
  <c r="J940" i="1" s="1"/>
  <c r="K940" i="1" s="1"/>
  <c r="I941" i="1"/>
  <c r="J941" i="1" s="1"/>
  <c r="I942" i="1"/>
  <c r="J942" i="1" s="1"/>
  <c r="I934" i="1"/>
  <c r="J934" i="1" s="1"/>
  <c r="I933" i="1"/>
  <c r="J933" i="1" s="1"/>
  <c r="L933" i="1" s="1"/>
  <c r="I929" i="1"/>
  <c r="J929" i="1" s="1"/>
  <c r="L929" i="1" s="1"/>
  <c r="I878" i="1"/>
  <c r="J878" i="1" s="1"/>
  <c r="K878" i="1" s="1"/>
  <c r="I879" i="1"/>
  <c r="J879" i="1" s="1"/>
  <c r="L879" i="1" s="1"/>
  <c r="I880" i="1"/>
  <c r="J880" i="1" s="1"/>
  <c r="L880" i="1" s="1"/>
  <c r="I881" i="1"/>
  <c r="J881" i="1" s="1"/>
  <c r="I882" i="1"/>
  <c r="J882" i="1" s="1"/>
  <c r="I883" i="1"/>
  <c r="J883" i="1" s="1"/>
  <c r="K883" i="1" s="1"/>
  <c r="I884" i="1"/>
  <c r="J884" i="1" s="1"/>
  <c r="K884" i="1" s="1"/>
  <c r="I885" i="1"/>
  <c r="J885" i="1" s="1"/>
  <c r="K885" i="1" s="1"/>
  <c r="I886" i="1"/>
  <c r="J886" i="1" s="1"/>
  <c r="L886" i="1" s="1"/>
  <c r="I887" i="1"/>
  <c r="J887" i="1" s="1"/>
  <c r="K887" i="1" s="1"/>
  <c r="I888" i="1"/>
  <c r="J888" i="1" s="1"/>
  <c r="K888" i="1" s="1"/>
  <c r="I889" i="1"/>
  <c r="J889" i="1" s="1"/>
  <c r="I890" i="1"/>
  <c r="J890" i="1" s="1"/>
  <c r="I891" i="1"/>
  <c r="J891" i="1" s="1"/>
  <c r="K891" i="1" s="1"/>
  <c r="I892" i="1"/>
  <c r="J892" i="1" s="1"/>
  <c r="K892" i="1" s="1"/>
  <c r="I893" i="1"/>
  <c r="J893" i="1" s="1"/>
  <c r="K893" i="1" s="1"/>
  <c r="I894" i="1"/>
  <c r="J894" i="1" s="1"/>
  <c r="K894" i="1" s="1"/>
  <c r="I895" i="1"/>
  <c r="J895" i="1" s="1"/>
  <c r="I896" i="1"/>
  <c r="J896" i="1" s="1"/>
  <c r="K896" i="1" s="1"/>
  <c r="I897" i="1"/>
  <c r="J897" i="1" s="1"/>
  <c r="K897" i="1" s="1"/>
  <c r="I898" i="1"/>
  <c r="J898" i="1" s="1"/>
  <c r="I899" i="1"/>
  <c r="J899" i="1" s="1"/>
  <c r="L899" i="1" s="1"/>
  <c r="I900" i="1"/>
  <c r="J900" i="1" s="1"/>
  <c r="L900" i="1" s="1"/>
  <c r="I901" i="1"/>
  <c r="J901" i="1" s="1"/>
  <c r="K901" i="1" s="1"/>
  <c r="I902" i="1"/>
  <c r="J902" i="1" s="1"/>
  <c r="K902" i="1" s="1"/>
  <c r="I903" i="1"/>
  <c r="J903" i="1" s="1"/>
  <c r="L903" i="1" s="1"/>
  <c r="I904" i="1"/>
  <c r="J904" i="1" s="1"/>
  <c r="I905" i="1"/>
  <c r="J905" i="1" s="1"/>
  <c r="K905" i="1" s="1"/>
  <c r="I906" i="1"/>
  <c r="J906" i="1" s="1"/>
  <c r="L906" i="1" s="1"/>
  <c r="I907" i="1"/>
  <c r="J907" i="1" s="1"/>
  <c r="K907" i="1" s="1"/>
  <c r="I908" i="1"/>
  <c r="J908" i="1" s="1"/>
  <c r="L908" i="1" s="1"/>
  <c r="I909" i="1"/>
  <c r="J909" i="1" s="1"/>
  <c r="K909" i="1" s="1"/>
  <c r="I910" i="1"/>
  <c r="J910" i="1" s="1"/>
  <c r="K910" i="1" s="1"/>
  <c r="I911" i="1"/>
  <c r="J911" i="1" s="1"/>
  <c r="L911" i="1" s="1"/>
  <c r="I912" i="1"/>
  <c r="J912" i="1" s="1"/>
  <c r="L912" i="1" s="1"/>
  <c r="I913" i="1"/>
  <c r="J913" i="1" s="1"/>
  <c r="I914" i="1"/>
  <c r="J914" i="1" s="1"/>
  <c r="I915" i="1"/>
  <c r="J915" i="1" s="1"/>
  <c r="L915" i="1" s="1"/>
  <c r="I916" i="1"/>
  <c r="J916" i="1" s="1"/>
  <c r="L916" i="1" s="1"/>
  <c r="I917" i="1"/>
  <c r="J917" i="1" s="1"/>
  <c r="I918" i="1"/>
  <c r="J918" i="1" s="1"/>
  <c r="L918" i="1" s="1"/>
  <c r="I919" i="1"/>
  <c r="J919" i="1" s="1"/>
  <c r="K919" i="1" s="1"/>
  <c r="I920" i="1"/>
  <c r="J920" i="1" s="1"/>
  <c r="K920" i="1" s="1"/>
  <c r="I921" i="1"/>
  <c r="J921" i="1" s="1"/>
  <c r="I922" i="1"/>
  <c r="J922" i="1" s="1"/>
  <c r="I923" i="1"/>
  <c r="J923" i="1" s="1"/>
  <c r="K923" i="1" s="1"/>
  <c r="I924" i="1"/>
  <c r="J924" i="1" s="1"/>
  <c r="K924" i="1" s="1"/>
  <c r="I925" i="1"/>
  <c r="J925" i="1" s="1"/>
  <c r="K925" i="1" s="1"/>
  <c r="I926" i="1"/>
  <c r="J926" i="1" s="1"/>
  <c r="K926" i="1" s="1"/>
  <c r="I927" i="1"/>
  <c r="J927" i="1" s="1"/>
  <c r="I928" i="1"/>
  <c r="J928" i="1" s="1"/>
  <c r="L928" i="1" s="1"/>
  <c r="I877" i="1"/>
  <c r="J877" i="1" s="1"/>
  <c r="I876" i="1"/>
  <c r="I872" i="1"/>
  <c r="J872" i="1" s="1"/>
  <c r="K872" i="1" s="1"/>
  <c r="I847" i="1"/>
  <c r="J847" i="1" s="1"/>
  <c r="K847" i="1" s="1"/>
  <c r="I848" i="1"/>
  <c r="J848" i="1" s="1"/>
  <c r="L848" i="1" s="1"/>
  <c r="I849" i="1"/>
  <c r="J849" i="1" s="1"/>
  <c r="K849" i="1" s="1"/>
  <c r="I850" i="1"/>
  <c r="J850" i="1" s="1"/>
  <c r="L850" i="1" s="1"/>
  <c r="I851" i="1"/>
  <c r="J851" i="1" s="1"/>
  <c r="L851" i="1" s="1"/>
  <c r="I852" i="1"/>
  <c r="J852" i="1" s="1"/>
  <c r="I853" i="1"/>
  <c r="I854" i="1"/>
  <c r="J854" i="1" s="1"/>
  <c r="I855" i="1"/>
  <c r="J855" i="1" s="1"/>
  <c r="I856" i="1"/>
  <c r="J856" i="1" s="1"/>
  <c r="I857" i="1"/>
  <c r="J857" i="1" s="1"/>
  <c r="I858" i="1"/>
  <c r="J858" i="1" s="1"/>
  <c r="L858" i="1" s="1"/>
  <c r="I859" i="1"/>
  <c r="J859" i="1" s="1"/>
  <c r="L859" i="1" s="1"/>
  <c r="I860" i="1"/>
  <c r="J860" i="1" s="1"/>
  <c r="L860" i="1" s="1"/>
  <c r="I861" i="1"/>
  <c r="J861" i="1" s="1"/>
  <c r="L861" i="1" s="1"/>
  <c r="I862" i="1"/>
  <c r="J862" i="1" s="1"/>
  <c r="L862" i="1" s="1"/>
  <c r="I863" i="1"/>
  <c r="J863" i="1" s="1"/>
  <c r="I864" i="1"/>
  <c r="J864" i="1" s="1"/>
  <c r="K864" i="1" s="1"/>
  <c r="I865" i="1"/>
  <c r="J865" i="1" s="1"/>
  <c r="I866" i="1"/>
  <c r="J866" i="1" s="1"/>
  <c r="I867" i="1"/>
  <c r="J867" i="1" s="1"/>
  <c r="I868" i="1"/>
  <c r="J868" i="1" s="1"/>
  <c r="I869" i="1"/>
  <c r="J869" i="1" s="1"/>
  <c r="K869" i="1" s="1"/>
  <c r="I870" i="1"/>
  <c r="J870" i="1" s="1"/>
  <c r="I871" i="1"/>
  <c r="J871" i="1" s="1"/>
  <c r="I846" i="1"/>
  <c r="J846" i="1" s="1"/>
  <c r="L846" i="1" s="1"/>
  <c r="I845" i="1"/>
  <c r="J845" i="1" s="1"/>
  <c r="L845" i="1" s="1"/>
  <c r="I841" i="1"/>
  <c r="J841" i="1" s="1"/>
  <c r="L841" i="1" s="1"/>
  <c r="I826" i="1"/>
  <c r="J826" i="1" s="1"/>
  <c r="I827" i="1"/>
  <c r="J827" i="1" s="1"/>
  <c r="I828" i="1"/>
  <c r="J828" i="1" s="1"/>
  <c r="I829" i="1"/>
  <c r="J829" i="1" s="1"/>
  <c r="I830" i="1"/>
  <c r="J830" i="1" s="1"/>
  <c r="K830" i="1" s="1"/>
  <c r="I831" i="1"/>
  <c r="J831" i="1" s="1"/>
  <c r="K831" i="1" s="1"/>
  <c r="I832" i="1"/>
  <c r="J832" i="1" s="1"/>
  <c r="K832" i="1" s="1"/>
  <c r="I833" i="1"/>
  <c r="J833" i="1" s="1"/>
  <c r="I834" i="1"/>
  <c r="J834" i="1" s="1"/>
  <c r="I835" i="1"/>
  <c r="J835" i="1" s="1"/>
  <c r="K835" i="1" s="1"/>
  <c r="I836" i="1"/>
  <c r="J836" i="1" s="1"/>
  <c r="L836" i="1" s="1"/>
  <c r="I837" i="1"/>
  <c r="J837" i="1" s="1"/>
  <c r="L837" i="1" s="1"/>
  <c r="I838" i="1"/>
  <c r="J838" i="1" s="1"/>
  <c r="I839" i="1"/>
  <c r="J839" i="1" s="1"/>
  <c r="I840" i="1"/>
  <c r="J840" i="1" s="1"/>
  <c r="I825" i="1"/>
  <c r="J825" i="1" s="1"/>
  <c r="L825" i="1" s="1"/>
  <c r="I824" i="1"/>
  <c r="J824" i="1" s="1"/>
  <c r="K824" i="1" s="1"/>
  <c r="I823" i="1"/>
  <c r="J823" i="1" s="1"/>
  <c r="K823" i="1" s="1"/>
  <c r="I819" i="1"/>
  <c r="J819" i="1" s="1"/>
  <c r="I808" i="1"/>
  <c r="J808" i="1" s="1"/>
  <c r="K808" i="1" s="1"/>
  <c r="I809" i="1"/>
  <c r="J809" i="1" s="1"/>
  <c r="K809" i="1" s="1"/>
  <c r="I810" i="1"/>
  <c r="J810" i="1" s="1"/>
  <c r="L810" i="1" s="1"/>
  <c r="I811" i="1"/>
  <c r="J811" i="1" s="1"/>
  <c r="K811" i="1" s="1"/>
  <c r="I812" i="1"/>
  <c r="J812" i="1" s="1"/>
  <c r="K812" i="1" s="1"/>
  <c r="I813" i="1"/>
  <c r="J813" i="1" s="1"/>
  <c r="L813" i="1" s="1"/>
  <c r="I814" i="1"/>
  <c r="J814" i="1" s="1"/>
  <c r="K814" i="1" s="1"/>
  <c r="I815" i="1"/>
  <c r="I816" i="1"/>
  <c r="J816" i="1" s="1"/>
  <c r="I817" i="1"/>
  <c r="J817" i="1" s="1"/>
  <c r="K817" i="1" s="1"/>
  <c r="I818" i="1"/>
  <c r="J818" i="1" s="1"/>
  <c r="K818" i="1" s="1"/>
  <c r="I807" i="1"/>
  <c r="J807" i="1" s="1"/>
  <c r="L807" i="1" s="1"/>
  <c r="I806" i="1"/>
  <c r="J806" i="1" s="1"/>
  <c r="L806" i="1" s="1"/>
  <c r="I802" i="1"/>
  <c r="J802" i="1" s="1"/>
  <c r="L802" i="1" s="1"/>
  <c r="I794" i="1"/>
  <c r="J794" i="1" s="1"/>
  <c r="I795" i="1"/>
  <c r="J795" i="1" s="1"/>
  <c r="I796" i="1"/>
  <c r="J796" i="1" s="1"/>
  <c r="L796" i="1" s="1"/>
  <c r="I797" i="1"/>
  <c r="J797" i="1" s="1"/>
  <c r="I798" i="1"/>
  <c r="J798" i="1" s="1"/>
  <c r="I799" i="1"/>
  <c r="I800" i="1"/>
  <c r="J800" i="1" s="1"/>
  <c r="I801" i="1"/>
  <c r="J801" i="1" s="1"/>
  <c r="I793" i="1"/>
  <c r="J793" i="1" s="1"/>
  <c r="I792" i="1"/>
  <c r="J792" i="1" s="1"/>
  <c r="K792" i="1" s="1"/>
  <c r="I788" i="1"/>
  <c r="J788" i="1" s="1"/>
  <c r="I759" i="1"/>
  <c r="J759" i="1" s="1"/>
  <c r="K759" i="1" s="1"/>
  <c r="I760" i="1"/>
  <c r="J760" i="1" s="1"/>
  <c r="L760" i="1" s="1"/>
  <c r="I761" i="1"/>
  <c r="I762" i="1"/>
  <c r="J762" i="1" s="1"/>
  <c r="K762" i="1" s="1"/>
  <c r="I763" i="1"/>
  <c r="J763" i="1" s="1"/>
  <c r="L763" i="1" s="1"/>
  <c r="I764" i="1"/>
  <c r="J764" i="1" s="1"/>
  <c r="L764" i="1" s="1"/>
  <c r="I765" i="1"/>
  <c r="J765" i="1" s="1"/>
  <c r="L765" i="1" s="1"/>
  <c r="I766" i="1"/>
  <c r="J766" i="1" s="1"/>
  <c r="L766" i="1" s="1"/>
  <c r="I767" i="1"/>
  <c r="J767" i="1" s="1"/>
  <c r="K767" i="1" s="1"/>
  <c r="I768" i="1"/>
  <c r="J768" i="1" s="1"/>
  <c r="K768" i="1" s="1"/>
  <c r="I769" i="1"/>
  <c r="J769" i="1" s="1"/>
  <c r="I770" i="1"/>
  <c r="J770" i="1" s="1"/>
  <c r="K770" i="1" s="1"/>
  <c r="I771" i="1"/>
  <c r="J771" i="1" s="1"/>
  <c r="L771" i="1" s="1"/>
  <c r="I772" i="1"/>
  <c r="J772" i="1" s="1"/>
  <c r="K772" i="1" s="1"/>
  <c r="I773" i="1"/>
  <c r="J773" i="1" s="1"/>
  <c r="L773" i="1" s="1"/>
  <c r="I774" i="1"/>
  <c r="J774" i="1" s="1"/>
  <c r="L774" i="1" s="1"/>
  <c r="I775" i="1"/>
  <c r="J775" i="1" s="1"/>
  <c r="K775" i="1" s="1"/>
  <c r="I776" i="1"/>
  <c r="J776" i="1" s="1"/>
  <c r="K776" i="1" s="1"/>
  <c r="I777" i="1"/>
  <c r="J777" i="1" s="1"/>
  <c r="I778" i="1"/>
  <c r="J778" i="1" s="1"/>
  <c r="L778" i="1" s="1"/>
  <c r="I779" i="1"/>
  <c r="J779" i="1" s="1"/>
  <c r="I780" i="1"/>
  <c r="J780" i="1" s="1"/>
  <c r="L780" i="1" s="1"/>
  <c r="I781" i="1"/>
  <c r="J781" i="1" s="1"/>
  <c r="K781" i="1" s="1"/>
  <c r="I782" i="1"/>
  <c r="J782" i="1" s="1"/>
  <c r="L782" i="1" s="1"/>
  <c r="I783" i="1"/>
  <c r="J783" i="1" s="1"/>
  <c r="K783" i="1" s="1"/>
  <c r="I784" i="1"/>
  <c r="J784" i="1" s="1"/>
  <c r="K784" i="1" s="1"/>
  <c r="I785" i="1"/>
  <c r="J785" i="1" s="1"/>
  <c r="I786" i="1"/>
  <c r="J786" i="1" s="1"/>
  <c r="K786" i="1" s="1"/>
  <c r="I787" i="1"/>
  <c r="J787" i="1" s="1"/>
  <c r="I758" i="1"/>
  <c r="J758" i="1" s="1"/>
  <c r="L758" i="1" s="1"/>
  <c r="I757" i="1"/>
  <c r="J757" i="1" s="1"/>
  <c r="I753" i="1"/>
  <c r="J753" i="1" s="1"/>
  <c r="L753" i="1" s="1"/>
  <c r="I741" i="1"/>
  <c r="J741" i="1" s="1"/>
  <c r="K741" i="1" s="1"/>
  <c r="I742" i="1"/>
  <c r="I743" i="1"/>
  <c r="J743" i="1" s="1"/>
  <c r="K743" i="1" s="1"/>
  <c r="I744" i="1"/>
  <c r="J744" i="1" s="1"/>
  <c r="K744" i="1" s="1"/>
  <c r="I745" i="1"/>
  <c r="J745" i="1" s="1"/>
  <c r="K745" i="1" s="1"/>
  <c r="I746" i="1"/>
  <c r="J746" i="1" s="1"/>
  <c r="K746" i="1" s="1"/>
  <c r="I747" i="1"/>
  <c r="J747" i="1" s="1"/>
  <c r="K747" i="1" s="1"/>
  <c r="I748" i="1"/>
  <c r="J748" i="1" s="1"/>
  <c r="I749" i="1"/>
  <c r="J749" i="1" s="1"/>
  <c r="K749" i="1" s="1"/>
  <c r="I750" i="1"/>
  <c r="J750" i="1" s="1"/>
  <c r="I751" i="1"/>
  <c r="J751" i="1" s="1"/>
  <c r="I752" i="1"/>
  <c r="J752" i="1" s="1"/>
  <c r="K752" i="1" s="1"/>
  <c r="I740" i="1"/>
  <c r="J740" i="1" s="1"/>
  <c r="L740" i="1" s="1"/>
  <c r="I739" i="1"/>
  <c r="J739" i="1" s="1"/>
  <c r="K739" i="1" s="1"/>
  <c r="I738" i="1"/>
  <c r="J738" i="1" s="1"/>
  <c r="L738" i="1" s="1"/>
  <c r="I737" i="1"/>
  <c r="J737" i="1" s="1"/>
  <c r="L737" i="1" s="1"/>
  <c r="I733" i="1"/>
  <c r="J733" i="1" s="1"/>
  <c r="L733" i="1" s="1"/>
  <c r="I727" i="1"/>
  <c r="I728" i="1"/>
  <c r="J728" i="1" s="1"/>
  <c r="L728" i="1" s="1"/>
  <c r="I729" i="1"/>
  <c r="J729" i="1" s="1"/>
  <c r="L729" i="1" s="1"/>
  <c r="I730" i="1"/>
  <c r="J730" i="1" s="1"/>
  <c r="K730" i="1" s="1"/>
  <c r="I731" i="1"/>
  <c r="J731" i="1" s="1"/>
  <c r="L731" i="1" s="1"/>
  <c r="I732" i="1"/>
  <c r="J732" i="1" s="1"/>
  <c r="K732" i="1" s="1"/>
  <c r="I726" i="1"/>
  <c r="J726" i="1" s="1"/>
  <c r="L726" i="1" s="1"/>
  <c r="I725" i="1"/>
  <c r="J725" i="1" s="1"/>
  <c r="I721" i="1"/>
  <c r="J721" i="1" s="1"/>
  <c r="I709" i="1"/>
  <c r="J709" i="1" s="1"/>
  <c r="I710" i="1"/>
  <c r="J710" i="1" s="1"/>
  <c r="I711" i="1"/>
  <c r="J711" i="1" s="1"/>
  <c r="I712" i="1"/>
  <c r="J712" i="1" s="1"/>
  <c r="I713" i="1"/>
  <c r="J713" i="1" s="1"/>
  <c r="I714" i="1"/>
  <c r="J714" i="1" s="1"/>
  <c r="L714" i="1" s="1"/>
  <c r="I715" i="1"/>
  <c r="J715" i="1" s="1"/>
  <c r="I716" i="1"/>
  <c r="J716" i="1" s="1"/>
  <c r="K716" i="1" s="1"/>
  <c r="I717" i="1"/>
  <c r="J717" i="1" s="1"/>
  <c r="I718" i="1"/>
  <c r="J718" i="1" s="1"/>
  <c r="K718" i="1" s="1"/>
  <c r="I719" i="1"/>
  <c r="J719" i="1" s="1"/>
  <c r="L719" i="1" s="1"/>
  <c r="I720" i="1"/>
  <c r="J720" i="1" s="1"/>
  <c r="L720" i="1" s="1"/>
  <c r="I708" i="1"/>
  <c r="J708" i="1" s="1"/>
  <c r="I707" i="1"/>
  <c r="J707" i="1" s="1"/>
  <c r="K707" i="1" s="1"/>
  <c r="I703" i="1"/>
  <c r="J703" i="1" s="1"/>
  <c r="I683" i="1"/>
  <c r="J683" i="1" s="1"/>
  <c r="K683" i="1" s="1"/>
  <c r="I684" i="1"/>
  <c r="J684" i="1" s="1"/>
  <c r="I685" i="1"/>
  <c r="J685" i="1" s="1"/>
  <c r="K685" i="1" s="1"/>
  <c r="I686" i="1"/>
  <c r="J686" i="1" s="1"/>
  <c r="I687" i="1"/>
  <c r="J687" i="1" s="1"/>
  <c r="K687" i="1" s="1"/>
  <c r="I688" i="1"/>
  <c r="J688" i="1" s="1"/>
  <c r="I689" i="1"/>
  <c r="J689" i="1" s="1"/>
  <c r="I690" i="1"/>
  <c r="J690" i="1" s="1"/>
  <c r="L690" i="1" s="1"/>
  <c r="I691" i="1"/>
  <c r="J691" i="1" s="1"/>
  <c r="I692" i="1"/>
  <c r="J692" i="1" s="1"/>
  <c r="I693" i="1"/>
  <c r="J693" i="1" s="1"/>
  <c r="I694" i="1"/>
  <c r="J694" i="1" s="1"/>
  <c r="I695" i="1"/>
  <c r="J695" i="1" s="1"/>
  <c r="L695" i="1" s="1"/>
  <c r="I696" i="1"/>
  <c r="J696" i="1" s="1"/>
  <c r="I697" i="1"/>
  <c r="J697" i="1" s="1"/>
  <c r="K697" i="1" s="1"/>
  <c r="I698" i="1"/>
  <c r="J698" i="1" s="1"/>
  <c r="I699" i="1"/>
  <c r="J699" i="1" s="1"/>
  <c r="L699" i="1" s="1"/>
  <c r="I700" i="1"/>
  <c r="J700" i="1" s="1"/>
  <c r="I701" i="1"/>
  <c r="J701" i="1" s="1"/>
  <c r="I702" i="1"/>
  <c r="J702" i="1" s="1"/>
  <c r="I682" i="1"/>
  <c r="I681" i="1"/>
  <c r="J681" i="1" s="1"/>
  <c r="K681" i="1" s="1"/>
  <c r="I677" i="1"/>
  <c r="J677" i="1" s="1"/>
  <c r="I669" i="1"/>
  <c r="J669" i="1" s="1"/>
  <c r="I670" i="1"/>
  <c r="J670" i="1" s="1"/>
  <c r="K670" i="1" s="1"/>
  <c r="I671" i="1"/>
  <c r="J671" i="1" s="1"/>
  <c r="I672" i="1"/>
  <c r="I673" i="1"/>
  <c r="J673" i="1" s="1"/>
  <c r="I674" i="1"/>
  <c r="J674" i="1" s="1"/>
  <c r="L674" i="1" s="1"/>
  <c r="I675" i="1"/>
  <c r="J675" i="1" s="1"/>
  <c r="I676" i="1"/>
  <c r="J676" i="1" s="1"/>
  <c r="I668" i="1"/>
  <c r="J668" i="1" s="1"/>
  <c r="L668" i="1" s="1"/>
  <c r="I667" i="1"/>
  <c r="J667" i="1" s="1"/>
  <c r="L667" i="1" s="1"/>
  <c r="I663" i="1"/>
  <c r="J663" i="1" s="1"/>
  <c r="L663" i="1" s="1"/>
  <c r="I648" i="1"/>
  <c r="J648" i="1" s="1"/>
  <c r="I649" i="1"/>
  <c r="J649" i="1" s="1"/>
  <c r="L649" i="1" s="1"/>
  <c r="I650" i="1"/>
  <c r="J650" i="1" s="1"/>
  <c r="L650" i="1" s="1"/>
  <c r="I651" i="1"/>
  <c r="I652" i="1"/>
  <c r="J652" i="1" s="1"/>
  <c r="I653" i="1"/>
  <c r="J653" i="1" s="1"/>
  <c r="L653" i="1" s="1"/>
  <c r="I654" i="1"/>
  <c r="J654" i="1" s="1"/>
  <c r="I655" i="1"/>
  <c r="J655" i="1" s="1"/>
  <c r="I656" i="1"/>
  <c r="J656" i="1" s="1"/>
  <c r="I657" i="1"/>
  <c r="J657" i="1" s="1"/>
  <c r="K657" i="1" s="1"/>
  <c r="I658" i="1"/>
  <c r="J658" i="1" s="1"/>
  <c r="I659" i="1"/>
  <c r="J659" i="1" s="1"/>
  <c r="K659" i="1" s="1"/>
  <c r="I660" i="1"/>
  <c r="J660" i="1" s="1"/>
  <c r="I661" i="1"/>
  <c r="J661" i="1" s="1"/>
  <c r="K661" i="1" s="1"/>
  <c r="I662" i="1"/>
  <c r="J662" i="1" s="1"/>
  <c r="I647" i="1"/>
  <c r="J647" i="1" s="1"/>
  <c r="I646" i="1"/>
  <c r="J646" i="1" s="1"/>
  <c r="K646" i="1" s="1"/>
  <c r="I642" i="1"/>
  <c r="J642" i="1" s="1"/>
  <c r="L642" i="1" s="1"/>
  <c r="I633" i="1"/>
  <c r="J633" i="1" s="1"/>
  <c r="I634" i="1"/>
  <c r="J634" i="1" s="1"/>
  <c r="L634" i="1" s="1"/>
  <c r="I635" i="1"/>
  <c r="J635" i="1" s="1"/>
  <c r="K635" i="1" s="1"/>
  <c r="I636" i="1"/>
  <c r="J636" i="1" s="1"/>
  <c r="I637" i="1"/>
  <c r="J637" i="1" s="1"/>
  <c r="K637" i="1" s="1"/>
  <c r="I638" i="1"/>
  <c r="J638" i="1" s="1"/>
  <c r="K638" i="1" s="1"/>
  <c r="I639" i="1"/>
  <c r="J639" i="1" s="1"/>
  <c r="I640" i="1"/>
  <c r="J640" i="1" s="1"/>
  <c r="I641" i="1"/>
  <c r="J641" i="1" s="1"/>
  <c r="I632" i="1"/>
  <c r="I631" i="1"/>
  <c r="J631" i="1" s="1"/>
  <c r="L631" i="1" s="1"/>
  <c r="I627" i="1"/>
  <c r="J627" i="1" s="1"/>
  <c r="L627" i="1" s="1"/>
  <c r="I606" i="1"/>
  <c r="J606" i="1" s="1"/>
  <c r="K606" i="1" s="1"/>
  <c r="I607" i="1"/>
  <c r="J607" i="1" s="1"/>
  <c r="L607" i="1" s="1"/>
  <c r="I608" i="1"/>
  <c r="J608" i="1" s="1"/>
  <c r="I609" i="1"/>
  <c r="J609" i="1" s="1"/>
  <c r="I610" i="1"/>
  <c r="J610" i="1" s="1"/>
  <c r="K610" i="1" s="1"/>
  <c r="I611" i="1"/>
  <c r="J611" i="1" s="1"/>
  <c r="I612" i="1"/>
  <c r="J612" i="1" s="1"/>
  <c r="K612" i="1" s="1"/>
  <c r="I613" i="1"/>
  <c r="J613" i="1" s="1"/>
  <c r="K613" i="1" s="1"/>
  <c r="I614" i="1"/>
  <c r="J614" i="1" s="1"/>
  <c r="L614" i="1" s="1"/>
  <c r="I615" i="1"/>
  <c r="J615" i="1" s="1"/>
  <c r="K615" i="1" s="1"/>
  <c r="I616" i="1"/>
  <c r="J616" i="1" s="1"/>
  <c r="L616" i="1" s="1"/>
  <c r="I617" i="1"/>
  <c r="J617" i="1" s="1"/>
  <c r="K617" i="1" s="1"/>
  <c r="I618" i="1"/>
  <c r="J618" i="1" s="1"/>
  <c r="L618" i="1" s="1"/>
  <c r="I619" i="1"/>
  <c r="J619" i="1" s="1"/>
  <c r="K619" i="1" s="1"/>
  <c r="I620" i="1"/>
  <c r="J620" i="1" s="1"/>
  <c r="I621" i="1"/>
  <c r="J621" i="1" s="1"/>
  <c r="K621" i="1" s="1"/>
  <c r="I622" i="1"/>
  <c r="J622" i="1" s="1"/>
  <c r="L622" i="1" s="1"/>
  <c r="I623" i="1"/>
  <c r="J623" i="1" s="1"/>
  <c r="K623" i="1" s="1"/>
  <c r="I624" i="1"/>
  <c r="J624" i="1" s="1"/>
  <c r="I625" i="1"/>
  <c r="J625" i="1" s="1"/>
  <c r="K625" i="1" s="1"/>
  <c r="I626" i="1"/>
  <c r="J626" i="1" s="1"/>
  <c r="L626" i="1" s="1"/>
  <c r="I605" i="1"/>
  <c r="I604" i="1"/>
  <c r="J604" i="1" s="1"/>
  <c r="L604" i="1" s="1"/>
  <c r="I600" i="1"/>
  <c r="J600" i="1" s="1"/>
  <c r="L600" i="1" s="1"/>
  <c r="I582" i="1"/>
  <c r="J582" i="1" s="1"/>
  <c r="K582" i="1" s="1"/>
  <c r="I583" i="1"/>
  <c r="J583" i="1" s="1"/>
  <c r="L583" i="1" s="1"/>
  <c r="I584" i="1"/>
  <c r="J584" i="1" s="1"/>
  <c r="L584" i="1" s="1"/>
  <c r="I585" i="1"/>
  <c r="J585" i="1" s="1"/>
  <c r="I586" i="1"/>
  <c r="J586" i="1" s="1"/>
  <c r="K586" i="1" s="1"/>
  <c r="I587" i="1"/>
  <c r="I588" i="1"/>
  <c r="J588" i="1" s="1"/>
  <c r="I589" i="1"/>
  <c r="J589" i="1" s="1"/>
  <c r="K589" i="1" s="1"/>
  <c r="I590" i="1"/>
  <c r="J590" i="1" s="1"/>
  <c r="L590" i="1" s="1"/>
  <c r="I591" i="1"/>
  <c r="J591" i="1" s="1"/>
  <c r="L591" i="1" s="1"/>
  <c r="I592" i="1"/>
  <c r="J592" i="1" s="1"/>
  <c r="I593" i="1"/>
  <c r="J593" i="1" s="1"/>
  <c r="K593" i="1" s="1"/>
  <c r="I594" i="1"/>
  <c r="J594" i="1" s="1"/>
  <c r="K594" i="1" s="1"/>
  <c r="I595" i="1"/>
  <c r="J595" i="1" s="1"/>
  <c r="K595" i="1" s="1"/>
  <c r="I596" i="1"/>
  <c r="J596" i="1" s="1"/>
  <c r="I597" i="1"/>
  <c r="J597" i="1" s="1"/>
  <c r="K597" i="1" s="1"/>
  <c r="I598" i="1"/>
  <c r="J598" i="1" s="1"/>
  <c r="K598" i="1" s="1"/>
  <c r="I599" i="1"/>
  <c r="J599" i="1" s="1"/>
  <c r="L599" i="1" s="1"/>
  <c r="I581" i="1"/>
  <c r="J581" i="1" s="1"/>
  <c r="I580" i="1"/>
  <c r="J580" i="1" s="1"/>
  <c r="L580" i="1" s="1"/>
  <c r="I575" i="1"/>
  <c r="J575" i="1" s="1"/>
  <c r="L575" i="1" s="1"/>
  <c r="I572" i="1"/>
  <c r="J572" i="1" s="1"/>
  <c r="L572" i="1" s="1"/>
  <c r="I576" i="1"/>
  <c r="J576" i="1" s="1"/>
  <c r="I574" i="1"/>
  <c r="J574" i="1" s="1"/>
  <c r="I573" i="1"/>
  <c r="J573" i="1" s="1"/>
  <c r="I571" i="1"/>
  <c r="I570" i="1"/>
  <c r="J570" i="1" s="1"/>
  <c r="I569" i="1"/>
  <c r="J569" i="1" s="1"/>
  <c r="I565" i="1"/>
  <c r="J565" i="1" s="1"/>
  <c r="K565" i="1" s="1"/>
  <c r="I552" i="1"/>
  <c r="J552" i="1" s="1"/>
  <c r="L552" i="1" s="1"/>
  <c r="I553" i="1"/>
  <c r="J553" i="1" s="1"/>
  <c r="K553" i="1" s="1"/>
  <c r="I554" i="1"/>
  <c r="J554" i="1" s="1"/>
  <c r="L554" i="1" s="1"/>
  <c r="I555" i="1"/>
  <c r="I556" i="1"/>
  <c r="J556" i="1" s="1"/>
  <c r="K556" i="1" s="1"/>
  <c r="I557" i="1"/>
  <c r="J557" i="1" s="1"/>
  <c r="L557" i="1" s="1"/>
  <c r="I558" i="1"/>
  <c r="J558" i="1" s="1"/>
  <c r="K558" i="1" s="1"/>
  <c r="I559" i="1"/>
  <c r="J559" i="1" s="1"/>
  <c r="K559" i="1" s="1"/>
  <c r="I560" i="1"/>
  <c r="J560" i="1" s="1"/>
  <c r="K560" i="1" s="1"/>
  <c r="I561" i="1"/>
  <c r="J561" i="1" s="1"/>
  <c r="L561" i="1" s="1"/>
  <c r="I562" i="1"/>
  <c r="J562" i="1" s="1"/>
  <c r="L562" i="1" s="1"/>
  <c r="I563" i="1"/>
  <c r="J563" i="1" s="1"/>
  <c r="I564" i="1"/>
  <c r="J564" i="1" s="1"/>
  <c r="K564" i="1" s="1"/>
  <c r="I551" i="1"/>
  <c r="J551" i="1" s="1"/>
  <c r="I550" i="1"/>
  <c r="J550" i="1" s="1"/>
  <c r="L550" i="1" s="1"/>
  <c r="I546" i="1"/>
  <c r="J546" i="1" s="1"/>
  <c r="L546" i="1" s="1"/>
  <c r="I525" i="1"/>
  <c r="J525" i="1" s="1"/>
  <c r="L525" i="1" s="1"/>
  <c r="I526" i="1"/>
  <c r="J526" i="1" s="1"/>
  <c r="K526" i="1" s="1"/>
  <c r="I527" i="1"/>
  <c r="J527" i="1" s="1"/>
  <c r="I528" i="1"/>
  <c r="J528" i="1" s="1"/>
  <c r="I529" i="1"/>
  <c r="J529" i="1" s="1"/>
  <c r="I530" i="1"/>
  <c r="J530" i="1" s="1"/>
  <c r="I531" i="1"/>
  <c r="J531" i="1" s="1"/>
  <c r="I532" i="1"/>
  <c r="J532" i="1" s="1"/>
  <c r="I533" i="1"/>
  <c r="J533" i="1" s="1"/>
  <c r="I534" i="1"/>
  <c r="J534" i="1" s="1"/>
  <c r="L534" i="1" s="1"/>
  <c r="I535" i="1"/>
  <c r="J535" i="1" s="1"/>
  <c r="I536" i="1"/>
  <c r="J536" i="1" s="1"/>
  <c r="I537" i="1"/>
  <c r="J537" i="1" s="1"/>
  <c r="I538" i="1"/>
  <c r="J538" i="1" s="1"/>
  <c r="K538" i="1" s="1"/>
  <c r="I539" i="1"/>
  <c r="I540" i="1"/>
  <c r="J540" i="1" s="1"/>
  <c r="L540" i="1" s="1"/>
  <c r="I541" i="1"/>
  <c r="J541" i="1" s="1"/>
  <c r="L541" i="1" s="1"/>
  <c r="I542" i="1"/>
  <c r="J542" i="1" s="1"/>
  <c r="K542" i="1" s="1"/>
  <c r="I543" i="1"/>
  <c r="J543" i="1" s="1"/>
  <c r="I544" i="1"/>
  <c r="J544" i="1" s="1"/>
  <c r="L544" i="1" s="1"/>
  <c r="I545" i="1"/>
  <c r="J545" i="1" s="1"/>
  <c r="I524" i="1"/>
  <c r="J524" i="1" s="1"/>
  <c r="L524" i="1" s="1"/>
  <c r="I523" i="1"/>
  <c r="J523" i="1" s="1"/>
  <c r="L523" i="1" s="1"/>
  <c r="I519" i="1"/>
  <c r="J519" i="1" s="1"/>
  <c r="L519" i="1" s="1"/>
  <c r="I498" i="1"/>
  <c r="J498" i="1" s="1"/>
  <c r="I499" i="1"/>
  <c r="J499" i="1" s="1"/>
  <c r="K499" i="1" s="1"/>
  <c r="I500" i="1"/>
  <c r="J500" i="1" s="1"/>
  <c r="K500" i="1" s="1"/>
  <c r="I501" i="1"/>
  <c r="J501" i="1" s="1"/>
  <c r="K501" i="1" s="1"/>
  <c r="I502" i="1"/>
  <c r="I503" i="1"/>
  <c r="J503" i="1" s="1"/>
  <c r="I504" i="1"/>
  <c r="J504" i="1" s="1"/>
  <c r="L504" i="1" s="1"/>
  <c r="I505" i="1"/>
  <c r="J505" i="1" s="1"/>
  <c r="K505" i="1" s="1"/>
  <c r="I506" i="1"/>
  <c r="J506" i="1" s="1"/>
  <c r="K506" i="1" s="1"/>
  <c r="I507" i="1"/>
  <c r="J507" i="1" s="1"/>
  <c r="I508" i="1"/>
  <c r="J508" i="1" s="1"/>
  <c r="I509" i="1"/>
  <c r="J509" i="1" s="1"/>
  <c r="K509" i="1" s="1"/>
  <c r="I510" i="1"/>
  <c r="J510" i="1" s="1"/>
  <c r="L510" i="1" s="1"/>
  <c r="I511" i="1"/>
  <c r="J511" i="1" s="1"/>
  <c r="I512" i="1"/>
  <c r="J512" i="1" s="1"/>
  <c r="I513" i="1"/>
  <c r="J513" i="1" s="1"/>
  <c r="K513" i="1" s="1"/>
  <c r="I514" i="1"/>
  <c r="J514" i="1" s="1"/>
  <c r="I515" i="1"/>
  <c r="J515" i="1" s="1"/>
  <c r="I516" i="1"/>
  <c r="J516" i="1" s="1"/>
  <c r="I517" i="1"/>
  <c r="J517" i="1" s="1"/>
  <c r="K517" i="1" s="1"/>
  <c r="I518" i="1"/>
  <c r="J518" i="1" s="1"/>
  <c r="K518" i="1" s="1"/>
  <c r="I497" i="1"/>
  <c r="J497" i="1" s="1"/>
  <c r="I496" i="1"/>
  <c r="J496" i="1" s="1"/>
  <c r="L496" i="1" s="1"/>
  <c r="I492" i="1"/>
  <c r="J492" i="1" s="1"/>
  <c r="K492" i="1" s="1"/>
  <c r="I460" i="1"/>
  <c r="J460" i="1" s="1"/>
  <c r="I461" i="1"/>
  <c r="J461" i="1" s="1"/>
  <c r="I462" i="1"/>
  <c r="J462" i="1" s="1"/>
  <c r="K462" i="1" s="1"/>
  <c r="I463" i="1"/>
  <c r="J463" i="1" s="1"/>
  <c r="L463" i="1" s="1"/>
  <c r="I464" i="1"/>
  <c r="J464" i="1" s="1"/>
  <c r="I465" i="1"/>
  <c r="J465" i="1" s="1"/>
  <c r="I466" i="1"/>
  <c r="J466" i="1" s="1"/>
  <c r="I467" i="1"/>
  <c r="J467" i="1" s="1"/>
  <c r="K467" i="1" s="1"/>
  <c r="I468" i="1"/>
  <c r="J468" i="1" s="1"/>
  <c r="I469" i="1"/>
  <c r="J469" i="1" s="1"/>
  <c r="I470" i="1"/>
  <c r="J470" i="1" s="1"/>
  <c r="L470" i="1" s="1"/>
  <c r="I471" i="1"/>
  <c r="J471" i="1" s="1"/>
  <c r="K471" i="1" s="1"/>
  <c r="I472" i="1"/>
  <c r="J472" i="1" s="1"/>
  <c r="L472" i="1" s="1"/>
  <c r="I473" i="1"/>
  <c r="J473" i="1" s="1"/>
  <c r="I474" i="1"/>
  <c r="J474" i="1" s="1"/>
  <c r="L474" i="1" s="1"/>
  <c r="I475" i="1"/>
  <c r="J475" i="1" s="1"/>
  <c r="L475" i="1" s="1"/>
  <c r="I476" i="1"/>
  <c r="J476" i="1" s="1"/>
  <c r="L476" i="1" s="1"/>
  <c r="I477" i="1"/>
  <c r="J477" i="1" s="1"/>
  <c r="I478" i="1"/>
  <c r="J478" i="1" s="1"/>
  <c r="L478" i="1" s="1"/>
  <c r="I479" i="1"/>
  <c r="J479" i="1" s="1"/>
  <c r="L479" i="1" s="1"/>
  <c r="I480" i="1"/>
  <c r="J480" i="1" s="1"/>
  <c r="I481" i="1"/>
  <c r="J481" i="1" s="1"/>
  <c r="I482" i="1"/>
  <c r="J482" i="1" s="1"/>
  <c r="K482" i="1" s="1"/>
  <c r="I483" i="1"/>
  <c r="J483" i="1" s="1"/>
  <c r="K483" i="1" s="1"/>
  <c r="I484" i="1"/>
  <c r="J484" i="1" s="1"/>
  <c r="I485" i="1"/>
  <c r="J485" i="1" s="1"/>
  <c r="L485" i="1" s="1"/>
  <c r="I486" i="1"/>
  <c r="J486" i="1" s="1"/>
  <c r="K486" i="1" s="1"/>
  <c r="I487" i="1"/>
  <c r="J487" i="1" s="1"/>
  <c r="K487" i="1" s="1"/>
  <c r="I488" i="1"/>
  <c r="J488" i="1" s="1"/>
  <c r="I489" i="1"/>
  <c r="J489" i="1" s="1"/>
  <c r="I490" i="1"/>
  <c r="J490" i="1" s="1"/>
  <c r="K490" i="1" s="1"/>
  <c r="I491" i="1"/>
  <c r="J491" i="1" s="1"/>
  <c r="I459" i="1"/>
  <c r="J459" i="1" s="1"/>
  <c r="L459" i="1" s="1"/>
  <c r="I458" i="1"/>
  <c r="J458" i="1" s="1"/>
  <c r="L458" i="1" s="1"/>
  <c r="I454" i="1"/>
  <c r="J454" i="1" s="1"/>
  <c r="K454" i="1" s="1"/>
  <c r="I441" i="1"/>
  <c r="J441" i="1" s="1"/>
  <c r="I442" i="1"/>
  <c r="J442" i="1" s="1"/>
  <c r="I443" i="1"/>
  <c r="J443" i="1" s="1"/>
  <c r="L443" i="1" s="1"/>
  <c r="I444" i="1"/>
  <c r="J444" i="1" s="1"/>
  <c r="I445" i="1"/>
  <c r="J445" i="1" s="1"/>
  <c r="L445" i="1" s="1"/>
  <c r="I446" i="1"/>
  <c r="J446" i="1" s="1"/>
  <c r="I447" i="1"/>
  <c r="J447" i="1" s="1"/>
  <c r="L447" i="1" s="1"/>
  <c r="I448" i="1"/>
  <c r="J448" i="1" s="1"/>
  <c r="K448" i="1" s="1"/>
  <c r="I449" i="1"/>
  <c r="J449" i="1" s="1"/>
  <c r="K449" i="1" s="1"/>
  <c r="I450" i="1"/>
  <c r="J450" i="1" s="1"/>
  <c r="I451" i="1"/>
  <c r="J451" i="1" s="1"/>
  <c r="I452" i="1"/>
  <c r="J452" i="1" s="1"/>
  <c r="I453" i="1"/>
  <c r="J453" i="1" s="1"/>
  <c r="I440" i="1"/>
  <c r="J440" i="1" s="1"/>
  <c r="I439" i="1"/>
  <c r="J439" i="1" s="1"/>
  <c r="L439" i="1" s="1"/>
  <c r="I435" i="1"/>
  <c r="J435" i="1" s="1"/>
  <c r="I410" i="1"/>
  <c r="J410" i="1" s="1"/>
  <c r="K410" i="1" s="1"/>
  <c r="I411" i="1"/>
  <c r="J411" i="1" s="1"/>
  <c r="I412" i="1"/>
  <c r="J412" i="1" s="1"/>
  <c r="K412" i="1" s="1"/>
  <c r="I413" i="1"/>
  <c r="J413" i="1" s="1"/>
  <c r="K413" i="1" s="1"/>
  <c r="I414" i="1"/>
  <c r="J414" i="1" s="1"/>
  <c r="K414" i="1" s="1"/>
  <c r="I415" i="1"/>
  <c r="J415" i="1" s="1"/>
  <c r="K415" i="1" s="1"/>
  <c r="I416" i="1"/>
  <c r="J416" i="1" s="1"/>
  <c r="K416" i="1" s="1"/>
  <c r="I417" i="1"/>
  <c r="J417" i="1" s="1"/>
  <c r="K417" i="1" s="1"/>
  <c r="I418" i="1"/>
  <c r="J418" i="1" s="1"/>
  <c r="I419" i="1"/>
  <c r="J419" i="1" s="1"/>
  <c r="I420" i="1"/>
  <c r="J420" i="1" s="1"/>
  <c r="K420" i="1" s="1"/>
  <c r="I421" i="1"/>
  <c r="J421" i="1" s="1"/>
  <c r="K421" i="1" s="1"/>
  <c r="I422" i="1"/>
  <c r="J422" i="1" s="1"/>
  <c r="L422" i="1" s="1"/>
  <c r="I423" i="1"/>
  <c r="J423" i="1" s="1"/>
  <c r="K423" i="1" s="1"/>
  <c r="I424" i="1"/>
  <c r="J424" i="1" s="1"/>
  <c r="K424" i="1" s="1"/>
  <c r="I425" i="1"/>
  <c r="J425" i="1" s="1"/>
  <c r="L425" i="1" s="1"/>
  <c r="I426" i="1"/>
  <c r="J426" i="1" s="1"/>
  <c r="I427" i="1"/>
  <c r="J427" i="1" s="1"/>
  <c r="I428" i="1"/>
  <c r="J428" i="1" s="1"/>
  <c r="K428" i="1" s="1"/>
  <c r="I429" i="1"/>
  <c r="J429" i="1" s="1"/>
  <c r="K429" i="1" s="1"/>
  <c r="I430" i="1"/>
  <c r="J430" i="1" s="1"/>
  <c r="K430" i="1" s="1"/>
  <c r="I431" i="1"/>
  <c r="J431" i="1" s="1"/>
  <c r="K431" i="1" s="1"/>
  <c r="I432" i="1"/>
  <c r="J432" i="1" s="1"/>
  <c r="K432" i="1" s="1"/>
  <c r="I433" i="1"/>
  <c r="J433" i="1" s="1"/>
  <c r="L433" i="1" s="1"/>
  <c r="I434" i="1"/>
  <c r="J434" i="1" s="1"/>
  <c r="K434" i="1" s="1"/>
  <c r="I409" i="1"/>
  <c r="I408" i="1"/>
  <c r="J408" i="1" s="1"/>
  <c r="L408" i="1" s="1"/>
  <c r="I323" i="1"/>
  <c r="J323" i="1" s="1"/>
  <c r="I289" i="1"/>
  <c r="J289" i="1" s="1"/>
  <c r="L289" i="1" s="1"/>
  <c r="I290" i="1"/>
  <c r="J290" i="1" s="1"/>
  <c r="I291" i="1"/>
  <c r="J291" i="1" s="1"/>
  <c r="I292" i="1"/>
  <c r="I293" i="1"/>
  <c r="J293" i="1" s="1"/>
  <c r="K293" i="1" s="1"/>
  <c r="I294" i="1"/>
  <c r="J294" i="1" s="1"/>
  <c r="I295" i="1"/>
  <c r="J295" i="1" s="1"/>
  <c r="I296" i="1"/>
  <c r="J296" i="1" s="1"/>
  <c r="K296" i="1" s="1"/>
  <c r="I297" i="1"/>
  <c r="J297" i="1" s="1"/>
  <c r="K297" i="1" s="1"/>
  <c r="I298" i="1"/>
  <c r="J298" i="1" s="1"/>
  <c r="K298" i="1" s="1"/>
  <c r="I299" i="1"/>
  <c r="J299" i="1" s="1"/>
  <c r="I300" i="1"/>
  <c r="J300" i="1" s="1"/>
  <c r="I301" i="1"/>
  <c r="J301" i="1" s="1"/>
  <c r="L301" i="1" s="1"/>
  <c r="I302" i="1"/>
  <c r="J302" i="1" s="1"/>
  <c r="L302" i="1" s="1"/>
  <c r="I303" i="1"/>
  <c r="J303" i="1" s="1"/>
  <c r="L303" i="1" s="1"/>
  <c r="I304" i="1"/>
  <c r="J304" i="1" s="1"/>
  <c r="I305" i="1"/>
  <c r="J305" i="1" s="1"/>
  <c r="I306" i="1"/>
  <c r="J306" i="1" s="1"/>
  <c r="K306" i="1" s="1"/>
  <c r="I307" i="1"/>
  <c r="J307" i="1" s="1"/>
  <c r="I308" i="1"/>
  <c r="J308" i="1" s="1"/>
  <c r="L308" i="1" s="1"/>
  <c r="I309" i="1"/>
  <c r="J309" i="1" s="1"/>
  <c r="K309" i="1" s="1"/>
  <c r="I310" i="1"/>
  <c r="J310" i="1" s="1"/>
  <c r="I311" i="1"/>
  <c r="J311" i="1" s="1"/>
  <c r="I312" i="1"/>
  <c r="J312" i="1" s="1"/>
  <c r="I313" i="1"/>
  <c r="J313" i="1" s="1"/>
  <c r="K313" i="1" s="1"/>
  <c r="I314" i="1"/>
  <c r="J314" i="1" s="1"/>
  <c r="K314" i="1" s="1"/>
  <c r="I315" i="1"/>
  <c r="J315" i="1" s="1"/>
  <c r="I316" i="1"/>
  <c r="J316" i="1" s="1"/>
  <c r="L316" i="1" s="1"/>
  <c r="I317" i="1"/>
  <c r="J317" i="1" s="1"/>
  <c r="L317" i="1" s="1"/>
  <c r="I318" i="1"/>
  <c r="J318" i="1" s="1"/>
  <c r="K318" i="1" s="1"/>
  <c r="I319" i="1"/>
  <c r="J319" i="1" s="1"/>
  <c r="I320" i="1"/>
  <c r="J320" i="1" s="1"/>
  <c r="I321" i="1"/>
  <c r="J321" i="1" s="1"/>
  <c r="K321" i="1" s="1"/>
  <c r="I322" i="1"/>
  <c r="J322" i="1" s="1"/>
  <c r="K322" i="1" s="1"/>
  <c r="I288" i="1"/>
  <c r="J288" i="1" s="1"/>
  <c r="L288" i="1" s="1"/>
  <c r="I287" i="1"/>
  <c r="J287" i="1" s="1"/>
  <c r="L287" i="1" s="1"/>
  <c r="I282" i="1"/>
  <c r="J282" i="1" s="1"/>
  <c r="I278" i="1"/>
  <c r="J278" i="1" s="1"/>
  <c r="L278" i="1" s="1"/>
  <c r="I276" i="1"/>
  <c r="J276" i="1" s="1"/>
  <c r="K276" i="1" s="1"/>
  <c r="I283" i="1"/>
  <c r="J283" i="1" s="1"/>
  <c r="K283" i="1" s="1"/>
  <c r="I280" i="1"/>
  <c r="J280" i="1" s="1"/>
  <c r="I281" i="1"/>
  <c r="J281" i="1" s="1"/>
  <c r="L281" i="1" s="1"/>
  <c r="I279" i="1"/>
  <c r="J279" i="1" s="1"/>
  <c r="L279" i="1" s="1"/>
  <c r="I277" i="1"/>
  <c r="J277" i="1" s="1"/>
  <c r="I272" i="1"/>
  <c r="J272" i="1" s="1"/>
  <c r="L272" i="1" s="1"/>
  <c r="I245" i="1"/>
  <c r="J245" i="1" s="1"/>
  <c r="K245" i="1" s="1"/>
  <c r="I246" i="1"/>
  <c r="J246" i="1" s="1"/>
  <c r="L246" i="1" s="1"/>
  <c r="I247" i="1"/>
  <c r="J247" i="1" s="1"/>
  <c r="L247" i="1" s="1"/>
  <c r="I248" i="1"/>
  <c r="J248" i="1" s="1"/>
  <c r="I249" i="1"/>
  <c r="J249" i="1" s="1"/>
  <c r="L249" i="1" s="1"/>
  <c r="I250" i="1"/>
  <c r="J250" i="1" s="1"/>
  <c r="K250" i="1" s="1"/>
  <c r="I251" i="1"/>
  <c r="J251" i="1" s="1"/>
  <c r="I252" i="1"/>
  <c r="J252" i="1" s="1"/>
  <c r="I253" i="1"/>
  <c r="J253" i="1" s="1"/>
  <c r="L253" i="1" s="1"/>
  <c r="I254" i="1"/>
  <c r="J254" i="1" s="1"/>
  <c r="I255" i="1"/>
  <c r="J255" i="1" s="1"/>
  <c r="K255" i="1" s="1"/>
  <c r="I256" i="1"/>
  <c r="J256" i="1" s="1"/>
  <c r="K256" i="1" s="1"/>
  <c r="I257" i="1"/>
  <c r="J257" i="1" s="1"/>
  <c r="K257" i="1" s="1"/>
  <c r="I258" i="1"/>
  <c r="J258" i="1" s="1"/>
  <c r="L258" i="1" s="1"/>
  <c r="I259" i="1"/>
  <c r="J259" i="1" s="1"/>
  <c r="K259" i="1" s="1"/>
  <c r="I260" i="1"/>
  <c r="J260" i="1" s="1"/>
  <c r="I261" i="1"/>
  <c r="J261" i="1" s="1"/>
  <c r="K261" i="1" s="1"/>
  <c r="I262" i="1"/>
  <c r="J262" i="1" s="1"/>
  <c r="L262" i="1" s="1"/>
  <c r="I263" i="1"/>
  <c r="J263" i="1" s="1"/>
  <c r="I264" i="1"/>
  <c r="J264" i="1" s="1"/>
  <c r="K264" i="1" s="1"/>
  <c r="I265" i="1"/>
  <c r="J265" i="1" s="1"/>
  <c r="K265" i="1" s="1"/>
  <c r="I266" i="1"/>
  <c r="J266" i="1" s="1"/>
  <c r="L266" i="1" s="1"/>
  <c r="I267" i="1"/>
  <c r="J267" i="1" s="1"/>
  <c r="I268" i="1"/>
  <c r="J268" i="1" s="1"/>
  <c r="I269" i="1"/>
  <c r="J269" i="1" s="1"/>
  <c r="K269" i="1" s="1"/>
  <c r="I270" i="1"/>
  <c r="J270" i="1" s="1"/>
  <c r="K270" i="1" s="1"/>
  <c r="I271" i="1"/>
  <c r="J271" i="1" s="1"/>
  <c r="K271" i="1" s="1"/>
  <c r="I244" i="1"/>
  <c r="J244" i="1" s="1"/>
  <c r="I243" i="1"/>
  <c r="J243" i="1" s="1"/>
  <c r="L243" i="1" s="1"/>
  <c r="I239" i="1"/>
  <c r="J239" i="1" s="1"/>
  <c r="K239" i="1" s="1"/>
  <c r="I232" i="1"/>
  <c r="J232" i="1" s="1"/>
  <c r="I233" i="1"/>
  <c r="J233" i="1" s="1"/>
  <c r="K233" i="1" s="1"/>
  <c r="I234" i="1"/>
  <c r="J234" i="1" s="1"/>
  <c r="I235" i="1"/>
  <c r="J235" i="1" s="1"/>
  <c r="K235" i="1" s="1"/>
  <c r="I236" i="1"/>
  <c r="J236" i="1" s="1"/>
  <c r="K236" i="1" s="1"/>
  <c r="I237" i="1"/>
  <c r="J237" i="1" s="1"/>
  <c r="K237" i="1" s="1"/>
  <c r="I238" i="1"/>
  <c r="J238" i="1" s="1"/>
  <c r="K238" i="1" s="1"/>
  <c r="I231" i="1"/>
  <c r="J231" i="1" s="1"/>
  <c r="L231" i="1" s="1"/>
  <c r="I230" i="1"/>
  <c r="I226" i="1"/>
  <c r="J226" i="1" s="1"/>
  <c r="I203" i="1"/>
  <c r="J203" i="1" s="1"/>
  <c r="K203" i="1" s="1"/>
  <c r="I204" i="1"/>
  <c r="J204" i="1" s="1"/>
  <c r="K204" i="1" s="1"/>
  <c r="I205" i="1"/>
  <c r="J205" i="1" s="1"/>
  <c r="I206" i="1"/>
  <c r="J206" i="1" s="1"/>
  <c r="K206" i="1" s="1"/>
  <c r="I207" i="1"/>
  <c r="J207" i="1" s="1"/>
  <c r="K207" i="1" s="1"/>
  <c r="I208" i="1"/>
  <c r="I209" i="1"/>
  <c r="J209" i="1" s="1"/>
  <c r="K209" i="1" s="1"/>
  <c r="I210" i="1"/>
  <c r="J210" i="1" s="1"/>
  <c r="K210" i="1" s="1"/>
  <c r="I211" i="1"/>
  <c r="J211" i="1" s="1"/>
  <c r="K211" i="1" s="1"/>
  <c r="I212" i="1"/>
  <c r="J212" i="1" s="1"/>
  <c r="I213" i="1"/>
  <c r="J213" i="1" s="1"/>
  <c r="I214" i="1"/>
  <c r="J214" i="1" s="1"/>
  <c r="K214" i="1" s="1"/>
  <c r="I215" i="1"/>
  <c r="J215" i="1" s="1"/>
  <c r="K215" i="1" s="1"/>
  <c r="I216" i="1"/>
  <c r="J216" i="1" s="1"/>
  <c r="I217" i="1"/>
  <c r="J217" i="1" s="1"/>
  <c r="I218" i="1"/>
  <c r="J218" i="1" s="1"/>
  <c r="I219" i="1"/>
  <c r="J219" i="1" s="1"/>
  <c r="K219" i="1" s="1"/>
  <c r="I220" i="1"/>
  <c r="J220" i="1" s="1"/>
  <c r="K220" i="1" s="1"/>
  <c r="I221" i="1"/>
  <c r="J221" i="1" s="1"/>
  <c r="I222" i="1"/>
  <c r="J222" i="1" s="1"/>
  <c r="K222" i="1" s="1"/>
  <c r="I223" i="1"/>
  <c r="J223" i="1" s="1"/>
  <c r="K223" i="1" s="1"/>
  <c r="I224" i="1"/>
  <c r="J224" i="1" s="1"/>
  <c r="I225" i="1"/>
  <c r="J225" i="1" s="1"/>
  <c r="K225" i="1" s="1"/>
  <c r="I202" i="1"/>
  <c r="J202" i="1" s="1"/>
  <c r="I201" i="1"/>
  <c r="J201" i="1" s="1"/>
  <c r="I197" i="1"/>
  <c r="J197" i="1" s="1"/>
  <c r="L197" i="1" s="1"/>
  <c r="I176" i="1"/>
  <c r="J176" i="1" s="1"/>
  <c r="L176" i="1" s="1"/>
  <c r="I177" i="1"/>
  <c r="I178" i="1"/>
  <c r="J178" i="1" s="1"/>
  <c r="I179" i="1"/>
  <c r="J179" i="1" s="1"/>
  <c r="K179" i="1" s="1"/>
  <c r="I180" i="1"/>
  <c r="J180" i="1" s="1"/>
  <c r="K180" i="1" s="1"/>
  <c r="I181" i="1"/>
  <c r="J181" i="1" s="1"/>
  <c r="I182" i="1"/>
  <c r="J182" i="1" s="1"/>
  <c r="L182" i="1" s="1"/>
  <c r="I183" i="1"/>
  <c r="J183" i="1" s="1"/>
  <c r="I184" i="1"/>
  <c r="J184" i="1" s="1"/>
  <c r="L184" i="1" s="1"/>
  <c r="I185" i="1"/>
  <c r="J185" i="1" s="1"/>
  <c r="I186" i="1"/>
  <c r="J186" i="1" s="1"/>
  <c r="L186" i="1" s="1"/>
  <c r="I187" i="1"/>
  <c r="J187" i="1" s="1"/>
  <c r="K187" i="1" s="1"/>
  <c r="I188" i="1"/>
  <c r="J188" i="1" s="1"/>
  <c r="I189" i="1"/>
  <c r="J189" i="1" s="1"/>
  <c r="I190" i="1"/>
  <c r="J190" i="1" s="1"/>
  <c r="L190" i="1" s="1"/>
  <c r="I191" i="1"/>
  <c r="J191" i="1" s="1"/>
  <c r="L191" i="1" s="1"/>
  <c r="I192" i="1"/>
  <c r="J192" i="1" s="1"/>
  <c r="I193" i="1"/>
  <c r="J193" i="1" s="1"/>
  <c r="K193" i="1" s="1"/>
  <c r="I194" i="1"/>
  <c r="J194" i="1" s="1"/>
  <c r="K194" i="1" s="1"/>
  <c r="I195" i="1"/>
  <c r="J195" i="1" s="1"/>
  <c r="L195" i="1" s="1"/>
  <c r="I196" i="1"/>
  <c r="J196" i="1" s="1"/>
  <c r="I175" i="1"/>
  <c r="J175" i="1" s="1"/>
  <c r="I174" i="1"/>
  <c r="J174" i="1" s="1"/>
  <c r="L174" i="1" s="1"/>
  <c r="I170" i="1"/>
  <c r="J170" i="1" s="1"/>
  <c r="L170" i="1" s="1"/>
  <c r="I160" i="1"/>
  <c r="J160" i="1" s="1"/>
  <c r="L160" i="1" s="1"/>
  <c r="I161" i="1"/>
  <c r="J161" i="1" s="1"/>
  <c r="K161" i="1" s="1"/>
  <c r="I162" i="1"/>
  <c r="J162" i="1" s="1"/>
  <c r="K162" i="1" s="1"/>
  <c r="I163" i="1"/>
  <c r="J163" i="1" s="1"/>
  <c r="I164" i="1"/>
  <c r="J164" i="1" s="1"/>
  <c r="I165" i="1"/>
  <c r="J165" i="1" s="1"/>
  <c r="I166" i="1"/>
  <c r="J166" i="1" s="1"/>
  <c r="K166" i="1" s="1"/>
  <c r="I167" i="1"/>
  <c r="J167" i="1" s="1"/>
  <c r="K167" i="1" s="1"/>
  <c r="I168" i="1"/>
  <c r="J168" i="1" s="1"/>
  <c r="K168" i="1" s="1"/>
  <c r="I169" i="1"/>
  <c r="J169" i="1" s="1"/>
  <c r="I159" i="1"/>
  <c r="J159" i="1" s="1"/>
  <c r="K159" i="1" s="1"/>
  <c r="I158" i="1"/>
  <c r="J158" i="1" s="1"/>
  <c r="I154" i="1"/>
  <c r="J154" i="1" s="1"/>
  <c r="I138" i="1"/>
  <c r="J138" i="1" s="1"/>
  <c r="L138" i="1" s="1"/>
  <c r="I139" i="1"/>
  <c r="J139" i="1" s="1"/>
  <c r="I140" i="1"/>
  <c r="J140" i="1" s="1"/>
  <c r="I141" i="1"/>
  <c r="J141" i="1" s="1"/>
  <c r="I142" i="1"/>
  <c r="J142" i="1" s="1"/>
  <c r="K142" i="1" s="1"/>
  <c r="I143" i="1"/>
  <c r="J143" i="1" s="1"/>
  <c r="K143" i="1" s="1"/>
  <c r="I144" i="1"/>
  <c r="J144" i="1" s="1"/>
  <c r="I145" i="1"/>
  <c r="J145" i="1" s="1"/>
  <c r="L145" i="1" s="1"/>
  <c r="I146" i="1"/>
  <c r="J146" i="1" s="1"/>
  <c r="K146" i="1" s="1"/>
  <c r="I147" i="1"/>
  <c r="J147" i="1" s="1"/>
  <c r="L147" i="1" s="1"/>
  <c r="I148" i="1"/>
  <c r="J148" i="1" s="1"/>
  <c r="L148" i="1" s="1"/>
  <c r="I149" i="1"/>
  <c r="J149" i="1" s="1"/>
  <c r="I150" i="1"/>
  <c r="J150" i="1" s="1"/>
  <c r="I151" i="1"/>
  <c r="I152" i="1"/>
  <c r="J152" i="1" s="1"/>
  <c r="L152" i="1" s="1"/>
  <c r="I153" i="1"/>
  <c r="J153" i="1" s="1"/>
  <c r="I137" i="1"/>
  <c r="J137" i="1" s="1"/>
  <c r="I136" i="1"/>
  <c r="J136" i="1" s="1"/>
  <c r="I132" i="1"/>
  <c r="J132" i="1" s="1"/>
  <c r="I58" i="1"/>
  <c r="J58" i="1" s="1"/>
  <c r="K58" i="1" s="1"/>
  <c r="I59" i="1"/>
  <c r="J59" i="1" s="1"/>
  <c r="K59" i="1" s="1"/>
  <c r="I60" i="1"/>
  <c r="J60" i="1" s="1"/>
  <c r="L60" i="1" s="1"/>
  <c r="I61" i="1"/>
  <c r="J61" i="1" s="1"/>
  <c r="I62" i="1"/>
  <c r="J62" i="1" s="1"/>
  <c r="K62" i="1" s="1"/>
  <c r="I63" i="1"/>
  <c r="J63" i="1" s="1"/>
  <c r="I64" i="1"/>
  <c r="I65" i="1"/>
  <c r="J65" i="1" s="1"/>
  <c r="I66" i="1"/>
  <c r="J66" i="1" s="1"/>
  <c r="L66" i="1" s="1"/>
  <c r="I67" i="1"/>
  <c r="J67" i="1" s="1"/>
  <c r="I68" i="1"/>
  <c r="J68" i="1" s="1"/>
  <c r="I69" i="1"/>
  <c r="J69" i="1" s="1"/>
  <c r="I70" i="1"/>
  <c r="J70" i="1" s="1"/>
  <c r="K70" i="1" s="1"/>
  <c r="I71" i="1"/>
  <c r="J71" i="1" s="1"/>
  <c r="L71" i="1" s="1"/>
  <c r="I72" i="1"/>
  <c r="J72" i="1" s="1"/>
  <c r="K72" i="1" s="1"/>
  <c r="I73" i="1"/>
  <c r="J73" i="1" s="1"/>
  <c r="I74" i="1"/>
  <c r="J74" i="1" s="1"/>
  <c r="K74" i="1" s="1"/>
  <c r="I75" i="1"/>
  <c r="J75" i="1" s="1"/>
  <c r="I76" i="1"/>
  <c r="J76" i="1" s="1"/>
  <c r="L76" i="1" s="1"/>
  <c r="I77" i="1"/>
  <c r="J77" i="1" s="1"/>
  <c r="I78" i="1"/>
  <c r="J78" i="1" s="1"/>
  <c r="L78" i="1" s="1"/>
  <c r="I79" i="1"/>
  <c r="J79" i="1" s="1"/>
  <c r="K79" i="1" s="1"/>
  <c r="I80" i="1"/>
  <c r="J80" i="1" s="1"/>
  <c r="I81" i="1"/>
  <c r="J81" i="1" s="1"/>
  <c r="I82" i="1"/>
  <c r="J82" i="1" s="1"/>
  <c r="I83" i="1"/>
  <c r="J83" i="1" s="1"/>
  <c r="I84" i="1"/>
  <c r="J84" i="1" s="1"/>
  <c r="K84" i="1" s="1"/>
  <c r="I85" i="1"/>
  <c r="J85" i="1" s="1"/>
  <c r="K85" i="1" s="1"/>
  <c r="I86" i="1"/>
  <c r="J86" i="1" s="1"/>
  <c r="I87" i="1"/>
  <c r="J87" i="1" s="1"/>
  <c r="I88" i="1"/>
  <c r="J88" i="1" s="1"/>
  <c r="L88" i="1" s="1"/>
  <c r="I89" i="1"/>
  <c r="J89" i="1" s="1"/>
  <c r="L89" i="1" s="1"/>
  <c r="I90" i="1"/>
  <c r="J90" i="1" s="1"/>
  <c r="K90" i="1" s="1"/>
  <c r="I91" i="1"/>
  <c r="J91" i="1" s="1"/>
  <c r="L91" i="1" s="1"/>
  <c r="I92" i="1"/>
  <c r="J92" i="1" s="1"/>
  <c r="K92" i="1" s="1"/>
  <c r="I93" i="1"/>
  <c r="J93" i="1" s="1"/>
  <c r="K93" i="1" s="1"/>
  <c r="I94" i="1"/>
  <c r="J94" i="1" s="1"/>
  <c r="L94" i="1" s="1"/>
  <c r="I95" i="1"/>
  <c r="J95" i="1" s="1"/>
  <c r="K95" i="1" s="1"/>
  <c r="I96" i="1"/>
  <c r="J96" i="1" s="1"/>
  <c r="I97" i="1"/>
  <c r="J97" i="1" s="1"/>
  <c r="L97" i="1" s="1"/>
  <c r="I98" i="1"/>
  <c r="J98" i="1" s="1"/>
  <c r="L98" i="1" s="1"/>
  <c r="I99" i="1"/>
  <c r="J99" i="1" s="1"/>
  <c r="I100" i="1"/>
  <c r="J100" i="1" s="1"/>
  <c r="I101" i="1"/>
  <c r="J101" i="1" s="1"/>
  <c r="K101" i="1" s="1"/>
  <c r="I102" i="1"/>
  <c r="J102" i="1" s="1"/>
  <c r="I103" i="1"/>
  <c r="J103" i="1" s="1"/>
  <c r="L103" i="1" s="1"/>
  <c r="I104" i="1"/>
  <c r="J104" i="1" s="1"/>
  <c r="K104" i="1" s="1"/>
  <c r="I105" i="1"/>
  <c r="J105" i="1" s="1"/>
  <c r="L105" i="1" s="1"/>
  <c r="I106" i="1"/>
  <c r="J106" i="1" s="1"/>
  <c r="K106" i="1" s="1"/>
  <c r="I107" i="1"/>
  <c r="J107" i="1" s="1"/>
  <c r="L107" i="1" s="1"/>
  <c r="I108" i="1"/>
  <c r="J108" i="1" s="1"/>
  <c r="K108" i="1" s="1"/>
  <c r="I109" i="1"/>
  <c r="J109" i="1" s="1"/>
  <c r="I110" i="1"/>
  <c r="J110" i="1" s="1"/>
  <c r="L110" i="1" s="1"/>
  <c r="I111" i="1"/>
  <c r="J111" i="1" s="1"/>
  <c r="I112" i="1"/>
  <c r="J112" i="1" s="1"/>
  <c r="K112" i="1" s="1"/>
  <c r="I113" i="1"/>
  <c r="J113" i="1" s="1"/>
  <c r="K113" i="1" s="1"/>
  <c r="I114" i="1"/>
  <c r="J114" i="1" s="1"/>
  <c r="I115" i="1"/>
  <c r="J115" i="1" s="1"/>
  <c r="I116" i="1"/>
  <c r="J116" i="1" s="1"/>
  <c r="I117" i="1"/>
  <c r="J117" i="1" s="1"/>
  <c r="K117" i="1" s="1"/>
  <c r="I118" i="1"/>
  <c r="J118" i="1" s="1"/>
  <c r="I119" i="1"/>
  <c r="J119" i="1" s="1"/>
  <c r="K119" i="1" s="1"/>
  <c r="I120" i="1"/>
  <c r="J120" i="1" s="1"/>
  <c r="I121" i="1"/>
  <c r="J121" i="1" s="1"/>
  <c r="K121" i="1" s="1"/>
  <c r="I122" i="1"/>
  <c r="J122" i="1" s="1"/>
  <c r="K122" i="1" s="1"/>
  <c r="I123" i="1"/>
  <c r="J123" i="1" s="1"/>
  <c r="I124" i="1"/>
  <c r="J124" i="1" s="1"/>
  <c r="K124" i="1" s="1"/>
  <c r="I125" i="1"/>
  <c r="J125" i="1" s="1"/>
  <c r="I126" i="1"/>
  <c r="J126" i="1" s="1"/>
  <c r="K126" i="1" s="1"/>
  <c r="I127" i="1"/>
  <c r="J127" i="1" s="1"/>
  <c r="I128" i="1"/>
  <c r="J128" i="1" s="1"/>
  <c r="I129" i="1"/>
  <c r="J129" i="1" s="1"/>
  <c r="I130" i="1"/>
  <c r="J130" i="1" s="1"/>
  <c r="K130" i="1" s="1"/>
  <c r="I131" i="1"/>
  <c r="J131" i="1" s="1"/>
  <c r="I57" i="1"/>
  <c r="J57" i="1" s="1"/>
  <c r="I56" i="1"/>
  <c r="J56" i="1" s="1"/>
  <c r="L56" i="1" s="1"/>
  <c r="I52" i="1"/>
  <c r="J52" i="1" s="1"/>
  <c r="L52" i="1" s="1"/>
  <c r="I45" i="1"/>
  <c r="I46" i="1"/>
  <c r="J46" i="1" s="1"/>
  <c r="I47" i="1"/>
  <c r="J47" i="1" s="1"/>
  <c r="I48" i="1"/>
  <c r="J48" i="1" s="1"/>
  <c r="I49" i="1"/>
  <c r="J49" i="1" s="1"/>
  <c r="I50" i="1"/>
  <c r="J50" i="1" s="1"/>
  <c r="I51" i="1"/>
  <c r="J51" i="1" s="1"/>
  <c r="I44" i="1"/>
  <c r="J44" i="1" s="1"/>
  <c r="K44" i="1" s="1"/>
  <c r="I43" i="1"/>
  <c r="J43" i="1" s="1"/>
  <c r="L43" i="1" s="1"/>
  <c r="I1096" i="1"/>
  <c r="J1096" i="1" s="1"/>
  <c r="K1096" i="1" s="1"/>
  <c r="F21" i="3"/>
  <c r="D29" i="6" s="1"/>
  <c r="D15" i="6"/>
  <c r="D15" i="7"/>
  <c r="D14" i="7" s="1"/>
  <c r="K850" i="1"/>
  <c r="I9" i="1"/>
  <c r="J9" i="1" s="1"/>
  <c r="K9" i="1" s="1"/>
  <c r="I10" i="1"/>
  <c r="J10" i="1" s="1"/>
  <c r="I11" i="1"/>
  <c r="J11" i="1" s="1"/>
  <c r="K11" i="1" s="1"/>
  <c r="I12" i="1"/>
  <c r="J12" i="1" s="1"/>
  <c r="K12" i="1" s="1"/>
  <c r="I13" i="1"/>
  <c r="J13" i="1" s="1"/>
  <c r="L13" i="1" s="1"/>
  <c r="I14" i="1"/>
  <c r="J14" i="1" s="1"/>
  <c r="I15" i="1"/>
  <c r="J15" i="1" s="1"/>
  <c r="I16" i="1"/>
  <c r="J16" i="1" s="1"/>
  <c r="I17" i="1"/>
  <c r="J17" i="1" s="1"/>
  <c r="K17" i="1" s="1"/>
  <c r="I18" i="1"/>
  <c r="J18" i="1" s="1"/>
  <c r="I19" i="1"/>
  <c r="J19" i="1" s="1"/>
  <c r="K19" i="1" s="1"/>
  <c r="I20" i="1"/>
  <c r="J20" i="1" s="1"/>
  <c r="K20" i="1" s="1"/>
  <c r="I21" i="1"/>
  <c r="J21" i="1" s="1"/>
  <c r="K21" i="1" s="1"/>
  <c r="I22" i="1"/>
  <c r="J22" i="1" s="1"/>
  <c r="I23" i="1"/>
  <c r="J23" i="1" s="1"/>
  <c r="I24" i="1"/>
  <c r="J24" i="1" s="1"/>
  <c r="K24" i="1" s="1"/>
  <c r="I25" i="1"/>
  <c r="J25" i="1" s="1"/>
  <c r="K25" i="1" s="1"/>
  <c r="I26" i="1"/>
  <c r="J26" i="1" s="1"/>
  <c r="I27" i="1"/>
  <c r="J27" i="1" s="1"/>
  <c r="I28" i="1"/>
  <c r="J28" i="1" s="1"/>
  <c r="I29" i="1"/>
  <c r="J29" i="1" s="1"/>
  <c r="K29" i="1" s="1"/>
  <c r="I30" i="1"/>
  <c r="J30" i="1" s="1"/>
  <c r="K30" i="1" s="1"/>
  <c r="I31" i="1"/>
  <c r="J31" i="1" s="1"/>
  <c r="K31" i="1" s="1"/>
  <c r="I32" i="1"/>
  <c r="J32" i="1" s="1"/>
  <c r="L32" i="1" s="1"/>
  <c r="I33" i="1"/>
  <c r="J33" i="1" s="1"/>
  <c r="I34" i="1"/>
  <c r="J34" i="1" s="1"/>
  <c r="I35" i="1"/>
  <c r="J35" i="1" s="1"/>
  <c r="K35" i="1" s="1"/>
  <c r="I36" i="1"/>
  <c r="J36" i="1" s="1"/>
  <c r="I37" i="1"/>
  <c r="J37" i="1" s="1"/>
  <c r="I38" i="1"/>
  <c r="J38" i="1" s="1"/>
  <c r="I39" i="1"/>
  <c r="J39" i="1" s="1"/>
  <c r="K39" i="1" s="1"/>
  <c r="I8" i="1"/>
  <c r="J8" i="1" s="1"/>
  <c r="D34" i="7"/>
  <c r="D35" i="7" s="1"/>
  <c r="I2156" i="1"/>
  <c r="I1451" i="1"/>
  <c r="I1450" i="1"/>
  <c r="J1450" i="1" s="1"/>
  <c r="I1449" i="1"/>
  <c r="J1449" i="1" s="1"/>
  <c r="O35" i="6"/>
  <c r="O35" i="7"/>
  <c r="O35" i="2"/>
  <c r="H3205" i="1"/>
  <c r="D132" i="11"/>
  <c r="H3173" i="1"/>
  <c r="D131" i="11" s="1"/>
  <c r="H3154" i="1"/>
  <c r="D130" i="11" s="1"/>
  <c r="H3136" i="1"/>
  <c r="D129" i="11"/>
  <c r="H3118" i="1"/>
  <c r="D128" i="11"/>
  <c r="H3107" i="1"/>
  <c r="D127" i="11" s="1"/>
  <c r="H3087" i="1"/>
  <c r="D126" i="11" s="1"/>
  <c r="H3071" i="1"/>
  <c r="D125" i="11" s="1"/>
  <c r="H3052" i="1"/>
  <c r="D124" i="11" s="1"/>
  <c r="H2889" i="1"/>
  <c r="D117" i="11"/>
  <c r="H2757" i="1"/>
  <c r="D112" i="11" s="1"/>
  <c r="H2331" i="1"/>
  <c r="D95" i="11"/>
  <c r="H2387" i="1"/>
  <c r="D97" i="11"/>
  <c r="H2364" i="1"/>
  <c r="D96" i="11" s="1"/>
  <c r="H2317" i="1"/>
  <c r="D94" i="11" s="1"/>
  <c r="H2968" i="1"/>
  <c r="D120" i="11"/>
  <c r="H2936" i="1"/>
  <c r="D119" i="11"/>
  <c r="H2543" i="1"/>
  <c r="D101" i="11" s="1"/>
  <c r="H2242" i="1"/>
  <c r="D92" i="11" s="1"/>
  <c r="H2726" i="1"/>
  <c r="D111" i="11"/>
  <c r="H2702" i="1"/>
  <c r="D110" i="11"/>
  <c r="H2682" i="1"/>
  <c r="D109" i="11" s="1"/>
  <c r="H2670" i="1"/>
  <c r="D108" i="11" s="1"/>
  <c r="H2656" i="1"/>
  <c r="D107" i="11"/>
  <c r="H2631" i="1"/>
  <c r="D106" i="11"/>
  <c r="H2512" i="1"/>
  <c r="D100" i="11" s="1"/>
  <c r="H2458" i="1"/>
  <c r="D99" i="11" s="1"/>
  <c r="H2410" i="1"/>
  <c r="D98" i="11"/>
  <c r="H2280" i="1"/>
  <c r="D93" i="11"/>
  <c r="H2906" i="1"/>
  <c r="D118" i="11" s="1"/>
  <c r="H2610" i="1"/>
  <c r="D105" i="11" s="1"/>
  <c r="H2600" i="1"/>
  <c r="D104" i="11"/>
  <c r="H2587" i="1"/>
  <c r="D103" i="11"/>
  <c r="H2565" i="1"/>
  <c r="D102" i="11" s="1"/>
  <c r="H2846" i="1"/>
  <c r="D116" i="11" s="1"/>
  <c r="H2830" i="1"/>
  <c r="D115" i="11"/>
  <c r="H2812" i="1"/>
  <c r="D114" i="11"/>
  <c r="H2785" i="1"/>
  <c r="D113" i="11" s="1"/>
  <c r="H2197" i="1"/>
  <c r="D91" i="11"/>
  <c r="H2158" i="1"/>
  <c r="D90" i="11"/>
  <c r="H2089" i="1"/>
  <c r="D89" i="11" s="1"/>
  <c r="H2058" i="1"/>
  <c r="D88" i="11" s="1"/>
  <c r="H2025" i="1"/>
  <c r="D86" i="11"/>
  <c r="H1988" i="1"/>
  <c r="D85" i="11"/>
  <c r="H1967" i="1"/>
  <c r="D84" i="11" s="1"/>
  <c r="H1945" i="1"/>
  <c r="D83" i="11" s="1"/>
  <c r="H1913" i="1"/>
  <c r="D82" i="11"/>
  <c r="H1825" i="1"/>
  <c r="D80" i="11"/>
  <c r="H1810" i="1"/>
  <c r="D79" i="11" s="1"/>
  <c r="H1781" i="1"/>
  <c r="D78" i="11" s="1"/>
  <c r="H1758" i="1"/>
  <c r="D77" i="11"/>
  <c r="H1712" i="1"/>
  <c r="D76" i="11"/>
  <c r="H1702" i="1"/>
  <c r="D75" i="11" s="1"/>
  <c r="H1670" i="1"/>
  <c r="D74" i="11" s="1"/>
  <c r="H1654" i="1"/>
  <c r="D73" i="11"/>
  <c r="H1584" i="1"/>
  <c r="D72" i="11"/>
  <c r="H1550" i="1"/>
  <c r="D70" i="11" s="1"/>
  <c r="H1441" i="1"/>
  <c r="D66" i="11" s="1"/>
  <c r="H1414" i="1"/>
  <c r="D65" i="11"/>
  <c r="H1561" i="1"/>
  <c r="D71" i="11"/>
  <c r="H1376" i="1"/>
  <c r="D63" i="11" s="1"/>
  <c r="H1524" i="1"/>
  <c r="D69" i="11" s="1"/>
  <c r="H1479" i="1"/>
  <c r="D68" i="11"/>
  <c r="H1460" i="1"/>
  <c r="D67" i="11"/>
  <c r="H1850" i="1"/>
  <c r="D81" i="11" s="1"/>
  <c r="H2039" i="1"/>
  <c r="D87" i="11" s="1"/>
  <c r="H2991" i="1"/>
  <c r="D121" i="11"/>
  <c r="H1324" i="1"/>
  <c r="D62" i="11"/>
  <c r="H1278" i="1"/>
  <c r="D60" i="11" s="1"/>
  <c r="H1264" i="1"/>
  <c r="D59" i="11" s="1"/>
  <c r="H1254" i="1"/>
  <c r="D58" i="11"/>
  <c r="H1221" i="1"/>
  <c r="D56" i="11" s="1"/>
  <c r="H1209" i="1"/>
  <c r="D55" i="11" s="1"/>
  <c r="H1016" i="1"/>
  <c r="D47" i="11"/>
  <c r="H1005" i="1"/>
  <c r="D46" i="11"/>
  <c r="H981" i="1"/>
  <c r="D45" i="11" s="1"/>
  <c r="H945" i="1"/>
  <c r="D44" i="11" s="1"/>
  <c r="H931" i="1"/>
  <c r="D43" i="11"/>
  <c r="H874" i="1"/>
  <c r="D42" i="11"/>
  <c r="H843" i="1"/>
  <c r="D41" i="11" s="1"/>
  <c r="H821" i="1"/>
  <c r="D40" i="11" s="1"/>
  <c r="H804" i="1"/>
  <c r="D39" i="11"/>
  <c r="H790" i="1"/>
  <c r="D38" i="11"/>
  <c r="H3033" i="1"/>
  <c r="D123" i="11" s="1"/>
  <c r="H3005" i="1"/>
  <c r="D122" i="11" s="1"/>
  <c r="H1182" i="1"/>
  <c r="D54" i="11"/>
  <c r="H1162" i="1"/>
  <c r="D52" i="11"/>
  <c r="H1174" i="1"/>
  <c r="D53" i="11" s="1"/>
  <c r="H1139" i="1"/>
  <c r="D50" i="11" s="1"/>
  <c r="H755" i="1"/>
  <c r="D37" i="11"/>
  <c r="H735" i="1"/>
  <c r="D36" i="11"/>
  <c r="H723" i="1"/>
  <c r="D35" i="11" s="1"/>
  <c r="H705" i="1"/>
  <c r="D34" i="11" s="1"/>
  <c r="H679" i="1"/>
  <c r="D33" i="11"/>
  <c r="H665" i="1"/>
  <c r="D32" i="11"/>
  <c r="H644" i="1"/>
  <c r="D31" i="11" s="1"/>
  <c r="H629" i="1"/>
  <c r="D30" i="11" s="1"/>
  <c r="H602" i="1"/>
  <c r="D29" i="11"/>
  <c r="H578" i="1"/>
  <c r="D28" i="11"/>
  <c r="H567" i="1"/>
  <c r="D27" i="11" s="1"/>
  <c r="H548" i="1"/>
  <c r="D26" i="11" s="1"/>
  <c r="H521" i="1"/>
  <c r="D25" i="11"/>
  <c r="H494" i="1"/>
  <c r="D24" i="11"/>
  <c r="H456" i="1"/>
  <c r="D23" i="11" s="1"/>
  <c r="H437" i="1"/>
  <c r="D22" i="11" s="1"/>
  <c r="H325" i="1"/>
  <c r="D20" i="11"/>
  <c r="H285" i="1"/>
  <c r="D19" i="11"/>
  <c r="H274" i="1"/>
  <c r="D18" i="11" s="1"/>
  <c r="H241" i="1"/>
  <c r="D17" i="11" s="1"/>
  <c r="H228" i="1"/>
  <c r="D16" i="11"/>
  <c r="H199" i="1"/>
  <c r="D15" i="11"/>
  <c r="H172" i="1"/>
  <c r="D14" i="11" s="1"/>
  <c r="H54" i="1"/>
  <c r="D11" i="11" s="1"/>
  <c r="H156" i="1"/>
  <c r="D13" i="11"/>
  <c r="H134" i="1"/>
  <c r="D12" i="11" s="1"/>
  <c r="H1068" i="1"/>
  <c r="D48" i="11" s="1"/>
  <c r="H1098" i="1"/>
  <c r="D49" i="11" s="1"/>
  <c r="D34" i="6"/>
  <c r="D35" i="6" s="1"/>
  <c r="D34" i="2"/>
  <c r="D35" i="2" s="1"/>
  <c r="I1149" i="1"/>
  <c r="I1148" i="1"/>
  <c r="J1148" i="1" s="1"/>
  <c r="I1147" i="1"/>
  <c r="I1146" i="1"/>
  <c r="I1145" i="1"/>
  <c r="I1144" i="1"/>
  <c r="I1143" i="1"/>
  <c r="J1143" i="1" s="1"/>
  <c r="I1142" i="1"/>
  <c r="I1141" i="1"/>
  <c r="I1380" i="1"/>
  <c r="J1380" i="1" s="1"/>
  <c r="I1379" i="1"/>
  <c r="I1286" i="1"/>
  <c r="I1285" i="1"/>
  <c r="I1284" i="1"/>
  <c r="I1283" i="1"/>
  <c r="J1283" i="1" s="1"/>
  <c r="I1282" i="1"/>
  <c r="I1281" i="1"/>
  <c r="I1280" i="1"/>
  <c r="J1280" i="1" s="1"/>
  <c r="I1381" i="1"/>
  <c r="I1378" i="1"/>
  <c r="I1288" i="1"/>
  <c r="I1287" i="1"/>
  <c r="I1231" i="1"/>
  <c r="J1231" i="1" s="1"/>
  <c r="I1230" i="1"/>
  <c r="I1229" i="1"/>
  <c r="I1228" i="1"/>
  <c r="J1228" i="1" s="1"/>
  <c r="I1227" i="1"/>
  <c r="J1227" i="1" s="1"/>
  <c r="I1226" i="1"/>
  <c r="I1225" i="1"/>
  <c r="I1224" i="1"/>
  <c r="J1224" i="1" s="1"/>
  <c r="I1223" i="1"/>
  <c r="J1223" i="1" s="1"/>
  <c r="J1225" i="1"/>
  <c r="K1225" i="1" s="1"/>
  <c r="J1226" i="1"/>
  <c r="L1226" i="1" s="1"/>
  <c r="J1229" i="1"/>
  <c r="L1229" i="1"/>
  <c r="J1230" i="1"/>
  <c r="L1230" i="1" s="1"/>
  <c r="J1451" i="1"/>
  <c r="K1451" i="1" s="1"/>
  <c r="J2156" i="1"/>
  <c r="L2156" i="1" s="1"/>
  <c r="J1287" i="1"/>
  <c r="L1287" i="1"/>
  <c r="J1288" i="1"/>
  <c r="L1288" i="1" s="1"/>
  <c r="J1378" i="1"/>
  <c r="K1378" i="1" s="1"/>
  <c r="J1381" i="1"/>
  <c r="L1381" i="1" s="1"/>
  <c r="J1281" i="1"/>
  <c r="L1281" i="1" s="1"/>
  <c r="J1282" i="1"/>
  <c r="K1282" i="1" s="1"/>
  <c r="J1284" i="1"/>
  <c r="L1284" i="1"/>
  <c r="J1285" i="1"/>
  <c r="L1285" i="1" s="1"/>
  <c r="J1286" i="1"/>
  <c r="K1286" i="1" s="1"/>
  <c r="J1379" i="1"/>
  <c r="L1379" i="1" s="1"/>
  <c r="J1141" i="1"/>
  <c r="L1141" i="1" s="1"/>
  <c r="J1142" i="1"/>
  <c r="K1142" i="1" s="1"/>
  <c r="J1144" i="1"/>
  <c r="L1144" i="1"/>
  <c r="J1145" i="1"/>
  <c r="K1145" i="1" s="1"/>
  <c r="J1146" i="1"/>
  <c r="L1146" i="1" s="1"/>
  <c r="J1147" i="1"/>
  <c r="L1147" i="1" s="1"/>
  <c r="J1149" i="1"/>
  <c r="L1149" i="1" s="1"/>
  <c r="K1229" i="1"/>
  <c r="K1144" i="1"/>
  <c r="K1285" i="1"/>
  <c r="K1284" i="1"/>
  <c r="K1281" i="1"/>
  <c r="K1288" i="1"/>
  <c r="K1287" i="1"/>
  <c r="K1149" i="1"/>
  <c r="K1141" i="1"/>
  <c r="K2156" i="1"/>
  <c r="K1230" i="1"/>
  <c r="K1147" i="1"/>
  <c r="K1381" i="1"/>
  <c r="H41" i="1"/>
  <c r="D10" i="11" s="1"/>
  <c r="G21" i="3"/>
  <c r="K2597" i="1" l="1"/>
  <c r="K1386" i="1"/>
  <c r="K1587" i="1"/>
  <c r="K2648" i="1"/>
  <c r="L3142" i="1"/>
  <c r="L2809" i="1"/>
  <c r="K2309" i="1"/>
  <c r="K2713" i="1"/>
  <c r="L2882" i="1"/>
  <c r="K2056" i="1"/>
  <c r="L3115" i="1"/>
  <c r="L1795" i="1"/>
  <c r="K2548" i="1"/>
  <c r="L1406" i="1"/>
  <c r="L1803" i="1"/>
  <c r="K2093" i="1"/>
  <c r="L2166" i="1"/>
  <c r="L2556" i="1"/>
  <c r="K2602" i="1"/>
  <c r="K2659" i="1"/>
  <c r="L2721" i="1"/>
  <c r="K2899" i="1"/>
  <c r="L3035" i="1"/>
  <c r="K1485" i="1"/>
  <c r="K2065" i="1"/>
  <c r="K2101" i="1"/>
  <c r="K2361" i="1"/>
  <c r="L2660" i="1"/>
  <c r="L2765" i="1"/>
  <c r="L2819" i="1"/>
  <c r="K2914" i="1"/>
  <c r="K3150" i="1"/>
  <c r="L1545" i="1"/>
  <c r="L1684" i="1"/>
  <c r="L1938" i="1"/>
  <c r="L2073" i="1"/>
  <c r="K2109" i="1"/>
  <c r="L2573" i="1"/>
  <c r="K2724" i="1"/>
  <c r="L2842" i="1"/>
  <c r="K2931" i="1"/>
  <c r="L3073" i="1"/>
  <c r="L3125" i="1"/>
  <c r="K2125" i="1"/>
  <c r="K2253" i="1"/>
  <c r="L2621" i="1"/>
  <c r="L2675" i="1"/>
  <c r="L2773" i="1"/>
  <c r="K2850" i="1"/>
  <c r="L1537" i="1"/>
  <c r="L1744" i="1"/>
  <c r="K2133" i="1"/>
  <c r="K2223" i="1"/>
  <c r="L2261" i="1"/>
  <c r="L2581" i="1"/>
  <c r="L2640" i="1"/>
  <c r="K2858" i="1"/>
  <c r="L3133" i="1"/>
  <c r="K1555" i="1"/>
  <c r="K1752" i="1"/>
  <c r="K2545" i="1"/>
  <c r="K2781" i="1"/>
  <c r="L2874" i="1"/>
  <c r="L3103" i="1"/>
  <c r="L1570" i="1"/>
  <c r="L2239" i="1"/>
  <c r="K2293" i="1"/>
  <c r="L2337" i="1"/>
  <c r="K3163" i="1"/>
  <c r="K2796" i="1"/>
  <c r="L2140" i="1"/>
  <c r="L2635" i="1"/>
  <c r="L3187" i="1"/>
  <c r="K2592" i="1"/>
  <c r="K2926" i="1"/>
  <c r="L2416" i="1"/>
  <c r="K2678" i="1"/>
  <c r="L3046" i="1"/>
  <c r="K2008" i="1"/>
  <c r="L2313" i="1"/>
  <c r="K2178" i="1"/>
  <c r="L3188" i="1"/>
  <c r="K2585" i="1"/>
  <c r="L3176" i="1"/>
  <c r="L2467" i="1"/>
  <c r="K2643" i="1"/>
  <c r="K2768" i="1"/>
  <c r="L2917" i="1"/>
  <c r="L2941" i="1"/>
  <c r="L3145" i="1"/>
  <c r="L1389" i="1"/>
  <c r="L1976" i="1"/>
  <c r="L2491" i="1"/>
  <c r="K2559" i="1"/>
  <c r="K2651" i="1"/>
  <c r="K2663" i="1"/>
  <c r="L2007" i="1"/>
  <c r="L2288" i="1"/>
  <c r="K2424" i="1"/>
  <c r="L1889" i="1"/>
  <c r="K2396" i="1"/>
  <c r="L2624" i="1"/>
  <c r="K2705" i="1"/>
  <c r="L2810" i="1"/>
  <c r="K2877" i="1"/>
  <c r="K3116" i="1"/>
  <c r="L2598" i="1"/>
  <c r="J1721" i="1"/>
  <c r="I16" i="13" s="1"/>
  <c r="H16" i="13"/>
  <c r="L1665" i="1"/>
  <c r="K1722" i="1"/>
  <c r="L598" i="1"/>
  <c r="K1547" i="1"/>
  <c r="K1709" i="1"/>
  <c r="K1822" i="1"/>
  <c r="L1872" i="1"/>
  <c r="L1959" i="1"/>
  <c r="L1246" i="1"/>
  <c r="K848" i="1"/>
  <c r="L864" i="1"/>
  <c r="L2731" i="1"/>
  <c r="L1832" i="1"/>
  <c r="L597" i="1"/>
  <c r="K1042" i="1"/>
  <c r="K1089" i="1"/>
  <c r="L1590" i="1"/>
  <c r="K667" i="1"/>
  <c r="K1008" i="1"/>
  <c r="L1897" i="1"/>
  <c r="L1443" i="1"/>
  <c r="L683" i="1"/>
  <c r="K1073" i="1"/>
  <c r="L509" i="1"/>
  <c r="K952" i="1"/>
  <c r="K329" i="1"/>
  <c r="L1739" i="1"/>
  <c r="K960" i="1"/>
  <c r="L1865" i="1"/>
  <c r="L1999" i="1"/>
  <c r="K622" i="1"/>
  <c r="L893" i="1"/>
  <c r="K1026" i="1"/>
  <c r="L1539" i="1"/>
  <c r="K1754" i="1"/>
  <c r="L1773" i="1"/>
  <c r="L2015" i="1"/>
  <c r="L2092" i="1"/>
  <c r="L2376" i="1"/>
  <c r="L759" i="1"/>
  <c r="L968" i="1"/>
  <c r="L1116" i="1"/>
  <c r="L1519" i="1"/>
  <c r="K1686" i="1"/>
  <c r="L1730" i="1"/>
  <c r="L1797" i="1"/>
  <c r="K463" i="1"/>
  <c r="K810" i="1"/>
  <c r="L1647" i="1"/>
  <c r="L1852" i="1"/>
  <c r="L1857" i="1"/>
  <c r="L2014" i="1"/>
  <c r="K2044" i="1"/>
  <c r="L2199" i="1"/>
  <c r="K1189" i="1"/>
  <c r="L2547" i="1"/>
  <c r="K2284" i="1"/>
  <c r="L1652" i="1"/>
  <c r="K1261" i="1"/>
  <c r="K1569" i="1"/>
  <c r="K1965" i="1"/>
  <c r="L3191" i="1"/>
  <c r="K1393" i="1"/>
  <c r="K928" i="1"/>
  <c r="K778" i="1"/>
  <c r="L1070" i="1"/>
  <c r="K1368" i="1"/>
  <c r="L1532" i="1"/>
  <c r="L1598" i="1"/>
  <c r="K1678" i="1"/>
  <c r="L1727" i="1"/>
  <c r="K1764" i="1"/>
  <c r="L1805" i="1"/>
  <c r="L1888" i="1"/>
  <c r="K1861" i="1"/>
  <c r="L2226" i="1"/>
  <c r="L2404" i="1"/>
  <c r="K2448" i="1"/>
  <c r="K2577" i="1"/>
  <c r="K3042" i="1"/>
  <c r="L1786" i="1"/>
  <c r="L812" i="1"/>
  <c r="K365" i="1"/>
  <c r="K1487" i="1"/>
  <c r="K1554" i="1"/>
  <c r="K1772" i="1"/>
  <c r="L1932" i="1"/>
  <c r="L2413" i="1"/>
  <c r="L2572" i="1"/>
  <c r="L990" i="1"/>
  <c r="L1050" i="1"/>
  <c r="K1124" i="1"/>
  <c r="K1250" i="1"/>
  <c r="K1034" i="1"/>
  <c r="K1783" i="1"/>
  <c r="K2451" i="1"/>
  <c r="K1742" i="1"/>
  <c r="K3166" i="1"/>
  <c r="L1019" i="1"/>
  <c r="L2180" i="1"/>
  <c r="L1058" i="1"/>
  <c r="L582" i="1"/>
  <c r="K1337" i="1"/>
  <c r="L1580" i="1"/>
  <c r="K1663" i="1"/>
  <c r="K1694" i="1"/>
  <c r="L1738" i="1"/>
  <c r="L1789" i="1"/>
  <c r="L1864" i="1"/>
  <c r="L1940" i="1"/>
  <c r="K2095" i="1"/>
  <c r="K2791" i="1"/>
  <c r="K1046" i="1"/>
  <c r="L1204" i="1"/>
  <c r="L454" i="1"/>
  <c r="L1361" i="1"/>
  <c r="K1003" i="1"/>
  <c r="K1240" i="1"/>
  <c r="L1362" i="1"/>
  <c r="L517" i="1"/>
  <c r="K699" i="1"/>
  <c r="K976" i="1"/>
  <c r="K1081" i="1"/>
  <c r="L1132" i="1"/>
  <c r="L1216" i="1"/>
  <c r="L1531" i="1"/>
  <c r="K1566" i="1"/>
  <c r="K1878" i="1"/>
  <c r="L1942" i="1"/>
  <c r="K2186" i="1"/>
  <c r="L3196" i="1"/>
  <c r="L1214" i="1"/>
  <c r="K1102" i="1"/>
  <c r="L283" i="1"/>
  <c r="K614" i="1"/>
  <c r="L818" i="1"/>
  <c r="K998" i="1"/>
  <c r="L1108" i="1"/>
  <c r="K1363" i="1"/>
  <c r="K1505" i="1"/>
  <c r="K1582" i="1"/>
  <c r="L1707" i="1"/>
  <c r="L1924" i="1"/>
  <c r="K2050" i="1"/>
  <c r="L2174" i="1"/>
  <c r="K2231" i="1"/>
  <c r="K2568" i="1"/>
  <c r="L2652" i="1"/>
  <c r="K2927" i="1"/>
  <c r="K301" i="1"/>
  <c r="L786" i="1"/>
  <c r="K1467" i="1"/>
  <c r="L1925" i="1"/>
  <c r="L2691" i="1"/>
  <c r="K2783" i="1"/>
  <c r="L1213" i="1"/>
  <c r="L345" i="1"/>
  <c r="K1573" i="1"/>
  <c r="L1952" i="1"/>
  <c r="K2023" i="1"/>
  <c r="K2804" i="1"/>
  <c r="K1290" i="1"/>
  <c r="K1806" i="1"/>
  <c r="L1873" i="1"/>
  <c r="L1905" i="1"/>
  <c r="L1984" i="1"/>
  <c r="K2045" i="1"/>
  <c r="K1747" i="1"/>
  <c r="L1941" i="1"/>
  <c r="K729" i="1"/>
  <c r="L1193" i="1"/>
  <c r="L1332" i="1"/>
  <c r="K337" i="1"/>
  <c r="K1512" i="1"/>
  <c r="L1881" i="1"/>
  <c r="L1991" i="1"/>
  <c r="L2507" i="1"/>
  <c r="L2551" i="1"/>
  <c r="K2716" i="1"/>
  <c r="L1429" i="1"/>
  <c r="K1815" i="1"/>
  <c r="L1917" i="1"/>
  <c r="K1186" i="1"/>
  <c r="K1526" i="1"/>
  <c r="L1918" i="1"/>
  <c r="L1961" i="1"/>
  <c r="L1977" i="1"/>
  <c r="K2341" i="1"/>
  <c r="K2593" i="1"/>
  <c r="L2903" i="1"/>
  <c r="K3082" i="1"/>
  <c r="K765" i="1"/>
  <c r="L1168" i="1"/>
  <c r="L1202" i="1"/>
  <c r="K1257" i="1"/>
  <c r="L1315" i="1"/>
  <c r="K1890" i="1"/>
  <c r="L1985" i="1"/>
  <c r="L2069" i="1"/>
  <c r="L2219" i="1"/>
  <c r="K2265" i="1"/>
  <c r="L2777" i="1"/>
  <c r="K1236" i="1"/>
  <c r="K1874" i="1"/>
  <c r="K2077" i="1"/>
  <c r="L2273" i="1"/>
  <c r="K2397" i="1"/>
  <c r="K2625" i="1"/>
  <c r="K2636" i="1"/>
  <c r="L2679" i="1"/>
  <c r="L1052" i="1"/>
  <c r="L1169" i="1"/>
  <c r="K1194" i="1"/>
  <c r="L1248" i="1"/>
  <c r="K1882" i="1"/>
  <c r="L2370" i="1"/>
  <c r="L2709" i="1"/>
  <c r="L3039" i="1"/>
  <c r="K541" i="1"/>
  <c r="L992" i="1"/>
  <c r="L1207" i="1"/>
  <c r="K1276" i="1"/>
  <c r="L401" i="1"/>
  <c r="K1564" i="1"/>
  <c r="L1898" i="1"/>
  <c r="L2000" i="1"/>
  <c r="L2046" i="1"/>
  <c r="K2087" i="1"/>
  <c r="K2468" i="1"/>
  <c r="L124" i="1"/>
  <c r="L1247" i="1"/>
  <c r="K1366" i="1"/>
  <c r="L1608" i="1"/>
  <c r="K2113" i="1"/>
  <c r="K2704" i="1"/>
  <c r="K2950" i="1"/>
  <c r="K3047" i="1"/>
  <c r="L499" i="1"/>
  <c r="L923" i="1"/>
  <c r="L101" i="1"/>
  <c r="K552" i="1"/>
  <c r="L792" i="1"/>
  <c r="K2171" i="1"/>
  <c r="L215" i="1"/>
  <c r="L732" i="1"/>
  <c r="L238" i="1"/>
  <c r="L506" i="1"/>
  <c r="L159" i="1"/>
  <c r="K60" i="1"/>
  <c r="K249" i="1"/>
  <c r="L84" i="1"/>
  <c r="L265" i="1"/>
  <c r="L108" i="1"/>
  <c r="K281" i="1"/>
  <c r="K773" i="1"/>
  <c r="K262" i="1"/>
  <c r="K475" i="1"/>
  <c r="K191" i="1"/>
  <c r="K2637" i="1"/>
  <c r="L113" i="1"/>
  <c r="L412" i="1"/>
  <c r="K780" i="1"/>
  <c r="K422" i="1"/>
  <c r="K197" i="1"/>
  <c r="L462" i="1"/>
  <c r="K627" i="1"/>
  <c r="L1021" i="1"/>
  <c r="L1725" i="1"/>
  <c r="K1767" i="1"/>
  <c r="L3171" i="1"/>
  <c r="K105" i="1"/>
  <c r="K470" i="1"/>
  <c r="K653" i="1"/>
  <c r="K733" i="1"/>
  <c r="L767" i="1"/>
  <c r="L1061" i="1"/>
  <c r="K2314" i="1"/>
  <c r="L2442" i="1"/>
  <c r="L2606" i="1"/>
  <c r="L220" i="1"/>
  <c r="K600" i="1"/>
  <c r="L661" i="1"/>
  <c r="K1274" i="1"/>
  <c r="K1681" i="1"/>
  <c r="K3147" i="1"/>
  <c r="K97" i="1"/>
  <c r="K408" i="1"/>
  <c r="K554" i="1"/>
  <c r="L621" i="1"/>
  <c r="L741" i="1"/>
  <c r="L775" i="1"/>
  <c r="K1800" i="1"/>
  <c r="L2250" i="1"/>
  <c r="K562" i="1"/>
  <c r="K2098" i="1"/>
  <c r="L3040" i="1"/>
  <c r="L589" i="1"/>
  <c r="L749" i="1"/>
  <c r="L1001" i="1"/>
  <c r="L1241" i="1"/>
  <c r="L1657" i="1"/>
  <c r="K2871" i="1"/>
  <c r="L809" i="1"/>
  <c r="K170" i="1"/>
  <c r="K246" i="1"/>
  <c r="L417" i="1"/>
  <c r="L500" i="1"/>
  <c r="L613" i="1"/>
  <c r="K690" i="1"/>
  <c r="L1567" i="1"/>
  <c r="K2070" i="1"/>
  <c r="L1215" i="1"/>
  <c r="L1452" i="1"/>
  <c r="L1617" i="1"/>
  <c r="L1660" i="1"/>
  <c r="L1689" i="1"/>
  <c r="L1775" i="1"/>
  <c r="L1817" i="1"/>
  <c r="K2047" i="1"/>
  <c r="K2078" i="1"/>
  <c r="L2114" i="1"/>
  <c r="L2187" i="1"/>
  <c r="K2290" i="1"/>
  <c r="L2322" i="1"/>
  <c r="L2553" i="1"/>
  <c r="L2594" i="1"/>
  <c r="K2645" i="1"/>
  <c r="K2700" i="1"/>
  <c r="L2790" i="1"/>
  <c r="L2839" i="1"/>
  <c r="L2879" i="1"/>
  <c r="L2919" i="1"/>
  <c r="K3152" i="1"/>
  <c r="L1009" i="1"/>
  <c r="L1029" i="1"/>
  <c r="L1076" i="1"/>
  <c r="K1187" i="1"/>
  <c r="L1249" i="1"/>
  <c r="L331" i="1"/>
  <c r="K339" i="1"/>
  <c r="L1575" i="1"/>
  <c r="L1625" i="1"/>
  <c r="K1714" i="1"/>
  <c r="L1733" i="1"/>
  <c r="L1792" i="1"/>
  <c r="L2266" i="1"/>
  <c r="K2509" i="1"/>
  <c r="L2653" i="1"/>
  <c r="L2710" i="1"/>
  <c r="L2762" i="1"/>
  <c r="L3048" i="1"/>
  <c r="L3122" i="1"/>
  <c r="K78" i="1"/>
  <c r="L486" i="1"/>
  <c r="L993" i="1"/>
  <c r="K1119" i="1"/>
  <c r="K1195" i="1"/>
  <c r="K1342" i="1"/>
  <c r="K363" i="1"/>
  <c r="K1563" i="1"/>
  <c r="L1697" i="1"/>
  <c r="L2130" i="1"/>
  <c r="L2298" i="1"/>
  <c r="L2371" i="1"/>
  <c r="L2561" i="1"/>
  <c r="L2718" i="1"/>
  <c r="L2798" i="1"/>
  <c r="K2849" i="1"/>
  <c r="L2855" i="1"/>
  <c r="K2892" i="1"/>
  <c r="K3100" i="1"/>
  <c r="K3209" i="1"/>
  <c r="K308" i="1"/>
  <c r="K425" i="1"/>
  <c r="L1037" i="1"/>
  <c r="L1045" i="1"/>
  <c r="L1084" i="1"/>
  <c r="K1256" i="1"/>
  <c r="K379" i="1"/>
  <c r="L1469" i="1"/>
  <c r="L1649" i="1"/>
  <c r="L1741" i="1"/>
  <c r="K1784" i="1"/>
  <c r="K1808" i="1"/>
  <c r="K2342" i="1"/>
  <c r="L2770" i="1"/>
  <c r="L2816" i="1"/>
  <c r="L3130" i="1"/>
  <c r="K316" i="1"/>
  <c r="K433" i="1"/>
  <c r="L1411" i="1"/>
  <c r="K1498" i="1"/>
  <c r="L1601" i="1"/>
  <c r="K1700" i="1"/>
  <c r="K1986" i="1"/>
  <c r="L2062" i="1"/>
  <c r="L2212" i="1"/>
  <c r="K2306" i="1"/>
  <c r="L2806" i="1"/>
  <c r="L2863" i="1"/>
  <c r="K110" i="1"/>
  <c r="K145" i="1"/>
  <c r="L448" i="1"/>
  <c r="L1053" i="1"/>
  <c r="L1092" i="1"/>
  <c r="L1317" i="1"/>
  <c r="K1354" i="1"/>
  <c r="L1514" i="1"/>
  <c r="L1717" i="1"/>
  <c r="L1749" i="1"/>
  <c r="L1867" i="1"/>
  <c r="L1962" i="1"/>
  <c r="K2358" i="1"/>
  <c r="L2578" i="1"/>
  <c r="L2626" i="1"/>
  <c r="L2665" i="1"/>
  <c r="K2684" i="1"/>
  <c r="L2778" i="1"/>
  <c r="L2824" i="1"/>
  <c r="L2896" i="1"/>
  <c r="L3075" i="1"/>
  <c r="L3165" i="1"/>
  <c r="L2426" i="1"/>
  <c r="K2943" i="1"/>
  <c r="J853" i="1"/>
  <c r="K289" i="1"/>
  <c r="L430" i="1"/>
  <c r="L483" i="1"/>
  <c r="L1801" i="1"/>
  <c r="L1936" i="1"/>
  <c r="K2470" i="1"/>
  <c r="K2528" i="1"/>
  <c r="K2864" i="1"/>
  <c r="L2904" i="1"/>
  <c r="L3044" i="1"/>
  <c r="L256" i="1"/>
  <c r="L297" i="1"/>
  <c r="L1033" i="1"/>
  <c r="K1548" i="1"/>
  <c r="L1656" i="1"/>
  <c r="K1892" i="1"/>
  <c r="K2205" i="1"/>
  <c r="K2346" i="1"/>
  <c r="L2399" i="1"/>
  <c r="L2438" i="1"/>
  <c r="L2486" i="1"/>
  <c r="L2960" i="1"/>
  <c r="L997" i="1"/>
  <c r="K2966" i="1"/>
  <c r="L193" i="1"/>
  <c r="L313" i="1"/>
  <c r="L556" i="1"/>
  <c r="L687" i="1"/>
  <c r="L1621" i="1"/>
  <c r="K1818" i="1"/>
  <c r="K1855" i="1"/>
  <c r="K2107" i="1"/>
  <c r="K2245" i="1"/>
  <c r="L2502" i="1"/>
  <c r="K2666" i="1"/>
  <c r="K2766" i="1"/>
  <c r="L2802" i="1"/>
  <c r="L2912" i="1"/>
  <c r="L3110" i="1"/>
  <c r="K3161" i="1"/>
  <c r="K3201" i="1"/>
  <c r="K3182" i="1"/>
  <c r="L414" i="1"/>
  <c r="L559" i="1"/>
  <c r="L977" i="1"/>
  <c r="L1054" i="1"/>
  <c r="K1120" i="1"/>
  <c r="L1177" i="1"/>
  <c r="L1267" i="1"/>
  <c r="K1674" i="1"/>
  <c r="K2134" i="1"/>
  <c r="L2782" i="1"/>
  <c r="K3151" i="1"/>
  <c r="K3198" i="1"/>
  <c r="L321" i="1"/>
  <c r="L586" i="1"/>
  <c r="K618" i="1"/>
  <c r="L638" i="1"/>
  <c r="K720" i="1"/>
  <c r="L964" i="1"/>
  <c r="K1010" i="1"/>
  <c r="K1088" i="1"/>
  <c r="L1128" i="1"/>
  <c r="K1310" i="1"/>
  <c r="L1483" i="1"/>
  <c r="L1690" i="1"/>
  <c r="L2638" i="1"/>
  <c r="K2815" i="1"/>
  <c r="L2843" i="1"/>
  <c r="L2851" i="1"/>
  <c r="K3084" i="1"/>
  <c r="I1550" i="1"/>
  <c r="E70" i="11" s="1"/>
  <c r="K445" i="1"/>
  <c r="K626" i="1"/>
  <c r="K758" i="1"/>
  <c r="L1093" i="1"/>
  <c r="L1242" i="1"/>
  <c r="K1416" i="1"/>
  <c r="L1661" i="1"/>
  <c r="L1726" i="1"/>
  <c r="L2043" i="1"/>
  <c r="K2191" i="1"/>
  <c r="L2419" i="1"/>
  <c r="K2676" i="1"/>
  <c r="L2694" i="1"/>
  <c r="K2867" i="1"/>
  <c r="K2897" i="1"/>
  <c r="K182" i="1"/>
  <c r="L250" i="1"/>
  <c r="L697" i="1"/>
  <c r="K845" i="1"/>
  <c r="L994" i="1"/>
  <c r="L1038" i="1"/>
  <c r="K1077" i="1"/>
  <c r="L1152" i="1"/>
  <c r="K1270" i="1"/>
  <c r="K1427" i="1"/>
  <c r="L1594" i="1"/>
  <c r="L1682" i="1"/>
  <c r="K1710" i="1"/>
  <c r="L1718" i="1"/>
  <c r="L1750" i="1"/>
  <c r="L1785" i="1"/>
  <c r="L1903" i="1"/>
  <c r="L1974" i="1"/>
  <c r="L2051" i="1"/>
  <c r="L2160" i="1"/>
  <c r="L2254" i="1"/>
  <c r="L2391" i="1"/>
  <c r="L2446" i="1"/>
  <c r="L2478" i="1"/>
  <c r="L2465" i="1"/>
  <c r="L2646" i="1"/>
  <c r="L2686" i="1"/>
  <c r="K2706" i="1"/>
  <c r="K2729" i="1"/>
  <c r="L2774" i="1"/>
  <c r="K2799" i="1"/>
  <c r="L2817" i="1"/>
  <c r="K2856" i="1"/>
  <c r="K3016" i="1"/>
  <c r="L3068" i="1"/>
  <c r="L3140" i="1"/>
  <c r="K3169" i="1"/>
  <c r="L3190" i="1"/>
  <c r="I1005" i="1"/>
  <c r="E46" i="11" s="1"/>
  <c r="K447" i="1"/>
  <c r="K583" i="1"/>
  <c r="K915" i="1"/>
  <c r="L953" i="1"/>
  <c r="L1085" i="1"/>
  <c r="L1131" i="1"/>
  <c r="K1374" i="1"/>
  <c r="L1392" i="1"/>
  <c r="L1494" i="1"/>
  <c r="K1994" i="1"/>
  <c r="K2262" i="1"/>
  <c r="K2658" i="1"/>
  <c r="L2719" i="1"/>
  <c r="K2807" i="1"/>
  <c r="K2963" i="1"/>
  <c r="K3148" i="1"/>
  <c r="K591" i="1"/>
  <c r="K1761" i="1"/>
  <c r="J2197" i="1"/>
  <c r="F91" i="11" s="1"/>
  <c r="I1414" i="1"/>
  <c r="E65" i="11" s="1"/>
  <c r="K253" i="1"/>
  <c r="L432" i="1"/>
  <c r="K663" i="1"/>
  <c r="K714" i="1"/>
  <c r="L961" i="1"/>
  <c r="D14" i="2"/>
  <c r="L1025" i="1"/>
  <c r="L1057" i="1"/>
  <c r="L1071" i="1"/>
  <c r="L1136" i="1"/>
  <c r="K1252" i="1"/>
  <c r="K1518" i="1"/>
  <c r="L1535" i="1"/>
  <c r="K1559" i="1"/>
  <c r="K1997" i="1"/>
  <c r="L2074" i="1"/>
  <c r="K2094" i="1"/>
  <c r="K2221" i="1"/>
  <c r="K2234" i="1"/>
  <c r="K2291" i="1"/>
  <c r="K2326" i="1"/>
  <c r="K2461" i="1"/>
  <c r="L2536" i="1"/>
  <c r="L2571" i="1"/>
  <c r="L2607" i="1"/>
  <c r="K2672" i="1"/>
  <c r="L2697" i="1"/>
  <c r="L2835" i="1"/>
  <c r="L2875" i="1"/>
  <c r="K2880" i="1"/>
  <c r="L2975" i="1"/>
  <c r="L3001" i="1"/>
  <c r="L3093" i="1"/>
  <c r="L3126" i="1"/>
  <c r="L3158" i="1"/>
  <c r="L3177" i="1"/>
  <c r="K2066" i="1"/>
  <c r="I2458" i="1"/>
  <c r="E99" i="11" s="1"/>
  <c r="L424" i="1"/>
  <c r="L615" i="1"/>
  <c r="K728" i="1"/>
  <c r="L1013" i="1"/>
  <c r="L1062" i="1"/>
  <c r="L1030" i="1"/>
  <c r="K1072" i="1"/>
  <c r="L1104" i="1"/>
  <c r="K1294" i="1"/>
  <c r="L1335" i="1"/>
  <c r="L1515" i="1"/>
  <c r="L1610" i="1"/>
  <c r="L1602" i="1"/>
  <c r="L1698" i="1"/>
  <c r="L1734" i="1"/>
  <c r="L1793" i="1"/>
  <c r="L1950" i="1"/>
  <c r="K2013" i="1"/>
  <c r="K2061" i="1"/>
  <c r="K2071" i="1"/>
  <c r="K2110" i="1"/>
  <c r="L2175" i="1"/>
  <c r="L2294" i="1"/>
  <c r="K2307" i="1"/>
  <c r="L2407" i="1"/>
  <c r="L2462" i="1"/>
  <c r="L2494" i="1"/>
  <c r="K2554" i="1"/>
  <c r="K2574" i="1"/>
  <c r="K2595" i="1"/>
  <c r="L2622" i="1"/>
  <c r="K2680" i="1"/>
  <c r="L2747" i="1"/>
  <c r="L2891" i="1"/>
  <c r="L2900" i="1"/>
  <c r="L2932" i="1"/>
  <c r="L3041" i="1"/>
  <c r="L3121" i="1"/>
  <c r="K3208" i="1"/>
  <c r="L2270" i="1"/>
  <c r="I2387" i="1"/>
  <c r="E97" i="11" s="1"/>
  <c r="K43" i="1"/>
  <c r="K485" i="1"/>
  <c r="L623" i="1"/>
  <c r="L743" i="1"/>
  <c r="L894" i="1"/>
  <c r="L969" i="1"/>
  <c r="K1080" i="1"/>
  <c r="L1171" i="1"/>
  <c r="L1302" i="1"/>
  <c r="L1454" i="1"/>
  <c r="L1543" i="1"/>
  <c r="L1768" i="1"/>
  <c r="L1931" i="1"/>
  <c r="K1958" i="1"/>
  <c r="K2126" i="1"/>
  <c r="L2183" i="1"/>
  <c r="K2216" i="1"/>
  <c r="L2315" i="1"/>
  <c r="K2351" i="1"/>
  <c r="K2414" i="1"/>
  <c r="K2549" i="1"/>
  <c r="L2562" i="1"/>
  <c r="L2579" i="1"/>
  <c r="K2582" i="1"/>
  <c r="L2794" i="1"/>
  <c r="L2840" i="1"/>
  <c r="L2883" i="1"/>
  <c r="L2915" i="1"/>
  <c r="K2944" i="1"/>
  <c r="K3076" i="1"/>
  <c r="K3143" i="1"/>
  <c r="K3193" i="1"/>
  <c r="L1502" i="1"/>
  <c r="L2029" i="1"/>
  <c r="L2454" i="1"/>
  <c r="J3154" i="1"/>
  <c r="F130" i="11" s="1"/>
  <c r="K56" i="1"/>
  <c r="L112" i="1"/>
  <c r="K195" i="1"/>
  <c r="K918" i="1"/>
  <c r="L1022" i="1"/>
  <c r="K1112" i="1"/>
  <c r="K1196" i="1"/>
  <c r="K1351" i="1"/>
  <c r="L327" i="1"/>
  <c r="L335" i="1"/>
  <c r="L1462" i="1"/>
  <c r="L1568" i="1"/>
  <c r="K1887" i="1"/>
  <c r="L1955" i="1"/>
  <c r="L2042" i="1"/>
  <c r="L2422" i="1"/>
  <c r="L2505" i="1"/>
  <c r="L2531" i="1"/>
  <c r="L2523" i="1"/>
  <c r="L2641" i="1"/>
  <c r="L2742" i="1"/>
  <c r="K2952" i="1"/>
  <c r="L2385" i="1"/>
  <c r="J1781" i="1"/>
  <c r="F78" i="11" s="1"/>
  <c r="J2089" i="1"/>
  <c r="F89" i="11" s="1"/>
  <c r="J2682" i="1"/>
  <c r="F109" i="11" s="1"/>
  <c r="J3052" i="1"/>
  <c r="F124" i="11" s="1"/>
  <c r="J3087" i="1"/>
  <c r="F126" i="11" s="1"/>
  <c r="J1810" i="1"/>
  <c r="F79" i="11" s="1"/>
  <c r="I3033" i="1"/>
  <c r="E123" i="11" s="1"/>
  <c r="I2089" i="1"/>
  <c r="E89" i="11" s="1"/>
  <c r="I2726" i="1"/>
  <c r="E111" i="11" s="1"/>
  <c r="I3154" i="1"/>
  <c r="E130" i="11" s="1"/>
  <c r="L896" i="1"/>
  <c r="J1584" i="1"/>
  <c r="F72" i="11" s="1"/>
  <c r="J3118" i="1"/>
  <c r="F128" i="11" s="1"/>
  <c r="I1967" i="1"/>
  <c r="E84" i="11" s="1"/>
  <c r="I2058" i="1"/>
  <c r="E88" i="11" s="1"/>
  <c r="I2410" i="1"/>
  <c r="E98" i="11" s="1"/>
  <c r="I2317" i="1"/>
  <c r="E94" i="11" s="1"/>
  <c r="K266" i="1"/>
  <c r="L920" i="1"/>
  <c r="L1105" i="1"/>
  <c r="L1251" i="1"/>
  <c r="K1336" i="1"/>
  <c r="L1516" i="1"/>
  <c r="K1544" i="1"/>
  <c r="K1683" i="1"/>
  <c r="L1921" i="1"/>
  <c r="K1964" i="1"/>
  <c r="K2011" i="1"/>
  <c r="L2049" i="1"/>
  <c r="K2428" i="1"/>
  <c r="K2460" i="1"/>
  <c r="K2720" i="1"/>
  <c r="I1278" i="1"/>
  <c r="E60" i="11" s="1"/>
  <c r="I1561" i="1"/>
  <c r="E71" i="11" s="1"/>
  <c r="I2830" i="1"/>
  <c r="E115" i="11" s="1"/>
  <c r="I2512" i="1"/>
  <c r="E100" i="11" s="1"/>
  <c r="L179" i="1"/>
  <c r="K231" i="1"/>
  <c r="L824" i="1"/>
  <c r="M20" i="6"/>
  <c r="K341" i="1"/>
  <c r="L389" i="1"/>
  <c r="L1401" i="1"/>
  <c r="L1577" i="1"/>
  <c r="L1619" i="1"/>
  <c r="L1885" i="1"/>
  <c r="K3036" i="1"/>
  <c r="L3114" i="1"/>
  <c r="J1016" i="1"/>
  <c r="F47" i="11" s="1"/>
  <c r="I1479" i="1"/>
  <c r="E68" i="11" s="1"/>
  <c r="I1654" i="1"/>
  <c r="E73" i="11" s="1"/>
  <c r="I2587" i="1"/>
  <c r="E103" i="11" s="1"/>
  <c r="I2631" i="1"/>
  <c r="E106" i="11" s="1"/>
  <c r="I3071" i="1"/>
  <c r="E125" i="11" s="1"/>
  <c r="I2757" i="1"/>
  <c r="E112" i="11" s="1"/>
  <c r="K66" i="1"/>
  <c r="K152" i="1"/>
  <c r="K258" i="1"/>
  <c r="L1031" i="1"/>
  <c r="L1205" i="1"/>
  <c r="L1357" i="1"/>
  <c r="K1423" i="1"/>
  <c r="L1706" i="1"/>
  <c r="L1735" i="1"/>
  <c r="L1769" i="1"/>
  <c r="L1777" i="1"/>
  <c r="K1779" i="1"/>
  <c r="L1794" i="1"/>
  <c r="L1929" i="1"/>
  <c r="L2580" i="1"/>
  <c r="L2620" i="1"/>
  <c r="L2945" i="1"/>
  <c r="L3036" i="1"/>
  <c r="K3094" i="1"/>
  <c r="K3124" i="1"/>
  <c r="L3159" i="1"/>
  <c r="K3207" i="1"/>
  <c r="J1278" i="1"/>
  <c r="F60" i="11" s="1"/>
  <c r="J2726" i="1"/>
  <c r="F111" i="11" s="1"/>
  <c r="I2991" i="1"/>
  <c r="E121" i="11" s="1"/>
  <c r="I2197" i="1"/>
  <c r="E91" i="11" s="1"/>
  <c r="I2600" i="1"/>
  <c r="E104" i="11" s="1"/>
  <c r="I2682" i="1"/>
  <c r="E109" i="11" s="1"/>
  <c r="I3087" i="1"/>
  <c r="E126" i="11" s="1"/>
  <c r="L239" i="1"/>
  <c r="K880" i="1"/>
  <c r="L940" i="1"/>
  <c r="K955" i="1"/>
  <c r="L1101" i="1"/>
  <c r="K1271" i="1"/>
  <c r="K1433" i="1"/>
  <c r="L1484" i="1"/>
  <c r="K1611" i="1"/>
  <c r="K1769" i="1"/>
  <c r="L1869" i="1"/>
  <c r="K1911" i="1"/>
  <c r="L2479" i="1"/>
  <c r="K2667" i="1"/>
  <c r="L3102" i="1"/>
  <c r="K3132" i="1"/>
  <c r="I3005" i="1"/>
  <c r="E122" i="11" s="1"/>
  <c r="I1524" i="1"/>
  <c r="E69" i="11" s="1"/>
  <c r="I1584" i="1"/>
  <c r="E72" i="11" s="1"/>
  <c r="I2565" i="1"/>
  <c r="E102" i="11" s="1"/>
  <c r="I2242" i="1"/>
  <c r="E92" i="11" s="1"/>
  <c r="I3118" i="1"/>
  <c r="E128" i="11" s="1"/>
  <c r="K98" i="1"/>
  <c r="L888" i="1"/>
  <c r="K971" i="1"/>
  <c r="L1319" i="1"/>
  <c r="K349" i="1"/>
  <c r="L1385" i="1"/>
  <c r="L1492" i="1"/>
  <c r="L1635" i="1"/>
  <c r="L1819" i="1"/>
  <c r="K1828" i="1"/>
  <c r="K1995" i="1"/>
  <c r="K2252" i="1"/>
  <c r="L2436" i="1"/>
  <c r="L2503" i="1"/>
  <c r="L2695" i="1"/>
  <c r="L2712" i="1"/>
  <c r="L2953" i="1"/>
  <c r="L2961" i="1"/>
  <c r="K3074" i="1"/>
  <c r="L3077" i="1"/>
  <c r="L357" i="1"/>
  <c r="L1528" i="1"/>
  <c r="L1643" i="1"/>
  <c r="L2003" i="1"/>
  <c r="K2444" i="1"/>
  <c r="L2628" i="1"/>
  <c r="L3014" i="1"/>
  <c r="L3074" i="1"/>
  <c r="J2317" i="1"/>
  <c r="F94" i="11" s="1"/>
  <c r="I2039" i="1"/>
  <c r="E87" i="11" s="1"/>
  <c r="I2610" i="1"/>
  <c r="E105" i="11" s="1"/>
  <c r="I2543" i="1"/>
  <c r="E101" i="11" s="1"/>
  <c r="J2058" i="1"/>
  <c r="F88" i="11" s="1"/>
  <c r="I1221" i="1"/>
  <c r="E56" i="11" s="1"/>
  <c r="I1850" i="1"/>
  <c r="E81" i="11" s="1"/>
  <c r="I2025" i="1"/>
  <c r="E86" i="11" s="1"/>
  <c r="I2280" i="1"/>
  <c r="E93" i="11" s="1"/>
  <c r="I3052" i="1"/>
  <c r="E124" i="11" s="1"/>
  <c r="I1162" i="1"/>
  <c r="E52" i="11" s="1"/>
  <c r="L93" i="1"/>
  <c r="L187" i="1"/>
  <c r="K279" i="1"/>
  <c r="K851" i="1"/>
  <c r="K912" i="1"/>
  <c r="K1508" i="1"/>
  <c r="L1937" i="1"/>
  <c r="L2452" i="1"/>
  <c r="L2529" i="1"/>
  <c r="L2909" i="1"/>
  <c r="L3030" i="1"/>
  <c r="K3095" i="1"/>
  <c r="L3095" i="1"/>
  <c r="K2750" i="1"/>
  <c r="L2750" i="1"/>
  <c r="J3205" i="1"/>
  <c r="F132" i="11" s="1"/>
  <c r="J1221" i="1"/>
  <c r="F56" i="11" s="1"/>
  <c r="L114" i="1"/>
  <c r="K114" i="1"/>
  <c r="L70" i="1"/>
  <c r="L106" i="1"/>
  <c r="L119" i="1"/>
  <c r="L143" i="1"/>
  <c r="K186" i="1"/>
  <c r="K243" i="1"/>
  <c r="L257" i="1"/>
  <c r="K287" i="1"/>
  <c r="L416" i="1"/>
  <c r="L560" i="1"/>
  <c r="K572" i="1"/>
  <c r="L606" i="1"/>
  <c r="L670" i="1"/>
  <c r="K813" i="1"/>
  <c r="K841" i="1"/>
  <c r="L1123" i="1"/>
  <c r="K1190" i="1"/>
  <c r="L1244" i="1"/>
  <c r="L3192" i="1"/>
  <c r="K2398" i="1"/>
  <c r="L2398" i="1"/>
  <c r="L2493" i="1"/>
  <c r="K2493" i="1"/>
  <c r="K2485" i="1"/>
  <c r="L2485" i="1"/>
  <c r="L2527" i="1"/>
  <c r="K2527" i="1"/>
  <c r="K2693" i="1"/>
  <c r="L2693" i="1"/>
  <c r="K2739" i="1"/>
  <c r="L2739" i="1"/>
  <c r="L2763" i="1"/>
  <c r="K2763" i="1"/>
  <c r="L2848" i="1"/>
  <c r="K2848" i="1"/>
  <c r="K2872" i="1"/>
  <c r="L2872" i="1"/>
  <c r="K2920" i="1"/>
  <c r="L2920" i="1"/>
  <c r="K2921" i="1"/>
  <c r="L2921" i="1"/>
  <c r="K3049" i="1"/>
  <c r="L3049" i="1"/>
  <c r="K3101" i="1"/>
  <c r="L3101" i="1"/>
  <c r="K3167" i="1"/>
  <c r="L3167" i="1"/>
  <c r="K3203" i="1"/>
  <c r="L3203" i="1"/>
  <c r="D29" i="2"/>
  <c r="M20" i="2" s="1"/>
  <c r="I1209" i="1"/>
  <c r="E55" i="11" s="1"/>
  <c r="I1376" i="1"/>
  <c r="E63" i="11" s="1"/>
  <c r="I2158" i="1"/>
  <c r="E90" i="11" s="1"/>
  <c r="L74" i="1"/>
  <c r="L85" i="1"/>
  <c r="L194" i="1"/>
  <c r="L223" i="1"/>
  <c r="L255" i="1"/>
  <c r="K288" i="1"/>
  <c r="L306" i="1"/>
  <c r="L431" i="1"/>
  <c r="K458" i="1"/>
  <c r="K504" i="1"/>
  <c r="K590" i="1"/>
  <c r="L637" i="1"/>
  <c r="L681" i="1"/>
  <c r="L869" i="1"/>
  <c r="L943" i="1"/>
  <c r="K1198" i="1"/>
  <c r="K1292" i="1"/>
  <c r="L1292" i="1"/>
  <c r="K1333" i="1"/>
  <c r="L1333" i="1"/>
  <c r="K1390" i="1"/>
  <c r="L1390" i="1"/>
  <c r="K1513" i="1"/>
  <c r="L1513" i="1"/>
  <c r="K1533" i="1"/>
  <c r="L1533" i="1"/>
  <c r="L1688" i="1"/>
  <c r="K1688" i="1"/>
  <c r="L1724" i="1"/>
  <c r="K1724" i="1"/>
  <c r="K1866" i="1"/>
  <c r="L1866" i="1"/>
  <c r="K1858" i="1"/>
  <c r="L1858" i="1"/>
  <c r="K1934" i="1"/>
  <c r="L1934" i="1"/>
  <c r="K1926" i="1"/>
  <c r="L1926" i="1"/>
  <c r="L1953" i="1"/>
  <c r="K1953" i="1"/>
  <c r="K1992" i="1"/>
  <c r="L1992" i="1"/>
  <c r="K2054" i="1"/>
  <c r="L2054" i="1"/>
  <c r="K2129" i="1"/>
  <c r="L2129" i="1"/>
  <c r="K2121" i="1"/>
  <c r="L2121" i="1"/>
  <c r="L2227" i="1"/>
  <c r="K2227" i="1"/>
  <c r="K2235" i="1"/>
  <c r="L2235" i="1"/>
  <c r="K2289" i="1"/>
  <c r="L2289" i="1"/>
  <c r="L271" i="1"/>
  <c r="K523" i="1"/>
  <c r="K949" i="1"/>
  <c r="L121" i="1"/>
  <c r="D29" i="7"/>
  <c r="K20" i="7" s="1"/>
  <c r="I1016" i="1"/>
  <c r="E47" i="11" s="1"/>
  <c r="L162" i="1"/>
  <c r="L233" i="1"/>
  <c r="L471" i="1"/>
  <c r="K479" i="1"/>
  <c r="L501" i="1"/>
  <c r="K525" i="1"/>
  <c r="L593" i="1"/>
  <c r="L716" i="1"/>
  <c r="K738" i="1"/>
  <c r="L747" i="1"/>
  <c r="L781" i="1"/>
  <c r="K771" i="1"/>
  <c r="L957" i="1"/>
  <c r="L988" i="1"/>
  <c r="K1258" i="1"/>
  <c r="L1345" i="1"/>
  <c r="L1372" i="1"/>
  <c r="K1167" i="1"/>
  <c r="L1167" i="1"/>
  <c r="K1314" i="1"/>
  <c r="L1314" i="1"/>
  <c r="K1347" i="1"/>
  <c r="L1347" i="1"/>
  <c r="K2447" i="1"/>
  <c r="L2447" i="1"/>
  <c r="K2415" i="1"/>
  <c r="L2415" i="1"/>
  <c r="K2474" i="1"/>
  <c r="L2474" i="1"/>
  <c r="K2540" i="1"/>
  <c r="L2540" i="1"/>
  <c r="K2583" i="1"/>
  <c r="L2583" i="1"/>
  <c r="K2776" i="1"/>
  <c r="L2776" i="1"/>
  <c r="L2832" i="1"/>
  <c r="K2832" i="1"/>
  <c r="L2861" i="1"/>
  <c r="K2861" i="1"/>
  <c r="L3146" i="1"/>
  <c r="K3146" i="1"/>
  <c r="K3180" i="1"/>
  <c r="L3180" i="1"/>
  <c r="L58" i="1"/>
  <c r="L90" i="1"/>
  <c r="L168" i="1"/>
  <c r="K176" i="1"/>
  <c r="L236" i="1"/>
  <c r="K649" i="1"/>
  <c r="K858" i="1"/>
  <c r="D19" i="7"/>
  <c r="L1677" i="1"/>
  <c r="K1677" i="1"/>
  <c r="L1834" i="1"/>
  <c r="K1834" i="1"/>
  <c r="L1853" i="1"/>
  <c r="K1853" i="1"/>
  <c r="K1879" i="1"/>
  <c r="L1879" i="1"/>
  <c r="K1939" i="1"/>
  <c r="L1939" i="1"/>
  <c r="K1923" i="1"/>
  <c r="L1923" i="1"/>
  <c r="L1947" i="1"/>
  <c r="K1947" i="1"/>
  <c r="K1982" i="1"/>
  <c r="L1982" i="1"/>
  <c r="K2021" i="1"/>
  <c r="L2021" i="1"/>
  <c r="K2102" i="1"/>
  <c r="L2102" i="1"/>
  <c r="L2208" i="1"/>
  <c r="K2208" i="1"/>
  <c r="K2246" i="1"/>
  <c r="L2246" i="1"/>
  <c r="L2310" i="1"/>
  <c r="K2310" i="1"/>
  <c r="L2286" i="1"/>
  <c r="K2286" i="1"/>
  <c r="L2334" i="1"/>
  <c r="K2334" i="1"/>
  <c r="K2354" i="1"/>
  <c r="L2354" i="1"/>
  <c r="K2394" i="1"/>
  <c r="L2394" i="1"/>
  <c r="K2430" i="1"/>
  <c r="L2430" i="1"/>
  <c r="K2489" i="1"/>
  <c r="L2489" i="1"/>
  <c r="K2557" i="1"/>
  <c r="L2557" i="1"/>
  <c r="L2590" i="1"/>
  <c r="K2590" i="1"/>
  <c r="L2612" i="1"/>
  <c r="K2612" i="1"/>
  <c r="K2614" i="1"/>
  <c r="L2614" i="1"/>
  <c r="K2649" i="1"/>
  <c r="L2649" i="1"/>
  <c r="K2661" i="1"/>
  <c r="L2661" i="1"/>
  <c r="K2689" i="1"/>
  <c r="L2689" i="1"/>
  <c r="L2803" i="1"/>
  <c r="K2803" i="1"/>
  <c r="L2893" i="1"/>
  <c r="K2893" i="1"/>
  <c r="K2956" i="1"/>
  <c r="L2956" i="1"/>
  <c r="K2976" i="1"/>
  <c r="L2976" i="1"/>
  <c r="L3017" i="1"/>
  <c r="K3017" i="1"/>
  <c r="K3097" i="1"/>
  <c r="L3097" i="1"/>
  <c r="L657" i="1"/>
  <c r="K334" i="1"/>
  <c r="L334" i="1"/>
  <c r="K1628" i="1"/>
  <c r="L1628" i="1"/>
  <c r="L1612" i="1"/>
  <c r="K1612" i="1"/>
  <c r="L1604" i="1"/>
  <c r="K1604" i="1"/>
  <c r="K1673" i="1"/>
  <c r="L1673" i="1"/>
  <c r="K1728" i="1"/>
  <c r="L1728" i="1"/>
  <c r="K1720" i="1"/>
  <c r="L1720" i="1"/>
  <c r="K1778" i="1"/>
  <c r="L1778" i="1"/>
  <c r="L1762" i="1"/>
  <c r="K1762" i="1"/>
  <c r="K1948" i="1"/>
  <c r="L1948" i="1"/>
  <c r="K1957" i="1"/>
  <c r="L1957" i="1"/>
  <c r="K2004" i="1"/>
  <c r="L2004" i="1"/>
  <c r="K2036" i="1"/>
  <c r="L2036" i="1"/>
  <c r="K2081" i="1"/>
  <c r="L2081" i="1"/>
  <c r="K2117" i="1"/>
  <c r="L2117" i="1"/>
  <c r="K2182" i="1"/>
  <c r="L2182" i="1"/>
  <c r="K2215" i="1"/>
  <c r="L2215" i="1"/>
  <c r="K2207" i="1"/>
  <c r="L2207" i="1"/>
  <c r="K2269" i="1"/>
  <c r="L2269" i="1"/>
  <c r="L2278" i="1"/>
  <c r="K2278" i="1"/>
  <c r="K2325" i="1"/>
  <c r="L2325" i="1"/>
  <c r="K2382" i="1"/>
  <c r="L2382" i="1"/>
  <c r="K2374" i="1"/>
  <c r="L2374" i="1"/>
  <c r="L625" i="1"/>
  <c r="K906" i="1"/>
  <c r="K965" i="1"/>
  <c r="K3200" i="1"/>
  <c r="L1218" i="1"/>
  <c r="K1218" i="1"/>
  <c r="L1296" i="1"/>
  <c r="K1296" i="1"/>
  <c r="I1324" i="1"/>
  <c r="E62" i="11" s="1"/>
  <c r="I3205" i="1"/>
  <c r="E132" i="11" s="1"/>
  <c r="K76" i="1"/>
  <c r="K160" i="1"/>
  <c r="K184" i="1"/>
  <c r="L261" i="1"/>
  <c r="L558" i="1"/>
  <c r="K599" i="1"/>
  <c r="L730" i="1"/>
  <c r="K903" i="1"/>
  <c r="L973" i="1"/>
  <c r="L1000" i="1"/>
  <c r="L1107" i="1"/>
  <c r="K1178" i="1"/>
  <c r="K1211" i="1"/>
  <c r="L1304" i="1"/>
  <c r="K383" i="1"/>
  <c r="K1448" i="1"/>
  <c r="K1465" i="1"/>
  <c r="L1579" i="1"/>
  <c r="L2082" i="1"/>
  <c r="L2200" i="1"/>
  <c r="L2338" i="1"/>
  <c r="K2403" i="1"/>
  <c r="L2524" i="1"/>
  <c r="K2618" i="1"/>
  <c r="L2698" i="1"/>
  <c r="L2027" i="1"/>
  <c r="J2039" i="1"/>
  <c r="F87" i="11" s="1"/>
  <c r="K2027" i="1"/>
  <c r="K2737" i="1"/>
  <c r="L2737" i="1"/>
  <c r="L2514" i="1"/>
  <c r="K2514" i="1"/>
  <c r="K2746" i="1"/>
  <c r="L2746" i="1"/>
  <c r="L1096" i="1"/>
  <c r="K94" i="1"/>
  <c r="K89" i="1"/>
  <c r="K148" i="1"/>
  <c r="L167" i="1"/>
  <c r="L259" i="1"/>
  <c r="K317" i="1"/>
  <c r="L434" i="1"/>
  <c r="L482" i="1"/>
  <c r="K607" i="1"/>
  <c r="L772" i="1"/>
  <c r="K836" i="1"/>
  <c r="K860" i="1"/>
  <c r="K916" i="1"/>
  <c r="L956" i="1"/>
  <c r="I1098" i="1"/>
  <c r="E49" i="11" s="1"/>
  <c r="L293" i="1"/>
  <c r="K650" i="1"/>
  <c r="L892" i="1"/>
  <c r="L972" i="1"/>
  <c r="L79" i="1"/>
  <c r="K138" i="1"/>
  <c r="L235" i="1"/>
  <c r="L270" i="1"/>
  <c r="L309" i="1"/>
  <c r="L413" i="1"/>
  <c r="L487" i="1"/>
  <c r="K510" i="1"/>
  <c r="L564" i="1"/>
  <c r="K674" i="1"/>
  <c r="K695" i="1"/>
  <c r="L746" i="1"/>
  <c r="K959" i="1"/>
  <c r="L1002" i="1"/>
  <c r="L117" i="1"/>
  <c r="L204" i="1"/>
  <c r="L410" i="1"/>
  <c r="L449" i="1"/>
  <c r="L518" i="1"/>
  <c r="L594" i="1"/>
  <c r="L610" i="1"/>
  <c r="L739" i="1"/>
  <c r="L830" i="1"/>
  <c r="L967" i="1"/>
  <c r="L209" i="1"/>
  <c r="K557" i="1"/>
  <c r="K731" i="1"/>
  <c r="L814" i="1"/>
  <c r="J2757" i="1"/>
  <c r="F112" i="11" s="1"/>
  <c r="J3005" i="1"/>
  <c r="F122" i="11" s="1"/>
  <c r="K2996" i="1"/>
  <c r="L2996" i="1"/>
  <c r="K870" i="1"/>
  <c r="L870" i="1"/>
  <c r="K3026" i="1"/>
  <c r="J3033" i="1"/>
  <c r="F123" i="11" s="1"/>
  <c r="L3026" i="1"/>
  <c r="L1154" i="1"/>
  <c r="K1154" i="1"/>
  <c r="J1162" i="1"/>
  <c r="F52" i="11" s="1"/>
  <c r="K3000" i="1"/>
  <c r="L3000" i="1"/>
  <c r="K2518" i="1"/>
  <c r="L2518" i="1"/>
  <c r="L2973" i="1"/>
  <c r="K2973" i="1"/>
  <c r="J2991" i="1"/>
  <c r="F121" i="11" s="1"/>
  <c r="J3071" i="1"/>
  <c r="F125" i="11" s="1"/>
  <c r="L3055" i="1"/>
  <c r="K3055" i="1"/>
  <c r="L3061" i="1"/>
  <c r="K3061" i="1"/>
  <c r="L95" i="1"/>
  <c r="L166" i="1"/>
  <c r="L219" i="1"/>
  <c r="L245" i="1"/>
  <c r="K272" i="1"/>
  <c r="K302" i="1"/>
  <c r="L428" i="1"/>
  <c r="K443" i="1"/>
  <c r="K472" i="1"/>
  <c r="K550" i="1"/>
  <c r="K580" i="1"/>
  <c r="L745" i="1"/>
  <c r="L770" i="1"/>
  <c r="L872" i="1"/>
  <c r="K900" i="1"/>
  <c r="K908" i="1"/>
  <c r="K899" i="1"/>
  <c r="L958" i="1"/>
  <c r="L983" i="1"/>
  <c r="L1078" i="1"/>
  <c r="K1164" i="1"/>
  <c r="L1234" i="1"/>
  <c r="L1273" i="1"/>
  <c r="L1320" i="1"/>
  <c r="L1329" i="1"/>
  <c r="L1330" i="1"/>
  <c r="K343" i="1"/>
  <c r="L72" i="1"/>
  <c r="L126" i="1"/>
  <c r="K147" i="1"/>
  <c r="L318" i="1"/>
  <c r="K584" i="1"/>
  <c r="K802" i="1"/>
  <c r="L924" i="1"/>
  <c r="L907" i="1"/>
  <c r="K987" i="1"/>
  <c r="L1047" i="1"/>
  <c r="K1079" i="1"/>
  <c r="L1095" i="1"/>
  <c r="K1094" i="1"/>
  <c r="K1172" i="1"/>
  <c r="K1346" i="1"/>
  <c r="L1358" i="1"/>
  <c r="L1394" i="1"/>
  <c r="K1420" i="1"/>
  <c r="L1622" i="1"/>
  <c r="L203" i="1"/>
  <c r="K303" i="1"/>
  <c r="K763" i="1"/>
  <c r="K806" i="1"/>
  <c r="K1313" i="1"/>
  <c r="L375" i="1"/>
  <c r="L1638" i="1"/>
  <c r="K88" i="1"/>
  <c r="L210" i="1"/>
  <c r="K496" i="1"/>
  <c r="K616" i="1"/>
  <c r="L718" i="1"/>
  <c r="K825" i="1"/>
  <c r="L884" i="1"/>
  <c r="L975" i="1"/>
  <c r="L1113" i="1"/>
  <c r="K52" i="1"/>
  <c r="L104" i="1"/>
  <c r="K174" i="1"/>
  <c r="L211" i="1"/>
  <c r="L269" i="1"/>
  <c r="L420" i="1"/>
  <c r="L617" i="1"/>
  <c r="K719" i="1"/>
  <c r="K740" i="1"/>
  <c r="L744" i="1"/>
  <c r="L762" i="1"/>
  <c r="L835" i="1"/>
  <c r="K862" i="1"/>
  <c r="L883" i="1"/>
  <c r="L996" i="1"/>
  <c r="K1206" i="1"/>
  <c r="L1312" i="1"/>
  <c r="L1353" i="1"/>
  <c r="K1407" i="1"/>
  <c r="L646" i="1"/>
  <c r="L685" i="1"/>
  <c r="L752" i="1"/>
  <c r="K933" i="1"/>
  <c r="K950" i="1"/>
  <c r="K1048" i="1"/>
  <c r="L1114" i="1"/>
  <c r="K1272" i="1"/>
  <c r="L1614" i="1"/>
  <c r="K927" i="1"/>
  <c r="L927" i="1"/>
  <c r="K895" i="1"/>
  <c r="L895" i="1"/>
  <c r="K1051" i="1"/>
  <c r="L1051" i="1"/>
  <c r="L1066" i="1"/>
  <c r="K1066" i="1"/>
  <c r="K1082" i="1"/>
  <c r="L1082" i="1"/>
  <c r="K1908" i="1"/>
  <c r="L1908" i="1"/>
  <c r="K1876" i="1"/>
  <c r="L1876" i="1"/>
  <c r="L1915" i="1"/>
  <c r="K1915" i="1"/>
  <c r="K1928" i="1"/>
  <c r="L1928" i="1"/>
  <c r="K1963" i="1"/>
  <c r="L1963" i="1"/>
  <c r="L1969" i="1"/>
  <c r="K1969" i="1"/>
  <c r="K1979" i="1"/>
  <c r="L1979" i="1"/>
  <c r="K2002" i="1"/>
  <c r="L2002" i="1"/>
  <c r="L2060" i="1"/>
  <c r="K2060" i="1"/>
  <c r="K2072" i="1"/>
  <c r="L2072" i="1"/>
  <c r="K2116" i="1"/>
  <c r="L2116" i="1"/>
  <c r="K2100" i="1"/>
  <c r="L2100" i="1"/>
  <c r="L2238" i="1"/>
  <c r="K2238" i="1"/>
  <c r="K2352" i="1"/>
  <c r="L2352" i="1"/>
  <c r="L2437" i="1"/>
  <c r="K2437" i="1"/>
  <c r="L2429" i="1"/>
  <c r="K2429" i="1"/>
  <c r="K2496" i="1"/>
  <c r="L2496" i="1"/>
  <c r="K2981" i="1"/>
  <c r="L2981" i="1"/>
  <c r="I1139" i="1"/>
  <c r="E50" i="11" s="1"/>
  <c r="L823" i="1"/>
  <c r="L146" i="1"/>
  <c r="L214" i="1"/>
  <c r="L264" i="1"/>
  <c r="L526" i="1"/>
  <c r="K631" i="1"/>
  <c r="K911" i="1"/>
  <c r="K857" i="1"/>
  <c r="L857" i="1"/>
  <c r="L1064" i="1"/>
  <c r="L1043" i="1"/>
  <c r="L1074" i="1"/>
  <c r="L1900" i="1"/>
  <c r="K1971" i="1"/>
  <c r="K1521" i="1"/>
  <c r="L1521" i="1"/>
  <c r="K1541" i="1"/>
  <c r="L1541" i="1"/>
  <c r="K1574" i="1"/>
  <c r="L1574" i="1"/>
  <c r="K1640" i="1"/>
  <c r="L1640" i="1"/>
  <c r="K1766" i="1"/>
  <c r="L1766" i="1"/>
  <c r="L2541" i="1"/>
  <c r="K2541" i="1"/>
  <c r="L588" i="1"/>
  <c r="K588" i="1"/>
  <c r="K620" i="1"/>
  <c r="L620" i="1"/>
  <c r="I1068" i="1"/>
  <c r="E48" i="11" s="1"/>
  <c r="L44" i="1"/>
  <c r="L122" i="1"/>
  <c r="L314" i="1"/>
  <c r="K459" i="1"/>
  <c r="K534" i="1"/>
  <c r="L919" i="1"/>
  <c r="K978" i="1"/>
  <c r="K1200" i="1"/>
  <c r="L1200" i="1"/>
  <c r="K1260" i="1"/>
  <c r="L1260" i="1"/>
  <c r="K1306" i="1"/>
  <c r="L1306" i="1"/>
  <c r="K1298" i="1"/>
  <c r="L1298" i="1"/>
  <c r="K1360" i="1"/>
  <c r="L1360" i="1"/>
  <c r="L1408" i="1"/>
  <c r="K1408" i="1"/>
  <c r="K1475" i="1"/>
  <c r="L1475" i="1"/>
  <c r="L596" i="1"/>
  <c r="K596" i="1"/>
  <c r="L237" i="1"/>
  <c r="L542" i="1"/>
  <c r="L553" i="1"/>
  <c r="L612" i="1"/>
  <c r="K1024" i="1"/>
  <c r="L1024" i="1"/>
  <c r="K1130" i="1"/>
  <c r="L1130" i="1"/>
  <c r="K1122" i="1"/>
  <c r="L1122" i="1"/>
  <c r="K1106" i="1"/>
  <c r="L1106" i="1"/>
  <c r="K581" i="1"/>
  <c r="L581" i="1"/>
  <c r="L624" i="1"/>
  <c r="K624" i="1"/>
  <c r="K639" i="1"/>
  <c r="L639" i="1"/>
  <c r="K828" i="1"/>
  <c r="L828" i="1"/>
  <c r="K974" i="1"/>
  <c r="L974" i="1"/>
  <c r="L966" i="1"/>
  <c r="K966" i="1"/>
  <c r="L1040" i="1"/>
  <c r="L1087" i="1"/>
  <c r="K2018" i="1"/>
  <c r="K2041" i="1"/>
  <c r="K2480" i="1"/>
  <c r="K2745" i="1"/>
  <c r="K3064" i="1"/>
  <c r="K984" i="1"/>
  <c r="L984" i="1"/>
  <c r="K995" i="1"/>
  <c r="L995" i="1"/>
  <c r="K3015" i="1"/>
  <c r="L3015" i="1"/>
  <c r="K107" i="1"/>
  <c r="L142" i="1"/>
  <c r="L322" i="1"/>
  <c r="L415" i="1"/>
  <c r="K476" i="1"/>
  <c r="K837" i="1"/>
  <c r="L59" i="1"/>
  <c r="L92" i="1"/>
  <c r="K103" i="1"/>
  <c r="L207" i="1"/>
  <c r="L222" i="1"/>
  <c r="K439" i="1"/>
  <c r="K524" i="1"/>
  <c r="L538" i="1"/>
  <c r="K561" i="1"/>
  <c r="L635" i="1"/>
  <c r="K764" i="1"/>
  <c r="L831" i="1"/>
  <c r="L887" i="1"/>
  <c r="L891" i="1"/>
  <c r="L671" i="1"/>
  <c r="K671" i="1"/>
  <c r="K751" i="1"/>
  <c r="L751" i="1"/>
  <c r="L769" i="1"/>
  <c r="K769" i="1"/>
  <c r="K840" i="1"/>
  <c r="L840" i="1"/>
  <c r="L1137" i="1"/>
  <c r="K1860" i="1"/>
  <c r="K2064" i="1"/>
  <c r="L2488" i="1"/>
  <c r="L206" i="1"/>
  <c r="K879" i="1"/>
  <c r="K71" i="1"/>
  <c r="L130" i="1"/>
  <c r="L298" i="1"/>
  <c r="L423" i="1"/>
  <c r="K604" i="1"/>
  <c r="K939" i="1"/>
  <c r="L691" i="1"/>
  <c r="K691" i="1"/>
  <c r="K798" i="1"/>
  <c r="L798" i="1"/>
  <c r="K839" i="1"/>
  <c r="L839" i="1"/>
  <c r="L1018" i="1"/>
  <c r="L1032" i="1"/>
  <c r="L1868" i="1"/>
  <c r="L2080" i="1"/>
  <c r="L3021" i="1"/>
  <c r="K3021" i="1"/>
  <c r="I274" i="1"/>
  <c r="E18" i="11" s="1"/>
  <c r="L161" i="1"/>
  <c r="K91" i="1"/>
  <c r="D19" i="6"/>
  <c r="D14" i="6"/>
  <c r="K543" i="1"/>
  <c r="L543" i="1"/>
  <c r="L963" i="1"/>
  <c r="K963" i="1"/>
  <c r="K1012" i="1"/>
  <c r="K1100" i="1"/>
  <c r="L1884" i="1"/>
  <c r="L2132" i="1"/>
  <c r="L2360" i="1"/>
  <c r="K1179" i="1"/>
  <c r="L1179" i="1"/>
  <c r="L1203" i="1"/>
  <c r="K1203" i="1"/>
  <c r="K2995" i="1"/>
  <c r="L2995" i="1"/>
  <c r="L986" i="1"/>
  <c r="L1011" i="1"/>
  <c r="L1023" i="1"/>
  <c r="L1055" i="1"/>
  <c r="L1129" i="1"/>
  <c r="K1383" i="1"/>
  <c r="K1444" i="1"/>
  <c r="K1496" i="1"/>
  <c r="L1565" i="1"/>
  <c r="L1591" i="1"/>
  <c r="K1756" i="1"/>
  <c r="L1838" i="1"/>
  <c r="K1907" i="1"/>
  <c r="L2123" i="1"/>
  <c r="L2188" i="1"/>
  <c r="L2380" i="1"/>
  <c r="L2552" i="1"/>
  <c r="L2664" i="1"/>
  <c r="K2755" i="1"/>
  <c r="K2854" i="1"/>
  <c r="L3028" i="1"/>
  <c r="L3059" i="1"/>
  <c r="L3083" i="1"/>
  <c r="L3113" i="1"/>
  <c r="L3199" i="1"/>
  <c r="L1373" i="1"/>
  <c r="L1504" i="1"/>
  <c r="L1599" i="1"/>
  <c r="L1679" i="1"/>
  <c r="L1723" i="1"/>
  <c r="L1755" i="1"/>
  <c r="K1765" i="1"/>
  <c r="K2299" i="1"/>
  <c r="L2335" i="1"/>
  <c r="L2487" i="1"/>
  <c r="L2569" i="1"/>
  <c r="L2692" i="1"/>
  <c r="K2886" i="1"/>
  <c r="K3009" i="1"/>
  <c r="L1558" i="1"/>
  <c r="L1631" i="1"/>
  <c r="L1731" i="1"/>
  <c r="L1063" i="1"/>
  <c r="L1039" i="1"/>
  <c r="K1159" i="1"/>
  <c r="L1297" i="1"/>
  <c r="L351" i="1"/>
  <c r="L399" i="1"/>
  <c r="L1474" i="1"/>
  <c r="L1581" i="1"/>
  <c r="L1639" i="1"/>
  <c r="L1687" i="1"/>
  <c r="K1705" i="1"/>
  <c r="K1790" i="1"/>
  <c r="L2048" i="1"/>
  <c r="L2213" i="1"/>
  <c r="L2259" i="1"/>
  <c r="L2644" i="1"/>
  <c r="K2685" i="1"/>
  <c r="L2717" i="1"/>
  <c r="K2823" i="1"/>
  <c r="L2939" i="1"/>
  <c r="L3183" i="1"/>
  <c r="L1387" i="1"/>
  <c r="K1527" i="1"/>
  <c r="L1615" i="1"/>
  <c r="K2283" i="1"/>
  <c r="L2372" i="1"/>
  <c r="K2805" i="1"/>
  <c r="L2942" i="1"/>
  <c r="L3131" i="1"/>
  <c r="L748" i="1"/>
  <c r="K748" i="1"/>
  <c r="L788" i="1"/>
  <c r="K788" i="1"/>
  <c r="K816" i="1"/>
  <c r="L816" i="1"/>
  <c r="K833" i="1"/>
  <c r="L833" i="1"/>
  <c r="K854" i="1"/>
  <c r="L854" i="1"/>
  <c r="K1158" i="1"/>
  <c r="L1158" i="1"/>
  <c r="K1160" i="1"/>
  <c r="L1160" i="1"/>
  <c r="L1268" i="1"/>
  <c r="K1268" i="1"/>
  <c r="K1497" i="1"/>
  <c r="L1497" i="1"/>
  <c r="K1839" i="1"/>
  <c r="L1839" i="1"/>
  <c r="J1850" i="1"/>
  <c r="F81" i="11" s="1"/>
  <c r="K1831" i="1"/>
  <c r="K2539" i="1"/>
  <c r="L2539" i="1"/>
  <c r="K2928" i="1"/>
  <c r="L2928" i="1"/>
  <c r="L2938" i="1"/>
  <c r="K2938" i="1"/>
  <c r="K2959" i="1"/>
  <c r="L2959" i="1"/>
  <c r="K2951" i="1"/>
  <c r="L2951" i="1"/>
  <c r="K3010" i="1"/>
  <c r="L3010" i="1"/>
  <c r="L3066" i="1"/>
  <c r="K3066" i="1"/>
  <c r="L808" i="1"/>
  <c r="K585" i="1"/>
  <c r="L585" i="1"/>
  <c r="K609" i="1"/>
  <c r="L609" i="1"/>
  <c r="L2035" i="1"/>
  <c r="L1185" i="1"/>
  <c r="K1185" i="1"/>
  <c r="K1199" i="1"/>
  <c r="L1199" i="1"/>
  <c r="L1233" i="1"/>
  <c r="K1233" i="1"/>
  <c r="L1259" i="1"/>
  <c r="K1259" i="1"/>
  <c r="L1899" i="1"/>
  <c r="K1899" i="1"/>
  <c r="K1883" i="1"/>
  <c r="L1883" i="1"/>
  <c r="K1875" i="1"/>
  <c r="L1875" i="1"/>
  <c r="L1916" i="1"/>
  <c r="K1916" i="1"/>
  <c r="K1935" i="1"/>
  <c r="L1935" i="1"/>
  <c r="K1927" i="1"/>
  <c r="L1927" i="1"/>
  <c r="K1919" i="1"/>
  <c r="L1919" i="1"/>
  <c r="K1954" i="1"/>
  <c r="L1954" i="1"/>
  <c r="L1978" i="1"/>
  <c r="K1978" i="1"/>
  <c r="K2017" i="1"/>
  <c r="L2017" i="1"/>
  <c r="K2009" i="1"/>
  <c r="L2009" i="1"/>
  <c r="K2001" i="1"/>
  <c r="L2001" i="1"/>
  <c r="K1993" i="1"/>
  <c r="L1993" i="1"/>
  <c r="K2538" i="1"/>
  <c r="L2538" i="1"/>
  <c r="L2753" i="1"/>
  <c r="K2753" i="1"/>
  <c r="L2769" i="1"/>
  <c r="K2769" i="1"/>
  <c r="K2761" i="1"/>
  <c r="L2761" i="1"/>
  <c r="K2797" i="1"/>
  <c r="L2797" i="1"/>
  <c r="K2789" i="1"/>
  <c r="L2789" i="1"/>
  <c r="L2828" i="1"/>
  <c r="K2828" i="1"/>
  <c r="K2838" i="1"/>
  <c r="L2838" i="1"/>
  <c r="K2878" i="1"/>
  <c r="L2878" i="1"/>
  <c r="K2870" i="1"/>
  <c r="L2870" i="1"/>
  <c r="K2862" i="1"/>
  <c r="L2862" i="1"/>
  <c r="L2895" i="1"/>
  <c r="K2895" i="1"/>
  <c r="J2910" i="1"/>
  <c r="J2936" i="1" s="1"/>
  <c r="F119" i="11" s="1"/>
  <c r="I2936" i="1"/>
  <c r="E119" i="11" s="1"/>
  <c r="K2980" i="1"/>
  <c r="L2980" i="1"/>
  <c r="K3022" i="1"/>
  <c r="L3022" i="1"/>
  <c r="L3065" i="1"/>
  <c r="K3065" i="1"/>
  <c r="L19" i="1"/>
  <c r="K766" i="1"/>
  <c r="K282" i="1"/>
  <c r="L282" i="1"/>
  <c r="L310" i="1"/>
  <c r="K310" i="1"/>
  <c r="K465" i="1"/>
  <c r="L465" i="1"/>
  <c r="L503" i="1"/>
  <c r="K503" i="1"/>
  <c r="K530" i="1"/>
  <c r="L530" i="1"/>
  <c r="L570" i="1"/>
  <c r="K570" i="1"/>
  <c r="K852" i="1"/>
  <c r="L852" i="1"/>
  <c r="K1156" i="1"/>
  <c r="L1156" i="1"/>
  <c r="L1837" i="1"/>
  <c r="K1837" i="1"/>
  <c r="L2530" i="1"/>
  <c r="K2530" i="1"/>
  <c r="K2752" i="1"/>
  <c r="L2752" i="1"/>
  <c r="L2734" i="1"/>
  <c r="K2734" i="1"/>
  <c r="K3003" i="1"/>
  <c r="L3003" i="1"/>
  <c r="L3031" i="1"/>
  <c r="K3031" i="1"/>
  <c r="L3050" i="1"/>
  <c r="K3050" i="1"/>
  <c r="K2151" i="1"/>
  <c r="L2151" i="1"/>
  <c r="K774" i="1"/>
  <c r="K164" i="1"/>
  <c r="L164" i="1"/>
  <c r="K217" i="1"/>
  <c r="L217" i="1"/>
  <c r="L277" i="1"/>
  <c r="K277" i="1"/>
  <c r="K866" i="1"/>
  <c r="L866" i="1"/>
  <c r="K1111" i="1"/>
  <c r="L1111" i="1"/>
  <c r="K1103" i="1"/>
  <c r="L1103" i="1"/>
  <c r="L1546" i="1"/>
  <c r="K1546" i="1"/>
  <c r="L1530" i="1"/>
  <c r="K1530" i="1"/>
  <c r="K1556" i="1"/>
  <c r="L1556" i="1"/>
  <c r="K1571" i="1"/>
  <c r="L1571" i="1"/>
  <c r="K1645" i="1"/>
  <c r="L1645" i="1"/>
  <c r="K1629" i="1"/>
  <c r="L1629" i="1"/>
  <c r="L1605" i="1"/>
  <c r="K1605" i="1"/>
  <c r="K1597" i="1"/>
  <c r="L1597" i="1"/>
  <c r="L1589" i="1"/>
  <c r="K1589" i="1"/>
  <c r="K1708" i="1"/>
  <c r="L1708" i="1"/>
  <c r="L1729" i="1"/>
  <c r="K1729" i="1"/>
  <c r="K1771" i="1"/>
  <c r="L1771" i="1"/>
  <c r="K1804" i="1"/>
  <c r="L1804" i="1"/>
  <c r="L1796" i="1"/>
  <c r="K1796" i="1"/>
  <c r="K1821" i="1"/>
  <c r="L1821" i="1"/>
  <c r="K2032" i="1"/>
  <c r="L2032" i="1"/>
  <c r="K2558" i="1"/>
  <c r="L2558" i="1"/>
  <c r="L2575" i="1"/>
  <c r="K2575" i="1"/>
  <c r="L2591" i="1"/>
  <c r="K2591" i="1"/>
  <c r="L2608" i="1"/>
  <c r="K2608" i="1"/>
  <c r="K2650" i="1"/>
  <c r="L2650" i="1"/>
  <c r="J2642" i="1"/>
  <c r="I2656" i="1"/>
  <c r="E107" i="11" s="1"/>
  <c r="L2654" i="1"/>
  <c r="K2654" i="1"/>
  <c r="J2662" i="1"/>
  <c r="I2670" i="1"/>
  <c r="E108" i="11" s="1"/>
  <c r="K2677" i="1"/>
  <c r="L2677" i="1"/>
  <c r="J2690" i="1"/>
  <c r="I2702" i="1"/>
  <c r="E110" i="11" s="1"/>
  <c r="K2723" i="1"/>
  <c r="L2723" i="1"/>
  <c r="K2715" i="1"/>
  <c r="L2715" i="1"/>
  <c r="L2707" i="1"/>
  <c r="K2707" i="1"/>
  <c r="K2733" i="1"/>
  <c r="L2733" i="1"/>
  <c r="K2985" i="1"/>
  <c r="L2985" i="1"/>
  <c r="K2999" i="1"/>
  <c r="L2999" i="1"/>
  <c r="L3007" i="1"/>
  <c r="K3007" i="1"/>
  <c r="K3054" i="1"/>
  <c r="L3054" i="1"/>
  <c r="L3057" i="1"/>
  <c r="K3057" i="1"/>
  <c r="K3081" i="1"/>
  <c r="L3081" i="1"/>
  <c r="J3089" i="1"/>
  <c r="I3107" i="1"/>
  <c r="E127" i="11" s="1"/>
  <c r="K3098" i="1"/>
  <c r="L3098" i="1"/>
  <c r="K3091" i="1"/>
  <c r="L3091" i="1"/>
  <c r="K3111" i="1"/>
  <c r="L3111" i="1"/>
  <c r="J3129" i="1"/>
  <c r="K3129" i="1" s="1"/>
  <c r="I3136" i="1"/>
  <c r="E129" i="11" s="1"/>
  <c r="K3134" i="1"/>
  <c r="L3134" i="1"/>
  <c r="J3156" i="1"/>
  <c r="I3173" i="1"/>
  <c r="E131" i="11" s="1"/>
  <c r="K3164" i="1"/>
  <c r="L3164" i="1"/>
  <c r="L3175" i="1"/>
  <c r="K3175" i="1"/>
  <c r="L3197" i="1"/>
  <c r="K3197" i="1"/>
  <c r="K3189" i="1"/>
  <c r="L3189" i="1"/>
  <c r="L3181" i="1"/>
  <c r="K3181" i="1"/>
  <c r="K782" i="1"/>
  <c r="K109" i="1"/>
  <c r="L109" i="1"/>
  <c r="L877" i="1"/>
  <c r="K877" i="1"/>
  <c r="L947" i="1"/>
  <c r="K947" i="1"/>
  <c r="L991" i="1"/>
  <c r="K991" i="1"/>
  <c r="K1007" i="1"/>
  <c r="L1007" i="1"/>
  <c r="K1036" i="1"/>
  <c r="L1036" i="1"/>
  <c r="K1020" i="1"/>
  <c r="L1020" i="1"/>
  <c r="K1083" i="1"/>
  <c r="L1083" i="1"/>
  <c r="K1134" i="1"/>
  <c r="L1134" i="1"/>
  <c r="L1458" i="1"/>
  <c r="K1458" i="1"/>
  <c r="K1471" i="1"/>
  <c r="L1471" i="1"/>
  <c r="L1477" i="1"/>
  <c r="K1477" i="1"/>
  <c r="L1827" i="1"/>
  <c r="K1827" i="1"/>
  <c r="K1835" i="1"/>
  <c r="L1835" i="1"/>
  <c r="K2053" i="1"/>
  <c r="L2053" i="1"/>
  <c r="L2068" i="1"/>
  <c r="K2068" i="1"/>
  <c r="K2091" i="1"/>
  <c r="L2091" i="1"/>
  <c r="K2128" i="1"/>
  <c r="L2128" i="1"/>
  <c r="K2120" i="1"/>
  <c r="L2120" i="1"/>
  <c r="K2112" i="1"/>
  <c r="L2112" i="1"/>
  <c r="K2193" i="1"/>
  <c r="L2193" i="1"/>
  <c r="L2195" i="1"/>
  <c r="K2195" i="1"/>
  <c r="K2218" i="1"/>
  <c r="L2218" i="1"/>
  <c r="L2272" i="1"/>
  <c r="K2272" i="1"/>
  <c r="K2256" i="1"/>
  <c r="L2256" i="1"/>
  <c r="L2312" i="1"/>
  <c r="K2312" i="1"/>
  <c r="L2304" i="1"/>
  <c r="K2304" i="1"/>
  <c r="J2328" i="1"/>
  <c r="J2331" i="1" s="1"/>
  <c r="I2331" i="1"/>
  <c r="I2364" i="1" s="1"/>
  <c r="E96" i="11" s="1"/>
  <c r="K2356" i="1"/>
  <c r="L2356" i="1"/>
  <c r="L2348" i="1"/>
  <c r="K2348" i="1"/>
  <c r="K2405" i="1"/>
  <c r="L2405" i="1"/>
  <c r="K2449" i="1"/>
  <c r="L2449" i="1"/>
  <c r="L2433" i="1"/>
  <c r="K2433" i="1"/>
  <c r="L2425" i="1"/>
  <c r="K2425" i="1"/>
  <c r="K2417" i="1"/>
  <c r="L2417" i="1"/>
  <c r="K2500" i="1"/>
  <c r="L2500" i="1"/>
  <c r="K2484" i="1"/>
  <c r="L2484" i="1"/>
  <c r="K2476" i="1"/>
  <c r="L2476" i="1"/>
  <c r="K2521" i="1"/>
  <c r="L2521" i="1"/>
  <c r="K2738" i="1"/>
  <c r="L2738" i="1"/>
  <c r="K753" i="1"/>
  <c r="K829" i="1"/>
  <c r="L829" i="1"/>
  <c r="L1402" i="1"/>
  <c r="K1402" i="1"/>
  <c r="L1431" i="1"/>
  <c r="K1431" i="1"/>
  <c r="L2030" i="1"/>
  <c r="K2030" i="1"/>
  <c r="K2520" i="1"/>
  <c r="L2520" i="1"/>
  <c r="L2983" i="1"/>
  <c r="K2983" i="1"/>
  <c r="K2977" i="1"/>
  <c r="L2977" i="1"/>
  <c r="L2993" i="1"/>
  <c r="K2993" i="1"/>
  <c r="K3013" i="1"/>
  <c r="L3013" i="1"/>
  <c r="L3062" i="1"/>
  <c r="K3062" i="1"/>
  <c r="L62" i="1"/>
  <c r="L180" i="1"/>
  <c r="L225" i="1"/>
  <c r="K737" i="1"/>
  <c r="K846" i="1"/>
  <c r="K859" i="1"/>
  <c r="K834" i="1"/>
  <c r="L834" i="1"/>
  <c r="L856" i="1"/>
  <c r="K856" i="1"/>
  <c r="L1316" i="1"/>
  <c r="K1316" i="1"/>
  <c r="K1308" i="1"/>
  <c r="L1308" i="1"/>
  <c r="K1300" i="1"/>
  <c r="L1300" i="1"/>
  <c r="K1349" i="1"/>
  <c r="L1349" i="1"/>
  <c r="K1341" i="1"/>
  <c r="L1341" i="1"/>
  <c r="K1367" i="1"/>
  <c r="L1367" i="1"/>
  <c r="L1364" i="1"/>
  <c r="K1364" i="1"/>
  <c r="L346" i="1"/>
  <c r="K346" i="1"/>
  <c r="K1398" i="1"/>
  <c r="L1398" i="1"/>
  <c r="K1847" i="1"/>
  <c r="L1847" i="1"/>
  <c r="K1833" i="1"/>
  <c r="L1833" i="1"/>
  <c r="K2519" i="1"/>
  <c r="L2519" i="1"/>
  <c r="K2749" i="1"/>
  <c r="L2749" i="1"/>
  <c r="L2743" i="1"/>
  <c r="K2743" i="1"/>
  <c r="L2971" i="1"/>
  <c r="K2971" i="1"/>
  <c r="K2982" i="1"/>
  <c r="L2982" i="1"/>
  <c r="L2994" i="1"/>
  <c r="K2994" i="1"/>
  <c r="O20" i="6"/>
  <c r="O24" i="6" s="1"/>
  <c r="K796" i="1"/>
  <c r="L827" i="1"/>
  <c r="K827" i="1"/>
  <c r="K3023" i="1"/>
  <c r="K1438" i="1"/>
  <c r="L1438" i="1"/>
  <c r="K1840" i="1"/>
  <c r="L1840" i="1"/>
  <c r="L2037" i="1"/>
  <c r="K2037" i="1"/>
  <c r="L2533" i="1"/>
  <c r="K2533" i="1"/>
  <c r="K2526" i="1"/>
  <c r="L2526" i="1"/>
  <c r="L2748" i="1"/>
  <c r="K2748" i="1"/>
  <c r="K3018" i="1"/>
  <c r="L3018" i="1"/>
  <c r="I1460" i="1"/>
  <c r="E67" i="11" s="1"/>
  <c r="J1264" i="1"/>
  <c r="F59" i="11" s="1"/>
  <c r="K344" i="1"/>
  <c r="I804" i="1"/>
  <c r="E39" i="11" s="1"/>
  <c r="J1988" i="1"/>
  <c r="F85" i="11" s="1"/>
  <c r="L863" i="1"/>
  <c r="K863" i="1"/>
  <c r="L1224" i="1"/>
  <c r="K1224" i="1"/>
  <c r="K871" i="1"/>
  <c r="L871" i="1"/>
  <c r="K1223" i="1"/>
  <c r="L1223" i="1"/>
  <c r="L1283" i="1"/>
  <c r="K1283" i="1"/>
  <c r="K826" i="1"/>
  <c r="J843" i="1"/>
  <c r="F41" i="11" s="1"/>
  <c r="L826" i="1"/>
  <c r="L855" i="1"/>
  <c r="K855" i="1"/>
  <c r="K1227" i="1"/>
  <c r="L1227" i="1"/>
  <c r="L1228" i="1"/>
  <c r="K1228" i="1"/>
  <c r="K1280" i="1"/>
  <c r="L1280" i="1"/>
  <c r="L1380" i="1"/>
  <c r="K1380" i="1"/>
  <c r="L1148" i="1"/>
  <c r="K1148" i="1"/>
  <c r="J1460" i="1"/>
  <c r="F67" i="11" s="1"/>
  <c r="L1449" i="1"/>
  <c r="K1449" i="1"/>
  <c r="L1231" i="1"/>
  <c r="K1231" i="1"/>
  <c r="L1143" i="1"/>
  <c r="K1143" i="1"/>
  <c r="L838" i="1"/>
  <c r="K838" i="1"/>
  <c r="L1450" i="1"/>
  <c r="K1450" i="1"/>
  <c r="K1667" i="1"/>
  <c r="L1667" i="1"/>
  <c r="K1146" i="1"/>
  <c r="L1142" i="1"/>
  <c r="L1286" i="1"/>
  <c r="L1282" i="1"/>
  <c r="L1378" i="1"/>
  <c r="L1451" i="1"/>
  <c r="L1225" i="1"/>
  <c r="I285" i="1"/>
  <c r="E19" i="11" s="1"/>
  <c r="I1174" i="1"/>
  <c r="E53" i="11" s="1"/>
  <c r="I843" i="1"/>
  <c r="E41" i="11" s="1"/>
  <c r="I2785" i="1"/>
  <c r="E113" i="11" s="1"/>
  <c r="K474" i="1"/>
  <c r="L505" i="1"/>
  <c r="K861" i="1"/>
  <c r="L910" i="1"/>
  <c r="K278" i="1"/>
  <c r="L660" i="1"/>
  <c r="K660" i="1"/>
  <c r="J799" i="1"/>
  <c r="J804" i="1" s="1"/>
  <c r="F39" i="11" s="1"/>
  <c r="K1235" i="1"/>
  <c r="L1831" i="1"/>
  <c r="K1842" i="1"/>
  <c r="K2772" i="1"/>
  <c r="L2826" i="1"/>
  <c r="K2988" i="1"/>
  <c r="L2988" i="1"/>
  <c r="L3002" i="1"/>
  <c r="K3002" i="1"/>
  <c r="L3008" i="1"/>
  <c r="K3008" i="1"/>
  <c r="K3056" i="1"/>
  <c r="L3056" i="1"/>
  <c r="K867" i="1"/>
  <c r="L867" i="1"/>
  <c r="L1165" i="1"/>
  <c r="K1165" i="1"/>
  <c r="K2535" i="1"/>
  <c r="L2535" i="1"/>
  <c r="K2732" i="1"/>
  <c r="L2732" i="1"/>
  <c r="K2860" i="1"/>
  <c r="L2860" i="1"/>
  <c r="K2901" i="1"/>
  <c r="L2901" i="1"/>
  <c r="L2916" i="1"/>
  <c r="K2916" i="1"/>
  <c r="L2933" i="1"/>
  <c r="K2933" i="1"/>
  <c r="K1226" i="1"/>
  <c r="J2785" i="1"/>
  <c r="F113" i="11" s="1"/>
  <c r="L1145" i="1"/>
  <c r="J874" i="1"/>
  <c r="F42" i="11" s="1"/>
  <c r="I1913" i="1"/>
  <c r="E82" i="11" s="1"/>
  <c r="I1758" i="1"/>
  <c r="E77" i="11" s="1"/>
  <c r="I1810" i="1"/>
  <c r="E79" i="11" s="1"/>
  <c r="I2812" i="1"/>
  <c r="E114" i="11" s="1"/>
  <c r="L490" i="1"/>
  <c r="K540" i="1"/>
  <c r="K807" i="1"/>
  <c r="L878" i="1"/>
  <c r="L926" i="1"/>
  <c r="K904" i="1"/>
  <c r="L904" i="1"/>
  <c r="K948" i="1"/>
  <c r="L948" i="1"/>
  <c r="K1419" i="1"/>
  <c r="K1696" i="1"/>
  <c r="K1732" i="1"/>
  <c r="L1774" i="1"/>
  <c r="L1870" i="1"/>
  <c r="K2020" i="1"/>
  <c r="L2949" i="1"/>
  <c r="K1176" i="1"/>
  <c r="L1176" i="1"/>
  <c r="K1243" i="1"/>
  <c r="L1243" i="1"/>
  <c r="K2795" i="1"/>
  <c r="L2795" i="1"/>
  <c r="L2833" i="1"/>
  <c r="K2833" i="1"/>
  <c r="L2876" i="1"/>
  <c r="K2876" i="1"/>
  <c r="L2957" i="1"/>
  <c r="K2957" i="1"/>
  <c r="J2830" i="1"/>
  <c r="F115" i="11" s="1"/>
  <c r="I1945" i="1"/>
  <c r="E83" i="11" s="1"/>
  <c r="I1670" i="1"/>
  <c r="E74" i="11" s="1"/>
  <c r="I2846" i="1"/>
  <c r="E116" i="11" s="1"/>
  <c r="L421" i="1"/>
  <c r="L467" i="1"/>
  <c r="L513" i="1"/>
  <c r="K519" i="1"/>
  <c r="L565" i="1"/>
  <c r="L659" i="1"/>
  <c r="L768" i="1"/>
  <c r="L811" i="1"/>
  <c r="L832" i="1"/>
  <c r="K886" i="1"/>
  <c r="L897" i="1"/>
  <c r="L962" i="1"/>
  <c r="K962" i="1"/>
  <c r="K1791" i="1"/>
  <c r="K2965" i="1"/>
  <c r="K2189" i="1"/>
  <c r="L2189" i="1"/>
  <c r="K2173" i="1"/>
  <c r="L2173" i="1"/>
  <c r="K2214" i="1"/>
  <c r="L2214" i="1"/>
  <c r="K2308" i="1"/>
  <c r="L2308" i="1"/>
  <c r="K2300" i="1"/>
  <c r="L2300" i="1"/>
  <c r="K2324" i="1"/>
  <c r="L2324" i="1"/>
  <c r="L2344" i="1"/>
  <c r="K2344" i="1"/>
  <c r="K2336" i="1"/>
  <c r="L2336" i="1"/>
  <c r="K2381" i="1"/>
  <c r="L2381" i="1"/>
  <c r="K2453" i="1"/>
  <c r="L2453" i="1"/>
  <c r="K2445" i="1"/>
  <c r="L2445" i="1"/>
  <c r="K2472" i="1"/>
  <c r="L2472" i="1"/>
  <c r="K2464" i="1"/>
  <c r="L2464" i="1"/>
  <c r="K1981" i="1"/>
  <c r="L1981" i="1"/>
  <c r="K2012" i="1"/>
  <c r="L2012" i="1"/>
  <c r="L1996" i="1"/>
  <c r="K1996" i="1"/>
  <c r="L2028" i="1"/>
  <c r="K2028" i="1"/>
  <c r="K2517" i="1"/>
  <c r="L2517" i="1"/>
  <c r="K2740" i="1"/>
  <c r="L2740" i="1"/>
  <c r="L2735" i="1"/>
  <c r="K2735" i="1"/>
  <c r="L2780" i="1"/>
  <c r="K2780" i="1"/>
  <c r="L2808" i="1"/>
  <c r="K2808" i="1"/>
  <c r="K2800" i="1"/>
  <c r="L2800" i="1"/>
  <c r="K2818" i="1"/>
  <c r="L2818" i="1"/>
  <c r="K2844" i="1"/>
  <c r="L2844" i="1"/>
  <c r="K2881" i="1"/>
  <c r="L2881" i="1"/>
  <c r="L2873" i="1"/>
  <c r="K2873" i="1"/>
  <c r="L2857" i="1"/>
  <c r="K2857" i="1"/>
  <c r="L2887" i="1"/>
  <c r="K2887" i="1"/>
  <c r="L2898" i="1"/>
  <c r="K2898" i="1"/>
  <c r="K760" i="1"/>
  <c r="L905" i="1"/>
  <c r="K938" i="1"/>
  <c r="L938" i="1"/>
  <c r="L1704" i="1"/>
  <c r="K1704" i="1"/>
  <c r="K1748" i="1"/>
  <c r="L1748" i="1"/>
  <c r="K1740" i="1"/>
  <c r="L1740" i="1"/>
  <c r="K1807" i="1"/>
  <c r="L1807" i="1"/>
  <c r="K1799" i="1"/>
  <c r="L1799" i="1"/>
  <c r="K1886" i="1"/>
  <c r="L1886" i="1"/>
  <c r="L429" i="1"/>
  <c r="K546" i="1"/>
  <c r="L776" i="1"/>
  <c r="L784" i="1"/>
  <c r="L847" i="1"/>
  <c r="L849" i="1"/>
  <c r="L694" i="1"/>
  <c r="K694" i="1"/>
  <c r="K865" i="1"/>
  <c r="L865" i="1"/>
  <c r="K917" i="1"/>
  <c r="L917" i="1"/>
  <c r="L1902" i="1"/>
  <c r="L1973" i="1"/>
  <c r="L2775" i="1"/>
  <c r="K1318" i="1"/>
  <c r="L1318" i="1"/>
  <c r="K1343" i="1"/>
  <c r="L1343" i="1"/>
  <c r="K332" i="1"/>
  <c r="L332" i="1"/>
  <c r="L1404" i="1"/>
  <c r="K1404" i="1"/>
  <c r="L1412" i="1"/>
  <c r="K1412" i="1"/>
  <c r="K2767" i="1"/>
  <c r="K2934" i="1"/>
  <c r="K1600" i="1"/>
  <c r="L1600" i="1"/>
  <c r="K1680" i="1"/>
  <c r="L1680" i="1"/>
  <c r="K1715" i="1"/>
  <c r="L1715" i="1"/>
  <c r="K1716" i="1"/>
  <c r="L1716" i="1"/>
  <c r="K1894" i="1"/>
  <c r="L1894" i="1"/>
  <c r="K1862" i="1"/>
  <c r="L1862" i="1"/>
  <c r="K1854" i="1"/>
  <c r="L1854" i="1"/>
  <c r="K1930" i="1"/>
  <c r="L1930" i="1"/>
  <c r="J1712" i="1"/>
  <c r="F76" i="11" s="1"/>
  <c r="J2846" i="1"/>
  <c r="F116" i="11" s="1"/>
  <c r="I1182" i="1"/>
  <c r="E54" i="11" s="1"/>
  <c r="I874" i="1"/>
  <c r="E42" i="11" s="1"/>
  <c r="I1441" i="1"/>
  <c r="E66" i="11" s="1"/>
  <c r="I1702" i="1"/>
  <c r="E75" i="11" s="1"/>
  <c r="I2906" i="1"/>
  <c r="E118" i="11" s="1"/>
  <c r="I2968" i="1"/>
  <c r="E120" i="11" s="1"/>
  <c r="N20" i="6"/>
  <c r="K1379" i="1"/>
  <c r="J2889" i="1"/>
  <c r="F117" i="11" s="1"/>
  <c r="L276" i="1"/>
  <c r="I1264" i="1"/>
  <c r="E59" i="11" s="1"/>
  <c r="I1988" i="1"/>
  <c r="E85" i="11" s="1"/>
  <c r="I1825" i="1"/>
  <c r="E80" i="11" s="1"/>
  <c r="I2889" i="1"/>
  <c r="E117" i="11" s="1"/>
  <c r="K575" i="1"/>
  <c r="L902" i="1"/>
  <c r="K535" i="1"/>
  <c r="L535" i="1"/>
  <c r="L1592" i="1"/>
  <c r="K1659" i="1"/>
  <c r="K1816" i="1"/>
  <c r="L2730" i="1"/>
  <c r="K2760" i="1"/>
  <c r="L2792" i="1"/>
  <c r="K1157" i="1"/>
  <c r="L1157" i="1"/>
  <c r="K2105" i="1"/>
  <c r="L2105" i="1"/>
  <c r="K2097" i="1"/>
  <c r="L2097" i="1"/>
  <c r="K2194" i="1"/>
  <c r="L2194" i="1"/>
  <c r="L2162" i="1"/>
  <c r="K2162" i="1"/>
  <c r="K2211" i="1"/>
  <c r="L2211" i="1"/>
  <c r="K2203" i="1"/>
  <c r="L2203" i="1"/>
  <c r="K2257" i="1"/>
  <c r="L2257" i="1"/>
  <c r="L2249" i="1"/>
  <c r="K2249" i="1"/>
  <c r="L2305" i="1"/>
  <c r="K2305" i="1"/>
  <c r="L2297" i="1"/>
  <c r="K2297" i="1"/>
  <c r="L2321" i="1"/>
  <c r="K2321" i="1"/>
  <c r="L2357" i="1"/>
  <c r="K2357" i="1"/>
  <c r="L2349" i="1"/>
  <c r="K2349" i="1"/>
  <c r="K2366" i="1"/>
  <c r="L2366" i="1"/>
  <c r="K2378" i="1"/>
  <c r="L2378" i="1"/>
  <c r="K2406" i="1"/>
  <c r="L2406" i="1"/>
  <c r="L2434" i="1"/>
  <c r="K2434" i="1"/>
  <c r="K2418" i="1"/>
  <c r="L2418" i="1"/>
  <c r="K2469" i="1"/>
  <c r="L2469" i="1"/>
  <c r="K2510" i="1"/>
  <c r="L2510" i="1"/>
  <c r="J2543" i="1"/>
  <c r="F101" i="11" s="1"/>
  <c r="I1254" i="1"/>
  <c r="E58" i="11" s="1"/>
  <c r="I1712" i="1"/>
  <c r="E76" i="11" s="1"/>
  <c r="I1781" i="1"/>
  <c r="E78" i="11" s="1"/>
  <c r="L296" i="1"/>
  <c r="L492" i="1"/>
  <c r="K634" i="1"/>
  <c r="K868" i="1"/>
  <c r="L868" i="1"/>
  <c r="K1910" i="1"/>
  <c r="L2764" i="1"/>
  <c r="L2814" i="1"/>
  <c r="K2852" i="1"/>
  <c r="K999" i="1"/>
  <c r="L999" i="1"/>
  <c r="L1014" i="1"/>
  <c r="K1014" i="1"/>
  <c r="L1437" i="1"/>
  <c r="K1437" i="1"/>
  <c r="L1509" i="1"/>
  <c r="K1509" i="1"/>
  <c r="L1486" i="1"/>
  <c r="K1486" i="1"/>
  <c r="K1664" i="1"/>
  <c r="L1664" i="1"/>
  <c r="K1693" i="1"/>
  <c r="L1693" i="1"/>
  <c r="K1753" i="1"/>
  <c r="L1753" i="1"/>
  <c r="K1745" i="1"/>
  <c r="L1745" i="1"/>
  <c r="K1788" i="1"/>
  <c r="L1788" i="1"/>
  <c r="K1845" i="1"/>
  <c r="L1845" i="1"/>
  <c r="L2972" i="1"/>
  <c r="K2972" i="1"/>
  <c r="L3079" i="1"/>
  <c r="K3079" i="1"/>
  <c r="K3096" i="1"/>
  <c r="L3096" i="1"/>
  <c r="K3109" i="1"/>
  <c r="L3109" i="1"/>
  <c r="L3127" i="1"/>
  <c r="K3127" i="1"/>
  <c r="K3170" i="1"/>
  <c r="L3170" i="1"/>
  <c r="K3162" i="1"/>
  <c r="L3162" i="1"/>
  <c r="K3202" i="1"/>
  <c r="L3202" i="1"/>
  <c r="L1293" i="1"/>
  <c r="L1350" i="1"/>
  <c r="K403" i="1"/>
  <c r="K1422" i="1"/>
  <c r="K2970" i="1"/>
  <c r="K3060" i="1"/>
  <c r="K3104" i="1"/>
  <c r="L3144" i="1"/>
  <c r="K3179" i="1"/>
  <c r="K1646" i="1"/>
  <c r="L1646" i="1"/>
  <c r="K1630" i="1"/>
  <c r="L1630" i="1"/>
  <c r="L2634" i="1"/>
  <c r="K2634" i="1"/>
  <c r="K2834" i="1"/>
  <c r="L2834" i="1"/>
  <c r="K2866" i="1"/>
  <c r="L2866" i="1"/>
  <c r="L2908" i="1"/>
  <c r="K2908" i="1"/>
  <c r="L2955" i="1"/>
  <c r="K2955" i="1"/>
  <c r="K2986" i="1"/>
  <c r="L2986" i="1"/>
  <c r="K2923" i="1"/>
  <c r="L2923" i="1"/>
  <c r="L2954" i="1"/>
  <c r="K2954" i="1"/>
  <c r="L2913" i="1"/>
  <c r="K3025" i="1"/>
  <c r="K3195" i="1"/>
  <c r="J2387" i="1"/>
  <c r="F97" i="11" s="1"/>
  <c r="K3029" i="1"/>
  <c r="L3029" i="1"/>
  <c r="K3024" i="1"/>
  <c r="L3024" i="1"/>
  <c r="L3063" i="1"/>
  <c r="K3063" i="1"/>
  <c r="L1118" i="1"/>
  <c r="L1125" i="1"/>
  <c r="L1188" i="1"/>
  <c r="K347" i="1"/>
  <c r="K406" i="1"/>
  <c r="L1388" i="1"/>
  <c r="K2169" i="1"/>
  <c r="L2296" i="1"/>
  <c r="K2329" i="1"/>
  <c r="L2492" i="1"/>
  <c r="L2508" i="1"/>
  <c r="L2537" i="1"/>
  <c r="K2728" i="1"/>
  <c r="L3019" i="1"/>
  <c r="K3058" i="1"/>
  <c r="L3069" i="1"/>
  <c r="K2974" i="1"/>
  <c r="L2974" i="1"/>
  <c r="L3067" i="1"/>
  <c r="K3067" i="1"/>
  <c r="J285" i="1"/>
  <c r="F19" i="11" s="1"/>
  <c r="K1275" i="1"/>
  <c r="L1331" i="1"/>
  <c r="K387" i="1"/>
  <c r="L1736" i="1"/>
  <c r="L2034" i="1"/>
  <c r="L2104" i="1"/>
  <c r="L2185" i="1"/>
  <c r="L2210" i="1"/>
  <c r="K2240" i="1"/>
  <c r="L2340" i="1"/>
  <c r="K2412" i="1"/>
  <c r="L2441" i="1"/>
  <c r="L2744" i="1"/>
  <c r="K358" i="1"/>
  <c r="L358" i="1"/>
  <c r="K1642" i="1"/>
  <c r="L1642" i="1"/>
  <c r="K2984" i="1"/>
  <c r="L2984" i="1"/>
  <c r="L336" i="1"/>
  <c r="K395" i="1"/>
  <c r="L1396" i="1"/>
  <c r="L1623" i="1"/>
  <c r="L2369" i="1"/>
  <c r="K3139" i="1"/>
  <c r="K2822" i="1"/>
  <c r="L2822" i="1"/>
  <c r="K2885" i="1"/>
  <c r="L2885" i="1"/>
  <c r="L2869" i="1"/>
  <c r="K2869" i="1"/>
  <c r="K2978" i="1"/>
  <c r="L2978" i="1"/>
  <c r="K2998" i="1"/>
  <c r="L2998" i="1"/>
  <c r="K3027" i="1"/>
  <c r="L3027" i="1"/>
  <c r="J1414" i="1"/>
  <c r="F65" i="11" s="1"/>
  <c r="AL17" i="12"/>
  <c r="AN11" i="12" s="1"/>
  <c r="AN2" i="12"/>
  <c r="J21" i="6"/>
  <c r="M21" i="6"/>
  <c r="K21" i="6"/>
  <c r="L21" i="6"/>
  <c r="N21" i="6"/>
  <c r="N35" i="6" s="1"/>
  <c r="D36" i="6"/>
  <c r="D37" i="6" s="1"/>
  <c r="L21" i="7"/>
  <c r="K21" i="7"/>
  <c r="D36" i="7"/>
  <c r="D37" i="7" s="1"/>
  <c r="J21" i="7"/>
  <c r="N21" i="7"/>
  <c r="N35" i="7" s="1"/>
  <c r="M21" i="7"/>
  <c r="J20" i="6"/>
  <c r="K20" i="2"/>
  <c r="K20" i="6"/>
  <c r="L20" i="6"/>
  <c r="K61" i="1"/>
  <c r="L61" i="1"/>
  <c r="K669" i="1"/>
  <c r="L669" i="1"/>
  <c r="K1305" i="1"/>
  <c r="L1305" i="1"/>
  <c r="K1338" i="1"/>
  <c r="L1338" i="1"/>
  <c r="J2458" i="1"/>
  <c r="F99" i="11" s="1"/>
  <c r="K2421" i="1"/>
  <c r="L2421" i="1"/>
  <c r="K696" i="1"/>
  <c r="L696" i="1"/>
  <c r="K1035" i="1"/>
  <c r="L1035" i="1"/>
  <c r="J1098" i="1"/>
  <c r="F49" i="11" s="1"/>
  <c r="K1090" i="1"/>
  <c r="L1090" i="1"/>
  <c r="K1197" i="1"/>
  <c r="L1197" i="1"/>
  <c r="K1311" i="1"/>
  <c r="L1311" i="1"/>
  <c r="J1967" i="1"/>
  <c r="F84" i="11" s="1"/>
  <c r="K1949" i="1"/>
  <c r="L1949" i="1"/>
  <c r="L315" i="1"/>
  <c r="K315" i="1"/>
  <c r="L686" i="1"/>
  <c r="K686" i="1"/>
  <c r="K1117" i="1"/>
  <c r="L1117" i="1"/>
  <c r="K1476" i="1"/>
  <c r="L1476" i="1"/>
  <c r="K1468" i="1"/>
  <c r="L1468" i="1"/>
  <c r="J1479" i="1"/>
  <c r="F68" i="11" s="1"/>
  <c r="K1956" i="1"/>
  <c r="L1956" i="1"/>
  <c r="K80" i="1"/>
  <c r="L80" i="1"/>
  <c r="L648" i="1"/>
  <c r="K648" i="1"/>
  <c r="K1634" i="1"/>
  <c r="L1634" i="1"/>
  <c r="K700" i="1"/>
  <c r="L700" i="1"/>
  <c r="K710" i="1"/>
  <c r="L710" i="1"/>
  <c r="K1859" i="1"/>
  <c r="L1859" i="1"/>
  <c r="L153" i="1"/>
  <c r="K153" i="1"/>
  <c r="L1322" i="1"/>
  <c r="K1322" i="1"/>
  <c r="L1553" i="1"/>
  <c r="K1553" i="1"/>
  <c r="J2906" i="1"/>
  <c r="F118" i="11" s="1"/>
  <c r="J2512" i="1"/>
  <c r="F100" i="11" s="1"/>
  <c r="J2631" i="1"/>
  <c r="F106" i="11" s="1"/>
  <c r="L2282" i="1"/>
  <c r="J2242" i="1"/>
  <c r="F92" i="11" s="1"/>
  <c r="K96" i="1"/>
  <c r="L96" i="1"/>
  <c r="L576" i="1"/>
  <c r="K576" i="1"/>
  <c r="L675" i="1"/>
  <c r="K675" i="1"/>
  <c r="L757" i="1"/>
  <c r="K757" i="1"/>
  <c r="K1133" i="1"/>
  <c r="L1133" i="1"/>
  <c r="K1245" i="1"/>
  <c r="L1245" i="1"/>
  <c r="J1254" i="1"/>
  <c r="F58" i="11" s="1"/>
  <c r="K1237" i="1"/>
  <c r="L1237" i="1"/>
  <c r="L1321" i="1"/>
  <c r="K1321" i="1"/>
  <c r="K1557" i="1"/>
  <c r="L1557" i="1"/>
  <c r="J1561" i="1"/>
  <c r="F71" i="11" s="1"/>
  <c r="K1593" i="1"/>
  <c r="L1593" i="1"/>
  <c r="L2319" i="1"/>
  <c r="K2319" i="1"/>
  <c r="L2787" i="1"/>
  <c r="K2787" i="1"/>
  <c r="J2812" i="1"/>
  <c r="F114" i="11" s="1"/>
  <c r="L185" i="1"/>
  <c r="K185" i="1"/>
  <c r="L684" i="1"/>
  <c r="K684" i="1"/>
  <c r="K941" i="1"/>
  <c r="L941" i="1"/>
  <c r="J1550" i="1"/>
  <c r="F70" i="11" s="1"/>
  <c r="K1529" i="1"/>
  <c r="L1529" i="1"/>
  <c r="L1586" i="1"/>
  <c r="K1586" i="1"/>
  <c r="J1654" i="1"/>
  <c r="F73" i="11" s="1"/>
  <c r="K1637" i="1"/>
  <c r="L1637" i="1"/>
  <c r="L2567" i="1"/>
  <c r="K2567" i="1"/>
  <c r="J2587" i="1"/>
  <c r="F103" i="11" s="1"/>
  <c r="K125" i="1"/>
  <c r="L125" i="1"/>
  <c r="L102" i="1"/>
  <c r="K102" i="1"/>
  <c r="K86" i="1"/>
  <c r="L86" i="1"/>
  <c r="K141" i="1"/>
  <c r="L141" i="1"/>
  <c r="K192" i="1"/>
  <c r="L192" i="1"/>
  <c r="J1139" i="1"/>
  <c r="F50" i="11" s="1"/>
  <c r="K1109" i="1"/>
  <c r="L1109" i="1"/>
  <c r="K1695" i="1"/>
  <c r="L1695" i="1"/>
  <c r="L2016" i="1"/>
  <c r="K2016" i="1"/>
  <c r="J2025" i="1"/>
  <c r="F86" i="11" s="1"/>
  <c r="K57" i="1"/>
  <c r="L57" i="1"/>
  <c r="K488" i="1"/>
  <c r="L488" i="1"/>
  <c r="L1180" i="1"/>
  <c r="K1180" i="1"/>
  <c r="J1182" i="1"/>
  <c r="F54" i="11" s="1"/>
  <c r="L1327" i="1"/>
  <c r="K1327" i="1"/>
  <c r="J1376" i="1"/>
  <c r="F63" i="11" s="1"/>
  <c r="K2604" i="1"/>
  <c r="J2610" i="1"/>
  <c r="F105" i="11" s="1"/>
  <c r="L2604" i="1"/>
  <c r="K2699" i="1"/>
  <c r="L2699" i="1"/>
  <c r="K2946" i="1"/>
  <c r="J2968" i="1"/>
  <c r="F120" i="11" s="1"/>
  <c r="L2946" i="1"/>
  <c r="K797" i="1"/>
  <c r="L797" i="1"/>
  <c r="K1049" i="1"/>
  <c r="L1049" i="1"/>
  <c r="L404" i="1"/>
  <c r="K404" i="1"/>
  <c r="K2274" i="1"/>
  <c r="L2274" i="1"/>
  <c r="J2410" i="1"/>
  <c r="F98" i="11" s="1"/>
  <c r="K2392" i="1"/>
  <c r="L2392" i="1"/>
  <c r="K2958" i="1"/>
  <c r="L2958" i="1"/>
  <c r="L201" i="1"/>
  <c r="K201" i="1"/>
  <c r="K441" i="1"/>
  <c r="L441" i="1"/>
  <c r="K633" i="1"/>
  <c r="L633" i="1"/>
  <c r="L1201" i="1"/>
  <c r="K1201" i="1"/>
  <c r="K1295" i="1"/>
  <c r="L1295" i="1"/>
  <c r="J1324" i="1"/>
  <c r="F62" i="11" s="1"/>
  <c r="K1434" i="1"/>
  <c r="J1441" i="1"/>
  <c r="F66" i="11" s="1"/>
  <c r="L1434" i="1"/>
  <c r="K1489" i="1"/>
  <c r="L1489" i="1"/>
  <c r="J1524" i="1"/>
  <c r="F69" i="11" s="1"/>
  <c r="L1672" i="1"/>
  <c r="J1702" i="1"/>
  <c r="F75" i="11" s="1"/>
  <c r="K1737" i="1"/>
  <c r="L1737" i="1"/>
  <c r="L1823" i="1"/>
  <c r="J1825" i="1"/>
  <c r="F80" i="11" s="1"/>
  <c r="K1823" i="1"/>
  <c r="K1877" i="1"/>
  <c r="L1877" i="1"/>
  <c r="J1913" i="1"/>
  <c r="F82" i="11" s="1"/>
  <c r="K1922" i="1"/>
  <c r="L1922" i="1"/>
  <c r="J1945" i="1"/>
  <c r="F83" i="11" s="1"/>
  <c r="K2206" i="1"/>
  <c r="L2206" i="1"/>
  <c r="K2550" i="1"/>
  <c r="L2550" i="1"/>
  <c r="J2565" i="1"/>
  <c r="F102" i="11" s="1"/>
  <c r="L2589" i="1"/>
  <c r="J2600" i="1"/>
  <c r="F104" i="11" s="1"/>
  <c r="K2589" i="1"/>
  <c r="K120" i="1"/>
  <c r="L120" i="1"/>
  <c r="L158" i="1"/>
  <c r="J172" i="1"/>
  <c r="F14" i="11" s="1"/>
  <c r="K158" i="1"/>
  <c r="K461" i="1"/>
  <c r="L461" i="1"/>
  <c r="K936" i="1"/>
  <c r="L936" i="1"/>
  <c r="K1065" i="1"/>
  <c r="L1065" i="1"/>
  <c r="L1191" i="1"/>
  <c r="K1191" i="1"/>
  <c r="J1209" i="1"/>
  <c r="F55" i="11" s="1"/>
  <c r="L1307" i="1"/>
  <c r="K1307" i="1"/>
  <c r="K77" i="1"/>
  <c r="L77" i="1"/>
  <c r="L536" i="1"/>
  <c r="K536" i="1"/>
  <c r="K1059" i="1"/>
  <c r="L1059" i="1"/>
  <c r="J1174" i="1"/>
  <c r="F53" i="11" s="1"/>
  <c r="K1166" i="1"/>
  <c r="L1166" i="1"/>
  <c r="K390" i="1"/>
  <c r="L390" i="1"/>
  <c r="K1641" i="1"/>
  <c r="L1641" i="1"/>
  <c r="K1596" i="1"/>
  <c r="L1596" i="1"/>
  <c r="L1692" i="1"/>
  <c r="K1692" i="1"/>
  <c r="K1676" i="1"/>
  <c r="L1676" i="1"/>
  <c r="L2260" i="1"/>
  <c r="J2280" i="1"/>
  <c r="F93" i="11" s="1"/>
  <c r="K2260" i="1"/>
  <c r="K989" i="1"/>
  <c r="J1005" i="1"/>
  <c r="F46" i="11" s="1"/>
  <c r="L989" i="1"/>
  <c r="J1068" i="1"/>
  <c r="F48" i="11" s="1"/>
  <c r="K1027" i="1"/>
  <c r="L1027" i="1"/>
  <c r="K1127" i="1"/>
  <c r="L1127" i="1"/>
  <c r="L397" i="1"/>
  <c r="K397" i="1"/>
  <c r="K367" i="1"/>
  <c r="L367" i="1"/>
  <c r="K330" i="1"/>
  <c r="L330" i="1"/>
  <c r="K1633" i="1"/>
  <c r="L1633" i="1"/>
  <c r="L1662" i="1"/>
  <c r="J1670" i="1"/>
  <c r="F74" i="11" s="1"/>
  <c r="K1662" i="1"/>
  <c r="K1675" i="1"/>
  <c r="L1675" i="1"/>
  <c r="K2106" i="1"/>
  <c r="L2106" i="1"/>
  <c r="J2158" i="1"/>
  <c r="F90" i="11" s="1"/>
  <c r="K2267" i="1"/>
  <c r="L2267" i="1"/>
  <c r="J723" i="1"/>
  <c r="F35" i="11" s="1"/>
  <c r="L29" i="1"/>
  <c r="N20" i="2"/>
  <c r="O20" i="2"/>
  <c r="O24" i="2" s="1"/>
  <c r="J20" i="2"/>
  <c r="L20" i="2"/>
  <c r="K118" i="1"/>
  <c r="L118" i="1"/>
  <c r="K140" i="1"/>
  <c r="L140" i="1"/>
  <c r="K232" i="1"/>
  <c r="L232" i="1"/>
  <c r="K468" i="1"/>
  <c r="L468" i="1"/>
  <c r="J605" i="1"/>
  <c r="I629" i="1"/>
  <c r="E30" i="11" s="1"/>
  <c r="K611" i="1"/>
  <c r="L611" i="1"/>
  <c r="K655" i="1"/>
  <c r="L655" i="1"/>
  <c r="I494" i="1"/>
  <c r="E24" i="11" s="1"/>
  <c r="K36" i="1"/>
  <c r="L36" i="1"/>
  <c r="K82" i="1"/>
  <c r="L82" i="1"/>
  <c r="K68" i="1"/>
  <c r="L68" i="1"/>
  <c r="K139" i="1"/>
  <c r="L139" i="1"/>
  <c r="K178" i="1"/>
  <c r="L178" i="1"/>
  <c r="J208" i="1"/>
  <c r="J228" i="1" s="1"/>
  <c r="F16" i="11" s="1"/>
  <c r="I228" i="1"/>
  <c r="E16" i="11" s="1"/>
  <c r="K252" i="1"/>
  <c r="L252" i="1"/>
  <c r="J409" i="1"/>
  <c r="I437" i="1"/>
  <c r="E22" i="11" s="1"/>
  <c r="K427" i="1"/>
  <c r="L427" i="1"/>
  <c r="K419" i="1"/>
  <c r="L419" i="1"/>
  <c r="K411" i="1"/>
  <c r="L411" i="1"/>
  <c r="L514" i="1"/>
  <c r="K514" i="1"/>
  <c r="K527" i="1"/>
  <c r="L527" i="1"/>
  <c r="K563" i="1"/>
  <c r="L563" i="1"/>
  <c r="J555" i="1"/>
  <c r="I567" i="1"/>
  <c r="E27" i="11" s="1"/>
  <c r="J571" i="1"/>
  <c r="J578" i="1" s="1"/>
  <c r="F28" i="11" s="1"/>
  <c r="I578" i="1"/>
  <c r="E28" i="11" s="1"/>
  <c r="K711" i="1"/>
  <c r="L711" i="1"/>
  <c r="L619" i="1"/>
  <c r="K123" i="1"/>
  <c r="L123" i="1"/>
  <c r="K116" i="1"/>
  <c r="L116" i="1"/>
  <c r="K81" i="1"/>
  <c r="L81" i="1"/>
  <c r="K75" i="1"/>
  <c r="L75" i="1"/>
  <c r="K144" i="1"/>
  <c r="L144" i="1"/>
  <c r="J177" i="1"/>
  <c r="J199" i="1" s="1"/>
  <c r="F15" i="11" s="1"/>
  <c r="I199" i="1"/>
  <c r="E15" i="11" s="1"/>
  <c r="K299" i="1"/>
  <c r="L299" i="1"/>
  <c r="J292" i="1"/>
  <c r="I325" i="1"/>
  <c r="E20" i="11" s="1"/>
  <c r="K473" i="1"/>
  <c r="L473" i="1"/>
  <c r="K466" i="1"/>
  <c r="J494" i="1"/>
  <c r="F24" i="11" s="1"/>
  <c r="L466" i="1"/>
  <c r="L573" i="1"/>
  <c r="K573" i="1"/>
  <c r="K640" i="1"/>
  <c r="L640" i="1"/>
  <c r="J682" i="1"/>
  <c r="J705" i="1" s="1"/>
  <c r="F34" i="11" s="1"/>
  <c r="I705" i="1"/>
  <c r="E34" i="11" s="1"/>
  <c r="L677" i="1"/>
  <c r="K677" i="1"/>
  <c r="J45" i="1"/>
  <c r="J54" i="1" s="1"/>
  <c r="F11" i="11" s="1"/>
  <c r="I54" i="1"/>
  <c r="E11" i="11" s="1"/>
  <c r="K129" i="1"/>
  <c r="L129" i="1"/>
  <c r="J151" i="1"/>
  <c r="J156" i="1" s="1"/>
  <c r="F13" i="11" s="1"/>
  <c r="I156" i="1"/>
  <c r="E13" i="11" s="1"/>
  <c r="K291" i="1"/>
  <c r="L291" i="1"/>
  <c r="L435" i="1"/>
  <c r="K435" i="1"/>
  <c r="K512" i="1"/>
  <c r="L512" i="1"/>
  <c r="J539" i="1"/>
  <c r="I548" i="1"/>
  <c r="E26" i="11" s="1"/>
  <c r="K652" i="1"/>
  <c r="L652" i="1"/>
  <c r="J672" i="1"/>
  <c r="I679" i="1"/>
  <c r="E33" i="11" s="1"/>
  <c r="L702" i="1"/>
  <c r="K702" i="1"/>
  <c r="J937" i="1"/>
  <c r="I945" i="1"/>
  <c r="E44" i="11" s="1"/>
  <c r="K970" i="1"/>
  <c r="L970" i="1"/>
  <c r="J954" i="1"/>
  <c r="I981" i="1"/>
  <c r="E45" i="11" s="1"/>
  <c r="K69" i="1"/>
  <c r="L69" i="1"/>
  <c r="K169" i="1"/>
  <c r="L169" i="1"/>
  <c r="J230" i="1"/>
  <c r="I241" i="1"/>
  <c r="E17" i="11" s="1"/>
  <c r="K451" i="1"/>
  <c r="L451" i="1"/>
  <c r="K507" i="1"/>
  <c r="L507" i="1"/>
  <c r="J587" i="1"/>
  <c r="I602" i="1"/>
  <c r="E29" i="11" s="1"/>
  <c r="J632" i="1"/>
  <c r="I644" i="1"/>
  <c r="E31" i="11" s="1"/>
  <c r="L712" i="1"/>
  <c r="K712" i="1"/>
  <c r="K544" i="1"/>
  <c r="K128" i="1"/>
  <c r="L128" i="1"/>
  <c r="K100" i="1"/>
  <c r="L100" i="1"/>
  <c r="K73" i="1"/>
  <c r="L73" i="1"/>
  <c r="K65" i="1"/>
  <c r="L65" i="1"/>
  <c r="K165" i="1"/>
  <c r="L165" i="1"/>
  <c r="L175" i="1"/>
  <c r="K175" i="1"/>
  <c r="K183" i="1"/>
  <c r="L183" i="1"/>
  <c r="K320" i="1"/>
  <c r="L320" i="1"/>
  <c r="K305" i="1"/>
  <c r="L305" i="1"/>
  <c r="J651" i="1"/>
  <c r="J665" i="1" s="1"/>
  <c r="F32" i="11" s="1"/>
  <c r="I665" i="1"/>
  <c r="E32" i="11" s="1"/>
  <c r="K668" i="1"/>
  <c r="J679" i="1"/>
  <c r="F33" i="11" s="1"/>
  <c r="L688" i="1"/>
  <c r="K688" i="1"/>
  <c r="L703" i="1"/>
  <c r="K703" i="1"/>
  <c r="K715" i="1"/>
  <c r="L715" i="1"/>
  <c r="K801" i="1"/>
  <c r="L801" i="1"/>
  <c r="J876" i="1"/>
  <c r="I931" i="1"/>
  <c r="E43" i="11" s="1"/>
  <c r="K922" i="1"/>
  <c r="L922" i="1"/>
  <c r="K914" i="1"/>
  <c r="L914" i="1"/>
  <c r="K898" i="1"/>
  <c r="L898" i="1"/>
  <c r="K890" i="1"/>
  <c r="L890" i="1"/>
  <c r="K882" i="1"/>
  <c r="L882" i="1"/>
  <c r="K942" i="1"/>
  <c r="L942" i="1"/>
  <c r="I456" i="1"/>
  <c r="E23" i="11" s="1"/>
  <c r="L8" i="1"/>
  <c r="K8" i="1"/>
  <c r="L595" i="1"/>
  <c r="J64" i="1"/>
  <c r="I134" i="1"/>
  <c r="E12" i="11" s="1"/>
  <c r="L132" i="1"/>
  <c r="K132" i="1"/>
  <c r="L149" i="1"/>
  <c r="K149" i="1"/>
  <c r="K196" i="1"/>
  <c r="L196" i="1"/>
  <c r="K189" i="1"/>
  <c r="L189" i="1"/>
  <c r="L319" i="1"/>
  <c r="K319" i="1"/>
  <c r="K312" i="1"/>
  <c r="L312" i="1"/>
  <c r="L304" i="1"/>
  <c r="K304" i="1"/>
  <c r="K446" i="1"/>
  <c r="L446" i="1"/>
  <c r="J502" i="1"/>
  <c r="I521" i="1"/>
  <c r="E25" i="11" s="1"/>
  <c r="K545" i="1"/>
  <c r="L545" i="1"/>
  <c r="K531" i="1"/>
  <c r="L531" i="1"/>
  <c r="K800" i="1"/>
  <c r="L800" i="1"/>
  <c r="K794" i="1"/>
  <c r="L794" i="1"/>
  <c r="J815" i="1"/>
  <c r="I821" i="1"/>
  <c r="E40" i="11" s="1"/>
  <c r="L819" i="1"/>
  <c r="K819" i="1"/>
  <c r="L136" i="1"/>
  <c r="K136" i="1"/>
  <c r="K163" i="1"/>
  <c r="L163" i="1"/>
  <c r="K188" i="1"/>
  <c r="L188" i="1"/>
  <c r="L181" i="1"/>
  <c r="K181" i="1"/>
  <c r="K263" i="1"/>
  <c r="L263" i="1"/>
  <c r="K247" i="1"/>
  <c r="J274" i="1"/>
  <c r="F18" i="11" s="1"/>
  <c r="K280" i="1"/>
  <c r="L280" i="1"/>
  <c r="K311" i="1"/>
  <c r="L311" i="1"/>
  <c r="K477" i="1"/>
  <c r="L477" i="1"/>
  <c r="K636" i="1"/>
  <c r="L636" i="1"/>
  <c r="K656" i="1"/>
  <c r="L656" i="1"/>
  <c r="K693" i="1"/>
  <c r="L693" i="1"/>
  <c r="K708" i="1"/>
  <c r="L708" i="1"/>
  <c r="L725" i="1"/>
  <c r="K725" i="1"/>
  <c r="J727" i="1"/>
  <c r="I735" i="1"/>
  <c r="E36" i="11" s="1"/>
  <c r="K750" i="1"/>
  <c r="L750" i="1"/>
  <c r="J742" i="1"/>
  <c r="I755" i="1"/>
  <c r="E37" i="11" s="1"/>
  <c r="K785" i="1"/>
  <c r="L785" i="1"/>
  <c r="K777" i="1"/>
  <c r="L777" i="1"/>
  <c r="J761" i="1"/>
  <c r="I790" i="1"/>
  <c r="E38" i="11" s="1"/>
  <c r="I172" i="1"/>
  <c r="E14" i="11" s="1"/>
  <c r="I723" i="1"/>
  <c r="E35" i="11" s="1"/>
  <c r="K478" i="1"/>
  <c r="L226" i="1"/>
  <c r="K226" i="1"/>
  <c r="K254" i="1"/>
  <c r="L254" i="1"/>
  <c r="K444" i="1"/>
  <c r="L444" i="1"/>
  <c r="J456" i="1"/>
  <c r="F23" i="11" s="1"/>
  <c r="K491" i="1"/>
  <c r="L491" i="1"/>
  <c r="K529" i="1"/>
  <c r="L529" i="1"/>
  <c r="L348" i="1"/>
  <c r="K348" i="1"/>
  <c r="K1632" i="1"/>
  <c r="L1632" i="1"/>
  <c r="K2161" i="1"/>
  <c r="L2161" i="1"/>
  <c r="K2179" i="1"/>
  <c r="L2179" i="1"/>
  <c r="K2163" i="1"/>
  <c r="L2163" i="1"/>
  <c r="K2220" i="1"/>
  <c r="L2220" i="1"/>
  <c r="K2323" i="1"/>
  <c r="L2323" i="1"/>
  <c r="K2343" i="1"/>
  <c r="L2343" i="1"/>
  <c r="K2373" i="1"/>
  <c r="L2373" i="1"/>
  <c r="L2389" i="1"/>
  <c r="K2389" i="1"/>
  <c r="K2401" i="1"/>
  <c r="L2401" i="1"/>
  <c r="K2490" i="1"/>
  <c r="L2490" i="1"/>
  <c r="K2483" i="1"/>
  <c r="L2483" i="1"/>
  <c r="K2801" i="1"/>
  <c r="L2801" i="1"/>
  <c r="K2793" i="1"/>
  <c r="L2793" i="1"/>
  <c r="L3085" i="1"/>
  <c r="K3085" i="1"/>
  <c r="K3099" i="1"/>
  <c r="L3099" i="1"/>
  <c r="K3092" i="1"/>
  <c r="L3092" i="1"/>
  <c r="K3112" i="1"/>
  <c r="L3112" i="1"/>
  <c r="K32" i="1"/>
  <c r="L1056" i="1"/>
  <c r="L1787" i="1"/>
  <c r="L2827" i="1"/>
  <c r="K1650" i="1"/>
  <c r="L1650" i="1"/>
  <c r="K1636" i="1"/>
  <c r="L1636" i="1"/>
  <c r="L1943" i="1"/>
  <c r="K1943" i="1"/>
  <c r="K2170" i="1"/>
  <c r="L2170" i="1"/>
  <c r="K2204" i="1"/>
  <c r="L2204" i="1"/>
  <c r="K2237" i="1"/>
  <c r="L2237" i="1"/>
  <c r="K2276" i="1"/>
  <c r="L2276" i="1"/>
  <c r="L2320" i="1"/>
  <c r="K2320" i="1"/>
  <c r="L2362" i="1"/>
  <c r="K2362" i="1"/>
  <c r="L2390" i="1"/>
  <c r="K2390" i="1"/>
  <c r="K2497" i="1"/>
  <c r="L2497" i="1"/>
  <c r="K2475" i="1"/>
  <c r="L2475" i="1"/>
  <c r="K2596" i="1"/>
  <c r="L2596" i="1"/>
  <c r="L2603" i="1"/>
  <c r="K2603" i="1"/>
  <c r="L2613" i="1"/>
  <c r="K2613" i="1"/>
  <c r="K2779" i="1"/>
  <c r="L2779" i="1"/>
  <c r="K2771" i="1"/>
  <c r="L2771" i="1"/>
  <c r="K2865" i="1"/>
  <c r="L2865" i="1"/>
  <c r="K3038" i="1"/>
  <c r="L3038" i="1"/>
  <c r="L1576" i="1"/>
  <c r="L1588" i="1"/>
  <c r="L1820" i="1"/>
  <c r="K388" i="1"/>
  <c r="L388" i="1"/>
  <c r="K2177" i="1"/>
  <c r="L2177" i="1"/>
  <c r="L2295" i="1"/>
  <c r="K2295" i="1"/>
  <c r="L2287" i="1"/>
  <c r="K2287" i="1"/>
  <c r="K2379" i="1"/>
  <c r="L2379" i="1"/>
  <c r="L2456" i="1"/>
  <c r="K2456" i="1"/>
  <c r="K2504" i="1"/>
  <c r="L2504" i="1"/>
  <c r="K2570" i="1"/>
  <c r="L2570" i="1"/>
  <c r="L2629" i="1"/>
  <c r="K2629" i="1"/>
  <c r="K2722" i="1"/>
  <c r="L2722" i="1"/>
  <c r="K2714" i="1"/>
  <c r="L2714" i="1"/>
  <c r="K2930" i="1"/>
  <c r="L2930" i="1"/>
  <c r="K2962" i="1"/>
  <c r="L2962" i="1"/>
  <c r="K2947" i="1"/>
  <c r="L2947" i="1"/>
  <c r="K3045" i="1"/>
  <c r="L3045" i="1"/>
  <c r="L985" i="1"/>
  <c r="L1901" i="1"/>
  <c r="K1970" i="1"/>
  <c r="L394" i="1"/>
  <c r="K394" i="1"/>
  <c r="K1648" i="1"/>
  <c r="L1648" i="1"/>
  <c r="K2118" i="1"/>
  <c r="L2118" i="1"/>
  <c r="K2103" i="1"/>
  <c r="L2103" i="1"/>
  <c r="K2236" i="1"/>
  <c r="L2236" i="1"/>
  <c r="L2302" i="1"/>
  <c r="K2302" i="1"/>
  <c r="L2367" i="1"/>
  <c r="K2367" i="1"/>
  <c r="K2443" i="1"/>
  <c r="L2443" i="1"/>
  <c r="K2435" i="1"/>
  <c r="L2435" i="1"/>
  <c r="K2427" i="1"/>
  <c r="L2427" i="1"/>
  <c r="K2420" i="1"/>
  <c r="L2420" i="1"/>
  <c r="K2495" i="1"/>
  <c r="L2495" i="1"/>
  <c r="L2481" i="1"/>
  <c r="K2481" i="1"/>
  <c r="K2473" i="1"/>
  <c r="L2473" i="1"/>
  <c r="K2584" i="1"/>
  <c r="L2584" i="1"/>
  <c r="K2576" i="1"/>
  <c r="L2576" i="1"/>
  <c r="K2627" i="1"/>
  <c r="L2627" i="1"/>
  <c r="K2619" i="1"/>
  <c r="L2619" i="1"/>
  <c r="L2633" i="1"/>
  <c r="K2633" i="1"/>
  <c r="K2647" i="1"/>
  <c r="L2647" i="1"/>
  <c r="K2639" i="1"/>
  <c r="L2639" i="1"/>
  <c r="L2668" i="1"/>
  <c r="K2668" i="1"/>
  <c r="K2674" i="1"/>
  <c r="L2674" i="1"/>
  <c r="K2696" i="1"/>
  <c r="L2696" i="1"/>
  <c r="K2688" i="1"/>
  <c r="L2688" i="1"/>
  <c r="K2929" i="1"/>
  <c r="L2929" i="1"/>
  <c r="K2922" i="1"/>
  <c r="L2922" i="1"/>
  <c r="L1115" i="1"/>
  <c r="K2248" i="1"/>
  <c r="L2615" i="1"/>
  <c r="K2079" i="1"/>
  <c r="L2079" i="1"/>
  <c r="K2063" i="1"/>
  <c r="L2063" i="1"/>
  <c r="K2131" i="1"/>
  <c r="L2131" i="1"/>
  <c r="K2124" i="1"/>
  <c r="L2124" i="1"/>
  <c r="K2224" i="1"/>
  <c r="L2224" i="1"/>
  <c r="L2301" i="1"/>
  <c r="K2301" i="1"/>
  <c r="K2285" i="1"/>
  <c r="L2285" i="1"/>
  <c r="L2339" i="1"/>
  <c r="K2339" i="1"/>
  <c r="K2377" i="1"/>
  <c r="L2377" i="1"/>
  <c r="L2408" i="1"/>
  <c r="K2408" i="1"/>
  <c r="K2450" i="1"/>
  <c r="L2450" i="1"/>
  <c r="L2546" i="1"/>
  <c r="K2546" i="1"/>
  <c r="K2555" i="1"/>
  <c r="L2555" i="1"/>
  <c r="K2687" i="1"/>
  <c r="L2687" i="1"/>
  <c r="K2911" i="1"/>
  <c r="L2911" i="1"/>
  <c r="K3078" i="1"/>
  <c r="L3078" i="1"/>
  <c r="K3178" i="1"/>
  <c r="L3178" i="1"/>
  <c r="K1212" i="1"/>
  <c r="K1672" i="1"/>
  <c r="L1960" i="1"/>
  <c r="K2277" i="1"/>
  <c r="K1998" i="1"/>
  <c r="L1998" i="1"/>
  <c r="K2055" i="1"/>
  <c r="L2055" i="1"/>
  <c r="K2086" i="1"/>
  <c r="L2086" i="1"/>
  <c r="K2190" i="1"/>
  <c r="L2190" i="1"/>
  <c r="K2251" i="1"/>
  <c r="L2251" i="1"/>
  <c r="K2471" i="1"/>
  <c r="L2471" i="1"/>
  <c r="K2463" i="1"/>
  <c r="L2463" i="1"/>
  <c r="K2617" i="1"/>
  <c r="L2617" i="1"/>
  <c r="K2711" i="1"/>
  <c r="L2711" i="1"/>
  <c r="K2837" i="1"/>
  <c r="L2837" i="1"/>
  <c r="K2853" i="1"/>
  <c r="L2853" i="1"/>
  <c r="K2902" i="1"/>
  <c r="L2902" i="1"/>
  <c r="K2894" i="1"/>
  <c r="L2894" i="1"/>
  <c r="K2918" i="1"/>
  <c r="L2918" i="1"/>
  <c r="K3168" i="1"/>
  <c r="L3168" i="1"/>
  <c r="K3160" i="1"/>
  <c r="L3160" i="1"/>
  <c r="K3185" i="1"/>
  <c r="L3185" i="1"/>
  <c r="K2359" i="1"/>
  <c r="K1895" i="1"/>
  <c r="L1895" i="1"/>
  <c r="K1980" i="1"/>
  <c r="L1980" i="1"/>
  <c r="K1972" i="1"/>
  <c r="L1972" i="1"/>
  <c r="K2019" i="1"/>
  <c r="L2019" i="1"/>
  <c r="K2005" i="1"/>
  <c r="L2005" i="1"/>
  <c r="K2115" i="1"/>
  <c r="L2115" i="1"/>
  <c r="L2155" i="1"/>
  <c r="K2155" i="1"/>
  <c r="K2181" i="1"/>
  <c r="L2181" i="1"/>
  <c r="K2165" i="1"/>
  <c r="L2165" i="1"/>
  <c r="K2230" i="1"/>
  <c r="L2230" i="1"/>
  <c r="K2222" i="1"/>
  <c r="L2222" i="1"/>
  <c r="K2258" i="1"/>
  <c r="L2258" i="1"/>
  <c r="L2353" i="1"/>
  <c r="K2353" i="1"/>
  <c r="L2345" i="1"/>
  <c r="K2345" i="1"/>
  <c r="K2383" i="1"/>
  <c r="L2383" i="1"/>
  <c r="K2375" i="1"/>
  <c r="L2375" i="1"/>
  <c r="K2395" i="1"/>
  <c r="L2395" i="1"/>
  <c r="K2821" i="1"/>
  <c r="L2821" i="1"/>
  <c r="K2836" i="1"/>
  <c r="L2836" i="1"/>
  <c r="K2884" i="1"/>
  <c r="L2884" i="1"/>
  <c r="K2868" i="1"/>
  <c r="L2868" i="1"/>
  <c r="K3149" i="1"/>
  <c r="L3149" i="1"/>
  <c r="K3141" i="1"/>
  <c r="L3141" i="1"/>
  <c r="K3184" i="1"/>
  <c r="L3184" i="1"/>
  <c r="L1135" i="1"/>
  <c r="L1651" i="1"/>
  <c r="K1626" i="1"/>
  <c r="L1626" i="1"/>
  <c r="K1618" i="1"/>
  <c r="L1618" i="1"/>
  <c r="K2084" i="1"/>
  <c r="L2084" i="1"/>
  <c r="K2099" i="1"/>
  <c r="L2099" i="1"/>
  <c r="K2172" i="1"/>
  <c r="L2172" i="1"/>
  <c r="K2164" i="1"/>
  <c r="L2164" i="1"/>
  <c r="K2229" i="1"/>
  <c r="L2229" i="1"/>
  <c r="K2271" i="1"/>
  <c r="L2271" i="1"/>
  <c r="K2264" i="1"/>
  <c r="L2264" i="1"/>
  <c r="K2402" i="1"/>
  <c r="L2402" i="1"/>
  <c r="K2477" i="1"/>
  <c r="L2477" i="1"/>
  <c r="K2623" i="1"/>
  <c r="L2623" i="1"/>
  <c r="K2820" i="1"/>
  <c r="L2820" i="1"/>
  <c r="K3123" i="1"/>
  <c r="L3123" i="1"/>
  <c r="K2142" i="1"/>
  <c r="K14" i="1"/>
  <c r="L14" i="1"/>
  <c r="K13" i="1"/>
  <c r="L48" i="1"/>
  <c r="K48" i="1"/>
  <c r="K290" i="1"/>
  <c r="L290" i="1"/>
  <c r="L574" i="1"/>
  <c r="K574" i="1"/>
  <c r="K592" i="1"/>
  <c r="L592" i="1"/>
  <c r="K608" i="1"/>
  <c r="L608" i="1"/>
  <c r="K701" i="1"/>
  <c r="L701" i="1"/>
  <c r="I41" i="1"/>
  <c r="E10" i="11" s="1"/>
  <c r="L21" i="1"/>
  <c r="L31" i="1"/>
  <c r="L707" i="1"/>
  <c r="K212" i="1"/>
  <c r="L212" i="1"/>
  <c r="K244" i="1"/>
  <c r="L244" i="1"/>
  <c r="K251" i="1"/>
  <c r="L251" i="1"/>
  <c r="K295" i="1"/>
  <c r="L295" i="1"/>
  <c r="K469" i="1"/>
  <c r="L469" i="1"/>
  <c r="K511" i="1"/>
  <c r="L511" i="1"/>
  <c r="K498" i="1"/>
  <c r="L498" i="1"/>
  <c r="K654" i="1"/>
  <c r="L654" i="1"/>
  <c r="K689" i="1"/>
  <c r="L689" i="1"/>
  <c r="K47" i="1"/>
  <c r="L47" i="1"/>
  <c r="K294" i="1"/>
  <c r="L294" i="1"/>
  <c r="L440" i="1"/>
  <c r="K440" i="1"/>
  <c r="K481" i="1"/>
  <c r="L481" i="1"/>
  <c r="L569" i="1"/>
  <c r="K569" i="1"/>
  <c r="K709" i="1"/>
  <c r="L709" i="1"/>
  <c r="L793" i="1"/>
  <c r="K793" i="1"/>
  <c r="L202" i="1"/>
  <c r="K202" i="1"/>
  <c r="K218" i="1"/>
  <c r="L218" i="1"/>
  <c r="K234" i="1"/>
  <c r="L234" i="1"/>
  <c r="K307" i="1"/>
  <c r="L307" i="1"/>
  <c r="K300" i="1"/>
  <c r="L300" i="1"/>
  <c r="L323" i="1"/>
  <c r="K323" i="1"/>
  <c r="L453" i="1"/>
  <c r="K453" i="1"/>
  <c r="L480" i="1"/>
  <c r="K480" i="1"/>
  <c r="K516" i="1"/>
  <c r="L516" i="1"/>
  <c r="L551" i="1"/>
  <c r="K551" i="1"/>
  <c r="K658" i="1"/>
  <c r="L658" i="1"/>
  <c r="K673" i="1"/>
  <c r="L673" i="1"/>
  <c r="K713" i="1"/>
  <c r="L713" i="1"/>
  <c r="L721" i="1"/>
  <c r="K721" i="1"/>
  <c r="K787" i="1"/>
  <c r="L787" i="1"/>
  <c r="K779" i="1"/>
  <c r="L779" i="1"/>
  <c r="L979" i="1"/>
  <c r="K979" i="1"/>
  <c r="L39" i="1"/>
  <c r="L35" i="1"/>
  <c r="K248" i="1"/>
  <c r="L248" i="1"/>
  <c r="K452" i="1"/>
  <c r="L452" i="1"/>
  <c r="K460" i="1"/>
  <c r="L460" i="1"/>
  <c r="L515" i="1"/>
  <c r="K515" i="1"/>
  <c r="K508" i="1"/>
  <c r="L508" i="1"/>
  <c r="K533" i="1"/>
  <c r="L533" i="1"/>
  <c r="K528" i="1"/>
  <c r="L528" i="1"/>
  <c r="L647" i="1"/>
  <c r="K647" i="1"/>
  <c r="L698" i="1"/>
  <c r="K698" i="1"/>
  <c r="K795" i="1"/>
  <c r="L795" i="1"/>
  <c r="K934" i="1"/>
  <c r="L934" i="1"/>
  <c r="L9" i="1"/>
  <c r="K268" i="1"/>
  <c r="L268" i="1"/>
  <c r="K532" i="1"/>
  <c r="L532" i="1"/>
  <c r="K662" i="1"/>
  <c r="L662" i="1"/>
  <c r="K717" i="1"/>
  <c r="L717" i="1"/>
  <c r="K426" i="1"/>
  <c r="L426" i="1"/>
  <c r="K418" i="1"/>
  <c r="L418" i="1"/>
  <c r="K450" i="1"/>
  <c r="L450" i="1"/>
  <c r="K484" i="1"/>
  <c r="L484" i="1"/>
  <c r="K641" i="1"/>
  <c r="L641" i="1"/>
  <c r="K692" i="1"/>
  <c r="L692" i="1"/>
  <c r="K921" i="1"/>
  <c r="L921" i="1"/>
  <c r="K913" i="1"/>
  <c r="L913" i="1"/>
  <c r="K889" i="1"/>
  <c r="L889" i="1"/>
  <c r="K881" i="1"/>
  <c r="L881" i="1"/>
  <c r="L20" i="1"/>
  <c r="K267" i="1"/>
  <c r="L267" i="1"/>
  <c r="K260" i="1"/>
  <c r="L260" i="1"/>
  <c r="K442" i="1"/>
  <c r="L442" i="1"/>
  <c r="K489" i="1"/>
  <c r="L489" i="1"/>
  <c r="K464" i="1"/>
  <c r="L464" i="1"/>
  <c r="L497" i="1"/>
  <c r="K497" i="1"/>
  <c r="K537" i="1"/>
  <c r="L537" i="1"/>
  <c r="K676" i="1"/>
  <c r="L676" i="1"/>
  <c r="K1430" i="1"/>
  <c r="L1309" i="1"/>
  <c r="K1309" i="1"/>
  <c r="L1303" i="1"/>
  <c r="K1303" i="1"/>
  <c r="L1348" i="1"/>
  <c r="K1348" i="1"/>
  <c r="K1328" i="1"/>
  <c r="L1328" i="1"/>
  <c r="K1359" i="1"/>
  <c r="L1359" i="1"/>
  <c r="K1369" i="1"/>
  <c r="L1369" i="1"/>
  <c r="K381" i="1"/>
  <c r="L381" i="1"/>
  <c r="K361" i="1"/>
  <c r="L361" i="1"/>
  <c r="K355" i="1"/>
  <c r="L355" i="1"/>
  <c r="K1399" i="1"/>
  <c r="L1399" i="1"/>
  <c r="L1424" i="1"/>
  <c r="K1424" i="1"/>
  <c r="L1501" i="1"/>
  <c r="K1501" i="1"/>
  <c r="L1239" i="1"/>
  <c r="K1262" i="1"/>
  <c r="L1262" i="1"/>
  <c r="L1334" i="1"/>
  <c r="K1334" i="1"/>
  <c r="L400" i="1"/>
  <c r="K400" i="1"/>
  <c r="K393" i="1"/>
  <c r="L393" i="1"/>
  <c r="K354" i="1"/>
  <c r="L354" i="1"/>
  <c r="K333" i="1"/>
  <c r="L333" i="1"/>
  <c r="K1453" i="1"/>
  <c r="L1453" i="1"/>
  <c r="K1466" i="1"/>
  <c r="L1466" i="1"/>
  <c r="K1507" i="1"/>
  <c r="L1507" i="1"/>
  <c r="K1340" i="1"/>
  <c r="L1340" i="1"/>
  <c r="K1371" i="1"/>
  <c r="L1371" i="1"/>
  <c r="K386" i="1"/>
  <c r="L386" i="1"/>
  <c r="K366" i="1"/>
  <c r="L366" i="1"/>
  <c r="K353" i="1"/>
  <c r="L353" i="1"/>
  <c r="L340" i="1"/>
  <c r="K340" i="1"/>
  <c r="K1418" i="1"/>
  <c r="L1418" i="1"/>
  <c r="K1436" i="1"/>
  <c r="L1436" i="1"/>
  <c r="L1472" i="1"/>
  <c r="K1472" i="1"/>
  <c r="K1499" i="1"/>
  <c r="L1499" i="1"/>
  <c r="K1493" i="1"/>
  <c r="L1493" i="1"/>
  <c r="L1041" i="1"/>
  <c r="L1170" i="1"/>
  <c r="L1301" i="1"/>
  <c r="L392" i="1"/>
  <c r="K1339" i="1"/>
  <c r="L1339" i="1"/>
  <c r="L1365" i="1"/>
  <c r="K1365" i="1"/>
  <c r="L398" i="1"/>
  <c r="K398" i="1"/>
  <c r="L359" i="1"/>
  <c r="K359" i="1"/>
  <c r="K1397" i="1"/>
  <c r="L1397" i="1"/>
  <c r="K1405" i="1"/>
  <c r="L1405" i="1"/>
  <c r="L1457" i="1"/>
  <c r="K1457" i="1"/>
  <c r="K1920" i="1"/>
  <c r="L1920" i="1"/>
  <c r="K1990" i="1"/>
  <c r="L1990" i="1"/>
  <c r="K2010" i="1"/>
  <c r="L2010" i="1"/>
  <c r="K2076" i="1"/>
  <c r="L2076" i="1"/>
  <c r="K2122" i="1"/>
  <c r="L2122" i="1"/>
  <c r="K2108" i="1"/>
  <c r="L2108" i="1"/>
  <c r="K2096" i="1"/>
  <c r="L2096" i="1"/>
  <c r="K2167" i="1"/>
  <c r="L2167" i="1"/>
  <c r="L2228" i="1"/>
  <c r="K2228" i="1"/>
  <c r="L2202" i="1"/>
  <c r="K2202" i="1"/>
  <c r="L2275" i="1"/>
  <c r="K2275" i="1"/>
  <c r="L2268" i="1"/>
  <c r="K2268" i="1"/>
  <c r="K2255" i="1"/>
  <c r="L2255" i="1"/>
  <c r="L373" i="1"/>
  <c r="K1299" i="1"/>
  <c r="L1299" i="1"/>
  <c r="K1352" i="1"/>
  <c r="L1352" i="1"/>
  <c r="K1356" i="1"/>
  <c r="L1356" i="1"/>
  <c r="K385" i="1"/>
  <c r="L385" i="1"/>
  <c r="K371" i="1"/>
  <c r="L371" i="1"/>
  <c r="K338" i="1"/>
  <c r="L338" i="1"/>
  <c r="K1439" i="1"/>
  <c r="L1439" i="1"/>
  <c r="K1470" i="1"/>
  <c r="L1470" i="1"/>
  <c r="K1464" i="1"/>
  <c r="L1464" i="1"/>
  <c r="K1511" i="1"/>
  <c r="L1511" i="1"/>
  <c r="K1491" i="1"/>
  <c r="L1491" i="1"/>
  <c r="K1609" i="1"/>
  <c r="L1609" i="1"/>
  <c r="L1603" i="1"/>
  <c r="K1603" i="1"/>
  <c r="K1666" i="1"/>
  <c r="L1666" i="1"/>
  <c r="K1699" i="1"/>
  <c r="L1699" i="1"/>
  <c r="L1685" i="1"/>
  <c r="K1685" i="1"/>
  <c r="K1743" i="1"/>
  <c r="L1743" i="1"/>
  <c r="L1776" i="1"/>
  <c r="K1776" i="1"/>
  <c r="K1770" i="1"/>
  <c r="L1770" i="1"/>
  <c r="K1763" i="1"/>
  <c r="L1763" i="1"/>
  <c r="K1812" i="1"/>
  <c r="L1812" i="1"/>
  <c r="L1906" i="1"/>
  <c r="K1906" i="1"/>
  <c r="L1891" i="1"/>
  <c r="K1891" i="1"/>
  <c r="K1871" i="1"/>
  <c r="L1871" i="1"/>
  <c r="L1863" i="1"/>
  <c r="K1863" i="1"/>
  <c r="K1933" i="1"/>
  <c r="L1933" i="1"/>
  <c r="L1217" i="1"/>
  <c r="K328" i="1"/>
  <c r="K1344" i="1"/>
  <c r="L1344" i="1"/>
  <c r="L1355" i="1"/>
  <c r="K1355" i="1"/>
  <c r="K384" i="1"/>
  <c r="L384" i="1"/>
  <c r="K377" i="1"/>
  <c r="L377" i="1"/>
  <c r="K1395" i="1"/>
  <c r="L1395" i="1"/>
  <c r="K1410" i="1"/>
  <c r="L1410" i="1"/>
  <c r="K1517" i="1"/>
  <c r="L1517" i="1"/>
  <c r="K1538" i="1"/>
  <c r="L1538" i="1"/>
  <c r="K1572" i="1"/>
  <c r="L1572" i="1"/>
  <c r="L1086" i="1"/>
  <c r="L1121" i="1"/>
  <c r="L1391" i="1"/>
  <c r="K396" i="1"/>
  <c r="L396" i="1"/>
  <c r="K369" i="1"/>
  <c r="L369" i="1"/>
  <c r="K350" i="1"/>
  <c r="L350" i="1"/>
  <c r="K1409" i="1"/>
  <c r="L1409" i="1"/>
  <c r="K1426" i="1"/>
  <c r="L1426" i="1"/>
  <c r="L1447" i="1"/>
  <c r="K1447" i="1"/>
  <c r="L1481" i="1"/>
  <c r="K1481" i="1"/>
  <c r="K1503" i="1"/>
  <c r="L1503" i="1"/>
  <c r="K402" i="1"/>
  <c r="L402" i="1"/>
  <c r="K362" i="1"/>
  <c r="L362" i="1"/>
  <c r="K342" i="1"/>
  <c r="L342" i="1"/>
  <c r="K1403" i="1"/>
  <c r="L1403" i="1"/>
  <c r="K1425" i="1"/>
  <c r="L1425" i="1"/>
  <c r="K1432" i="1"/>
  <c r="L1432" i="1"/>
  <c r="K1446" i="1"/>
  <c r="L1446" i="1"/>
  <c r="K1495" i="1"/>
  <c r="L1495" i="1"/>
  <c r="K2350" i="1"/>
  <c r="L2605" i="1"/>
  <c r="L2825" i="1"/>
  <c r="L2393" i="1"/>
  <c r="L2400" i="1"/>
  <c r="L3043" i="1"/>
  <c r="K2292" i="1"/>
  <c r="L2440" i="1"/>
  <c r="L2432" i="1"/>
  <c r="L2560" i="1"/>
  <c r="K2563" i="1"/>
  <c r="L2859" i="1"/>
  <c r="L2501" i="1"/>
  <c r="K2673" i="1"/>
  <c r="L2841" i="1"/>
  <c r="K34" i="1"/>
  <c r="L34" i="1"/>
  <c r="K26" i="1"/>
  <c r="L26" i="1"/>
  <c r="K18" i="1"/>
  <c r="L18" i="1"/>
  <c r="J41" i="1"/>
  <c r="F10" i="11" s="1"/>
  <c r="K38" i="1"/>
  <c r="L38" i="1"/>
  <c r="K22" i="1"/>
  <c r="L22" i="1"/>
  <c r="L30" i="1"/>
  <c r="L50" i="1"/>
  <c r="K50" i="1"/>
  <c r="K37" i="1"/>
  <c r="L37" i="1"/>
  <c r="L49" i="1"/>
  <c r="K49" i="1"/>
  <c r="K154" i="1"/>
  <c r="L154" i="1"/>
  <c r="L221" i="1"/>
  <c r="K221" i="1"/>
  <c r="K216" i="1"/>
  <c r="L216" i="1"/>
  <c r="L205" i="1"/>
  <c r="K205" i="1"/>
  <c r="L24" i="1"/>
  <c r="K23" i="1"/>
  <c r="L23" i="1"/>
  <c r="K10" i="1"/>
  <c r="L10" i="1"/>
  <c r="K111" i="1"/>
  <c r="L111" i="1"/>
  <c r="K16" i="1"/>
  <c r="L16" i="1"/>
  <c r="L115" i="1"/>
  <c r="K115" i="1"/>
  <c r="K83" i="1"/>
  <c r="L83" i="1"/>
  <c r="K150" i="1"/>
  <c r="L150" i="1"/>
  <c r="L25" i="1"/>
  <c r="L17" i="1"/>
  <c r="K28" i="1"/>
  <c r="L28" i="1"/>
  <c r="K15" i="1"/>
  <c r="L15" i="1"/>
  <c r="L87" i="1"/>
  <c r="K87" i="1"/>
  <c r="L137" i="1"/>
  <c r="K137" i="1"/>
  <c r="L11" i="1"/>
  <c r="K27" i="1"/>
  <c r="L27" i="1"/>
  <c r="K190" i="1"/>
  <c r="K224" i="1"/>
  <c r="L224" i="1"/>
  <c r="L213" i="1"/>
  <c r="K213" i="1"/>
  <c r="L12" i="1"/>
  <c r="K33" i="1"/>
  <c r="L33" i="1"/>
  <c r="K46" i="1"/>
  <c r="L46" i="1"/>
  <c r="L127" i="1"/>
  <c r="K127" i="1"/>
  <c r="K63" i="1"/>
  <c r="L63" i="1"/>
  <c r="K51" i="1"/>
  <c r="L51" i="1"/>
  <c r="L131" i="1"/>
  <c r="K131" i="1"/>
  <c r="K99" i="1"/>
  <c r="L99" i="1"/>
  <c r="L67" i="1"/>
  <c r="K67" i="1"/>
  <c r="K1060" i="1"/>
  <c r="L1060" i="1"/>
  <c r="K1044" i="1"/>
  <c r="L1044" i="1"/>
  <c r="K1028" i="1"/>
  <c r="L1028" i="1"/>
  <c r="K1091" i="1"/>
  <c r="L1091" i="1"/>
  <c r="K1075" i="1"/>
  <c r="L1075" i="1"/>
  <c r="K1126" i="1"/>
  <c r="L1126" i="1"/>
  <c r="K1110" i="1"/>
  <c r="L1110" i="1"/>
  <c r="L1184" i="1"/>
  <c r="K1184" i="1"/>
  <c r="K1192" i="1"/>
  <c r="L1192" i="1"/>
  <c r="K1219" i="1"/>
  <c r="L1219" i="1"/>
  <c r="K1238" i="1"/>
  <c r="L1238" i="1"/>
  <c r="L1291" i="1"/>
  <c r="K1291" i="1"/>
  <c r="L1326" i="1"/>
  <c r="K1326" i="1"/>
  <c r="L1370" i="1"/>
  <c r="K1370" i="1"/>
  <c r="L405" i="1"/>
  <c r="K405" i="1"/>
  <c r="K391" i="1"/>
  <c r="L391" i="1"/>
  <c r="K376" i="1"/>
  <c r="L376" i="1"/>
  <c r="L352" i="1"/>
  <c r="K352" i="1"/>
  <c r="K1421" i="1"/>
  <c r="L1421" i="1"/>
  <c r="L1445" i="1"/>
  <c r="K1445" i="1"/>
  <c r="L1463" i="1"/>
  <c r="K1463" i="1"/>
  <c r="L1482" i="1"/>
  <c r="K1482" i="1"/>
  <c r="L1506" i="1"/>
  <c r="K1506" i="1"/>
  <c r="K1490" i="1"/>
  <c r="L1490" i="1"/>
  <c r="L1542" i="1"/>
  <c r="K1542" i="1"/>
  <c r="L1552" i="1"/>
  <c r="K1552" i="1"/>
  <c r="K1719" i="1"/>
  <c r="L1719" i="1"/>
  <c r="K726" i="1"/>
  <c r="L909" i="1"/>
  <c r="L925" i="1"/>
  <c r="L885" i="1"/>
  <c r="L901" i="1"/>
  <c r="L951" i="1"/>
  <c r="L783" i="1"/>
  <c r="L817" i="1"/>
  <c r="L935" i="1"/>
  <c r="K642" i="1"/>
  <c r="K929" i="1"/>
  <c r="K372" i="1"/>
  <c r="L372" i="1"/>
  <c r="L1456" i="1"/>
  <c r="K1456" i="1"/>
  <c r="K1473" i="1"/>
  <c r="L1473" i="1"/>
  <c r="K1644" i="1"/>
  <c r="L1644" i="1"/>
  <c r="K1691" i="1"/>
  <c r="L1691" i="1"/>
  <c r="L1813" i="1"/>
  <c r="K1813" i="1"/>
  <c r="L382" i="1"/>
  <c r="K382" i="1"/>
  <c r="K1400" i="1"/>
  <c r="L1400" i="1"/>
  <c r="K1455" i="1"/>
  <c r="L1455" i="1"/>
  <c r="K1620" i="1"/>
  <c r="L1620" i="1"/>
  <c r="K1616" i="1"/>
  <c r="L1616" i="1"/>
  <c r="K370" i="1"/>
  <c r="L370" i="1"/>
  <c r="L356" i="1"/>
  <c r="K356" i="1"/>
  <c r="K1428" i="1"/>
  <c r="L1428" i="1"/>
  <c r="K1500" i="1"/>
  <c r="L1500" i="1"/>
  <c r="K1536" i="1"/>
  <c r="L1536" i="1"/>
  <c r="K1624" i="1"/>
  <c r="L1624" i="1"/>
  <c r="K1595" i="1"/>
  <c r="L1595" i="1"/>
  <c r="K1909" i="1"/>
  <c r="L1909" i="1"/>
  <c r="K380" i="1"/>
  <c r="L380" i="1"/>
  <c r="L360" i="1"/>
  <c r="K360" i="1"/>
  <c r="L1417" i="1"/>
  <c r="K1417" i="1"/>
  <c r="K1510" i="1"/>
  <c r="L1510" i="1"/>
  <c r="K1627" i="1"/>
  <c r="L1627" i="1"/>
  <c r="K1658" i="1"/>
  <c r="L1658" i="1"/>
  <c r="K374" i="1"/>
  <c r="L374" i="1"/>
  <c r="K364" i="1"/>
  <c r="L364" i="1"/>
  <c r="K1520" i="1"/>
  <c r="L1520" i="1"/>
  <c r="K1488" i="1"/>
  <c r="L1488" i="1"/>
  <c r="K1540" i="1"/>
  <c r="L1540" i="1"/>
  <c r="L1613" i="1"/>
  <c r="K1613" i="1"/>
  <c r="K1751" i="1"/>
  <c r="L1751" i="1"/>
  <c r="K1798" i="1"/>
  <c r="L1798" i="1"/>
  <c r="K368" i="1"/>
  <c r="L368" i="1"/>
  <c r="L1384" i="1"/>
  <c r="K1384" i="1"/>
  <c r="K1435" i="1"/>
  <c r="L1435" i="1"/>
  <c r="L1522" i="1"/>
  <c r="K1522" i="1"/>
  <c r="K1534" i="1"/>
  <c r="L1534" i="1"/>
  <c r="K1578" i="1"/>
  <c r="L1578" i="1"/>
  <c r="K1893" i="1"/>
  <c r="L1893" i="1"/>
  <c r="K378" i="1"/>
  <c r="L378" i="1"/>
  <c r="K1607" i="1"/>
  <c r="L1607" i="1"/>
  <c r="K1802" i="1"/>
  <c r="L1802" i="1"/>
  <c r="L2153" i="1"/>
  <c r="K2150" i="1"/>
  <c r="L2150" i="1"/>
  <c r="K2144" i="1"/>
  <c r="L2144" i="1"/>
  <c r="K2147" i="1"/>
  <c r="K2143" i="1"/>
  <c r="L2143" i="1"/>
  <c r="K2137" i="1"/>
  <c r="L2137" i="1"/>
  <c r="L2135" i="1"/>
  <c r="K2135" i="1"/>
  <c r="L2149" i="1"/>
  <c r="K2149" i="1"/>
  <c r="K2136" i="1"/>
  <c r="L2136" i="1"/>
  <c r="K2154" i="1"/>
  <c r="L2154" i="1"/>
  <c r="K2148" i="1"/>
  <c r="L2148" i="1"/>
  <c r="L2232" i="1"/>
  <c r="K2232" i="1"/>
  <c r="L2141" i="1"/>
  <c r="K2141" i="1"/>
  <c r="L2233" i="1"/>
  <c r="K2233" i="1"/>
  <c r="L2146" i="1"/>
  <c r="K2146" i="1"/>
  <c r="L2152" i="1"/>
  <c r="K2152" i="1"/>
  <c r="K2139" i="1"/>
  <c r="L2139" i="1"/>
  <c r="L2145" i="1"/>
  <c r="K2145" i="1"/>
  <c r="L2138" i="1"/>
  <c r="K2138" i="1"/>
  <c r="D36" i="2"/>
  <c r="D37" i="2" s="1"/>
  <c r="J21" i="2"/>
  <c r="N21" i="2"/>
  <c r="M21" i="2"/>
  <c r="K21" i="2"/>
  <c r="L21" i="2"/>
  <c r="H25" i="2"/>
  <c r="H25" i="6"/>
  <c r="L1721" i="1" l="1"/>
  <c r="K16" i="13" s="1"/>
  <c r="K1721" i="1"/>
  <c r="J16" i="13" s="1"/>
  <c r="J1758" i="1"/>
  <c r="F77" i="11" s="1"/>
  <c r="M24" i="6"/>
  <c r="M24" i="2"/>
  <c r="M25" i="2" s="1"/>
  <c r="M28" i="2" s="1"/>
  <c r="Q13" i="3" s="1"/>
  <c r="E95" i="11"/>
  <c r="K45" i="1"/>
  <c r="K54" i="1" s="1"/>
  <c r="G11" i="11" s="1"/>
  <c r="K853" i="1"/>
  <c r="K9" i="3" s="1"/>
  <c r="J9" i="3"/>
  <c r="L853" i="1"/>
  <c r="L9" i="3" s="1"/>
  <c r="G16" i="3"/>
  <c r="L571" i="1"/>
  <c r="K1174" i="1"/>
  <c r="G53" i="11" s="1"/>
  <c r="K571" i="1"/>
  <c r="K578" i="1" s="1"/>
  <c r="G28" i="11" s="1"/>
  <c r="G123" i="11"/>
  <c r="N24" i="6"/>
  <c r="N25" i="6" s="1"/>
  <c r="N26" i="6" s="1"/>
  <c r="K24" i="6"/>
  <c r="K25" i="6" s="1"/>
  <c r="K28" i="6" s="1"/>
  <c r="K24" i="7"/>
  <c r="K25" i="7" s="1"/>
  <c r="K28" i="7" s="1"/>
  <c r="K24" i="2"/>
  <c r="K25" i="2" s="1"/>
  <c r="K28" i="2" s="1"/>
  <c r="O13" i="3" s="1"/>
  <c r="L208" i="1"/>
  <c r="N20" i="7"/>
  <c r="L2328" i="1"/>
  <c r="K2328" i="1"/>
  <c r="J20" i="7"/>
  <c r="J24" i="7" s="1"/>
  <c r="J25" i="7" s="1"/>
  <c r="J26" i="7" s="1"/>
  <c r="J30" i="7" s="1"/>
  <c r="M20" i="7"/>
  <c r="M24" i="7" s="1"/>
  <c r="M25" i="7" s="1"/>
  <c r="M26" i="7" s="1"/>
  <c r="M34" i="7" s="1"/>
  <c r="K1264" i="1"/>
  <c r="G59" i="11" s="1"/>
  <c r="K2610" i="1"/>
  <c r="G105" i="11" s="1"/>
  <c r="L20" i="7"/>
  <c r="L24" i="7" s="1"/>
  <c r="L25" i="7" s="1"/>
  <c r="L26" i="7" s="1"/>
  <c r="L29" i="7" s="1"/>
  <c r="K1712" i="1"/>
  <c r="G76" i="11" s="1"/>
  <c r="O20" i="7"/>
  <c r="O24" i="7" s="1"/>
  <c r="O25" i="7" s="1"/>
  <c r="O28" i="7" s="1"/>
  <c r="J24" i="2"/>
  <c r="J25" i="2" s="1"/>
  <c r="J28" i="2" s="1"/>
  <c r="N13" i="3" s="1"/>
  <c r="K1254" i="1"/>
  <c r="G58" i="11" s="1"/>
  <c r="K2058" i="1"/>
  <c r="G88" i="11" s="1"/>
  <c r="K1162" i="1"/>
  <c r="G52" i="11" s="1"/>
  <c r="L3052" i="1"/>
  <c r="K843" i="1"/>
  <c r="G41" i="11" s="1"/>
  <c r="K3005" i="1"/>
  <c r="G122" i="11" s="1"/>
  <c r="K1016" i="1"/>
  <c r="G47" i="11" s="1"/>
  <c r="K172" i="1"/>
  <c r="G14" i="11" s="1"/>
  <c r="K1967" i="1"/>
  <c r="G84" i="11" s="1"/>
  <c r="K2682" i="1"/>
  <c r="G109" i="11" s="1"/>
  <c r="K682" i="1"/>
  <c r="K705" i="1" s="1"/>
  <c r="G34" i="11" s="1"/>
  <c r="L682" i="1"/>
  <c r="L651" i="1"/>
  <c r="K651" i="1"/>
  <c r="K665" i="1" s="1"/>
  <c r="G32" i="11" s="1"/>
  <c r="K1850" i="1"/>
  <c r="G81" i="11" s="1"/>
  <c r="K2690" i="1"/>
  <c r="K2702" i="1" s="1"/>
  <c r="G110" i="11" s="1"/>
  <c r="L2690" i="1"/>
  <c r="K2642" i="1"/>
  <c r="K2656" i="1" s="1"/>
  <c r="G107" i="11" s="1"/>
  <c r="L2642" i="1"/>
  <c r="J2656" i="1"/>
  <c r="F107" i="11" s="1"/>
  <c r="L3118" i="1"/>
  <c r="L3129" i="1"/>
  <c r="L3136" i="1" s="1"/>
  <c r="J3136" i="1"/>
  <c r="F129" i="11" s="1"/>
  <c r="K3089" i="1"/>
  <c r="K3107" i="1" s="1"/>
  <c r="G127" i="11" s="1"/>
  <c r="L3089" i="1"/>
  <c r="L3107" i="1" s="1"/>
  <c r="J3107" i="1"/>
  <c r="F127" i="11" s="1"/>
  <c r="K3118" i="1"/>
  <c r="G128" i="11" s="1"/>
  <c r="K1278" i="1"/>
  <c r="G60" i="11" s="1"/>
  <c r="K2910" i="1"/>
  <c r="K2936" i="1" s="1"/>
  <c r="G119" i="11" s="1"/>
  <c r="L2910" i="1"/>
  <c r="K208" i="1"/>
  <c r="K228" i="1" s="1"/>
  <c r="G16" i="11" s="1"/>
  <c r="K1561" i="1"/>
  <c r="G71" i="11" s="1"/>
  <c r="K1670" i="1"/>
  <c r="G74" i="11" s="1"/>
  <c r="K2757" i="1"/>
  <c r="G112" i="11" s="1"/>
  <c r="K2543" i="1"/>
  <c r="G101" i="11" s="1"/>
  <c r="K2662" i="1"/>
  <c r="K2670" i="1" s="1"/>
  <c r="G108" i="11" s="1"/>
  <c r="L2662" i="1"/>
  <c r="J2670" i="1"/>
  <c r="F108" i="11" s="1"/>
  <c r="K2830" i="1"/>
  <c r="G115" i="11" s="1"/>
  <c r="J2702" i="1"/>
  <c r="F110" i="11" s="1"/>
  <c r="K2039" i="1"/>
  <c r="G87" i="11" s="1"/>
  <c r="K874" i="1"/>
  <c r="G42" i="11" s="1"/>
  <c r="L3156" i="1"/>
  <c r="L3173" i="1" s="1"/>
  <c r="K3156" i="1"/>
  <c r="K3173" i="1" s="1"/>
  <c r="G131" i="11" s="1"/>
  <c r="J3173" i="1"/>
  <c r="F131" i="11" s="1"/>
  <c r="L3087" i="1"/>
  <c r="L24" i="6"/>
  <c r="L25" i="6" s="1"/>
  <c r="L26" i="6" s="1"/>
  <c r="K1584" i="1"/>
  <c r="G72" i="11" s="1"/>
  <c r="L24" i="2"/>
  <c r="L25" i="2" s="1"/>
  <c r="L28" i="2" s="1"/>
  <c r="P13" i="3" s="1"/>
  <c r="J24" i="6"/>
  <c r="J25" i="6" s="1"/>
  <c r="J26" i="6" s="1"/>
  <c r="J29" i="6" s="1"/>
  <c r="K1182" i="1"/>
  <c r="G54" i="11" s="1"/>
  <c r="K3071" i="1"/>
  <c r="G125" i="11" s="1"/>
  <c r="K1005" i="1"/>
  <c r="G46" i="11" s="1"/>
  <c r="K3033" i="1"/>
  <c r="K285" i="1"/>
  <c r="G19" i="11" s="1"/>
  <c r="L45" i="1"/>
  <c r="K2089" i="1"/>
  <c r="G89" i="11" s="1"/>
  <c r="K2600" i="1"/>
  <c r="G104" i="11" s="1"/>
  <c r="N24" i="7"/>
  <c r="N25" i="7" s="1"/>
  <c r="N28" i="7" s="1"/>
  <c r="K2991" i="1"/>
  <c r="G121" i="11" s="1"/>
  <c r="K799" i="1"/>
  <c r="K804" i="1" s="1"/>
  <c r="G39" i="11" s="1"/>
  <c r="L799" i="1"/>
  <c r="K3154" i="1"/>
  <c r="G130" i="11" s="1"/>
  <c r="K2812" i="1"/>
  <c r="G114" i="11" s="1"/>
  <c r="K2242" i="1"/>
  <c r="G92" i="11" s="1"/>
  <c r="K1441" i="1"/>
  <c r="G66" i="11" s="1"/>
  <c r="K1825" i="1"/>
  <c r="G80" i="11" s="1"/>
  <c r="K1139" i="1"/>
  <c r="G50" i="11" s="1"/>
  <c r="K2317" i="1"/>
  <c r="G94" i="11" s="1"/>
  <c r="K2889" i="1"/>
  <c r="G117" i="11" s="1"/>
  <c r="K2512" i="1"/>
  <c r="G100" i="11" s="1"/>
  <c r="K2587" i="1"/>
  <c r="G103" i="11" s="1"/>
  <c r="K2331" i="1"/>
  <c r="G95" i="11" s="1"/>
  <c r="K456" i="1"/>
  <c r="G23" i="11" s="1"/>
  <c r="K2025" i="1"/>
  <c r="G86" i="11" s="1"/>
  <c r="K1702" i="1"/>
  <c r="G75" i="11" s="1"/>
  <c r="K1098" i="1"/>
  <c r="G49" i="11" s="1"/>
  <c r="K2565" i="1"/>
  <c r="G102" i="11" s="1"/>
  <c r="K3136" i="1"/>
  <c r="G129" i="11" s="1"/>
  <c r="L3154" i="1"/>
  <c r="K2906" i="1"/>
  <c r="G118" i="11" s="1"/>
  <c r="K2726" i="1"/>
  <c r="G111" i="11" s="1"/>
  <c r="K3087" i="1"/>
  <c r="G126" i="11" s="1"/>
  <c r="K2968" i="1"/>
  <c r="G120" i="11" s="1"/>
  <c r="K2197" i="1"/>
  <c r="G91" i="11" s="1"/>
  <c r="F95" i="11"/>
  <c r="J2364" i="1"/>
  <c r="F96" i="11" s="1"/>
  <c r="K2458" i="1"/>
  <c r="G99" i="11" s="1"/>
  <c r="K2785" i="1"/>
  <c r="G113" i="11" s="1"/>
  <c r="J755" i="1"/>
  <c r="F37" i="11" s="1"/>
  <c r="K742" i="1"/>
  <c r="K755" i="1" s="1"/>
  <c r="G37" i="11" s="1"/>
  <c r="L742" i="1"/>
  <c r="K502" i="1"/>
  <c r="K521" i="1" s="1"/>
  <c r="G25" i="11" s="1"/>
  <c r="L502" i="1"/>
  <c r="J521" i="1"/>
  <c r="F25" i="11" s="1"/>
  <c r="L632" i="1"/>
  <c r="K632" i="1"/>
  <c r="K644" i="1" s="1"/>
  <c r="G31" i="11" s="1"/>
  <c r="J644" i="1"/>
  <c r="F31" i="11" s="1"/>
  <c r="L230" i="1"/>
  <c r="K230" i="1"/>
  <c r="K241" i="1" s="1"/>
  <c r="G17" i="11" s="1"/>
  <c r="J241" i="1"/>
  <c r="F17" i="11" s="1"/>
  <c r="K1068" i="1"/>
  <c r="G48" i="11" s="1"/>
  <c r="L3205" i="1"/>
  <c r="K761" i="1"/>
  <c r="K790" i="1" s="1"/>
  <c r="G38" i="11" s="1"/>
  <c r="L761" i="1"/>
  <c r="J790" i="1"/>
  <c r="F38" i="11" s="1"/>
  <c r="J134" i="1"/>
  <c r="F12" i="11" s="1"/>
  <c r="K64" i="1"/>
  <c r="K134" i="1" s="1"/>
  <c r="G12" i="11" s="1"/>
  <c r="L64" i="1"/>
  <c r="K587" i="1"/>
  <c r="K602" i="1" s="1"/>
  <c r="G29" i="11" s="1"/>
  <c r="L587" i="1"/>
  <c r="J602" i="1"/>
  <c r="F29" i="11" s="1"/>
  <c r="K937" i="1"/>
  <c r="K945" i="1" s="1"/>
  <c r="G44" i="11" s="1"/>
  <c r="L937" i="1"/>
  <c r="J945" i="1"/>
  <c r="F44" i="11" s="1"/>
  <c r="K539" i="1"/>
  <c r="K548" i="1" s="1"/>
  <c r="G26" i="11" s="1"/>
  <c r="L539" i="1"/>
  <c r="J548" i="1"/>
  <c r="F26" i="11" s="1"/>
  <c r="K177" i="1"/>
  <c r="K199" i="1" s="1"/>
  <c r="G15" i="11" s="1"/>
  <c r="L177" i="1"/>
  <c r="K409" i="1"/>
  <c r="K437" i="1" s="1"/>
  <c r="G22" i="11" s="1"/>
  <c r="L409" i="1"/>
  <c r="J437" i="1"/>
  <c r="F22" i="11" s="1"/>
  <c r="K3205" i="1"/>
  <c r="G132" i="11" s="1"/>
  <c r="K2631" i="1"/>
  <c r="G106" i="11" s="1"/>
  <c r="K151" i="1"/>
  <c r="K156" i="1" s="1"/>
  <c r="G13" i="11" s="1"/>
  <c r="L151" i="1"/>
  <c r="K1221" i="1"/>
  <c r="G56" i="11" s="1"/>
  <c r="K3052" i="1"/>
  <c r="G124" i="11" s="1"/>
  <c r="K727" i="1"/>
  <c r="K735" i="1" s="1"/>
  <c r="G36" i="11" s="1"/>
  <c r="L727" i="1"/>
  <c r="J735" i="1"/>
  <c r="F36" i="11" s="1"/>
  <c r="L876" i="1"/>
  <c r="J931" i="1"/>
  <c r="F43" i="11" s="1"/>
  <c r="K876" i="1"/>
  <c r="K931" i="1" s="1"/>
  <c r="G43" i="11" s="1"/>
  <c r="K555" i="1"/>
  <c r="K567" i="1" s="1"/>
  <c r="G27" i="11" s="1"/>
  <c r="L555" i="1"/>
  <c r="J567" i="1"/>
  <c r="F27" i="11" s="1"/>
  <c r="K815" i="1"/>
  <c r="K821" i="1" s="1"/>
  <c r="G40" i="11" s="1"/>
  <c r="L815" i="1"/>
  <c r="J821" i="1"/>
  <c r="F40" i="11" s="1"/>
  <c r="K2846" i="1"/>
  <c r="G116" i="11" s="1"/>
  <c r="K954" i="1"/>
  <c r="K981" i="1" s="1"/>
  <c r="G45" i="11" s="1"/>
  <c r="L954" i="1"/>
  <c r="J981" i="1"/>
  <c r="F45" i="11" s="1"/>
  <c r="K672" i="1"/>
  <c r="K679" i="1" s="1"/>
  <c r="G33" i="11" s="1"/>
  <c r="L672" i="1"/>
  <c r="K292" i="1"/>
  <c r="K325" i="1" s="1"/>
  <c r="G20" i="11" s="1"/>
  <c r="L292" i="1"/>
  <c r="K2387" i="1"/>
  <c r="G97" i="11" s="1"/>
  <c r="K1988" i="1"/>
  <c r="G85" i="11" s="1"/>
  <c r="K2410" i="1"/>
  <c r="G98" i="11" s="1"/>
  <c r="J325" i="1"/>
  <c r="F20" i="11" s="1"/>
  <c r="L605" i="1"/>
  <c r="K605" i="1"/>
  <c r="K629" i="1" s="1"/>
  <c r="G30" i="11" s="1"/>
  <c r="J629" i="1"/>
  <c r="F30" i="11" s="1"/>
  <c r="K274" i="1"/>
  <c r="G18" i="11" s="1"/>
  <c r="K1550" i="1"/>
  <c r="G70" i="11" s="1"/>
  <c r="K494" i="1"/>
  <c r="G24" i="11" s="1"/>
  <c r="K1479" i="1"/>
  <c r="G68" i="11" s="1"/>
  <c r="K1810" i="1"/>
  <c r="G79" i="11" s="1"/>
  <c r="K1913" i="1"/>
  <c r="G82" i="11" s="1"/>
  <c r="K1324" i="1"/>
  <c r="G62" i="11" s="1"/>
  <c r="K1781" i="1"/>
  <c r="G78" i="11" s="1"/>
  <c r="K1414" i="1"/>
  <c r="G65" i="11" s="1"/>
  <c r="K2280" i="1"/>
  <c r="G93" i="11" s="1"/>
  <c r="K1945" i="1"/>
  <c r="G83" i="11" s="1"/>
  <c r="K723" i="1"/>
  <c r="G35" i="11" s="1"/>
  <c r="K1654" i="1"/>
  <c r="G73" i="11" s="1"/>
  <c r="K1524" i="1"/>
  <c r="G69" i="11" s="1"/>
  <c r="K2158" i="1"/>
  <c r="G90" i="11" s="1"/>
  <c r="K1376" i="1"/>
  <c r="G63" i="11" s="1"/>
  <c r="K1460" i="1"/>
  <c r="G67" i="11" s="1"/>
  <c r="K1209" i="1"/>
  <c r="G55" i="11" s="1"/>
  <c r="K41" i="1"/>
  <c r="G10" i="11" s="1"/>
  <c r="N24" i="2"/>
  <c r="N25" i="2" s="1"/>
  <c r="N28" i="2" s="1"/>
  <c r="N35" i="2"/>
  <c r="O25" i="2"/>
  <c r="O28" i="2" s="1"/>
  <c r="M25" i="6"/>
  <c r="O25" i="6"/>
  <c r="K1758" i="1" l="1"/>
  <c r="G77" i="11" s="1"/>
  <c r="L28" i="7"/>
  <c r="O3" i="12" s="1"/>
  <c r="J35" i="7"/>
  <c r="N3" i="12"/>
  <c r="M2" i="12"/>
  <c r="N4" i="12"/>
  <c r="O2" i="12"/>
  <c r="N2" i="12"/>
  <c r="K26" i="7"/>
  <c r="K30" i="7" s="1"/>
  <c r="P2" i="12"/>
  <c r="L34" i="7"/>
  <c r="J29" i="7"/>
  <c r="J28" i="7"/>
  <c r="M3" i="12" s="1"/>
  <c r="J34" i="7"/>
  <c r="N2980" i="1" s="1"/>
  <c r="L35" i="7"/>
  <c r="L30" i="7"/>
  <c r="O26" i="7"/>
  <c r="O30" i="7" s="1"/>
  <c r="N26" i="7"/>
  <c r="N29" i="7" s="1"/>
  <c r="M29" i="7"/>
  <c r="J30" i="6"/>
  <c r="J34" i="6"/>
  <c r="J35" i="6"/>
  <c r="J28" i="6"/>
  <c r="M4" i="12" s="1"/>
  <c r="M30" i="7"/>
  <c r="M28" i="7"/>
  <c r="P3" i="12" s="1"/>
  <c r="M35" i="7"/>
  <c r="K2364" i="1"/>
  <c r="G96" i="11" s="1"/>
  <c r="O26" i="2"/>
  <c r="O29" i="2" s="1"/>
  <c r="J26" i="2"/>
  <c r="J35" i="2" s="1"/>
  <c r="M26" i="2"/>
  <c r="M29" i="2" s="1"/>
  <c r="L26" i="2"/>
  <c r="L29" i="2" s="1"/>
  <c r="K26" i="6"/>
  <c r="K34" i="6" s="1"/>
  <c r="N28" i="6"/>
  <c r="N26" i="2"/>
  <c r="N34" i="2" s="1"/>
  <c r="K26" i="2"/>
  <c r="K35" i="2" s="1"/>
  <c r="L28" i="6"/>
  <c r="O4" i="12" s="1"/>
  <c r="M26" i="6"/>
  <c r="M28" i="6"/>
  <c r="P4" i="12" s="1"/>
  <c r="O28" i="6"/>
  <c r="O26" i="6"/>
  <c r="N30" i="6"/>
  <c r="N29" i="6"/>
  <c r="N34" i="6"/>
  <c r="L29" i="6"/>
  <c r="L34" i="6"/>
  <c r="L35" i="6"/>
  <c r="L30" i="6"/>
  <c r="Q278" i="1" l="1"/>
  <c r="Q10" i="3"/>
  <c r="P10" i="3"/>
  <c r="O10" i="3"/>
  <c r="N10" i="3"/>
  <c r="N2983" i="1"/>
  <c r="N2996" i="1"/>
  <c r="N2970" i="1"/>
  <c r="K34" i="7"/>
  <c r="O1438" i="1" s="1"/>
  <c r="K29" i="7"/>
  <c r="P1272" i="1"/>
  <c r="N572" i="1"/>
  <c r="N2971" i="1"/>
  <c r="N2987" i="1"/>
  <c r="N2999" i="1"/>
  <c r="J36" i="7"/>
  <c r="N2995" i="1"/>
  <c r="P2989" i="1"/>
  <c r="P2981" i="1"/>
  <c r="K35" i="7"/>
  <c r="N2981" i="1"/>
  <c r="N1269" i="1"/>
  <c r="N1153" i="1"/>
  <c r="N2986" i="1"/>
  <c r="P2983" i="1"/>
  <c r="P2994" i="1"/>
  <c r="P1158" i="1"/>
  <c r="P2986" i="1"/>
  <c r="P1152" i="1"/>
  <c r="P1269" i="1"/>
  <c r="P2980" i="1"/>
  <c r="P1422" i="1"/>
  <c r="P1273" i="1"/>
  <c r="P1438" i="1"/>
  <c r="P2998" i="1"/>
  <c r="P3000" i="1"/>
  <c r="P2996" i="1"/>
  <c r="N278" i="1"/>
  <c r="N1275" i="1"/>
  <c r="N1160" i="1"/>
  <c r="N2973" i="1"/>
  <c r="N2998" i="1"/>
  <c r="N1266" i="1"/>
  <c r="N1416" i="1"/>
  <c r="N1270" i="1"/>
  <c r="N2988" i="1"/>
  <c r="N2989" i="1"/>
  <c r="N2972" i="1"/>
  <c r="N282" i="1"/>
  <c r="N1155" i="1"/>
  <c r="N2975" i="1"/>
  <c r="N1157" i="1"/>
  <c r="N2979" i="1"/>
  <c r="N3001" i="1"/>
  <c r="N1422" i="1"/>
  <c r="N2982" i="1"/>
  <c r="N2976" i="1"/>
  <c r="N2994" i="1"/>
  <c r="N3002" i="1"/>
  <c r="N1273" i="1"/>
  <c r="N1427" i="1"/>
  <c r="N2984" i="1"/>
  <c r="N3000" i="1"/>
  <c r="N276" i="1"/>
  <c r="N1156" i="1"/>
  <c r="N2977" i="1"/>
  <c r="N1272" i="1"/>
  <c r="N3003" i="1"/>
  <c r="N1437" i="1"/>
  <c r="N2997" i="1"/>
  <c r="N2993" i="1"/>
  <c r="N1438" i="1"/>
  <c r="N1151" i="1"/>
  <c r="N1271" i="1"/>
  <c r="N575" i="1"/>
  <c r="N1154" i="1"/>
  <c r="N2978" i="1"/>
  <c r="N1158" i="1"/>
  <c r="N2985" i="1"/>
  <c r="N2974" i="1"/>
  <c r="N1268" i="1"/>
  <c r="N1419" i="1"/>
  <c r="N1152" i="1"/>
  <c r="P1154" i="1"/>
  <c r="P2978" i="1"/>
  <c r="P1270" i="1"/>
  <c r="P1427" i="1"/>
  <c r="P2985" i="1"/>
  <c r="P2974" i="1"/>
  <c r="P3001" i="1"/>
  <c r="P2971" i="1"/>
  <c r="P2970" i="1"/>
  <c r="P1157" i="1"/>
  <c r="P2982" i="1"/>
  <c r="P3002" i="1"/>
  <c r="P2987" i="1"/>
  <c r="P1416" i="1"/>
  <c r="P2976" i="1"/>
  <c r="P1419" i="1"/>
  <c r="P3003" i="1"/>
  <c r="P2988" i="1"/>
  <c r="P2972" i="1"/>
  <c r="P2984" i="1"/>
  <c r="P276" i="1"/>
  <c r="P1156" i="1"/>
  <c r="P2993" i="1"/>
  <c r="P2975" i="1"/>
  <c r="P2997" i="1"/>
  <c r="P2977" i="1"/>
  <c r="P1160" i="1"/>
  <c r="P1155" i="1"/>
  <c r="P2995" i="1"/>
  <c r="P1275" i="1"/>
  <c r="P575" i="1"/>
  <c r="P2979" i="1"/>
  <c r="P1153" i="1"/>
  <c r="P1271" i="1"/>
  <c r="P1151" i="1"/>
  <c r="P1437" i="1"/>
  <c r="P2999" i="1"/>
  <c r="P1266" i="1"/>
  <c r="P572" i="1"/>
  <c r="P282" i="1"/>
  <c r="P2973" i="1"/>
  <c r="L36" i="7"/>
  <c r="P1268" i="1"/>
  <c r="P278" i="1"/>
  <c r="O29" i="7"/>
  <c r="O34" i="7"/>
  <c r="O36" i="7" s="1"/>
  <c r="N30" i="7"/>
  <c r="N34" i="7"/>
  <c r="Q1273" i="1"/>
  <c r="Q1275" i="1"/>
  <c r="Q2985" i="1"/>
  <c r="Q1157" i="1"/>
  <c r="N868" i="1"/>
  <c r="Q2987" i="1"/>
  <c r="Q2971" i="1"/>
  <c r="Q2970" i="1"/>
  <c r="Q1154" i="1"/>
  <c r="Q2994" i="1"/>
  <c r="Q2982" i="1"/>
  <c r="Q2983" i="1"/>
  <c r="Q276" i="1"/>
  <c r="N1844" i="1"/>
  <c r="Q2986" i="1"/>
  <c r="N2526" i="1"/>
  <c r="N3020" i="1"/>
  <c r="N3018" i="1"/>
  <c r="N2525" i="1"/>
  <c r="N824" i="1"/>
  <c r="N2518" i="1"/>
  <c r="Q1416" i="1"/>
  <c r="Q2973" i="1"/>
  <c r="N3019" i="1"/>
  <c r="Q1271" i="1"/>
  <c r="Q2995" i="1"/>
  <c r="Q2998" i="1"/>
  <c r="Q2972" i="1"/>
  <c r="J36" i="6"/>
  <c r="N3066" i="1"/>
  <c r="N847" i="1"/>
  <c r="N866" i="1"/>
  <c r="N2754" i="1"/>
  <c r="N3061" i="1"/>
  <c r="N2538" i="1"/>
  <c r="N1835" i="1"/>
  <c r="N845" i="1"/>
  <c r="N2744" i="1"/>
  <c r="N3022" i="1"/>
  <c r="N2520" i="1"/>
  <c r="N1830" i="1"/>
  <c r="N2732" i="1"/>
  <c r="N2541" i="1"/>
  <c r="N2037" i="1"/>
  <c r="N3028" i="1"/>
  <c r="N831" i="1"/>
  <c r="N3064" i="1"/>
  <c r="N2527" i="1"/>
  <c r="N3021" i="1"/>
  <c r="N2524" i="1"/>
  <c r="N3065" i="1"/>
  <c r="N834" i="1"/>
  <c r="N828" i="1"/>
  <c r="N3062" i="1"/>
  <c r="N2728" i="1"/>
  <c r="N3031" i="1"/>
  <c r="N1838" i="1"/>
  <c r="N2750" i="1"/>
  <c r="N871" i="1"/>
  <c r="N1840" i="1"/>
  <c r="N2738" i="1"/>
  <c r="N855" i="1"/>
  <c r="N3068" i="1"/>
  <c r="N1836" i="1"/>
  <c r="N826" i="1"/>
  <c r="N2735" i="1"/>
  <c r="N2743" i="1"/>
  <c r="N1848" i="1"/>
  <c r="N1845" i="1"/>
  <c r="N1827" i="1"/>
  <c r="N2729" i="1"/>
  <c r="N2540" i="1"/>
  <c r="N1843" i="1"/>
  <c r="N1834" i="1"/>
  <c r="N1841" i="1"/>
  <c r="N841" i="1"/>
  <c r="N2733" i="1"/>
  <c r="N2530" i="1"/>
  <c r="N1842" i="1"/>
  <c r="N1837" i="1"/>
  <c r="N839" i="1"/>
  <c r="N2515" i="1"/>
  <c r="N857" i="1"/>
  <c r="N3054" i="1"/>
  <c r="N3060" i="1"/>
  <c r="N3012" i="1"/>
  <c r="N2027" i="1"/>
  <c r="N848" i="1"/>
  <c r="N2030" i="1"/>
  <c r="N3063" i="1"/>
  <c r="N2033" i="1"/>
  <c r="N861" i="1"/>
  <c r="N3013" i="1"/>
  <c r="N2751" i="1"/>
  <c r="N2514" i="1"/>
  <c r="N2740" i="1"/>
  <c r="N2035" i="1"/>
  <c r="N870" i="1"/>
  <c r="N860" i="1"/>
  <c r="N835" i="1"/>
  <c r="N2521" i="1"/>
  <c r="N838" i="1"/>
  <c r="N2730" i="1"/>
  <c r="N2522" i="1"/>
  <c r="N867" i="1"/>
  <c r="N3011" i="1"/>
  <c r="N3024" i="1"/>
  <c r="N3055" i="1"/>
  <c r="N3056" i="1"/>
  <c r="Q2976" i="1"/>
  <c r="N850" i="1"/>
  <c r="N830" i="1"/>
  <c r="N3007" i="1"/>
  <c r="N1833" i="1"/>
  <c r="N2536" i="1"/>
  <c r="N833" i="1"/>
  <c r="N2029" i="1"/>
  <c r="N2748" i="1"/>
  <c r="N837" i="1"/>
  <c r="N1831" i="1"/>
  <c r="N2736" i="1"/>
  <c r="N872" i="1"/>
  <c r="N2032" i="1"/>
  <c r="N2519" i="1"/>
  <c r="N827" i="1"/>
  <c r="N1832" i="1"/>
  <c r="N2734" i="1"/>
  <c r="N825" i="1"/>
  <c r="N2031" i="1"/>
  <c r="N3009" i="1"/>
  <c r="N853" i="1"/>
  <c r="N2528" i="1"/>
  <c r="N3015" i="1"/>
  <c r="N2028" i="1"/>
  <c r="N3008" i="1"/>
  <c r="N2753" i="1"/>
  <c r="N3069" i="1"/>
  <c r="N2742" i="1"/>
  <c r="N3029" i="1"/>
  <c r="N832" i="1"/>
  <c r="N2034" i="1"/>
  <c r="N2739" i="1"/>
  <c r="N849" i="1"/>
  <c r="N2534" i="1"/>
  <c r="N3025" i="1"/>
  <c r="N858" i="1"/>
  <c r="N2749" i="1"/>
  <c r="N3017" i="1"/>
  <c r="N1828" i="1"/>
  <c r="N2752" i="1"/>
  <c r="N840" i="1"/>
  <c r="N1839" i="1"/>
  <c r="N2746" i="1"/>
  <c r="N854" i="1"/>
  <c r="N2531" i="1"/>
  <c r="N3067" i="1"/>
  <c r="N869" i="1"/>
  <c r="N2523" i="1"/>
  <c r="N3026" i="1"/>
  <c r="N3059" i="1"/>
  <c r="N2532" i="1"/>
  <c r="N1847" i="1"/>
  <c r="N2747" i="1"/>
  <c r="N829" i="1"/>
  <c r="N2517" i="1"/>
  <c r="N3010" i="1"/>
  <c r="N865" i="1"/>
  <c r="N2516" i="1"/>
  <c r="N3030" i="1"/>
  <c r="N862" i="1"/>
  <c r="N2535" i="1"/>
  <c r="N3027" i="1"/>
  <c r="N851" i="1"/>
  <c r="N2539" i="1"/>
  <c r="N1829" i="1"/>
  <c r="N823" i="1"/>
  <c r="N2537" i="1"/>
  <c r="N2745" i="1"/>
  <c r="N859" i="1"/>
  <c r="N863" i="1"/>
  <c r="N2737" i="1"/>
  <c r="N3014" i="1"/>
  <c r="N864" i="1"/>
  <c r="N2731" i="1"/>
  <c r="N3057" i="1"/>
  <c r="N2036" i="1"/>
  <c r="N3016" i="1"/>
  <c r="N836" i="1"/>
  <c r="N1846" i="1"/>
  <c r="N2741" i="1"/>
  <c r="N856" i="1"/>
  <c r="N2533" i="1"/>
  <c r="N3058" i="1"/>
  <c r="N846" i="1"/>
  <c r="N2529" i="1"/>
  <c r="N3023" i="1"/>
  <c r="N852" i="1"/>
  <c r="N2755" i="1"/>
  <c r="Q1156" i="1"/>
  <c r="Q575" i="1"/>
  <c r="Q2988" i="1"/>
  <c r="Q572" i="1"/>
  <c r="Q2996" i="1"/>
  <c r="Q1266" i="1"/>
  <c r="Q2979" i="1"/>
  <c r="Q1153" i="1"/>
  <c r="Q2975" i="1"/>
  <c r="Q1422" i="1"/>
  <c r="Q1268" i="1"/>
  <c r="Q3003" i="1"/>
  <c r="Q2974" i="1"/>
  <c r="Q1160" i="1"/>
  <c r="Q2997" i="1"/>
  <c r="Q2977" i="1"/>
  <c r="Q1438" i="1"/>
  <c r="Q1419" i="1"/>
  <c r="Q2993" i="1"/>
  <c r="Q1270" i="1"/>
  <c r="Q2999" i="1"/>
  <c r="Q1152" i="1"/>
  <c r="Q1151" i="1"/>
  <c r="Q2980" i="1"/>
  <c r="Q1272" i="1"/>
  <c r="Q2989" i="1"/>
  <c r="Q1269" i="1"/>
  <c r="Q1427" i="1"/>
  <c r="Q3002" i="1"/>
  <c r="Q2984" i="1"/>
  <c r="M36" i="7"/>
  <c r="Q3000" i="1"/>
  <c r="Q2978" i="1"/>
  <c r="Q282" i="1"/>
  <c r="Q3001" i="1"/>
  <c r="Q1155" i="1"/>
  <c r="Q1437" i="1"/>
  <c r="Q1158" i="1"/>
  <c r="Q2981" i="1"/>
  <c r="O34" i="2"/>
  <c r="O30" i="2"/>
  <c r="L35" i="2"/>
  <c r="L30" i="2"/>
  <c r="J34" i="2"/>
  <c r="L34" i="2"/>
  <c r="J29" i="2"/>
  <c r="J30" i="2"/>
  <c r="K35" i="6"/>
  <c r="K30" i="6"/>
  <c r="M35" i="2"/>
  <c r="M34" i="2"/>
  <c r="M30" i="2"/>
  <c r="N30" i="2"/>
  <c r="N36" i="2" s="1"/>
  <c r="K29" i="6"/>
  <c r="N29" i="2"/>
  <c r="K30" i="2"/>
  <c r="K34" i="2"/>
  <c r="K29" i="2"/>
  <c r="O30" i="6"/>
  <c r="O34" i="6"/>
  <c r="O29" i="6"/>
  <c r="M34" i="6"/>
  <c r="M29" i="6"/>
  <c r="M35" i="6"/>
  <c r="M30" i="6"/>
  <c r="N36" i="6"/>
  <c r="P2515" i="1"/>
  <c r="P3060" i="1"/>
  <c r="P3016" i="1"/>
  <c r="P3029" i="1"/>
  <c r="P3067" i="1"/>
  <c r="P3021" i="1"/>
  <c r="P2749" i="1"/>
  <c r="P2732" i="1"/>
  <c r="P2533" i="1"/>
  <c r="P2535" i="1"/>
  <c r="P2537" i="1"/>
  <c r="P2528" i="1"/>
  <c r="P2728" i="1"/>
  <c r="P2028" i="1"/>
  <c r="P1828" i="1"/>
  <c r="P1842" i="1"/>
  <c r="P1832" i="1"/>
  <c r="P849" i="1"/>
  <c r="P871" i="1"/>
  <c r="P872" i="1"/>
  <c r="P838" i="1"/>
  <c r="P839" i="1"/>
  <c r="P823" i="1"/>
  <c r="P3009" i="1"/>
  <c r="P3022" i="1"/>
  <c r="P3015" i="1"/>
  <c r="P3068" i="1"/>
  <c r="P3055" i="1"/>
  <c r="P2736" i="1"/>
  <c r="P2755" i="1"/>
  <c r="P2745" i="1"/>
  <c r="P2740" i="1"/>
  <c r="P2752" i="1"/>
  <c r="P2529" i="1"/>
  <c r="P2536" i="1"/>
  <c r="P2033" i="1"/>
  <c r="P1844" i="1"/>
  <c r="P1837" i="1"/>
  <c r="P1843" i="1"/>
  <c r="P854" i="1"/>
  <c r="P863" i="1"/>
  <c r="P847" i="1"/>
  <c r="P869" i="1"/>
  <c r="P824" i="1"/>
  <c r="P834" i="1"/>
  <c r="P3025" i="1"/>
  <c r="P3062" i="1"/>
  <c r="P3023" i="1"/>
  <c r="P3066" i="1"/>
  <c r="P3010" i="1"/>
  <c r="P2746" i="1"/>
  <c r="P2734" i="1"/>
  <c r="P2514" i="1"/>
  <c r="P2735" i="1"/>
  <c r="P2521" i="1"/>
  <c r="P2534" i="1"/>
  <c r="P2520" i="1"/>
  <c r="P2035" i="1"/>
  <c r="P2031" i="1"/>
  <c r="P1833" i="1"/>
  <c r="P1839" i="1"/>
  <c r="P867" i="1"/>
  <c r="P860" i="1"/>
  <c r="P848" i="1"/>
  <c r="P859" i="1"/>
  <c r="P831" i="1"/>
  <c r="P836" i="1"/>
  <c r="P3058" i="1"/>
  <c r="P3061" i="1"/>
  <c r="P3008" i="1"/>
  <c r="P3069" i="1"/>
  <c r="P3012" i="1"/>
  <c r="P2743" i="1"/>
  <c r="P2747" i="1"/>
  <c r="P2753" i="1"/>
  <c r="P2523" i="1"/>
  <c r="P2532" i="1"/>
  <c r="P2754" i="1"/>
  <c r="P2730" i="1"/>
  <c r="P2036" i="1"/>
  <c r="P1827" i="1"/>
  <c r="P1836" i="1"/>
  <c r="P1835" i="1"/>
  <c r="P862" i="1"/>
  <c r="P868" i="1"/>
  <c r="P856" i="1"/>
  <c r="P850" i="1"/>
  <c r="P832" i="1"/>
  <c r="P828" i="1"/>
  <c r="P3011" i="1"/>
  <c r="P3027" i="1"/>
  <c r="P2751" i="1"/>
  <c r="P2522" i="1"/>
  <c r="P2518" i="1"/>
  <c r="P2516" i="1"/>
  <c r="P2030" i="1"/>
  <c r="P1846" i="1"/>
  <c r="P861" i="1"/>
  <c r="P866" i="1"/>
  <c r="P830" i="1"/>
  <c r="P3017" i="1"/>
  <c r="P3013" i="1"/>
  <c r="P2738" i="1"/>
  <c r="P2539" i="1"/>
  <c r="P2519" i="1"/>
  <c r="P2741" i="1"/>
  <c r="P1848" i="1"/>
  <c r="P1841" i="1"/>
  <c r="P870" i="1"/>
  <c r="P853" i="1"/>
  <c r="P829" i="1"/>
  <c r="P2541" i="1"/>
  <c r="P3065" i="1"/>
  <c r="P3020" i="1"/>
  <c r="P2731" i="1"/>
  <c r="P2744" i="1"/>
  <c r="P2748" i="1"/>
  <c r="P2037" i="1"/>
  <c r="P1840" i="1"/>
  <c r="P1847" i="1"/>
  <c r="P852" i="1"/>
  <c r="P851" i="1"/>
  <c r="P833" i="1"/>
  <c r="P3057" i="1"/>
  <c r="P3059" i="1"/>
  <c r="P3007" i="1"/>
  <c r="P2750" i="1"/>
  <c r="P2517" i="1"/>
  <c r="P2737" i="1"/>
  <c r="P2027" i="1"/>
  <c r="P1834" i="1"/>
  <c r="P858" i="1"/>
  <c r="P846" i="1"/>
  <c r="P837" i="1"/>
  <c r="P3018" i="1"/>
  <c r="P3056" i="1"/>
  <c r="P3054" i="1"/>
  <c r="P2729" i="1"/>
  <c r="P2531" i="1"/>
  <c r="P2527" i="1"/>
  <c r="P2029" i="1"/>
  <c r="P1845" i="1"/>
  <c r="P845" i="1"/>
  <c r="P825" i="1"/>
  <c r="P840" i="1"/>
  <c r="P3030" i="1"/>
  <c r="P3063" i="1"/>
  <c r="P3019" i="1"/>
  <c r="P2742" i="1"/>
  <c r="P2538" i="1"/>
  <c r="P2526" i="1"/>
  <c r="P2032" i="1"/>
  <c r="P1838" i="1"/>
  <c r="P865" i="1"/>
  <c r="P841" i="1"/>
  <c r="P827" i="1"/>
  <c r="P3014" i="1"/>
  <c r="P3026" i="1"/>
  <c r="P3028" i="1"/>
  <c r="P2739" i="1"/>
  <c r="P2540" i="1"/>
  <c r="P2530" i="1"/>
  <c r="P1829" i="1"/>
  <c r="P1830" i="1"/>
  <c r="P857" i="1"/>
  <c r="P826" i="1"/>
  <c r="L36" i="6"/>
  <c r="P2525" i="1"/>
  <c r="P835" i="1"/>
  <c r="P2034" i="1"/>
  <c r="P1831" i="1"/>
  <c r="P3024" i="1"/>
  <c r="P3064" i="1"/>
  <c r="P2733" i="1"/>
  <c r="P2524" i="1"/>
  <c r="P855" i="1"/>
  <c r="P3031" i="1"/>
  <c r="P864" i="1"/>
  <c r="N8" i="1" l="1"/>
  <c r="P32" i="13"/>
  <c r="N32" i="13"/>
  <c r="M32" i="13"/>
  <c r="O32" i="13"/>
  <c r="N12" i="3"/>
  <c r="P12" i="3"/>
  <c r="Q12" i="3"/>
  <c r="O12" i="3"/>
  <c r="O3025" i="1"/>
  <c r="O1270" i="1"/>
  <c r="O1271" i="1"/>
  <c r="O1416" i="1"/>
  <c r="O1422" i="1"/>
  <c r="O3003" i="1"/>
  <c r="O2999" i="1"/>
  <c r="O2977" i="1"/>
  <c r="O1275" i="1"/>
  <c r="O3000" i="1"/>
  <c r="O1269" i="1"/>
  <c r="O2980" i="1"/>
  <c r="O1153" i="1"/>
  <c r="O2984" i="1"/>
  <c r="O572" i="1"/>
  <c r="K36" i="7"/>
  <c r="O2981" i="1"/>
  <c r="O1151" i="1"/>
  <c r="O2985" i="1"/>
  <c r="O2978" i="1"/>
  <c r="O1427" i="1"/>
  <c r="O2972" i="1"/>
  <c r="O1160" i="1"/>
  <c r="O2970" i="1"/>
  <c r="O2971" i="1"/>
  <c r="O2995" i="1"/>
  <c r="O1156" i="1"/>
  <c r="O2996" i="1"/>
  <c r="O2998" i="1"/>
  <c r="O1266" i="1"/>
  <c r="O2993" i="1"/>
  <c r="O2976" i="1"/>
  <c r="O3002" i="1"/>
  <c r="O2979" i="1"/>
  <c r="O2973" i="1"/>
  <c r="O1152" i="1"/>
  <c r="O1154" i="1"/>
  <c r="O1272" i="1"/>
  <c r="O1157" i="1"/>
  <c r="O1419" i="1"/>
  <c r="O276" i="1"/>
  <c r="O278" i="1"/>
  <c r="O2983" i="1"/>
  <c r="O2988" i="1"/>
  <c r="O2997" i="1"/>
  <c r="O2989" i="1"/>
  <c r="O2986" i="1"/>
  <c r="O575" i="1"/>
  <c r="O1273" i="1"/>
  <c r="O2974" i="1"/>
  <c r="O2982" i="1"/>
  <c r="O2975" i="1"/>
  <c r="O1268" i="1"/>
  <c r="O2987" i="1"/>
  <c r="O1155" i="1"/>
  <c r="O1437" i="1"/>
  <c r="O2994" i="1"/>
  <c r="O1158" i="1"/>
  <c r="O3001" i="1"/>
  <c r="O282" i="1"/>
  <c r="P3005" i="1"/>
  <c r="N122" i="11" s="1"/>
  <c r="N2991" i="1"/>
  <c r="J121" i="11" s="1"/>
  <c r="P2991" i="1"/>
  <c r="N121" i="11" s="1"/>
  <c r="N3005" i="1"/>
  <c r="J122" i="11" s="1"/>
  <c r="O2731" i="1"/>
  <c r="N36" i="7"/>
  <c r="O2035" i="1"/>
  <c r="O2520" i="1"/>
  <c r="O3067" i="1"/>
  <c r="O1840" i="1"/>
  <c r="O2514" i="1"/>
  <c r="O824" i="1"/>
  <c r="O867" i="1"/>
  <c r="O2032" i="1"/>
  <c r="P2106" i="1"/>
  <c r="O2533" i="1"/>
  <c r="N2543" i="1"/>
  <c r="J101" i="11" s="1"/>
  <c r="O2524" i="1"/>
  <c r="O2750" i="1"/>
  <c r="O855" i="1"/>
  <c r="O3065" i="1"/>
  <c r="O866" i="1"/>
  <c r="O2734" i="1"/>
  <c r="O2539" i="1"/>
  <c r="O871" i="1"/>
  <c r="O2536" i="1"/>
  <c r="O1836" i="1"/>
  <c r="O2747" i="1"/>
  <c r="O2753" i="1"/>
  <c r="O1839" i="1"/>
  <c r="P2904" i="1"/>
  <c r="O2748" i="1"/>
  <c r="O2517" i="1"/>
  <c r="O3068" i="1"/>
  <c r="N3033" i="1"/>
  <c r="J123" i="11" s="1"/>
  <c r="N2039" i="1"/>
  <c r="J87" i="11" s="1"/>
  <c r="P2270" i="1"/>
  <c r="N3071" i="1"/>
  <c r="J125" i="11" s="1"/>
  <c r="N843" i="1"/>
  <c r="J41" i="11" s="1"/>
  <c r="N874" i="1"/>
  <c r="J42" i="11" s="1"/>
  <c r="Q3005" i="1"/>
  <c r="O122" i="11" s="1"/>
  <c r="N2757" i="1"/>
  <c r="J112" i="11" s="1"/>
  <c r="P1984" i="1"/>
  <c r="P3187" i="1"/>
  <c r="N1850" i="1"/>
  <c r="J81" i="11" s="1"/>
  <c r="Q2991" i="1"/>
  <c r="O121" i="11" s="1"/>
  <c r="P3079" i="1"/>
  <c r="P2868" i="1"/>
  <c r="P2300" i="1"/>
  <c r="P2563" i="1"/>
  <c r="P2608" i="1"/>
  <c r="P2469" i="1"/>
  <c r="P2306" i="1"/>
  <c r="P2792" i="1"/>
  <c r="P2875" i="1"/>
  <c r="P1384" i="1"/>
  <c r="P1507" i="1"/>
  <c r="P1932" i="1"/>
  <c r="P2552" i="1"/>
  <c r="P2872" i="1"/>
  <c r="P2550" i="1"/>
  <c r="P2042" i="1"/>
  <c r="P2823" i="1"/>
  <c r="P2345" i="1"/>
  <c r="P1420" i="1"/>
  <c r="P2917" i="1"/>
  <c r="P2772" i="1"/>
  <c r="P1043" i="1"/>
  <c r="P3115" i="1"/>
  <c r="P2833" i="1"/>
  <c r="P2765" i="1"/>
  <c r="P2678" i="1"/>
  <c r="P2850" i="1"/>
  <c r="P2685" i="1"/>
  <c r="P3045" i="1"/>
  <c r="P1622" i="1"/>
  <c r="P2431" i="1"/>
  <c r="P3159" i="1"/>
  <c r="P2220" i="1"/>
  <c r="P2326" i="1"/>
  <c r="P2942" i="1"/>
  <c r="P3158" i="1"/>
  <c r="P1610" i="1"/>
  <c r="P3050" i="1"/>
  <c r="P2497" i="1"/>
  <c r="P3083" i="1"/>
  <c r="P3199" i="1"/>
  <c r="P2450" i="1"/>
  <c r="P2553" i="1"/>
  <c r="P2471" i="1"/>
  <c r="P3138" i="1"/>
  <c r="P2959" i="1"/>
  <c r="P2649" i="1"/>
  <c r="P2380" i="1"/>
  <c r="P2794" i="1"/>
  <c r="P2963" i="1"/>
  <c r="P2619" i="1"/>
  <c r="P2195" i="1"/>
  <c r="P2583" i="1"/>
  <c r="P3142" i="1"/>
  <c r="P992" i="1"/>
  <c r="P2593" i="1"/>
  <c r="P2131" i="1"/>
  <c r="P3112" i="1"/>
  <c r="P2403" i="1"/>
  <c r="P3046" i="1"/>
  <c r="P2455" i="1"/>
  <c r="P2696" i="1"/>
  <c r="P2842" i="1"/>
  <c r="P3041" i="1"/>
  <c r="P2426" i="1"/>
  <c r="P1909" i="1"/>
  <c r="P2464" i="1"/>
  <c r="P2014" i="1"/>
  <c r="P2628" i="1"/>
  <c r="P1632" i="1"/>
  <c r="P2506" i="1"/>
  <c r="P2376" i="1"/>
  <c r="P2391" i="1"/>
  <c r="P2820" i="1"/>
  <c r="P2614" i="1"/>
  <c r="P2953" i="1"/>
  <c r="P2713" i="1"/>
  <c r="P2395" i="1"/>
  <c r="P3149" i="1"/>
  <c r="P2895" i="1"/>
  <c r="P2407" i="1"/>
  <c r="P1568" i="1"/>
  <c r="P2589" i="1"/>
  <c r="P2132" i="1"/>
  <c r="P1910" i="1"/>
  <c r="P3181" i="1"/>
  <c r="P2555" i="1"/>
  <c r="P2475" i="1"/>
  <c r="P2398" i="1"/>
  <c r="P3110" i="1"/>
  <c r="P3113" i="1"/>
  <c r="P2919" i="1"/>
  <c r="P3190" i="1"/>
  <c r="P3200" i="1"/>
  <c r="P2825" i="1"/>
  <c r="P2123" i="1"/>
  <c r="P2244" i="1"/>
  <c r="P2808" i="1"/>
  <c r="P2572" i="1"/>
  <c r="P1964" i="1"/>
  <c r="P2440" i="1"/>
  <c r="P1417" i="1"/>
  <c r="P2866" i="1"/>
  <c r="P2355" i="1"/>
  <c r="P1646" i="1"/>
  <c r="P2824" i="1"/>
  <c r="P3177" i="1"/>
  <c r="P2834" i="1"/>
  <c r="P1624" i="1"/>
  <c r="P2341" i="1"/>
  <c r="P1698" i="1"/>
  <c r="P2596" i="1"/>
  <c r="P2263" i="1"/>
  <c r="P2910" i="1"/>
  <c r="P1768" i="1"/>
  <c r="P2560" i="1"/>
  <c r="P1919" i="1"/>
  <c r="P2654" i="1"/>
  <c r="P2348" i="1"/>
  <c r="P2255" i="1"/>
  <c r="P3203" i="1"/>
  <c r="P3141" i="1"/>
  <c r="P2309" i="1"/>
  <c r="P2869" i="1"/>
  <c r="P2372" i="1"/>
  <c r="P2401" i="1"/>
  <c r="P2918" i="1"/>
  <c r="P3084" i="1"/>
  <c r="P2965" i="1"/>
  <c r="P2172" i="1"/>
  <c r="P1679" i="1"/>
  <c r="P2700" i="1"/>
  <c r="P2689" i="1"/>
  <c r="P2434" i="1"/>
  <c r="P2795" i="1"/>
  <c r="P2570" i="1"/>
  <c r="P2567" i="1"/>
  <c r="P2760" i="1"/>
  <c r="P2612" i="1"/>
  <c r="P3168" i="1"/>
  <c r="P2413" i="1"/>
  <c r="P170" i="1"/>
  <c r="P3044" i="1"/>
  <c r="P2340" i="1"/>
  <c r="P2507" i="1"/>
  <c r="P2898" i="1"/>
  <c r="P2437" i="1"/>
  <c r="P3197" i="1"/>
  <c r="P2362" i="1"/>
  <c r="P1990" i="1"/>
  <c r="P1925" i="1"/>
  <c r="P1975" i="1"/>
  <c r="P195" i="1"/>
  <c r="P2582" i="1"/>
  <c r="P3080" i="1"/>
  <c r="P2456" i="1"/>
  <c r="P2927" i="1"/>
  <c r="P1412" i="1"/>
  <c r="P2247" i="1"/>
  <c r="P2961" i="1"/>
  <c r="P2047" i="1"/>
  <c r="P2101" i="1"/>
  <c r="P2293" i="1"/>
  <c r="P2858" i="1"/>
  <c r="P2264" i="1"/>
  <c r="P2639" i="1"/>
  <c r="P1348" i="1"/>
  <c r="P2468" i="1"/>
  <c r="P2508" i="1"/>
  <c r="P2943" i="1"/>
  <c r="P2294" i="1"/>
  <c r="P2926" i="1"/>
  <c r="P2486" i="1"/>
  <c r="P2261" i="1"/>
  <c r="P3157" i="1"/>
  <c r="P2705" i="1"/>
  <c r="P2218" i="1"/>
  <c r="P1970" i="1"/>
  <c r="P2651" i="1"/>
  <c r="P3101" i="1"/>
  <c r="P2859" i="1"/>
  <c r="P2489" i="1"/>
  <c r="P2478" i="1"/>
  <c r="P1767" i="1"/>
  <c r="P2098" i="1"/>
  <c r="P3148" i="1"/>
  <c r="P3077" i="1"/>
  <c r="P2313" i="1"/>
  <c r="P2790" i="1"/>
  <c r="P2838" i="1"/>
  <c r="P1374" i="1"/>
  <c r="P2175" i="1"/>
  <c r="P1487" i="1"/>
  <c r="P2501" i="1"/>
  <c r="P3103" i="1"/>
  <c r="P1905" i="1"/>
  <c r="P2012" i="1"/>
  <c r="P3130" i="1"/>
  <c r="P1774" i="1"/>
  <c r="P2240" i="1"/>
  <c r="P1941" i="1"/>
  <c r="P2881" i="1"/>
  <c r="P2493" i="1"/>
  <c r="P619" i="1"/>
  <c r="P99" i="1"/>
  <c r="P161" i="1"/>
  <c r="P663" i="1"/>
  <c r="P810" i="1"/>
  <c r="P750" i="1"/>
  <c r="P1100" i="1"/>
  <c r="P533" i="1"/>
  <c r="P283" i="1"/>
  <c r="P799" i="1"/>
  <c r="P267" i="1"/>
  <c r="P1170" i="1"/>
  <c r="P1692" i="1"/>
  <c r="P627" i="1"/>
  <c r="P662" i="1"/>
  <c r="P974" i="1"/>
  <c r="P1088" i="1"/>
  <c r="P1391" i="1"/>
  <c r="P899" i="1"/>
  <c r="P1122" i="1"/>
  <c r="P292" i="1"/>
  <c r="P898" i="1"/>
  <c r="P1094" i="1"/>
  <c r="P1509" i="1"/>
  <c r="P673" i="1"/>
  <c r="P1721" i="1"/>
  <c r="O16" i="13" s="1"/>
  <c r="P1754" i="1"/>
  <c r="P1405" i="1"/>
  <c r="P223" i="1"/>
  <c r="P912" i="1"/>
  <c r="P794" i="1"/>
  <c r="P1032" i="1"/>
  <c r="P1086" i="1"/>
  <c r="P903" i="1"/>
  <c r="P301" i="1"/>
  <c r="P779" i="1"/>
  <c r="P490" i="1"/>
  <c r="P431" i="1"/>
  <c r="P691" i="1"/>
  <c r="P1115" i="1"/>
  <c r="P687" i="1"/>
  <c r="P509" i="1"/>
  <c r="P802" i="1"/>
  <c r="P752" i="1"/>
  <c r="P1057" i="1"/>
  <c r="P1077" i="1"/>
  <c r="P88" i="1"/>
  <c r="P298" i="1"/>
  <c r="P965" i="1"/>
  <c r="P1430" i="1"/>
  <c r="P1294" i="1"/>
  <c r="P1112" i="1"/>
  <c r="P1258" i="1"/>
  <c r="L36" i="2"/>
  <c r="P922" i="1"/>
  <c r="P1330" i="1"/>
  <c r="P1081" i="1"/>
  <c r="P162" i="1"/>
  <c r="P1317" i="1"/>
  <c r="P2023" i="1"/>
  <c r="P1426" i="1"/>
  <c r="P202" i="1"/>
  <c r="P893" i="1"/>
  <c r="P675" i="1"/>
  <c r="P1022" i="1"/>
  <c r="P1490" i="1"/>
  <c r="P1452" i="1"/>
  <c r="P2130" i="1"/>
  <c r="P1995" i="1"/>
  <c r="P784" i="1"/>
  <c r="P1037" i="1"/>
  <c r="P1293" i="1"/>
  <c r="P1472" i="1"/>
  <c r="P1739" i="1"/>
  <c r="P1609" i="1"/>
  <c r="P1868" i="1"/>
  <c r="P2018" i="1"/>
  <c r="P281" i="1"/>
  <c r="P1342" i="1"/>
  <c r="P1387" i="1"/>
  <c r="P1900" i="1"/>
  <c r="P2015" i="1"/>
  <c r="P2129" i="1"/>
  <c r="P2162" i="1"/>
  <c r="P1500" i="1"/>
  <c r="P2706" i="1"/>
  <c r="P2110" i="1"/>
  <c r="P2791" i="1"/>
  <c r="P951" i="1"/>
  <c r="P1241" i="1"/>
  <c r="P1605" i="1"/>
  <c r="P1455" i="1"/>
  <c r="P2382" i="1"/>
  <c r="P636" i="1"/>
  <c r="P986" i="1"/>
  <c r="P1216" i="1"/>
  <c r="P1446" i="1"/>
  <c r="P1531" i="1"/>
  <c r="P2660" i="1"/>
  <c r="P1783" i="1"/>
  <c r="P1406" i="1"/>
  <c r="P1424" i="1"/>
  <c r="P1998" i="1"/>
  <c r="P2453" i="1"/>
  <c r="P792" i="1"/>
  <c r="P991" i="1"/>
  <c r="P1541" i="1"/>
  <c r="P2128" i="1"/>
  <c r="P2137" i="1"/>
  <c r="P1606" i="1"/>
  <c r="P1252" i="1"/>
  <c r="P2102" i="1"/>
  <c r="P1765" i="1"/>
  <c r="P2216" i="1"/>
  <c r="P1793" i="1"/>
  <c r="P1401" i="1"/>
  <c r="P248" i="1"/>
  <c r="P234" i="1"/>
  <c r="P1003" i="1"/>
  <c r="P261" i="1"/>
  <c r="P710" i="1"/>
  <c r="P551" i="1"/>
  <c r="P1169" i="1"/>
  <c r="P497" i="1"/>
  <c r="P25" i="1"/>
  <c r="P319" i="1"/>
  <c r="P809" i="1"/>
  <c r="P1243" i="1"/>
  <c r="P999" i="1"/>
  <c r="P60" i="1"/>
  <c r="P765" i="1"/>
  <c r="P1708" i="1"/>
  <c r="P1337" i="1"/>
  <c r="P487" i="1"/>
  <c r="P1050" i="1"/>
  <c r="P1274" i="1"/>
  <c r="P474" i="1"/>
  <c r="P1198" i="1"/>
  <c r="P1011" i="1"/>
  <c r="P74" i="1"/>
  <c r="P940" i="1"/>
  <c r="P1107" i="1"/>
  <c r="P1543" i="1"/>
  <c r="P1608" i="1"/>
  <c r="P934" i="1"/>
  <c r="P1247" i="1"/>
  <c r="P226" i="1"/>
  <c r="P1136" i="1"/>
  <c r="P1215" i="1"/>
  <c r="P1519" i="1"/>
  <c r="P1921" i="1"/>
  <c r="P33" i="1"/>
  <c r="P652" i="1"/>
  <c r="P1675" i="1"/>
  <c r="P1217" i="1"/>
  <c r="P1457" i="1"/>
  <c r="P1246" i="1"/>
  <c r="P1530" i="1"/>
  <c r="P2337" i="1"/>
  <c r="P1737" i="1"/>
  <c r="P97" i="1"/>
  <c r="P1333" i="1"/>
  <c r="P1755" i="1"/>
  <c r="P1538" i="1"/>
  <c r="P2477" i="1"/>
  <c r="P2194" i="1"/>
  <c r="P1510" i="1"/>
  <c r="P2022" i="1"/>
  <c r="P2209" i="1"/>
  <c r="P2679" i="1"/>
  <c r="P2048" i="1"/>
  <c r="P995" i="1"/>
  <c r="P1512" i="1"/>
  <c r="P1595" i="1"/>
  <c r="P2207" i="1"/>
  <c r="P1948" i="1"/>
  <c r="P414" i="1"/>
  <c r="P1501" i="1"/>
  <c r="P1481" i="1"/>
  <c r="P1554" i="1"/>
  <c r="P1965" i="1"/>
  <c r="P1962" i="1"/>
  <c r="P1410" i="1"/>
  <c r="P1363" i="1"/>
  <c r="P2325" i="1"/>
  <c r="P2956" i="1"/>
  <c r="P2168" i="1"/>
  <c r="P2140" i="1"/>
  <c r="P1302" i="1"/>
  <c r="P1641" i="1"/>
  <c r="P129" i="1"/>
  <c r="P1039" i="1"/>
  <c r="P1352" i="1"/>
  <c r="P1522" i="1"/>
  <c r="P2406" i="1"/>
  <c r="P2286" i="1"/>
  <c r="P1817" i="1"/>
  <c r="P1729" i="1"/>
  <c r="P1353" i="1"/>
  <c r="P2311" i="1"/>
  <c r="P512" i="1"/>
  <c r="P489" i="1"/>
  <c r="P84" i="1"/>
  <c r="P1390" i="1"/>
  <c r="P576" i="1"/>
  <c r="P716" i="1"/>
  <c r="P968" i="1"/>
  <c r="P550" i="1"/>
  <c r="P977" i="1"/>
  <c r="P37" i="1"/>
  <c r="P906" i="1"/>
  <c r="P973" i="1"/>
  <c r="P1612" i="1"/>
  <c r="P34" i="1"/>
  <c r="P409" i="1"/>
  <c r="P610" i="1"/>
  <c r="P1054" i="1"/>
  <c r="P1078" i="1"/>
  <c r="P263" i="1"/>
  <c r="P1341" i="1"/>
  <c r="P1715" i="1"/>
  <c r="P683" i="1"/>
  <c r="P2145" i="1"/>
  <c r="P1200" i="1"/>
  <c r="P1346" i="1"/>
  <c r="P958" i="1"/>
  <c r="P1007" i="1"/>
  <c r="P1298" i="1"/>
  <c r="P1656" i="1"/>
  <c r="P693" i="1"/>
  <c r="P749" i="1"/>
  <c r="P938" i="1"/>
  <c r="P1071" i="1"/>
  <c r="P145" i="1"/>
  <c r="P32" i="1"/>
  <c r="P63" i="1"/>
  <c r="P128" i="1"/>
  <c r="P418" i="1"/>
  <c r="P920" i="1"/>
  <c r="P588" i="1"/>
  <c r="P748" i="1"/>
  <c r="P688" i="1"/>
  <c r="P725" i="1"/>
  <c r="P1091" i="1"/>
  <c r="P1347" i="1"/>
  <c r="P19" i="1"/>
  <c r="P535" i="1"/>
  <c r="P111" i="1"/>
  <c r="P1060" i="1"/>
  <c r="P1033" i="1"/>
  <c r="P237" i="1"/>
  <c r="P1036" i="1"/>
  <c r="P1345" i="1"/>
  <c r="P669" i="1"/>
  <c r="P1119" i="1"/>
  <c r="P1001" i="1"/>
  <c r="P415" i="1"/>
  <c r="P964" i="1"/>
  <c r="P1117" i="1"/>
  <c r="P1649" i="1"/>
  <c r="P1513" i="1"/>
  <c r="P51" i="1"/>
  <c r="P21" i="1"/>
  <c r="P897" i="1"/>
  <c r="P1322" i="1"/>
  <c r="P1418" i="1"/>
  <c r="P1594" i="1"/>
  <c r="P1456" i="1"/>
  <c r="P969" i="1"/>
  <c r="P801" i="1"/>
  <c r="P1447" i="1"/>
  <c r="P1121" i="1"/>
  <c r="P1305" i="1"/>
  <c r="P1498" i="1"/>
  <c r="P2183" i="1"/>
  <c r="P1777" i="1"/>
  <c r="P1978" i="1"/>
  <c r="P1105" i="1"/>
  <c r="P1388" i="1"/>
  <c r="P1587" i="1"/>
  <c r="P1791" i="1"/>
  <c r="P1720" i="1"/>
  <c r="P2165" i="1"/>
  <c r="P1434" i="1"/>
  <c r="P1700" i="1"/>
  <c r="P2100" i="1"/>
  <c r="P1882" i="1"/>
  <c r="P102" i="1"/>
  <c r="P1407" i="1"/>
  <c r="P1680" i="1"/>
  <c r="P1657" i="1"/>
  <c r="P1751" i="1"/>
  <c r="P2021" i="1"/>
  <c r="P971" i="1"/>
  <c r="P1631" i="1"/>
  <c r="P1464" i="1"/>
  <c r="P1746" i="1"/>
  <c r="P2081" i="1"/>
  <c r="P1816" i="1"/>
  <c r="P1370" i="1"/>
  <c r="P1937" i="1"/>
  <c r="P2105" i="1"/>
  <c r="P2835" i="1"/>
  <c r="P2675" i="1"/>
  <c r="P1063" i="1"/>
  <c r="P1603" i="1"/>
  <c r="P1741" i="1"/>
  <c r="P972" i="1"/>
  <c r="P1114" i="1"/>
  <c r="P1688" i="1"/>
  <c r="P1577" i="1"/>
  <c r="P1994" i="1"/>
  <c r="P2454" i="1"/>
  <c r="P1743" i="1"/>
  <c r="P1486" i="1"/>
  <c r="P2778" i="1"/>
  <c r="P668" i="1"/>
  <c r="P775" i="1"/>
  <c r="P555" i="1"/>
  <c r="P124" i="1"/>
  <c r="P583" i="1"/>
  <c r="P952" i="1"/>
  <c r="P270" i="1"/>
  <c r="P45" i="1"/>
  <c r="P743" i="1"/>
  <c r="P698" i="1"/>
  <c r="P1049" i="1"/>
  <c r="P1660" i="1"/>
  <c r="P878" i="1"/>
  <c r="P126" i="1"/>
  <c r="P780" i="1"/>
  <c r="P1002" i="1"/>
  <c r="P1334" i="1"/>
  <c r="P476" i="1"/>
  <c r="P1095" i="1"/>
  <c r="P1053" i="1"/>
  <c r="P299" i="1"/>
  <c r="P1202" i="1"/>
  <c r="P1484" i="1"/>
  <c r="P541" i="1"/>
  <c r="P2143" i="1"/>
  <c r="P1893" i="1"/>
  <c r="P1259" i="1"/>
  <c r="P31" i="1"/>
  <c r="P910" i="1"/>
  <c r="P595" i="1"/>
  <c r="P886" i="1"/>
  <c r="P1744" i="1"/>
  <c r="P1101" i="1"/>
  <c r="P1818" i="1"/>
  <c r="P1752" i="1"/>
  <c r="P469" i="1"/>
  <c r="P783" i="1"/>
  <c r="P1166" i="1"/>
  <c r="P1250" i="1"/>
  <c r="P1408" i="1"/>
  <c r="P1627" i="1"/>
  <c r="P1497" i="1"/>
  <c r="P1929" i="1"/>
  <c r="P1762" i="1"/>
  <c r="P1051" i="1"/>
  <c r="P1319" i="1"/>
  <c r="P1469" i="1"/>
  <c r="P1552" i="1"/>
  <c r="P1950" i="1"/>
  <c r="P2686" i="1"/>
  <c r="P2043" i="1"/>
  <c r="P1574" i="1"/>
  <c r="P2695" i="1"/>
  <c r="P2324" i="1"/>
  <c r="P677" i="1"/>
  <c r="P996" i="1"/>
  <c r="P1445" i="1"/>
  <c r="P1527" i="1"/>
  <c r="P1731" i="1"/>
  <c r="P2818" i="1"/>
  <c r="P2144" i="1"/>
  <c r="P1518" i="1"/>
  <c r="P1635" i="1"/>
  <c r="P2763" i="1"/>
  <c r="P1853" i="1"/>
  <c r="P2064" i="1"/>
  <c r="P2315" i="1"/>
  <c r="P1592" i="1"/>
  <c r="P3040" i="1"/>
  <c r="P2006" i="1"/>
  <c r="P176" i="1"/>
  <c r="P1191" i="1"/>
  <c r="P1045" i="1"/>
  <c r="P1578" i="1"/>
  <c r="P194" i="1"/>
  <c r="P1565" i="1"/>
  <c r="P1629" i="1"/>
  <c r="P1693" i="1"/>
  <c r="P2238" i="1"/>
  <c r="P1806" i="1"/>
  <c r="P1691" i="1"/>
  <c r="P2171" i="1"/>
  <c r="P2214" i="1"/>
  <c r="P2779" i="1"/>
  <c r="P225" i="1"/>
  <c r="P150" i="1"/>
  <c r="P708" i="1"/>
  <c r="P175" i="1"/>
  <c r="P1084" i="1"/>
  <c r="P1085" i="1"/>
  <c r="P425" i="1"/>
  <c r="P941" i="1"/>
  <c r="P502" i="1"/>
  <c r="P1212" i="1"/>
  <c r="P1766" i="1"/>
  <c r="P618" i="1"/>
  <c r="P1064" i="1"/>
  <c r="P1969" i="1"/>
  <c r="P1526" i="1"/>
  <c r="P773" i="1"/>
  <c r="P1652" i="1"/>
  <c r="P2259" i="1"/>
  <c r="P1601" i="1"/>
  <c r="P2439" i="1"/>
  <c r="P2066" i="1"/>
  <c r="P1024" i="1"/>
  <c r="P1615" i="1"/>
  <c r="P591" i="1"/>
  <c r="P115" i="1"/>
  <c r="P262" i="1"/>
  <c r="P297" i="1"/>
  <c r="P460" i="1"/>
  <c r="P1397" i="1"/>
  <c r="P477" i="1"/>
  <c r="P2135" i="1"/>
  <c r="P962" i="1"/>
  <c r="P1000" i="1"/>
  <c r="P1776" i="1"/>
  <c r="P95" i="1"/>
  <c r="P1106" i="1"/>
  <c r="P1532" i="1"/>
  <c r="P1726" i="1"/>
  <c r="P901" i="1"/>
  <c r="P1611" i="1"/>
  <c r="P2433" i="1"/>
  <c r="P1582" i="1"/>
  <c r="P2416" i="1"/>
  <c r="P2549" i="1"/>
  <c r="P1307" i="1"/>
  <c r="P2119" i="1"/>
  <c r="P798" i="1"/>
  <c r="P1923" i="1"/>
  <c r="P1814" i="1"/>
  <c r="P1696" i="1"/>
  <c r="P2125" i="1"/>
  <c r="P2164" i="1"/>
  <c r="P1299" i="1"/>
  <c r="P243" i="1"/>
  <c r="P1396" i="1"/>
  <c r="P1590" i="1"/>
  <c r="P1788" i="1"/>
  <c r="P3100" i="1"/>
  <c r="P2909" i="1"/>
  <c r="P1516" i="1"/>
  <c r="P1505" i="1"/>
  <c r="P1296" i="1"/>
  <c r="P1821" i="1"/>
  <c r="P1753" i="1"/>
  <c r="P2946" i="1"/>
  <c r="P1771" i="1"/>
  <c r="P1718" i="1"/>
  <c r="P2815" i="1"/>
  <c r="P2193" i="1"/>
  <c r="P1544" i="1"/>
  <c r="P1878" i="1"/>
  <c r="P1672" i="1"/>
  <c r="P1922" i="1"/>
  <c r="P1897" i="1"/>
  <c r="P1764" i="1"/>
  <c r="P2761" i="1"/>
  <c r="P2841" i="1"/>
  <c r="P2594" i="1"/>
  <c r="P2295" i="1"/>
  <c r="P1553" i="1"/>
  <c r="P2213" i="1"/>
  <c r="P1884" i="1"/>
  <c r="P3185" i="1"/>
  <c r="P2005" i="1"/>
  <c r="P1794" i="1"/>
  <c r="P2903" i="1"/>
  <c r="P2816" i="1"/>
  <c r="P2627" i="1"/>
  <c r="P2346" i="1"/>
  <c r="P2874" i="1"/>
  <c r="P1429" i="1"/>
  <c r="P2699" i="1"/>
  <c r="P1797" i="1"/>
  <c r="P2272" i="1"/>
  <c r="P2075" i="1"/>
  <c r="P1908" i="1"/>
  <c r="P2857" i="1"/>
  <c r="P2724" i="1"/>
  <c r="P2912" i="1"/>
  <c r="P2212" i="1"/>
  <c r="P1907" i="1"/>
  <c r="P2314" i="1"/>
  <c r="P1021" i="1"/>
  <c r="P2804" i="1"/>
  <c r="P1477" i="1"/>
  <c r="P2086" i="1"/>
  <c r="P2424" i="1"/>
  <c r="P2896" i="1"/>
  <c r="P2305" i="1"/>
  <c r="P96" i="1"/>
  <c r="P2152" i="1"/>
  <c r="P49" i="1"/>
  <c r="P107" i="1"/>
  <c r="P902" i="1"/>
  <c r="P1199" i="1"/>
  <c r="P1935" i="1"/>
  <c r="P165" i="1"/>
  <c r="P1581" i="1"/>
  <c r="P1865" i="1"/>
  <c r="P967" i="1"/>
  <c r="P1572" i="1"/>
  <c r="P1760" i="1"/>
  <c r="P1432" i="1"/>
  <c r="P1256" i="1"/>
  <c r="P1483" i="1"/>
  <c r="P2205" i="1"/>
  <c r="P1599" i="1"/>
  <c r="P2096" i="1"/>
  <c r="P24" i="1"/>
  <c r="P1747" i="1"/>
  <c r="P1961" i="1"/>
  <c r="P1187" i="1"/>
  <c r="P1938" i="1"/>
  <c r="P2230" i="1"/>
  <c r="P1761" i="1"/>
  <c r="P2204" i="1"/>
  <c r="P658" i="1"/>
  <c r="P1399" i="1"/>
  <c r="P1171" i="1"/>
  <c r="P1529" i="1"/>
  <c r="P2357" i="1"/>
  <c r="P1623" i="1"/>
  <c r="P2053" i="1"/>
  <c r="P2121" i="1"/>
  <c r="P1321" i="1"/>
  <c r="P1683" i="1"/>
  <c r="P1745" i="1"/>
  <c r="P2465" i="1"/>
  <c r="P2481" i="1"/>
  <c r="P1787" i="1"/>
  <c r="P1857" i="1"/>
  <c r="P1685" i="1"/>
  <c r="P2503" i="1"/>
  <c r="P605" i="1"/>
  <c r="P2251" i="1"/>
  <c r="P2202" i="1"/>
  <c r="P2803" i="1"/>
  <c r="P2646" i="1"/>
  <c r="P2474" i="1"/>
  <c r="P2476" i="1"/>
  <c r="P1423" i="1"/>
  <c r="P3180" i="1"/>
  <c r="P3038" i="1"/>
  <c r="P2432" i="1"/>
  <c r="P1799" i="1"/>
  <c r="P1957" i="1"/>
  <c r="P1444" i="1"/>
  <c r="P2498" i="1"/>
  <c r="P2396" i="1"/>
  <c r="P2092" i="1"/>
  <c r="P1638" i="1"/>
  <c r="P3082" i="1"/>
  <c r="P3127" i="1"/>
  <c r="P2622" i="1"/>
  <c r="P2878" i="1"/>
  <c r="P2134" i="1"/>
  <c r="P2091" i="1"/>
  <c r="P1625" i="1"/>
  <c r="P2310" i="1"/>
  <c r="P2722" i="1"/>
  <c r="P2421" i="1"/>
  <c r="P1428" i="1"/>
  <c r="P3143" i="1"/>
  <c r="P3182" i="1"/>
  <c r="P2418" i="1"/>
  <c r="P984" i="1"/>
  <c r="P1035" i="1"/>
  <c r="P889" i="1"/>
  <c r="P256" i="1"/>
  <c r="P2154" i="1"/>
  <c r="P998" i="1"/>
  <c r="P1343" i="1"/>
  <c r="P98" i="1"/>
  <c r="P1463" i="1"/>
  <c r="P717" i="1"/>
  <c r="P917" i="1"/>
  <c r="P1164" i="1"/>
  <c r="P1727" i="1"/>
  <c r="P1575" i="1"/>
  <c r="P1008" i="1"/>
  <c r="P2116" i="1"/>
  <c r="P1815" i="1"/>
  <c r="P1564" i="1"/>
  <c r="P1890" i="1"/>
  <c r="P1689" i="1"/>
  <c r="P1548" i="1"/>
  <c r="P1770" i="1"/>
  <c r="P1237" i="1"/>
  <c r="P26" i="1"/>
  <c r="P296" i="1"/>
  <c r="P1133" i="1"/>
  <c r="P975" i="1"/>
  <c r="P1111" i="1"/>
  <c r="P1194" i="1"/>
  <c r="P1889" i="1"/>
  <c r="P1290" i="1"/>
  <c r="P1805" i="1"/>
  <c r="P132" i="1"/>
  <c r="P1196" i="1"/>
  <c r="P1249" i="1"/>
  <c r="P1499" i="1"/>
  <c r="P2019" i="1"/>
  <c r="P1573" i="1"/>
  <c r="P1734" i="1"/>
  <c r="P1803" i="1"/>
  <c r="P1773" i="1"/>
  <c r="P2637" i="1"/>
  <c r="P1052" i="1"/>
  <c r="P1474" i="1"/>
  <c r="P1875" i="1"/>
  <c r="P1046" i="1"/>
  <c r="P1589" i="1"/>
  <c r="P2080" i="1"/>
  <c r="P1949" i="1"/>
  <c r="P2800" i="1"/>
  <c r="P1128" i="1"/>
  <c r="P1485" i="1"/>
  <c r="P1177" i="1"/>
  <c r="P1898" i="1"/>
  <c r="P2865" i="1"/>
  <c r="P1687" i="1"/>
  <c r="P2559" i="1"/>
  <c r="P785" i="1"/>
  <c r="P1030" i="1"/>
  <c r="P1465" i="1"/>
  <c r="P1661" i="1"/>
  <c r="P2093" i="1"/>
  <c r="P2425" i="1"/>
  <c r="P1885" i="1"/>
  <c r="P1521" i="1"/>
  <c r="P2648" i="1"/>
  <c r="P1862" i="1"/>
  <c r="P1569" i="1"/>
  <c r="P2160" i="1"/>
  <c r="P1366" i="1"/>
  <c r="P2068" i="1"/>
  <c r="P2127" i="1"/>
  <c r="P3042" i="1"/>
  <c r="P2203" i="1"/>
  <c r="P2126" i="1"/>
  <c r="P2069" i="1"/>
  <c r="P2060" i="1"/>
  <c r="P419" i="1"/>
  <c r="P1807" i="1"/>
  <c r="P1555" i="1"/>
  <c r="P2071" i="1"/>
  <c r="P2000" i="1"/>
  <c r="P3096" i="1"/>
  <c r="P2358" i="1"/>
  <c r="P2117" i="1"/>
  <c r="P2094" i="1"/>
  <c r="P2438" i="1"/>
  <c r="P2864" i="1"/>
  <c r="P592" i="1"/>
  <c r="P1906" i="1"/>
  <c r="P1468" i="1"/>
  <c r="P1877" i="1"/>
  <c r="P2103" i="1"/>
  <c r="P2672" i="1"/>
  <c r="P2252" i="1"/>
  <c r="P2186" i="1"/>
  <c r="P2115" i="1"/>
  <c r="P1899" i="1"/>
  <c r="P2891" i="1"/>
  <c r="P641" i="1"/>
  <c r="P484" i="1"/>
  <c r="P1009" i="1"/>
  <c r="P993" i="1"/>
  <c r="P1116" i="1"/>
  <c r="P2054" i="1"/>
  <c r="P1991" i="1"/>
  <c r="P1041" i="1"/>
  <c r="P1953" i="1"/>
  <c r="P712" i="1"/>
  <c r="P1093" i="1"/>
  <c r="P1313" i="1"/>
  <c r="P1813" i="1"/>
  <c r="P1798" i="1"/>
  <c r="P1528" i="1"/>
  <c r="P1563" i="1"/>
  <c r="P2480" i="1"/>
  <c r="P1476" i="1"/>
  <c r="P2249" i="1"/>
  <c r="P1118" i="1"/>
  <c r="P1658" i="1"/>
  <c r="P2335" i="1"/>
  <c r="P1028" i="1"/>
  <c r="P2020" i="1"/>
  <c r="P2095" i="1"/>
  <c r="P1454" i="1"/>
  <c r="P1985" i="1"/>
  <c r="P1125" i="1"/>
  <c r="P1533" i="1"/>
  <c r="P1470" i="1"/>
  <c r="P1931" i="1"/>
  <c r="P2222" i="1"/>
  <c r="P2122" i="1"/>
  <c r="P1856" i="1"/>
  <c r="P815" i="1"/>
  <c r="P1448" i="1"/>
  <c r="P1887" i="1"/>
  <c r="P1502" i="1"/>
  <c r="P2001" i="1"/>
  <c r="P1854" i="1"/>
  <c r="P1591" i="1"/>
  <c r="P1942" i="1"/>
  <c r="P2370" i="1"/>
  <c r="P2788" i="1"/>
  <c r="P1031" i="1"/>
  <c r="P2328" i="1"/>
  <c r="P2078" i="1"/>
  <c r="P2256" i="1"/>
  <c r="P2633" i="1"/>
  <c r="P1626" i="1"/>
  <c r="P2227" i="1"/>
  <c r="P2275" i="1"/>
  <c r="P2404" i="1"/>
  <c r="P2113" i="1"/>
  <c r="P1699" i="1"/>
  <c r="P2107" i="1"/>
  <c r="P1917" i="1"/>
  <c r="P3109" i="1"/>
  <c r="P2155" i="1"/>
  <c r="P3146" i="1"/>
  <c r="P2226" i="1"/>
  <c r="P2304" i="1"/>
  <c r="P2269" i="1"/>
  <c r="P2182" i="1"/>
  <c r="P3186" i="1"/>
  <c r="P1047" i="1"/>
  <c r="P2065" i="1"/>
  <c r="P2062" i="1"/>
  <c r="P2913" i="1"/>
  <c r="P2339" i="1"/>
  <c r="P2408" i="1"/>
  <c r="P2276" i="1"/>
  <c r="P2344" i="1"/>
  <c r="P2312" i="1"/>
  <c r="P2190" i="1"/>
  <c r="P2367" i="1"/>
  <c r="P1795" i="1"/>
  <c r="P302" i="1"/>
  <c r="P2260" i="1"/>
  <c r="P1482" i="1"/>
  <c r="P2393" i="1"/>
  <c r="P2900" i="1"/>
  <c r="P2711" i="1"/>
  <c r="P2097" i="1"/>
  <c r="P3047" i="1"/>
  <c r="P759" i="1"/>
  <c r="P209" i="1"/>
  <c r="P1193" i="1"/>
  <c r="P1732" i="1"/>
  <c r="P2775" i="1"/>
  <c r="P1329" i="1"/>
  <c r="P1676" i="1"/>
  <c r="P1682" i="1"/>
  <c r="P949" i="1"/>
  <c r="P1029" i="1"/>
  <c r="P2063" i="1"/>
  <c r="P2945" i="1"/>
  <c r="P1103" i="1"/>
  <c r="P1869" i="1"/>
  <c r="P1871" i="1"/>
  <c r="P1600" i="1"/>
  <c r="P2336" i="1"/>
  <c r="P1604" i="1"/>
  <c r="P2178" i="1"/>
  <c r="P2962" i="1"/>
  <c r="P1903" i="1"/>
  <c r="P2108" i="1"/>
  <c r="P2189" i="1"/>
  <c r="P2677" i="1"/>
  <c r="P2509" i="1"/>
  <c r="P1855" i="1"/>
  <c r="P1971" i="1"/>
  <c r="P2950" i="1"/>
  <c r="P1714" i="1"/>
  <c r="P2851" i="1"/>
  <c r="P2085" i="1"/>
  <c r="P81" i="1"/>
  <c r="P1233" i="1"/>
  <c r="P1662" i="1"/>
  <c r="P1546" i="1"/>
  <c r="P2072" i="1"/>
  <c r="P1666" i="1"/>
  <c r="P1943" i="1"/>
  <c r="P1559" i="1"/>
  <c r="P1411" i="1"/>
  <c r="P1315" i="1"/>
  <c r="P2104" i="1"/>
  <c r="P1926" i="1"/>
  <c r="P1206" i="1"/>
  <c r="P1894" i="1"/>
  <c r="P2635" i="1"/>
  <c r="P1876" i="1"/>
  <c r="P2166" i="1"/>
  <c r="P2008" i="1"/>
  <c r="P2109" i="1"/>
  <c r="P3048" i="1"/>
  <c r="P2297" i="1"/>
  <c r="P1864" i="1"/>
  <c r="P2257" i="1"/>
  <c r="P2338" i="1"/>
  <c r="P3152" i="1"/>
  <c r="P2556" i="1"/>
  <c r="P1924" i="1"/>
  <c r="P1619" i="1"/>
  <c r="P1705" i="1"/>
  <c r="P2415" i="1"/>
  <c r="P2451" i="1"/>
  <c r="P2296" i="1"/>
  <c r="P585" i="1"/>
  <c r="P2615" i="1"/>
  <c r="P1651" i="1"/>
  <c r="P1466" i="1"/>
  <c r="P2908" i="1"/>
  <c r="P2169" i="1"/>
  <c r="P1860" i="1"/>
  <c r="P2327" i="1"/>
  <c r="P2170" i="1"/>
  <c r="P1982" i="1"/>
  <c r="P807" i="1"/>
  <c r="P2112" i="1"/>
  <c r="P1866" i="1"/>
  <c r="P2262" i="1"/>
  <c r="P3191" i="1"/>
  <c r="P2798" i="1"/>
  <c r="P2111" i="1"/>
  <c r="P3126" i="1"/>
  <c r="P3161" i="1"/>
  <c r="P2886" i="1"/>
  <c r="P2698" i="1"/>
  <c r="P2843" i="1"/>
  <c r="P1292" i="1"/>
  <c r="P2496" i="1"/>
  <c r="P1570" i="1"/>
  <c r="P2373" i="1"/>
  <c r="P2643" i="1"/>
  <c r="P2941" i="1"/>
  <c r="P2399" i="1"/>
  <c r="P2235" i="1"/>
  <c r="P2714" i="1"/>
  <c r="P2245" i="1"/>
  <c r="P1852" i="1"/>
  <c r="P3075" i="1"/>
  <c r="P1872" i="1"/>
  <c r="P2595" i="1"/>
  <c r="P2856" i="1"/>
  <c r="P2793" i="1"/>
  <c r="P3145" i="1"/>
  <c r="P2267" i="1"/>
  <c r="P2840" i="1"/>
  <c r="P1616" i="1"/>
  <c r="P2844" i="1"/>
  <c r="P3091" i="1"/>
  <c r="P1620" i="1"/>
  <c r="P2504" i="1"/>
  <c r="P2690" i="1"/>
  <c r="P1775" i="1"/>
  <c r="P2499" i="1"/>
  <c r="P2613" i="1"/>
  <c r="P2273" i="1"/>
  <c r="P2606" i="1"/>
  <c r="P2636" i="1"/>
  <c r="P2810" i="1"/>
  <c r="P450" i="1"/>
  <c r="P525" i="1"/>
  <c r="P624" i="1"/>
  <c r="P233" i="1"/>
  <c r="P1566" i="1"/>
  <c r="P2443" i="1"/>
  <c r="P1804" i="1"/>
  <c r="P2680" i="1"/>
  <c r="P1326" i="1"/>
  <c r="P1643" i="1"/>
  <c r="P1508" i="1"/>
  <c r="P2133" i="1"/>
  <c r="P1667" i="1"/>
  <c r="P1959" i="1"/>
  <c r="P2099" i="1"/>
  <c r="P1558" i="1"/>
  <c r="P2187" i="1"/>
  <c r="P2767" i="1"/>
  <c r="P2298" i="1"/>
  <c r="P1936" i="1"/>
  <c r="P2932" i="1"/>
  <c r="P2575" i="1"/>
  <c r="P2452" i="1"/>
  <c r="P2079" i="1"/>
  <c r="P1977" i="1"/>
  <c r="P3035" i="1"/>
  <c r="P2623" i="1"/>
  <c r="P2221" i="1"/>
  <c r="P1697" i="1"/>
  <c r="P2044" i="1"/>
  <c r="P3092" i="1"/>
  <c r="P2871" i="1"/>
  <c r="P1137" i="1"/>
  <c r="P2781" i="1"/>
  <c r="P1980" i="1"/>
  <c r="P1462" i="1"/>
  <c r="P1870" i="1"/>
  <c r="P1618" i="1"/>
  <c r="P2392" i="1"/>
  <c r="P2665" i="1"/>
  <c r="P2571" i="1"/>
  <c r="P2049" i="1"/>
  <c r="P1327" i="1"/>
  <c r="P1891" i="1"/>
  <c r="P1902" i="1"/>
  <c r="P2773" i="1"/>
  <c r="P2371" i="1"/>
  <c r="P3151" i="1"/>
  <c r="P2174" i="1"/>
  <c r="P2050" i="1"/>
  <c r="P1976" i="1"/>
  <c r="P1796" i="1"/>
  <c r="P2783" i="1"/>
  <c r="P2369" i="1"/>
  <c r="P1736" i="1"/>
  <c r="P1892" i="1"/>
  <c r="P1719" i="1"/>
  <c r="P1439" i="1"/>
  <c r="P2087" i="1"/>
  <c r="P1997" i="1"/>
  <c r="P2814" i="1"/>
  <c r="P2573" i="1"/>
  <c r="P2650" i="1"/>
  <c r="P2274" i="1"/>
  <c r="P1580" i="1"/>
  <c r="P2645" i="1"/>
  <c r="P3184" i="1"/>
  <c r="P2288" i="1"/>
  <c r="P2782" i="1"/>
  <c r="P2719" i="1"/>
  <c r="P2797" i="1"/>
  <c r="P1048" i="1"/>
  <c r="P2709" i="1"/>
  <c r="P3093" i="1"/>
  <c r="P2616" i="1"/>
  <c r="P2832" i="1"/>
  <c r="P3156" i="1"/>
  <c r="P3194" i="1"/>
  <c r="P2447" i="1"/>
  <c r="P57" i="1"/>
  <c r="P1496" i="1"/>
  <c r="P950" i="1"/>
  <c r="P1344" i="1"/>
  <c r="P2323" i="1"/>
  <c r="P1308" i="1"/>
  <c r="P2082" i="1"/>
  <c r="P2046" i="1"/>
  <c r="P1489" i="1"/>
  <c r="P1576" i="1"/>
  <c r="P1801" i="1"/>
  <c r="P428" i="1"/>
  <c r="P1251" i="1"/>
  <c r="P1740" i="1"/>
  <c r="P1792" i="1"/>
  <c r="P3116" i="1"/>
  <c r="P1070" i="1"/>
  <c r="P1373" i="1"/>
  <c r="P1920" i="1"/>
  <c r="P2002" i="1"/>
  <c r="P2201" i="1"/>
  <c r="P2621" i="1"/>
  <c r="P1704" i="1"/>
  <c r="P2624" i="1"/>
  <c r="P2055" i="1"/>
  <c r="P2234" i="1"/>
  <c r="P2861" i="1"/>
  <c r="P1895" i="1"/>
  <c r="P2617" i="1"/>
  <c r="P2490" i="1"/>
  <c r="P1918" i="1"/>
  <c r="P1025" i="1"/>
  <c r="P508" i="1"/>
  <c r="P1127" i="1"/>
  <c r="P1135" i="1"/>
  <c r="P2626" i="1"/>
  <c r="P1535" i="1"/>
  <c r="P2684" i="1"/>
  <c r="P2361" i="1"/>
  <c r="P1633" i="1"/>
  <c r="P1952" i="1"/>
  <c r="P1724" i="1"/>
  <c r="P1010" i="1"/>
  <c r="P1880" i="1"/>
  <c r="P2077" i="1"/>
  <c r="P1504" i="1"/>
  <c r="P1960" i="1"/>
  <c r="P1674" i="1"/>
  <c r="P1372" i="1"/>
  <c r="P2885" i="1"/>
  <c r="P2505" i="1"/>
  <c r="P2253" i="1"/>
  <c r="P1694" i="1"/>
  <c r="P1673" i="1"/>
  <c r="P2676" i="1"/>
  <c r="P2446" i="1"/>
  <c r="P2271" i="1"/>
  <c r="P2333" i="1"/>
  <c r="P2303" i="1"/>
  <c r="P2224" i="1"/>
  <c r="P3120" i="1"/>
  <c r="P2495" i="1"/>
  <c r="P1979" i="1"/>
  <c r="P1328" i="1"/>
  <c r="P818" i="1"/>
  <c r="P1822" i="1"/>
  <c r="P1536" i="1"/>
  <c r="P2061" i="1"/>
  <c r="P1648" i="1"/>
  <c r="P2777" i="1"/>
  <c r="P2805" i="1"/>
  <c r="P2762" i="1"/>
  <c r="P2423" i="1"/>
  <c r="P1371" i="1"/>
  <c r="P2074" i="1"/>
  <c r="P1690" i="1"/>
  <c r="P2546" i="1"/>
  <c r="P2003" i="1"/>
  <c r="P3043" i="1"/>
  <c r="P2801" i="1"/>
  <c r="P2368" i="1"/>
  <c r="P2199" i="1"/>
  <c r="P2237" i="1"/>
  <c r="P1634" i="1"/>
  <c r="P896" i="1"/>
  <c r="P2184" i="1"/>
  <c r="P1763" i="1"/>
  <c r="P3105" i="1"/>
  <c r="P2422" i="1"/>
  <c r="P2427" i="1"/>
  <c r="P2192" i="1"/>
  <c r="P3202" i="1"/>
  <c r="P3171" i="1"/>
  <c r="P3166" i="1"/>
  <c r="P2584" i="1"/>
  <c r="P2167" i="1"/>
  <c r="P2268" i="1"/>
  <c r="P3081" i="1"/>
  <c r="P1404" i="1"/>
  <c r="P2484" i="1"/>
  <c r="P2687" i="1"/>
  <c r="P2667" i="1"/>
  <c r="P1678" i="1"/>
  <c r="P2430" i="1"/>
  <c r="P2638" i="1"/>
  <c r="P2693" i="1"/>
  <c r="P2662" i="1"/>
  <c r="P2848" i="1"/>
  <c r="P3078" i="1"/>
  <c r="P1707" i="1"/>
  <c r="P1896" i="1"/>
  <c r="P2580" i="1"/>
  <c r="P2708" i="1"/>
  <c r="P2852" i="1"/>
  <c r="P3095" i="1"/>
  <c r="P2211" i="1"/>
  <c r="P650" i="1"/>
  <c r="P1365" i="1"/>
  <c r="P1735" i="1"/>
  <c r="P1617" i="1"/>
  <c r="P279" i="1"/>
  <c r="P1257" i="1"/>
  <c r="P1819" i="1"/>
  <c r="P1636" i="1"/>
  <c r="P2301" i="1"/>
  <c r="P1769" i="1"/>
  <c r="P1677" i="1"/>
  <c r="P2136" i="1"/>
  <c r="P1602" i="1"/>
  <c r="P2180" i="1"/>
  <c r="P1598" i="1"/>
  <c r="P1973" i="1"/>
  <c r="P1453" i="1"/>
  <c r="P1916" i="1"/>
  <c r="P1954" i="1"/>
  <c r="P2789" i="1"/>
  <c r="P2663" i="1"/>
  <c r="P1102" i="1"/>
  <c r="P1557" i="1"/>
  <c r="P2821" i="1"/>
  <c r="P2494" i="1"/>
  <c r="P2547" i="1"/>
  <c r="P3122" i="1"/>
  <c r="P2629" i="1"/>
  <c r="P2070" i="1"/>
  <c r="P3144" i="1"/>
  <c r="P2579" i="1"/>
  <c r="P2485" i="1"/>
  <c r="P1495" i="1"/>
  <c r="P1394" i="1"/>
  <c r="P1861" i="1"/>
  <c r="P1491" i="1"/>
  <c r="P2291" i="1"/>
  <c r="P3179" i="1"/>
  <c r="P2958" i="1"/>
  <c r="P3073" i="1"/>
  <c r="P2883" i="1"/>
  <c r="P2569" i="1"/>
  <c r="P1593" i="1"/>
  <c r="P2084" i="1"/>
  <c r="P1996" i="1"/>
  <c r="P2876" i="1"/>
  <c r="P2210" i="1"/>
  <c r="P2334" i="1"/>
  <c r="P2466" i="1"/>
  <c r="P2492" i="1"/>
  <c r="P2491" i="1"/>
  <c r="P2073" i="1"/>
  <c r="P3097" i="1"/>
  <c r="P1056" i="1"/>
  <c r="P1779" i="1"/>
  <c r="P1647" i="1"/>
  <c r="P2307" i="1"/>
  <c r="P2397" i="1"/>
  <c r="P2884" i="1"/>
  <c r="P1955" i="1"/>
  <c r="P2217" i="1"/>
  <c r="P2283" i="1"/>
  <c r="P2603" i="1"/>
  <c r="P2652" i="1"/>
  <c r="P2435" i="1"/>
  <c r="P3129" i="1"/>
  <c r="P2822" i="1"/>
  <c r="P3125" i="1"/>
  <c r="P2545" i="1"/>
  <c r="P2581" i="1"/>
  <c r="P2444" i="1"/>
  <c r="P1686" i="1"/>
  <c r="P2353" i="1"/>
  <c r="P3104" i="1"/>
  <c r="P2302" i="1"/>
  <c r="P2880" i="1"/>
  <c r="P2954" i="1"/>
  <c r="P2877" i="1"/>
  <c r="P2299" i="1"/>
  <c r="P1986" i="1"/>
  <c r="P2780" i="1"/>
  <c r="P2605" i="1"/>
  <c r="P2500" i="1"/>
  <c r="P2723" i="1"/>
  <c r="P2931" i="1"/>
  <c r="P2487" i="1"/>
  <c r="P2284" i="1"/>
  <c r="P2385" i="1"/>
  <c r="P3089" i="1"/>
  <c r="P2952" i="1"/>
  <c r="P2228" i="1"/>
  <c r="P2321" i="1"/>
  <c r="P2463" i="1"/>
  <c r="P1628" i="1"/>
  <c r="P3167" i="1"/>
  <c r="P2934" i="1"/>
  <c r="P2664" i="1"/>
  <c r="P2597" i="1"/>
  <c r="P3196" i="1"/>
  <c r="P1547" i="1"/>
  <c r="P2837" i="1"/>
  <c r="P2428" i="1"/>
  <c r="P2322" i="1"/>
  <c r="P2208" i="1"/>
  <c r="P2659" i="1"/>
  <c r="P2799" i="1"/>
  <c r="P1879" i="1"/>
  <c r="P2510" i="1"/>
  <c r="P2467" i="1"/>
  <c r="P3140" i="1"/>
  <c r="P2947" i="1"/>
  <c r="P2860" i="1"/>
  <c r="P1873" i="1"/>
  <c r="P2379" i="1"/>
  <c r="P2640" i="1"/>
  <c r="P2839" i="1"/>
  <c r="P2764" i="1"/>
  <c r="P3162" i="1"/>
  <c r="P2200" i="1"/>
  <c r="P1904" i="1"/>
  <c r="P2470" i="1"/>
  <c r="P3193" i="1"/>
  <c r="P2449" i="1"/>
  <c r="P2557" i="1"/>
  <c r="P2964" i="1"/>
  <c r="P2716" i="1"/>
  <c r="P2766" i="1"/>
  <c r="P2083" i="1"/>
  <c r="P2378" i="1"/>
  <c r="P3201" i="1"/>
  <c r="P2405" i="1"/>
  <c r="P1800" i="1"/>
  <c r="P2948" i="1"/>
  <c r="P2870" i="1"/>
  <c r="P3169" i="1"/>
  <c r="P2653" i="1"/>
  <c r="P1951" i="1"/>
  <c r="P2219" i="1"/>
  <c r="P1785" i="1"/>
  <c r="P2009" i="1"/>
  <c r="P2188" i="1"/>
  <c r="P1927" i="1"/>
  <c r="P1742" i="1"/>
  <c r="P1881" i="1"/>
  <c r="P1074" i="1"/>
  <c r="P1974" i="1"/>
  <c r="P1614" i="1"/>
  <c r="P1668" i="1"/>
  <c r="P1992" i="1"/>
  <c r="P2707" i="1"/>
  <c r="P1710" i="1"/>
  <c r="P1443" i="1"/>
  <c r="P2592" i="1"/>
  <c r="P2402" i="1"/>
  <c r="P2704" i="1"/>
  <c r="P2483" i="1"/>
  <c r="P2554" i="1"/>
  <c r="P2412" i="1"/>
  <c r="P2674" i="1"/>
  <c r="P2420" i="1"/>
  <c r="P2329" i="1"/>
  <c r="P3192" i="1"/>
  <c r="P2939" i="1"/>
  <c r="P2854" i="1"/>
  <c r="P2771" i="1"/>
  <c r="P2853" i="1"/>
  <c r="P2618" i="1"/>
  <c r="P3098" i="1"/>
  <c r="P3163" i="1"/>
  <c r="P2819" i="1"/>
  <c r="P2185" i="1"/>
  <c r="P2118" i="1"/>
  <c r="P907" i="1"/>
  <c r="P3076" i="1"/>
  <c r="P2641" i="1"/>
  <c r="P2383" i="1"/>
  <c r="P2400" i="1"/>
  <c r="P2887" i="1"/>
  <c r="P2225" i="1"/>
  <c r="P1539" i="1"/>
  <c r="P2568" i="1"/>
  <c r="P2561" i="1"/>
  <c r="P2460" i="1"/>
  <c r="P3123" i="1"/>
  <c r="P2902" i="1"/>
  <c r="P2692" i="1"/>
  <c r="P1778" i="1"/>
  <c r="P2647" i="1"/>
  <c r="P2787" i="1"/>
  <c r="P3134" i="1"/>
  <c r="P3165" i="1"/>
  <c r="P2017" i="1"/>
  <c r="P1784" i="1"/>
  <c r="P2776" i="1"/>
  <c r="P2350" i="1"/>
  <c r="P2181" i="1"/>
  <c r="P2644" i="1"/>
  <c r="P3170" i="1"/>
  <c r="P2770" i="1"/>
  <c r="P2893" i="1"/>
  <c r="P1911" i="1"/>
  <c r="P2076" i="1"/>
  <c r="P2863" i="1"/>
  <c r="P1939" i="1"/>
  <c r="P2120" i="1"/>
  <c r="P1642" i="1"/>
  <c r="P2836" i="1"/>
  <c r="P2715" i="1"/>
  <c r="P2161" i="1"/>
  <c r="P1367" i="1"/>
  <c r="P1621" i="1"/>
  <c r="P3188" i="1"/>
  <c r="P2215" i="1"/>
  <c r="P1640" i="1"/>
  <c r="P2957" i="1"/>
  <c r="P1786" i="1"/>
  <c r="P2873" i="1"/>
  <c r="P2916" i="1"/>
  <c r="P1467" i="1"/>
  <c r="P2289" i="1"/>
  <c r="P1790" i="1"/>
  <c r="P2004" i="1"/>
  <c r="P2231" i="1"/>
  <c r="P1245" i="1"/>
  <c r="P2574" i="1"/>
  <c r="P3195" i="1"/>
  <c r="P2928" i="1"/>
  <c r="P3039" i="1"/>
  <c r="P3132" i="1"/>
  <c r="P2879" i="1"/>
  <c r="P2448" i="1"/>
  <c r="P3133" i="1"/>
  <c r="P2862" i="1"/>
  <c r="P2472" i="1"/>
  <c r="P3198" i="1"/>
  <c r="P2826" i="1"/>
  <c r="P2955" i="1"/>
  <c r="P2351" i="1"/>
  <c r="P1511" i="1"/>
  <c r="P1812" i="1"/>
  <c r="P3049" i="1"/>
  <c r="P2236" i="1"/>
  <c r="P2287" i="1"/>
  <c r="P2666" i="1"/>
  <c r="P1808" i="1"/>
  <c r="P1728" i="1"/>
  <c r="P2620" i="1"/>
  <c r="P2697" i="1"/>
  <c r="P2548" i="1"/>
  <c r="P1586" i="1"/>
  <c r="P1185" i="1"/>
  <c r="P2691" i="1"/>
  <c r="P2191" i="1"/>
  <c r="P2867" i="1"/>
  <c r="P2718" i="1"/>
  <c r="P1958" i="1"/>
  <c r="P1934" i="1"/>
  <c r="P1722" i="1"/>
  <c r="P2248" i="1"/>
  <c r="P2712" i="1"/>
  <c r="P2769" i="1"/>
  <c r="P1644" i="1"/>
  <c r="P1972" i="1"/>
  <c r="P1681" i="1"/>
  <c r="P2827" i="1"/>
  <c r="P3037" i="1"/>
  <c r="P2258" i="1"/>
  <c r="P2849" i="1"/>
  <c r="P2342" i="1"/>
  <c r="P2282" i="1"/>
  <c r="P2366" i="1"/>
  <c r="P2585" i="1"/>
  <c r="P3183" i="1"/>
  <c r="P2292" i="1"/>
  <c r="P2067" i="1"/>
  <c r="P2668" i="1"/>
  <c r="P2897" i="1"/>
  <c r="P2688" i="1"/>
  <c r="P2394" i="1"/>
  <c r="P2229" i="1"/>
  <c r="P2634" i="1"/>
  <c r="P2949" i="1"/>
  <c r="P1717" i="1"/>
  <c r="P2802" i="1"/>
  <c r="P2320" i="1"/>
  <c r="P2417" i="1"/>
  <c r="P2590" i="1"/>
  <c r="P3102" i="1"/>
  <c r="P2239" i="1"/>
  <c r="P2056" i="1"/>
  <c r="P2576" i="1"/>
  <c r="P3094" i="1"/>
  <c r="P3114" i="1"/>
  <c r="P2817" i="1"/>
  <c r="P2933" i="1"/>
  <c r="P2016" i="1"/>
  <c r="P3036" i="1"/>
  <c r="P1596" i="1"/>
  <c r="P2929" i="1"/>
  <c r="P2577" i="1"/>
  <c r="P2482" i="1"/>
  <c r="P2250" i="1"/>
  <c r="P2390" i="1"/>
  <c r="P2710" i="1"/>
  <c r="P2007" i="1"/>
  <c r="P2894" i="1"/>
  <c r="P2901" i="1"/>
  <c r="P3150" i="1"/>
  <c r="P2673" i="1"/>
  <c r="P2892" i="1"/>
  <c r="P2479" i="1"/>
  <c r="P3131" i="1"/>
  <c r="P2717" i="1"/>
  <c r="P3099" i="1"/>
  <c r="P2938" i="1"/>
  <c r="P2920" i="1"/>
  <c r="P2473" i="1"/>
  <c r="P1738" i="1"/>
  <c r="P2774" i="1"/>
  <c r="P2661" i="1"/>
  <c r="P1858" i="1"/>
  <c r="P1789" i="1"/>
  <c r="P1537" i="1"/>
  <c r="P2604" i="1"/>
  <c r="P2461" i="1"/>
  <c r="P1888" i="1"/>
  <c r="P2354" i="1"/>
  <c r="P1706" i="1"/>
  <c r="P1020" i="1"/>
  <c r="P2349" i="1"/>
  <c r="P2114" i="1"/>
  <c r="P2343" i="1"/>
  <c r="P1956" i="1"/>
  <c r="P491" i="1"/>
  <c r="P2051" i="1"/>
  <c r="P2960" i="1"/>
  <c r="P2347" i="1"/>
  <c r="P1684" i="1"/>
  <c r="P1867" i="1"/>
  <c r="P2041" i="1"/>
  <c r="P1393" i="1"/>
  <c r="P1883" i="1"/>
  <c r="P3178" i="1"/>
  <c r="P2806" i="1"/>
  <c r="P3175" i="1"/>
  <c r="P2642" i="1"/>
  <c r="P2591" i="1"/>
  <c r="P2285" i="1"/>
  <c r="P2308" i="1"/>
  <c r="P2360" i="1"/>
  <c r="P3090" i="1"/>
  <c r="P2915" i="1"/>
  <c r="P2855" i="1"/>
  <c r="P2796" i="1"/>
  <c r="P2290" i="1"/>
  <c r="P1901" i="1"/>
  <c r="P1383" i="1"/>
  <c r="P2966" i="1"/>
  <c r="P2914" i="1"/>
  <c r="P2694" i="1"/>
  <c r="P2551" i="1"/>
  <c r="P2940" i="1"/>
  <c r="P2266" i="1"/>
  <c r="P1639" i="1"/>
  <c r="P2445" i="1"/>
  <c r="P2607" i="1"/>
  <c r="P3128" i="1"/>
  <c r="P3176" i="1"/>
  <c r="P2951" i="1"/>
  <c r="P2045" i="1"/>
  <c r="P1981" i="1"/>
  <c r="P2359" i="1"/>
  <c r="P3164" i="1"/>
  <c r="P3074" i="1"/>
  <c r="P2721" i="1"/>
  <c r="P2558" i="1"/>
  <c r="P2375" i="1"/>
  <c r="P2124" i="1"/>
  <c r="P2598" i="1"/>
  <c r="P3189" i="1"/>
  <c r="P2562" i="1"/>
  <c r="P2625" i="1"/>
  <c r="P2278" i="1"/>
  <c r="P2441" i="1"/>
  <c r="P2828" i="1"/>
  <c r="P2436" i="1"/>
  <c r="P3124" i="1"/>
  <c r="P2414" i="1"/>
  <c r="P2254" i="1"/>
  <c r="P3160" i="1"/>
  <c r="P2377" i="1"/>
  <c r="P2944" i="1"/>
  <c r="P2013" i="1"/>
  <c r="P2163" i="1"/>
  <c r="P1874" i="1"/>
  <c r="P1579" i="1"/>
  <c r="P1262" i="1"/>
  <c r="P2442" i="1"/>
  <c r="P3121" i="1"/>
  <c r="P2352" i="1"/>
  <c r="P2052" i="1"/>
  <c r="P2356" i="1"/>
  <c r="P2429" i="1"/>
  <c r="P2319" i="1"/>
  <c r="P2010" i="1"/>
  <c r="P2179" i="1"/>
  <c r="P1083" i="1"/>
  <c r="P2488" i="1"/>
  <c r="P2173" i="1"/>
  <c r="P3139" i="1"/>
  <c r="P2759" i="1"/>
  <c r="P1933" i="1"/>
  <c r="P1386" i="1"/>
  <c r="P763" i="1"/>
  <c r="P1165" i="1"/>
  <c r="P1104" i="1"/>
  <c r="P2882" i="1"/>
  <c r="P2807" i="1"/>
  <c r="P1748" i="1"/>
  <c r="P2176" i="1"/>
  <c r="P2768" i="1"/>
  <c r="P2381" i="1"/>
  <c r="P2578" i="1"/>
  <c r="P2720" i="1"/>
  <c r="P1993" i="1"/>
  <c r="P2277" i="1"/>
  <c r="P3111" i="1"/>
  <c r="P2809" i="1"/>
  <c r="P2011" i="1"/>
  <c r="P1963" i="1"/>
  <c r="P2502" i="1"/>
  <c r="P2419" i="1"/>
  <c r="P1630" i="1"/>
  <c r="P2246" i="1"/>
  <c r="P2930" i="1"/>
  <c r="P1859" i="1"/>
  <c r="P2462" i="1"/>
  <c r="P2384" i="1"/>
  <c r="P811" i="1"/>
  <c r="P1999" i="1"/>
  <c r="P2223" i="1"/>
  <c r="P1650" i="1"/>
  <c r="P1928" i="1"/>
  <c r="P3085" i="1"/>
  <c r="P2206" i="1"/>
  <c r="P2602" i="1"/>
  <c r="P2899" i="1"/>
  <c r="P1730" i="1"/>
  <c r="P2911" i="1"/>
  <c r="P2265" i="1"/>
  <c r="P1475" i="1"/>
  <c r="P2389" i="1"/>
  <c r="P2374" i="1"/>
  <c r="P3147" i="1"/>
  <c r="P1080" i="1"/>
  <c r="P1395" i="1"/>
  <c r="P1983" i="1"/>
  <c r="P776" i="1"/>
  <c r="P420" i="1"/>
  <c r="P1567" i="1"/>
  <c r="P1398" i="1"/>
  <c r="P1026" i="1"/>
  <c r="P1351" i="1"/>
  <c r="P989" i="1"/>
  <c r="P947" i="1"/>
  <c r="P505" i="1"/>
  <c r="P927" i="1"/>
  <c r="P2147" i="1"/>
  <c r="P523" i="1"/>
  <c r="P306" i="1"/>
  <c r="P1607" i="1"/>
  <c r="P1542" i="1"/>
  <c r="P1336" i="1"/>
  <c r="P1665" i="1"/>
  <c r="P1211" i="1"/>
  <c r="P1059" i="1"/>
  <c r="P1027" i="1"/>
  <c r="P737" i="1"/>
  <c r="P421" i="1"/>
  <c r="P1234" i="1"/>
  <c r="P1291" i="1"/>
  <c r="P1314" i="1"/>
  <c r="P1261" i="1"/>
  <c r="P909" i="1"/>
  <c r="P468" i="1"/>
  <c r="P721" i="1"/>
  <c r="P2177" i="1"/>
  <c r="P1075" i="1"/>
  <c r="P1110" i="1"/>
  <c r="P2233" i="1"/>
  <c r="P556" i="1"/>
  <c r="P28" i="1"/>
  <c r="P1664" i="1"/>
  <c r="P1915" i="1"/>
  <c r="P1113" i="1"/>
  <c r="P2141" i="1"/>
  <c r="P769" i="1"/>
  <c r="P676" i="1"/>
  <c r="P251" i="1"/>
  <c r="P291" i="1"/>
  <c r="P86" i="1"/>
  <c r="P1435" i="1"/>
  <c r="P1306" i="1"/>
  <c r="P1659" i="1"/>
  <c r="P1012" i="1"/>
  <c r="P876" i="1"/>
  <c r="P260" i="1"/>
  <c r="P653" i="1"/>
  <c r="P213" i="1"/>
  <c r="P819" i="1"/>
  <c r="P674" i="1"/>
  <c r="P715" i="1"/>
  <c r="P584" i="1"/>
  <c r="P1055" i="1"/>
  <c r="P884" i="1"/>
  <c r="P684" i="1"/>
  <c r="P812" i="1"/>
  <c r="P612" i="1"/>
  <c r="P768" i="1"/>
  <c r="P472" i="1"/>
  <c r="P153" i="1"/>
  <c r="P599" i="1"/>
  <c r="P1295" i="1"/>
  <c r="P881" i="1"/>
  <c r="P696" i="1"/>
  <c r="P266" i="1"/>
  <c r="P15" i="1"/>
  <c r="P183" i="1"/>
  <c r="P188" i="1"/>
  <c r="P953" i="1"/>
  <c r="P58" i="1"/>
  <c r="P313" i="1"/>
  <c r="P1248" i="1"/>
  <c r="P1219" i="1"/>
  <c r="P1400" i="1"/>
  <c r="P1436" i="1"/>
  <c r="P2151" i="1"/>
  <c r="P546" i="1"/>
  <c r="P16" i="1"/>
  <c r="P13" i="1"/>
  <c r="P1930" i="1"/>
  <c r="P1506" i="1"/>
  <c r="P1458" i="1"/>
  <c r="P1540" i="1"/>
  <c r="P1488" i="1"/>
  <c r="P1018" i="1"/>
  <c r="P1339" i="1"/>
  <c r="P1092" i="1"/>
  <c r="P471" i="1"/>
  <c r="P777" i="1"/>
  <c r="P1062" i="1"/>
  <c r="P288" i="1"/>
  <c r="P66" i="1"/>
  <c r="P1947" i="1"/>
  <c r="P1385" i="1"/>
  <c r="P1019" i="1"/>
  <c r="P988" i="1"/>
  <c r="P1168" i="1"/>
  <c r="P1471" i="1"/>
  <c r="P1038" i="1"/>
  <c r="P151" i="1"/>
  <c r="P570" i="1"/>
  <c r="P1316" i="1"/>
  <c r="P1335" i="1"/>
  <c r="P1076" i="1"/>
  <c r="P997" i="1"/>
  <c r="P966" i="1"/>
  <c r="P463" i="1"/>
  <c r="P739" i="1"/>
  <c r="P985" i="1"/>
  <c r="P1392" i="1"/>
  <c r="P1218" i="1"/>
  <c r="P976" i="1"/>
  <c r="P529" i="1"/>
  <c r="P466" i="1"/>
  <c r="P1240" i="1"/>
  <c r="P1863" i="1"/>
  <c r="P1204" i="1"/>
  <c r="P1179" i="1"/>
  <c r="P911" i="1"/>
  <c r="P659" i="1"/>
  <c r="P978" i="1"/>
  <c r="P287" i="1"/>
  <c r="P513" i="1"/>
  <c r="P1663" i="1"/>
  <c r="P1238" i="1"/>
  <c r="P1300" i="1"/>
  <c r="P2142" i="1"/>
  <c r="P562" i="1"/>
  <c r="P208" i="1"/>
  <c r="P478" i="1"/>
  <c r="P73" i="1"/>
  <c r="P206" i="1"/>
  <c r="P412" i="1"/>
  <c r="P50" i="1"/>
  <c r="P110" i="1"/>
  <c r="P1201" i="1"/>
  <c r="P1124" i="1"/>
  <c r="P714" i="1"/>
  <c r="P118" i="1"/>
  <c r="P733" i="1"/>
  <c r="P713" i="1"/>
  <c r="P113" i="1"/>
  <c r="P925" i="1"/>
  <c r="P207" i="1"/>
  <c r="P1192" i="1"/>
  <c r="P761" i="1"/>
  <c r="P894" i="1"/>
  <c r="P895" i="1"/>
  <c r="P778" i="1"/>
  <c r="P574" i="1"/>
  <c r="P621" i="1"/>
  <c r="P744" i="1"/>
  <c r="P703" i="1"/>
  <c r="P581" i="1"/>
  <c r="P315" i="1"/>
  <c r="P247" i="1"/>
  <c r="P1772" i="1"/>
  <c r="P2149" i="1"/>
  <c r="P320" i="1"/>
  <c r="P312" i="1"/>
  <c r="P100" i="1"/>
  <c r="P607" i="1"/>
  <c r="P686" i="1"/>
  <c r="P147" i="1"/>
  <c r="P614" i="1"/>
  <c r="P254" i="1"/>
  <c r="P580" i="1"/>
  <c r="P1823" i="1"/>
  <c r="P1756" i="1"/>
  <c r="P1195" i="1"/>
  <c r="P1203" i="1"/>
  <c r="P1073" i="1"/>
  <c r="P1244" i="1"/>
  <c r="P770" i="1"/>
  <c r="P467" i="1"/>
  <c r="P294" i="1"/>
  <c r="P955" i="1"/>
  <c r="P553" i="1"/>
  <c r="P253" i="1"/>
  <c r="P1725" i="1"/>
  <c r="P1716" i="1"/>
  <c r="P1235" i="1"/>
  <c r="P1637" i="1"/>
  <c r="P1189" i="1"/>
  <c r="P1242" i="1"/>
  <c r="P880" i="1"/>
  <c r="P250" i="1"/>
  <c r="P670" i="1"/>
  <c r="P1090" i="1"/>
  <c r="P1320" i="1"/>
  <c r="P1318" i="1"/>
  <c r="P2146" i="1"/>
  <c r="P970" i="1"/>
  <c r="P316" i="1"/>
  <c r="P1613" i="1"/>
  <c r="P1750" i="1"/>
  <c r="P1571" i="1"/>
  <c r="P1014" i="1"/>
  <c r="P904" i="1"/>
  <c r="P527" i="1"/>
  <c r="P1503" i="1"/>
  <c r="P1709" i="1"/>
  <c r="P1301" i="1"/>
  <c r="P1061" i="1"/>
  <c r="P943" i="1"/>
  <c r="P164" i="1"/>
  <c r="P888" i="1"/>
  <c r="P448" i="1"/>
  <c r="P709" i="1"/>
  <c r="P69" i="1"/>
  <c r="P1331" i="1"/>
  <c r="P1556" i="1"/>
  <c r="P1126" i="1"/>
  <c r="P882" i="1"/>
  <c r="P454" i="1"/>
  <c r="P127" i="1"/>
  <c r="P184" i="1"/>
  <c r="P600" i="1"/>
  <c r="P204" i="1"/>
  <c r="P694" i="1"/>
  <c r="P56" i="1"/>
  <c r="P1120" i="1"/>
  <c r="P1338" i="1"/>
  <c r="P963" i="1"/>
  <c r="P559" i="1"/>
  <c r="P224" i="1"/>
  <c r="P751" i="1"/>
  <c r="P918" i="1"/>
  <c r="P295" i="1"/>
  <c r="P20" i="1"/>
  <c r="P1431" i="1"/>
  <c r="P924" i="1"/>
  <c r="P543" i="1"/>
  <c r="P582" i="1"/>
  <c r="P80" i="1"/>
  <c r="P303" i="1"/>
  <c r="P640" i="1"/>
  <c r="P638" i="1"/>
  <c r="P265" i="1"/>
  <c r="P552" i="1"/>
  <c r="P48" i="1"/>
  <c r="P1492" i="1"/>
  <c r="P1515" i="1"/>
  <c r="P1087" i="1"/>
  <c r="P1310" i="1"/>
  <c r="P1132" i="1"/>
  <c r="P217" i="1"/>
  <c r="P772" i="1"/>
  <c r="P2658" i="1"/>
  <c r="P1820" i="1"/>
  <c r="P1597" i="1"/>
  <c r="P1494" i="1"/>
  <c r="P1645" i="1"/>
  <c r="P1409" i="1"/>
  <c r="P983" i="1"/>
  <c r="P2232" i="1"/>
  <c r="P408" i="1"/>
  <c r="P65" i="1"/>
  <c r="P68" i="1"/>
  <c r="P885" i="1"/>
  <c r="P745" i="1"/>
  <c r="P179" i="1"/>
  <c r="P1723" i="1"/>
  <c r="P1534" i="1"/>
  <c r="P1072" i="1"/>
  <c r="P1176" i="1"/>
  <c r="P1309" i="1"/>
  <c r="P1190" i="1"/>
  <c r="P926" i="1"/>
  <c r="P634" i="1"/>
  <c r="P47" i="1"/>
  <c r="P1260" i="1"/>
  <c r="P1082" i="1"/>
  <c r="P1303" i="1"/>
  <c r="P1514" i="1"/>
  <c r="P760" i="1"/>
  <c r="P504" i="1"/>
  <c r="P1350" i="1"/>
  <c r="P1332" i="1"/>
  <c r="P1079" i="1"/>
  <c r="P1205" i="1"/>
  <c r="P757" i="1"/>
  <c r="P639" i="1"/>
  <c r="P1545" i="1"/>
  <c r="P1940" i="1"/>
  <c r="P1214" i="1"/>
  <c r="P1239" i="1"/>
  <c r="P913" i="1"/>
  <c r="P152" i="1"/>
  <c r="P239" i="1"/>
  <c r="P138" i="1"/>
  <c r="P699" i="1"/>
  <c r="P672" i="1"/>
  <c r="P1186" i="1"/>
  <c r="P1013" i="1"/>
  <c r="P1473" i="1"/>
  <c r="P883" i="1"/>
  <c r="P979" i="1"/>
  <c r="P410" i="1"/>
  <c r="P422" i="1"/>
  <c r="P222" i="1"/>
  <c r="P571" i="1"/>
  <c r="P516" i="1"/>
  <c r="P534" i="1"/>
  <c r="P987" i="1"/>
  <c r="P2139" i="1"/>
  <c r="P762" i="1"/>
  <c r="P569" i="1"/>
  <c r="P146" i="1"/>
  <c r="P483" i="1"/>
  <c r="P590" i="1"/>
  <c r="P203" i="1"/>
  <c r="P616" i="1"/>
  <c r="P1058" i="1"/>
  <c r="P960" i="1"/>
  <c r="P442" i="1"/>
  <c r="P685" i="1"/>
  <c r="P626" i="1"/>
  <c r="P609" i="1"/>
  <c r="P43" i="1"/>
  <c r="P526" i="1"/>
  <c r="P921" i="1"/>
  <c r="P309" i="1"/>
  <c r="P729" i="1"/>
  <c r="P211" i="1"/>
  <c r="P123" i="1"/>
  <c r="P1034" i="1"/>
  <c r="P933" i="1"/>
  <c r="P747" i="1"/>
  <c r="P538" i="1"/>
  <c r="P83" i="1"/>
  <c r="P742" i="1"/>
  <c r="P507" i="1"/>
  <c r="P259" i="1"/>
  <c r="P892" i="1"/>
  <c r="P623" i="1"/>
  <c r="O3023" i="1"/>
  <c r="O3012" i="1"/>
  <c r="O3016" i="1"/>
  <c r="O2529" i="1"/>
  <c r="O3018" i="1"/>
  <c r="O2735" i="1"/>
  <c r="O3020" i="1"/>
  <c r="O850" i="1"/>
  <c r="O870" i="1"/>
  <c r="O2532" i="1"/>
  <c r="O2530" i="1"/>
  <c r="O846" i="1"/>
  <c r="O3055" i="1"/>
  <c r="O854" i="1"/>
  <c r="O2738" i="1"/>
  <c r="O853" i="1"/>
  <c r="O2036" i="1"/>
  <c r="O825" i="1"/>
  <c r="O2737" i="1"/>
  <c r="O827" i="1"/>
  <c r="O2521" i="1"/>
  <c r="O849" i="1"/>
  <c r="O2751" i="1"/>
  <c r="O3015" i="1"/>
  <c r="O1835" i="1"/>
  <c r="O2523" i="1"/>
  <c r="O2729" i="1"/>
  <c r="O3056" i="1"/>
  <c r="O3027" i="1"/>
  <c r="O840" i="1"/>
  <c r="O3062" i="1"/>
  <c r="O2741" i="1"/>
  <c r="O861" i="1"/>
  <c r="O3054" i="1"/>
  <c r="O1845" i="1"/>
  <c r="O2749" i="1"/>
  <c r="O2516" i="1"/>
  <c r="P94" i="1"/>
  <c r="O857" i="1"/>
  <c r="O835" i="1"/>
  <c r="O3061" i="1"/>
  <c r="O852" i="1"/>
  <c r="O1844" i="1"/>
  <c r="O3063" i="1"/>
  <c r="O2531" i="1"/>
  <c r="O848" i="1"/>
  <c r="O1842" i="1"/>
  <c r="O847" i="1"/>
  <c r="O3021" i="1"/>
  <c r="O1827" i="1"/>
  <c r="O828" i="1"/>
  <c r="O3029" i="1"/>
  <c r="O2029" i="1"/>
  <c r="O2754" i="1"/>
  <c r="O3009" i="1"/>
  <c r="O2746" i="1"/>
  <c r="O826" i="1"/>
  <c r="O2034" i="1"/>
  <c r="O1832" i="1"/>
  <c r="P18" i="1"/>
  <c r="P197" i="1"/>
  <c r="P307" i="1"/>
  <c r="P727" i="1"/>
  <c r="P1267" i="1"/>
  <c r="P1172" i="1"/>
  <c r="P908" i="1"/>
  <c r="P191" i="1"/>
  <c r="P449" i="1"/>
  <c r="P544" i="1"/>
  <c r="P125" i="1"/>
  <c r="P531" i="1"/>
  <c r="P167" i="1"/>
  <c r="P439" i="1"/>
  <c r="P916" i="1"/>
  <c r="P27" i="1"/>
  <c r="P277" i="1"/>
  <c r="P289" i="1"/>
  <c r="P682" i="1"/>
  <c r="P671" i="1"/>
  <c r="P766" i="1"/>
  <c r="P539" i="1"/>
  <c r="P91" i="1"/>
  <c r="P1493" i="1"/>
  <c r="P890" i="1"/>
  <c r="P586" i="1"/>
  <c r="P486" i="1"/>
  <c r="P272" i="1"/>
  <c r="P109" i="1"/>
  <c r="P166" i="1"/>
  <c r="P649" i="1"/>
  <c r="P93" i="1"/>
  <c r="P637" i="1"/>
  <c r="P318" i="1"/>
  <c r="P738" i="1"/>
  <c r="P169" i="1"/>
  <c r="O36" i="2"/>
  <c r="P631" i="1"/>
  <c r="P141" i="1"/>
  <c r="P702" i="1"/>
  <c r="P532" i="1"/>
  <c r="P817" i="1"/>
  <c r="P753" i="1"/>
  <c r="P193" i="1"/>
  <c r="P447" i="1"/>
  <c r="P956" i="1"/>
  <c r="P137" i="1"/>
  <c r="P29" i="1"/>
  <c r="P511" i="1"/>
  <c r="P726" i="1"/>
  <c r="P613" i="1"/>
  <c r="P655" i="1"/>
  <c r="P39" i="1"/>
  <c r="P186" i="1"/>
  <c r="P596" i="1"/>
  <c r="P816" i="1"/>
  <c r="P565" i="1"/>
  <c r="P741" i="1"/>
  <c r="P144" i="1"/>
  <c r="P806" i="1"/>
  <c r="P163" i="1"/>
  <c r="P732" i="1"/>
  <c r="P310" i="1"/>
  <c r="P59" i="1"/>
  <c r="P814" i="1"/>
  <c r="P642" i="1"/>
  <c r="P413" i="1"/>
  <c r="P692" i="1"/>
  <c r="P510" i="1"/>
  <c r="P660" i="1"/>
  <c r="P257" i="1"/>
  <c r="P564" i="1"/>
  <c r="P796" i="1"/>
  <c r="P681" i="1"/>
  <c r="P139" i="1"/>
  <c r="P1096" i="1"/>
  <c r="P518" i="1"/>
  <c r="P178" i="1"/>
  <c r="P959" i="1"/>
  <c r="P711" i="1"/>
  <c r="P249" i="1"/>
  <c r="P216" i="1"/>
  <c r="P558" i="1"/>
  <c r="P935" i="1"/>
  <c r="P528" i="1"/>
  <c r="P808" i="1"/>
  <c r="P290" i="1"/>
  <c r="P218" i="1"/>
  <c r="P424" i="1"/>
  <c r="P308" i="1"/>
  <c r="P786" i="1"/>
  <c r="P919" i="1"/>
  <c r="P1297" i="1"/>
  <c r="P990" i="1"/>
  <c r="P271" i="1"/>
  <c r="P77" i="1"/>
  <c r="P238" i="1"/>
  <c r="P212" i="1"/>
  <c r="P269" i="1"/>
  <c r="P887" i="1"/>
  <c r="P46" i="1"/>
  <c r="P201" i="1"/>
  <c r="P617" i="1"/>
  <c r="P444" i="1"/>
  <c r="P554" i="1"/>
  <c r="P517" i="1"/>
  <c r="P813" i="1"/>
  <c r="P954" i="1"/>
  <c r="P1886" i="1"/>
  <c r="P1802" i="1"/>
  <c r="P159" i="1"/>
  <c r="P8" i="1"/>
  <c r="P78" i="1"/>
  <c r="P767" i="1"/>
  <c r="P695" i="1"/>
  <c r="P264" i="1"/>
  <c r="P622" i="1"/>
  <c r="P154" i="1"/>
  <c r="P12" i="1"/>
  <c r="P473" i="1"/>
  <c r="P323" i="1"/>
  <c r="P317" i="1"/>
  <c r="P937" i="1"/>
  <c r="P2153" i="1"/>
  <c r="P1340" i="1"/>
  <c r="P1134" i="1"/>
  <c r="P1197" i="1"/>
  <c r="P1749" i="1"/>
  <c r="P1588" i="1"/>
  <c r="P797" i="1"/>
  <c r="P593" i="1"/>
  <c r="P654" i="1"/>
  <c r="P131" i="1"/>
  <c r="P506" i="1"/>
  <c r="P481" i="1"/>
  <c r="P730" i="1"/>
  <c r="P957" i="1"/>
  <c r="P2148" i="1"/>
  <c r="P1178" i="1"/>
  <c r="P1695" i="1"/>
  <c r="P1180" i="1"/>
  <c r="P1733" i="1"/>
  <c r="P1304" i="1"/>
  <c r="P560" i="1"/>
  <c r="P36" i="1"/>
  <c r="P1433" i="1"/>
  <c r="P479" i="1"/>
  <c r="P453" i="1"/>
  <c r="P82" i="1"/>
  <c r="P656" i="1"/>
  <c r="P608" i="1"/>
  <c r="P304" i="1"/>
  <c r="P781" i="1"/>
  <c r="P101" i="1"/>
  <c r="P625" i="1"/>
  <c r="P597" i="1"/>
  <c r="P417" i="1"/>
  <c r="P594" i="1"/>
  <c r="P557" i="1"/>
  <c r="P427" i="1"/>
  <c r="P75" i="1"/>
  <c r="P210" i="1"/>
  <c r="P690" i="1"/>
  <c r="P633" i="1"/>
  <c r="P514" i="1"/>
  <c r="P606" i="1"/>
  <c r="P891" i="1"/>
  <c r="P255" i="1"/>
  <c r="P492" i="1"/>
  <c r="P130" i="1"/>
  <c r="P120" i="1"/>
  <c r="P72" i="1"/>
  <c r="P23" i="1"/>
  <c r="P731" i="1"/>
  <c r="P485" i="1"/>
  <c r="P89" i="1"/>
  <c r="P689" i="1"/>
  <c r="P435" i="1"/>
  <c r="P160" i="1"/>
  <c r="P35" i="1"/>
  <c r="P30" i="1"/>
  <c r="P196" i="1"/>
  <c r="P142" i="1"/>
  <c r="P877" i="1"/>
  <c r="P475" i="1"/>
  <c r="P718" i="1"/>
  <c r="P112" i="1"/>
  <c r="P563" i="1"/>
  <c r="P258" i="1"/>
  <c r="P90" i="1"/>
  <c r="P647" i="1"/>
  <c r="P305" i="1"/>
  <c r="P432" i="1"/>
  <c r="P14" i="1"/>
  <c r="P236" i="1"/>
  <c r="P434" i="1"/>
  <c r="P416" i="1"/>
  <c r="P961" i="1"/>
  <c r="P44" i="1"/>
  <c r="P914" i="1"/>
  <c r="P1311" i="1"/>
  <c r="P1042" i="1"/>
  <c r="P1130" i="1"/>
  <c r="P503" i="1"/>
  <c r="P122" i="1"/>
  <c r="P604" i="1"/>
  <c r="P180" i="1"/>
  <c r="P923" i="1"/>
  <c r="P433" i="1"/>
  <c r="P465" i="1"/>
  <c r="P38" i="1"/>
  <c r="P774" i="1"/>
  <c r="P232" i="1"/>
  <c r="P545" i="1"/>
  <c r="P185" i="1"/>
  <c r="P900" i="1"/>
  <c r="P1207" i="1"/>
  <c r="P1349" i="1"/>
  <c r="P1276" i="1"/>
  <c r="P942" i="1"/>
  <c r="P322" i="1"/>
  <c r="P787" i="1"/>
  <c r="P651" i="1"/>
  <c r="P108" i="1"/>
  <c r="P498" i="1"/>
  <c r="P221" i="1"/>
  <c r="P64" i="1"/>
  <c r="P214" i="1"/>
  <c r="P542" i="1"/>
  <c r="P667" i="1"/>
  <c r="P62" i="1"/>
  <c r="P1109" i="1"/>
  <c r="P1517" i="1"/>
  <c r="P1421" i="1"/>
  <c r="P1167" i="1"/>
  <c r="P1184" i="1"/>
  <c r="P1312" i="1"/>
  <c r="P1089" i="1"/>
  <c r="P464" i="1"/>
  <c r="P648" i="1"/>
  <c r="P174" i="1"/>
  <c r="P782" i="1"/>
  <c r="P440" i="1"/>
  <c r="P928" i="1"/>
  <c r="P85" i="1"/>
  <c r="P106" i="1"/>
  <c r="P22" i="1"/>
  <c r="P519" i="1"/>
  <c r="P143" i="1"/>
  <c r="P793" i="1"/>
  <c r="P701" i="1"/>
  <c r="P788" i="1"/>
  <c r="P149" i="1"/>
  <c r="P105" i="1"/>
  <c r="P87" i="1"/>
  <c r="P719" i="1"/>
  <c r="P657" i="1"/>
  <c r="P795" i="1"/>
  <c r="P635" i="1"/>
  <c r="P17" i="1"/>
  <c r="P9" i="1"/>
  <c r="P168" i="1"/>
  <c r="P746" i="1"/>
  <c r="P948" i="1"/>
  <c r="P244" i="1"/>
  <c r="P79" i="1"/>
  <c r="P451" i="1"/>
  <c r="P300" i="1"/>
  <c r="P443" i="1"/>
  <c r="P496" i="1"/>
  <c r="P501" i="1"/>
  <c r="P158" i="1"/>
  <c r="P441" i="1"/>
  <c r="P936" i="1"/>
  <c r="P2138" i="1"/>
  <c r="P1389" i="1"/>
  <c r="P994" i="1"/>
  <c r="P92" i="1"/>
  <c r="P182" i="1"/>
  <c r="P720" i="1"/>
  <c r="P530" i="1"/>
  <c r="P646" i="1"/>
  <c r="P293" i="1"/>
  <c r="P71" i="1"/>
  <c r="P429" i="1"/>
  <c r="P189" i="1"/>
  <c r="P661" i="1"/>
  <c r="P758" i="1"/>
  <c r="P117" i="1"/>
  <c r="P939" i="1"/>
  <c r="P2150" i="1"/>
  <c r="P1129" i="1"/>
  <c r="P1108" i="1"/>
  <c r="P103" i="1"/>
  <c r="P116" i="1"/>
  <c r="P220" i="1"/>
  <c r="P707" i="1"/>
  <c r="P764" i="1"/>
  <c r="P136" i="1"/>
  <c r="P231" i="1"/>
  <c r="P205" i="1"/>
  <c r="P482" i="1"/>
  <c r="P697" i="1"/>
  <c r="P219" i="1"/>
  <c r="P524" i="1"/>
  <c r="P1123" i="1"/>
  <c r="P1044" i="1"/>
  <c r="P1066" i="1"/>
  <c r="P1159" i="1"/>
  <c r="P1162" i="1" s="1"/>
  <c r="N52" i="11" s="1"/>
  <c r="P1425" i="1"/>
  <c r="P1023" i="1"/>
  <c r="P11" i="1"/>
  <c r="P235" i="1"/>
  <c r="P181" i="1"/>
  <c r="P515" i="1"/>
  <c r="P598" i="1"/>
  <c r="P311" i="1"/>
  <c r="P589" i="1"/>
  <c r="P459" i="1"/>
  <c r="P1065" i="1"/>
  <c r="P1131" i="1"/>
  <c r="P1236" i="1"/>
  <c r="P1188" i="1"/>
  <c r="P1520" i="1"/>
  <c r="P1213" i="1"/>
  <c r="P430" i="1"/>
  <c r="P632" i="1"/>
  <c r="P915" i="1"/>
  <c r="P1040" i="1"/>
  <c r="P905" i="1"/>
  <c r="P148" i="1"/>
  <c r="P121" i="1"/>
  <c r="N689" i="1"/>
  <c r="O1830" i="1"/>
  <c r="O839" i="1"/>
  <c r="O864" i="1"/>
  <c r="O3017" i="1"/>
  <c r="O837" i="1"/>
  <c r="O833" i="1"/>
  <c r="O3022" i="1"/>
  <c r="O863" i="1"/>
  <c r="O836" i="1"/>
  <c r="O2739" i="1"/>
  <c r="O1838" i="1"/>
  <c r="O1833" i="1"/>
  <c r="O2525" i="1"/>
  <c r="O2527" i="1"/>
  <c r="O2031" i="1"/>
  <c r="O2740" i="1"/>
  <c r="N2021" i="1"/>
  <c r="N793" i="1"/>
  <c r="N747" i="1"/>
  <c r="N573" i="1"/>
  <c r="N935" i="1"/>
  <c r="N244" i="1"/>
  <c r="N1908" i="1"/>
  <c r="N1011" i="1"/>
  <c r="N764" i="1"/>
  <c r="N160" i="1"/>
  <c r="N1897" i="1"/>
  <c r="N915" i="1"/>
  <c r="N2075" i="1"/>
  <c r="N558" i="1"/>
  <c r="N717" i="1"/>
  <c r="N1123" i="1"/>
  <c r="N82" i="1"/>
  <c r="N488" i="1"/>
  <c r="N622" i="1"/>
  <c r="N30" i="1"/>
  <c r="N409" i="1"/>
  <c r="N619" i="1"/>
  <c r="N34" i="1"/>
  <c r="P452" i="1"/>
  <c r="P190" i="1"/>
  <c r="P620" i="1"/>
  <c r="P573" i="1"/>
  <c r="P800" i="1"/>
  <c r="P587" i="1"/>
  <c r="P61" i="1"/>
  <c r="P500" i="1"/>
  <c r="P67" i="1"/>
  <c r="P114" i="1"/>
  <c r="P423" i="1"/>
  <c r="P215" i="1"/>
  <c r="P728" i="1"/>
  <c r="P76" i="1"/>
  <c r="P462" i="1"/>
  <c r="P104" i="1"/>
  <c r="P740" i="1"/>
  <c r="P929" i="1"/>
  <c r="P230" i="1"/>
  <c r="P140" i="1"/>
  <c r="P470" i="1"/>
  <c r="P426" i="1"/>
  <c r="P488" i="1"/>
  <c r="P561" i="1"/>
  <c r="P615" i="1"/>
  <c r="P70" i="1"/>
  <c r="P411" i="1"/>
  <c r="O2752" i="1"/>
  <c r="O3060" i="1"/>
  <c r="O1834" i="1"/>
  <c r="O2027" i="1"/>
  <c r="O1846" i="1"/>
  <c r="O3007" i="1"/>
  <c r="O834" i="1"/>
  <c r="O862" i="1"/>
  <c r="O3011" i="1"/>
  <c r="O3026" i="1"/>
  <c r="O829" i="1"/>
  <c r="O2028" i="1"/>
  <c r="O869" i="1"/>
  <c r="O1843" i="1"/>
  <c r="O851" i="1"/>
  <c r="O3064" i="1"/>
  <c r="O859" i="1"/>
  <c r="N485" i="1"/>
  <c r="N150" i="1"/>
  <c r="N752" i="1"/>
  <c r="N1046" i="1"/>
  <c r="P458" i="1"/>
  <c r="P499" i="1"/>
  <c r="P536" i="1"/>
  <c r="P187" i="1"/>
  <c r="P314" i="1"/>
  <c r="P2156" i="1"/>
  <c r="P10" i="1"/>
  <c r="P446" i="1"/>
  <c r="P192" i="1"/>
  <c r="P480" i="1"/>
  <c r="P537" i="1"/>
  <c r="P280" i="1"/>
  <c r="P268" i="1"/>
  <c r="P252" i="1"/>
  <c r="P245" i="1"/>
  <c r="P461" i="1"/>
  <c r="P771" i="1"/>
  <c r="P611" i="1"/>
  <c r="P879" i="1"/>
  <c r="P52" i="1"/>
  <c r="P119" i="1"/>
  <c r="P540" i="1"/>
  <c r="P246" i="1"/>
  <c r="P177" i="1"/>
  <c r="P321" i="1"/>
  <c r="P700" i="1"/>
  <c r="P445" i="1"/>
  <c r="O831" i="1"/>
  <c r="O1828" i="1"/>
  <c r="O858" i="1"/>
  <c r="O3058" i="1"/>
  <c r="O2522" i="1"/>
  <c r="O2541" i="1"/>
  <c r="O2534" i="1"/>
  <c r="O2538" i="1"/>
  <c r="O2733" i="1"/>
  <c r="O2515" i="1"/>
  <c r="O3069" i="1"/>
  <c r="O2540" i="1"/>
  <c r="O2535" i="1"/>
  <c r="O1831" i="1"/>
  <c r="O3008" i="1"/>
  <c r="O3030" i="1"/>
  <c r="O832" i="1"/>
  <c r="N594" i="1"/>
  <c r="N1410" i="1"/>
  <c r="N2498" i="1"/>
  <c r="O2745" i="1"/>
  <c r="O2537" i="1"/>
  <c r="O845" i="1"/>
  <c r="O3059" i="1"/>
  <c r="O3024" i="1"/>
  <c r="O841" i="1"/>
  <c r="K36" i="6"/>
  <c r="O2744" i="1"/>
  <c r="O2736" i="1"/>
  <c r="O865" i="1"/>
  <c r="O2519" i="1"/>
  <c r="O2730" i="1"/>
  <c r="O2033" i="1"/>
  <c r="O2037" i="1"/>
  <c r="O2728" i="1"/>
  <c r="O1837" i="1"/>
  <c r="O1829" i="1"/>
  <c r="O2742" i="1"/>
  <c r="O2732" i="1"/>
  <c r="O823" i="1"/>
  <c r="O868" i="1"/>
  <c r="O860" i="1"/>
  <c r="N1238" i="1"/>
  <c r="N1627" i="1"/>
  <c r="N450" i="1"/>
  <c r="N196" i="1"/>
  <c r="N234" i="1"/>
  <c r="N1243" i="1"/>
  <c r="N656" i="1"/>
  <c r="N3192" i="1"/>
  <c r="N653" i="1"/>
  <c r="N893" i="1"/>
  <c r="N449" i="1"/>
  <c r="N147" i="1"/>
  <c r="N303" i="1"/>
  <c r="N81" i="1"/>
  <c r="N951" i="1"/>
  <c r="N1293" i="1"/>
  <c r="N243" i="1"/>
  <c r="N738" i="1"/>
  <c r="N786" i="1"/>
  <c r="N207" i="1"/>
  <c r="N696" i="1"/>
  <c r="N899" i="1"/>
  <c r="N2054" i="1"/>
  <c r="N1339" i="1"/>
  <c r="N936" i="1"/>
  <c r="N683" i="1"/>
  <c r="N1466" i="1"/>
  <c r="N1704" i="1"/>
  <c r="N1192" i="1"/>
  <c r="N1962" i="1"/>
  <c r="N1860" i="1"/>
  <c r="N748" i="1"/>
  <c r="N675" i="1"/>
  <c r="N424" i="1"/>
  <c r="N166" i="1"/>
  <c r="N1168" i="1"/>
  <c r="N253" i="1"/>
  <c r="N1340" i="1"/>
  <c r="N883" i="1"/>
  <c r="N162" i="1"/>
  <c r="N750" i="1"/>
  <c r="N315" i="1"/>
  <c r="N209" i="1"/>
  <c r="N29" i="1"/>
  <c r="N618" i="1"/>
  <c r="N999" i="1"/>
  <c r="N466" i="1"/>
  <c r="N740" i="1"/>
  <c r="N621" i="1"/>
  <c r="N87" i="1"/>
  <c r="N112" i="1"/>
  <c r="N920" i="1"/>
  <c r="N1052" i="1"/>
  <c r="N1715" i="1"/>
  <c r="N190" i="1"/>
  <c r="N801" i="1"/>
  <c r="N1102" i="1"/>
  <c r="N2022" i="1"/>
  <c r="N1370" i="1"/>
  <c r="N1637" i="1"/>
  <c r="N1904" i="1"/>
  <c r="N730" i="1"/>
  <c r="N206" i="1"/>
  <c r="N459" i="1"/>
  <c r="N606" i="1"/>
  <c r="N965" i="1"/>
  <c r="N181" i="1"/>
  <c r="N1137" i="1"/>
  <c r="N673" i="1"/>
  <c r="N909" i="1"/>
  <c r="N739" i="1"/>
  <c r="N415" i="1"/>
  <c r="N33" i="1"/>
  <c r="N23" i="1"/>
  <c r="N153" i="1"/>
  <c r="N968" i="1"/>
  <c r="N194" i="1"/>
  <c r="N697" i="1"/>
  <c r="N300" i="1"/>
  <c r="N505" i="1"/>
  <c r="N1740" i="1"/>
  <c r="N819" i="1"/>
  <c r="N812" i="1"/>
  <c r="N582" i="1"/>
  <c r="N814" i="1"/>
  <c r="N894" i="1"/>
  <c r="N2099" i="1"/>
  <c r="N1050" i="1"/>
  <c r="N1639" i="1"/>
  <c r="N1705" i="1"/>
  <c r="N1526" i="1"/>
  <c r="N979" i="1"/>
  <c r="N451" i="1"/>
  <c r="N610" i="1"/>
  <c r="N2290" i="1"/>
  <c r="N744" i="1"/>
  <c r="N923" i="1"/>
  <c r="N1106" i="1"/>
  <c r="N902" i="1"/>
  <c r="N535" i="1"/>
  <c r="N490" i="1"/>
  <c r="N236" i="1"/>
  <c r="N164" i="1"/>
  <c r="N470" i="1"/>
  <c r="N202" i="1"/>
  <c r="N550" i="1"/>
  <c r="N269" i="1"/>
  <c r="N745" i="1"/>
  <c r="N293" i="1"/>
  <c r="N106" i="1"/>
  <c r="N1870" i="1"/>
  <c r="N148" i="1"/>
  <c r="N911" i="1"/>
  <c r="N654" i="1"/>
  <c r="N92" i="1"/>
  <c r="N1540" i="1"/>
  <c r="N3186" i="1"/>
  <c r="N1261" i="1"/>
  <c r="N1689" i="1"/>
  <c r="O2526" i="1"/>
  <c r="O3057" i="1"/>
  <c r="O3066" i="1"/>
  <c r="O2030" i="1"/>
  <c r="O856" i="1"/>
  <c r="O3028" i="1"/>
  <c r="O3013" i="1"/>
  <c r="O1847" i="1"/>
  <c r="O2528" i="1"/>
  <c r="O2743" i="1"/>
  <c r="O838" i="1"/>
  <c r="O1848" i="1"/>
  <c r="O2755" i="1"/>
  <c r="O3031" i="1"/>
  <c r="O3010" i="1"/>
  <c r="O1841" i="1"/>
  <c r="O3019" i="1"/>
  <c r="O2518" i="1"/>
  <c r="O830" i="1"/>
  <c r="O3014" i="1"/>
  <c r="O872" i="1"/>
  <c r="N1054" i="1"/>
  <c r="N925" i="1"/>
  <c r="N489" i="1"/>
  <c r="N469" i="1"/>
  <c r="N2485" i="1"/>
  <c r="N686" i="1"/>
  <c r="N559" i="1"/>
  <c r="N1476" i="1"/>
  <c r="N272" i="1"/>
  <c r="N542" i="1"/>
  <c r="N316" i="1"/>
  <c r="N421" i="1"/>
  <c r="N103" i="1"/>
  <c r="N2156" i="1"/>
  <c r="N2309" i="1"/>
  <c r="N584" i="1"/>
  <c r="N903" i="1"/>
  <c r="N411" i="1"/>
  <c r="N632" i="1"/>
  <c r="N77" i="1"/>
  <c r="N1001" i="1"/>
  <c r="N149" i="1"/>
  <c r="N587" i="1"/>
  <c r="N221" i="1"/>
  <c r="N21" i="1"/>
  <c r="N1539" i="1"/>
  <c r="N1049" i="1"/>
  <c r="N1329" i="1"/>
  <c r="N2645" i="1"/>
  <c r="N1084" i="1"/>
  <c r="N716" i="1"/>
  <c r="N265" i="1"/>
  <c r="N305" i="1"/>
  <c r="N1309" i="1"/>
  <c r="N287" i="1"/>
  <c r="N246" i="1"/>
  <c r="N1087" i="1"/>
  <c r="N516" i="1"/>
  <c r="N178" i="1"/>
  <c r="N525" i="1"/>
  <c r="N691" i="1"/>
  <c r="N31" i="1"/>
  <c r="N20" i="1"/>
  <c r="N2624" i="1"/>
  <c r="N926" i="1"/>
  <c r="N766" i="1"/>
  <c r="N671" i="1"/>
  <c r="N258" i="1"/>
  <c r="N614" i="1"/>
  <c r="N1257" i="1"/>
  <c r="N292" i="1"/>
  <c r="N808" i="1"/>
  <c r="N715" i="1"/>
  <c r="N83" i="1"/>
  <c r="N1074" i="1"/>
  <c r="N1631" i="1"/>
  <c r="N1542" i="1"/>
  <c r="N660" i="1"/>
  <c r="N1352" i="1"/>
  <c r="N719" i="1"/>
  <c r="N169" i="1"/>
  <c r="N709" i="1"/>
  <c r="N1858" i="1"/>
  <c r="N890" i="1"/>
  <c r="N651" i="1"/>
  <c r="N1100" i="1"/>
  <c r="N472" i="1"/>
  <c r="N813" i="1"/>
  <c r="N733" i="1"/>
  <c r="N119" i="1"/>
  <c r="N118" i="1"/>
  <c r="N14" i="1"/>
  <c r="N1169" i="1"/>
  <c r="N563" i="1"/>
  <c r="N884" i="1"/>
  <c r="N259" i="1"/>
  <c r="N214" i="1"/>
  <c r="N193" i="1"/>
  <c r="N523" i="1"/>
  <c r="N435" i="1"/>
  <c r="N49" i="1"/>
  <c r="N226" i="1"/>
  <c r="N918" i="1"/>
  <c r="N1034" i="1"/>
  <c r="N2255" i="1"/>
  <c r="N1919" i="1"/>
  <c r="N1310" i="1"/>
  <c r="N1089" i="1"/>
  <c r="N802" i="1"/>
  <c r="N682" i="1"/>
  <c r="N924" i="1"/>
  <c r="N439" i="1"/>
  <c r="N311" i="1"/>
  <c r="N492" i="1"/>
  <c r="N2014" i="1"/>
  <c r="N1332" i="1"/>
  <c r="N569" i="1"/>
  <c r="N916" i="1"/>
  <c r="N474" i="1"/>
  <c r="N2094" i="1"/>
  <c r="N1207" i="1"/>
  <c r="N879" i="1"/>
  <c r="N613" i="1"/>
  <c r="N648" i="1"/>
  <c r="N468" i="1"/>
  <c r="N257" i="1"/>
  <c r="N481" i="1"/>
  <c r="N975" i="1"/>
  <c r="N596" i="1"/>
  <c r="N110" i="1"/>
  <c r="N24" i="1"/>
  <c r="N52" i="1"/>
  <c r="N294" i="1"/>
  <c r="N191" i="1"/>
  <c r="N2236" i="1"/>
  <c r="N1199" i="1"/>
  <c r="N969" i="1"/>
  <c r="N513" i="1"/>
  <c r="N552" i="1"/>
  <c r="N428" i="1"/>
  <c r="N771" i="1"/>
  <c r="N232" i="1"/>
  <c r="N891" i="1"/>
  <c r="N463" i="1"/>
  <c r="N117" i="1"/>
  <c r="N218" i="1"/>
  <c r="N1910" i="1"/>
  <c r="N987" i="1"/>
  <c r="N977" i="1"/>
  <c r="N446" i="1"/>
  <c r="N471" i="1"/>
  <c r="N729" i="1"/>
  <c r="N1545" i="1"/>
  <c r="N990" i="1"/>
  <c r="N743" i="1"/>
  <c r="N639" i="1"/>
  <c r="N1754" i="1"/>
  <c r="N1036" i="1"/>
  <c r="N620" i="1"/>
  <c r="N668" i="1"/>
  <c r="N904" i="1"/>
  <c r="N728" i="1"/>
  <c r="N28" i="1"/>
  <c r="N64" i="1"/>
  <c r="N480" i="1"/>
  <c r="N798" i="1"/>
  <c r="N1159" i="1"/>
  <c r="N1162" i="1" s="1"/>
  <c r="J52" i="11" s="1"/>
  <c r="N1822" i="1"/>
  <c r="N1433" i="1"/>
  <c r="N1473" i="1"/>
  <c r="N1103" i="1"/>
  <c r="N1202" i="1"/>
  <c r="N1514" i="1"/>
  <c r="N1214" i="1"/>
  <c r="N1491" i="1"/>
  <c r="N1709" i="1"/>
  <c r="N989" i="1"/>
  <c r="N1291" i="1"/>
  <c r="N2016" i="1"/>
  <c r="N1564" i="1"/>
  <c r="N2009" i="1"/>
  <c r="N2562" i="1"/>
  <c r="N948" i="1"/>
  <c r="N886" i="1"/>
  <c r="N320" i="1"/>
  <c r="N741" i="1"/>
  <c r="N731" i="1"/>
  <c r="N184" i="1"/>
  <c r="N681" i="1"/>
  <c r="N2253" i="1"/>
  <c r="N1072" i="1"/>
  <c r="N591" i="1"/>
  <c r="N625" i="1"/>
  <c r="N765" i="1"/>
  <c r="N1489" i="1"/>
  <c r="N1002" i="1"/>
  <c r="N524" i="1"/>
  <c r="N940" i="1"/>
  <c r="N423" i="1"/>
  <c r="N778" i="1"/>
  <c r="N974" i="1"/>
  <c r="N887" i="1"/>
  <c r="N657" i="1"/>
  <c r="N180" i="1"/>
  <c r="N94" i="1"/>
  <c r="N151" i="1"/>
  <c r="N44" i="1"/>
  <c r="N19" i="1"/>
  <c r="N314" i="1"/>
  <c r="N2162" i="1"/>
  <c r="N1389" i="1"/>
  <c r="N497" i="1"/>
  <c r="N956" i="1"/>
  <c r="N268" i="1"/>
  <c r="N454" i="1"/>
  <c r="N892" i="1"/>
  <c r="N757" i="1"/>
  <c r="N533" i="1"/>
  <c r="N45" i="1"/>
  <c r="N90" i="1"/>
  <c r="N323" i="1"/>
  <c r="N1879" i="1"/>
  <c r="N994" i="1"/>
  <c r="N279" i="1"/>
  <c r="N605" i="1"/>
  <c r="N289" i="1"/>
  <c r="N237" i="1"/>
  <c r="N1666" i="1"/>
  <c r="N1290" i="1"/>
  <c r="N964" i="1"/>
  <c r="N140" i="1"/>
  <c r="N1708" i="1"/>
  <c r="N934" i="1"/>
  <c r="N496" i="1"/>
  <c r="N283" i="1"/>
  <c r="N659" i="1"/>
  <c r="N453" i="1"/>
  <c r="N122" i="1"/>
  <c r="N124" i="1"/>
  <c r="N298" i="1"/>
  <c r="N901" i="1"/>
  <c r="N1274" i="1"/>
  <c r="N1436" i="1"/>
  <c r="N2783" i="1"/>
  <c r="N1772" i="1"/>
  <c r="N1391" i="1"/>
  <c r="N1327" i="1"/>
  <c r="N1985" i="1"/>
  <c r="N1187" i="1"/>
  <c r="N2217" i="1"/>
  <c r="N2552" i="1"/>
  <c r="N1246" i="1"/>
  <c r="N2551" i="1"/>
  <c r="N2450" i="1"/>
  <c r="N1573" i="1"/>
  <c r="N1366" i="1"/>
  <c r="N3093" i="1"/>
  <c r="N2939" i="1"/>
  <c r="N1307" i="1"/>
  <c r="N528" i="1"/>
  <c r="N175" i="1"/>
  <c r="N895" i="1"/>
  <c r="N640" i="1"/>
  <c r="N707" i="1"/>
  <c r="N213" i="1"/>
  <c r="N419" i="1"/>
  <c r="N1301" i="1"/>
  <c r="N1730" i="1"/>
  <c r="N967" i="1"/>
  <c r="N539" i="1"/>
  <c r="N177" i="1"/>
  <c r="N1756" i="1"/>
  <c r="N1007" i="1"/>
  <c r="N531" i="1"/>
  <c r="N699" i="1"/>
  <c r="N422" i="1"/>
  <c r="N195" i="1"/>
  <c r="N676" i="1"/>
  <c r="N511" i="1"/>
  <c r="N720" i="1"/>
  <c r="N131" i="1"/>
  <c r="N188" i="1"/>
  <c r="N75" i="1"/>
  <c r="N179" i="1"/>
  <c r="N201" i="1"/>
  <c r="N321" i="1"/>
  <c r="N1748" i="1"/>
  <c r="N1039" i="1"/>
  <c r="N713" i="1"/>
  <c r="N585" i="1"/>
  <c r="N760" i="1"/>
  <c r="N784" i="1"/>
  <c r="N592" i="1"/>
  <c r="N718" i="1"/>
  <c r="N662" i="1"/>
  <c r="N301" i="1"/>
  <c r="N50" i="1"/>
  <c r="N114" i="1"/>
  <c r="N1010" i="1"/>
  <c r="N907" i="1"/>
  <c r="N517" i="1"/>
  <c r="N580" i="1"/>
  <c r="N215" i="1"/>
  <c r="N773" i="1"/>
  <c r="N1665" i="1"/>
  <c r="N961" i="1"/>
  <c r="N687" i="1"/>
  <c r="N478" i="1"/>
  <c r="N1469" i="1"/>
  <c r="N636" i="1"/>
  <c r="N508" i="1"/>
  <c r="N89" i="1"/>
  <c r="N600" i="1"/>
  <c r="N476" i="1"/>
  <c r="N781" i="1"/>
  <c r="N60" i="1"/>
  <c r="N669" i="1"/>
  <c r="N702" i="1"/>
  <c r="N1078" i="1"/>
  <c r="N1119" i="1"/>
  <c r="N1556" i="1"/>
  <c r="N2285" i="1"/>
  <c r="N1306" i="1"/>
  <c r="N2064" i="1"/>
  <c r="N1424" i="1"/>
  <c r="N1768" i="1"/>
  <c r="N1471" i="1"/>
  <c r="N2340" i="1"/>
  <c r="N1345" i="1"/>
  <c r="N1734" i="1"/>
  <c r="N2315" i="1"/>
  <c r="N1025" i="1"/>
  <c r="N1411" i="1"/>
  <c r="N2352" i="1"/>
  <c r="N2065" i="1"/>
  <c r="N1239" i="1"/>
  <c r="N881" i="1"/>
  <c r="N792" i="1"/>
  <c r="N512" i="1"/>
  <c r="N779" i="1"/>
  <c r="N448" i="1"/>
  <c r="N889" i="1"/>
  <c r="N170" i="1"/>
  <c r="N1502" i="1"/>
  <c r="N1513" i="1"/>
  <c r="N711" i="1"/>
  <c r="N304" i="1"/>
  <c r="N922" i="1"/>
  <c r="N2339" i="1"/>
  <c r="N1453" i="1"/>
  <c r="N642" i="1"/>
  <c r="N205" i="1"/>
  <c r="N581" i="1"/>
  <c r="N919" i="1"/>
  <c r="N307" i="1"/>
  <c r="N479" i="1"/>
  <c r="N556" i="1"/>
  <c r="N211" i="1"/>
  <c r="N101" i="1"/>
  <c r="N553" i="1"/>
  <c r="N120" i="1"/>
  <c r="N787" i="1"/>
  <c r="N574" i="1"/>
  <c r="N1882" i="1"/>
  <c r="N993" i="1"/>
  <c r="N288" i="1"/>
  <c r="N225" i="1"/>
  <c r="N176" i="1"/>
  <c r="N898" i="1"/>
  <c r="N296" i="1"/>
  <c r="N412" i="1"/>
  <c r="N141" i="1"/>
  <c r="N231" i="1"/>
  <c r="N616" i="1"/>
  <c r="N1969" i="1"/>
  <c r="N1165" i="1"/>
  <c r="N540" i="1"/>
  <c r="N753" i="1"/>
  <c r="N222" i="1"/>
  <c r="N912" i="1"/>
  <c r="N467" i="1"/>
  <c r="N1343" i="1"/>
  <c r="N928" i="1"/>
  <c r="N306" i="1"/>
  <c r="N663" i="1"/>
  <c r="N1080" i="1"/>
  <c r="N1321" i="1"/>
  <c r="N484" i="1"/>
  <c r="N427" i="1"/>
  <c r="N498" i="1"/>
  <c r="N509" i="1"/>
  <c r="N658" i="1"/>
  <c r="N310" i="1"/>
  <c r="N534" i="1"/>
  <c r="N933" i="1"/>
  <c r="N1598" i="1"/>
  <c r="N1125" i="1"/>
  <c r="N1855" i="1"/>
  <c r="N2476" i="1"/>
  <c r="N1013" i="1"/>
  <c r="N1891" i="1"/>
  <c r="N1872" i="1"/>
  <c r="N1170" i="1"/>
  <c r="N1385" i="1"/>
  <c r="N2447" i="1"/>
  <c r="N1233" i="1"/>
  <c r="N2400" i="1"/>
  <c r="N458" i="1"/>
  <c r="N1062" i="1"/>
  <c r="N1056" i="1"/>
  <c r="N955" i="1"/>
  <c r="N746" i="1"/>
  <c r="N212" i="1"/>
  <c r="N690" i="1"/>
  <c r="N978" i="1"/>
  <c r="N1022" i="1"/>
  <c r="N611" i="1"/>
  <c r="N815" i="1"/>
  <c r="N560" i="1"/>
  <c r="N1032" i="1"/>
  <c r="N897" i="1"/>
  <c r="N444" i="1"/>
  <c r="N564" i="1"/>
  <c r="N777" i="1"/>
  <c r="N167" i="1"/>
  <c r="N609" i="1"/>
  <c r="N187" i="1"/>
  <c r="N882" i="1"/>
  <c r="N1346" i="1"/>
  <c r="N1129" i="1"/>
  <c r="N1532" i="1"/>
  <c r="N2355" i="1"/>
  <c r="N2353" i="1"/>
  <c r="N1304" i="1"/>
  <c r="N1064" i="1"/>
  <c r="N2067" i="1"/>
  <c r="N1298" i="1"/>
  <c r="N1448" i="1"/>
  <c r="N727" i="1"/>
  <c r="N1752" i="1"/>
  <c r="N1815" i="1"/>
  <c r="N545" i="1"/>
  <c r="N1312" i="1"/>
  <c r="N1213" i="1"/>
  <c r="N2179" i="1"/>
  <c r="N1033" i="1"/>
  <c r="N670" i="1"/>
  <c r="N796" i="1"/>
  <c r="N661" i="1"/>
  <c r="N138" i="1"/>
  <c r="N264" i="1"/>
  <c r="N1065" i="1"/>
  <c r="N685" i="1"/>
  <c r="N313" i="1"/>
  <c r="N1979" i="1"/>
  <c r="N1605" i="1"/>
  <c r="N652" i="1"/>
  <c r="N309" i="1"/>
  <c r="N519" i="1"/>
  <c r="N650" i="1"/>
  <c r="N43" i="1"/>
  <c r="N59" i="1"/>
  <c r="N938" i="1"/>
  <c r="N921" i="1"/>
  <c r="N1688" i="1"/>
  <c r="N1344" i="1"/>
  <c r="N1392" i="1"/>
  <c r="N2104" i="1"/>
  <c r="N1314" i="1"/>
  <c r="N1978" i="1"/>
  <c r="N1667" i="1"/>
  <c r="N1090" i="1"/>
  <c r="N1215" i="1"/>
  <c r="N1241" i="1"/>
  <c r="N998" i="1"/>
  <c r="N1236" i="1"/>
  <c r="N1950" i="1"/>
  <c r="N158" i="1"/>
  <c r="N1700" i="1"/>
  <c r="N2603" i="1"/>
  <c r="N2354" i="1"/>
  <c r="N1619" i="1"/>
  <c r="N1672" i="1"/>
  <c r="N2469" i="1"/>
  <c r="N2163" i="1"/>
  <c r="N1308" i="1"/>
  <c r="N1959" i="1"/>
  <c r="N2000" i="1"/>
  <c r="N1299" i="1"/>
  <c r="N1093" i="1"/>
  <c r="N1294" i="1"/>
  <c r="N1393" i="1"/>
  <c r="N684" i="1"/>
  <c r="N878" i="1"/>
  <c r="N414" i="1"/>
  <c r="N2324" i="1"/>
  <c r="N1818" i="1"/>
  <c r="N2258" i="1"/>
  <c r="N2017" i="1"/>
  <c r="N1204" i="1"/>
  <c r="N2132" i="1"/>
  <c r="N1245" i="1"/>
  <c r="N1088" i="1"/>
  <c r="N1820" i="1"/>
  <c r="N985" i="1"/>
  <c r="N1852" i="1"/>
  <c r="N597" i="1"/>
  <c r="N2487" i="1"/>
  <c r="N1934" i="1"/>
  <c r="N1764" i="1"/>
  <c r="N2477" i="1"/>
  <c r="N1555" i="1"/>
  <c r="N1541" i="1"/>
  <c r="N1681" i="1"/>
  <c r="N1983" i="1"/>
  <c r="N1061" i="1"/>
  <c r="N1203" i="1"/>
  <c r="N2392" i="1"/>
  <c r="N1706" i="1"/>
  <c r="N1690" i="1"/>
  <c r="N2202" i="1"/>
  <c r="N2192" i="1"/>
  <c r="N1691" i="1"/>
  <c r="N996" i="1"/>
  <c r="N1030" i="1"/>
  <c r="N1588" i="1"/>
  <c r="N1018" i="1"/>
  <c r="N1795" i="1"/>
  <c r="N1649" i="1"/>
  <c r="N1248" i="1"/>
  <c r="N1909" i="1"/>
  <c r="N1918" i="1"/>
  <c r="N2207" i="1"/>
  <c r="N1262" i="1"/>
  <c r="N1195" i="1"/>
  <c r="N1240" i="1"/>
  <c r="N1313" i="1"/>
  <c r="N1020" i="1"/>
  <c r="N546" i="1"/>
  <c r="N910" i="1"/>
  <c r="N758" i="1"/>
  <c r="N615" i="1"/>
  <c r="N693" i="1"/>
  <c r="N555" i="1"/>
  <c r="N80" i="1"/>
  <c r="N137" i="1"/>
  <c r="N950" i="1"/>
  <c r="N908" i="1"/>
  <c r="N302" i="1"/>
  <c r="N763" i="1"/>
  <c r="N586" i="1"/>
  <c r="N598" i="1"/>
  <c r="N888" i="1"/>
  <c r="N1336" i="1"/>
  <c r="N1303" i="1"/>
  <c r="N486" i="1"/>
  <c r="N900" i="1"/>
  <c r="N674" i="1"/>
  <c r="N1122" i="1"/>
  <c r="N1430" i="1"/>
  <c r="N418" i="1"/>
  <c r="N593" i="1"/>
  <c r="N807" i="1"/>
  <c r="N775" i="1"/>
  <c r="N1992" i="1"/>
  <c r="N1349" i="1"/>
  <c r="N1928" i="1"/>
  <c r="N1798" i="1"/>
  <c r="N1853" i="1"/>
  <c r="N1579" i="1"/>
  <c r="N1234" i="1"/>
  <c r="N1566" i="1"/>
  <c r="N1463" i="1"/>
  <c r="N1079" i="1"/>
  <c r="N1405" i="1"/>
  <c r="N1070" i="1"/>
  <c r="N927" i="1"/>
  <c r="N260" i="1"/>
  <c r="N762" i="1"/>
  <c r="N1993" i="1"/>
  <c r="N1508" i="1"/>
  <c r="N1575" i="1"/>
  <c r="N1800" i="1"/>
  <c r="N2011" i="1"/>
  <c r="N1895" i="1"/>
  <c r="N1515" i="1"/>
  <c r="N1045" i="1"/>
  <c r="N1612" i="1"/>
  <c r="N983" i="1"/>
  <c r="N1177" i="1"/>
  <c r="N937" i="1"/>
  <c r="N2557" i="1"/>
  <c r="N1574" i="1"/>
  <c r="N2092" i="1"/>
  <c r="N1856" i="1"/>
  <c r="N1127" i="1"/>
  <c r="N2005" i="1"/>
  <c r="N1035" i="1"/>
  <c r="N1383" i="1"/>
  <c r="N1664" i="1"/>
  <c r="N1135" i="1"/>
  <c r="N1196" i="1"/>
  <c r="N2650" i="1"/>
  <c r="N1544" i="1"/>
  <c r="N2203" i="1"/>
  <c r="N1746" i="1"/>
  <c r="N1753" i="1"/>
  <c r="N1569" i="1"/>
  <c r="N1167" i="1"/>
  <c r="N1431" i="1"/>
  <c r="N1086" i="1"/>
  <c r="N1390" i="1"/>
  <c r="N2193" i="1"/>
  <c r="N1884" i="1"/>
  <c r="N2080" i="1"/>
  <c r="N2294" i="1"/>
  <c r="N2109" i="1"/>
  <c r="N1953" i="1"/>
  <c r="N1120" i="1"/>
  <c r="N1176" i="1"/>
  <c r="N1258" i="1"/>
  <c r="N1337" i="1"/>
  <c r="N1594" i="1"/>
  <c r="N588" i="1"/>
  <c r="N608" i="1"/>
  <c r="N499" i="1"/>
  <c r="N317" i="1"/>
  <c r="N37" i="1"/>
  <c r="N86" i="1"/>
  <c r="N35" i="1"/>
  <c r="N810" i="1"/>
  <c r="N266" i="1"/>
  <c r="N143" i="1"/>
  <c r="N595" i="1"/>
  <c r="N806" i="1"/>
  <c r="N139" i="1"/>
  <c r="N917" i="1"/>
  <c r="N732" i="1"/>
  <c r="N1509" i="1"/>
  <c r="N2817" i="1"/>
  <c r="N440" i="1"/>
  <c r="N649" i="1"/>
  <c r="N694" i="1"/>
  <c r="N1055" i="1"/>
  <c r="N3187" i="1"/>
  <c r="N604" i="1"/>
  <c r="N452" i="1"/>
  <c r="N429" i="1"/>
  <c r="N431" i="1"/>
  <c r="N1686" i="1"/>
  <c r="N2107" i="1"/>
  <c r="N1726" i="1"/>
  <c r="N1454" i="1"/>
  <c r="N1373" i="1"/>
  <c r="N2891" i="1"/>
  <c r="N2063" i="1"/>
  <c r="N1679" i="1"/>
  <c r="N1107" i="1"/>
  <c r="N1464" i="1"/>
  <c r="N1180" i="1"/>
  <c r="N880" i="1"/>
  <c r="N277" i="1"/>
  <c r="N174" i="1"/>
  <c r="N91" i="1"/>
  <c r="N2804" i="1"/>
  <c r="N1813" i="1"/>
  <c r="N1488" i="1"/>
  <c r="N1697" i="1"/>
  <c r="N1980" i="1"/>
  <c r="N1443" i="1"/>
  <c r="N1609" i="1"/>
  <c r="N1031" i="1"/>
  <c r="N1124" i="1"/>
  <c r="N1191" i="1"/>
  <c r="N1311" i="1"/>
  <c r="N941" i="1"/>
  <c r="N2171" i="1"/>
  <c r="N1954" i="1"/>
  <c r="N1787" i="1"/>
  <c r="N2591" i="1"/>
  <c r="N2172" i="1"/>
  <c r="N1721" i="1"/>
  <c r="M16" i="13" s="1"/>
  <c r="N1041" i="1"/>
  <c r="N1132" i="1"/>
  <c r="N1109" i="1"/>
  <c r="N1130" i="1"/>
  <c r="N2665" i="1"/>
  <c r="N2269" i="1"/>
  <c r="N1986" i="1"/>
  <c r="N1330" i="1"/>
  <c r="N1821" i="1"/>
  <c r="N1761" i="1"/>
  <c r="N1673" i="1"/>
  <c r="N1507" i="1"/>
  <c r="N1386" i="1"/>
  <c r="N1363" i="1"/>
  <c r="N1043" i="1"/>
  <c r="N1766" i="1"/>
  <c r="N1522" i="1"/>
  <c r="N1888" i="1"/>
  <c r="N1751" i="1"/>
  <c r="N1735" i="1"/>
  <c r="N1475" i="1"/>
  <c r="N1580" i="1"/>
  <c r="N1200" i="1"/>
  <c r="N1212" i="1"/>
  <c r="N2648" i="1"/>
  <c r="N2835" i="1"/>
  <c r="N1770" i="1"/>
  <c r="N1328" i="1"/>
  <c r="N1760" i="1"/>
  <c r="N1862" i="1"/>
  <c r="N2490" i="1"/>
  <c r="N2230" i="1"/>
  <c r="N2474" i="1"/>
  <c r="N992" i="1"/>
  <c r="N1300" i="1"/>
  <c r="N1465" i="1"/>
  <c r="N885" i="1"/>
  <c r="N698" i="1"/>
  <c r="N515" i="1"/>
  <c r="N896" i="1"/>
  <c r="N2348" i="1"/>
  <c r="N2667" i="1"/>
  <c r="N1565" i="1"/>
  <c r="N1474" i="1"/>
  <c r="N1468" i="1"/>
  <c r="N1548" i="1"/>
  <c r="N1305" i="1"/>
  <c r="N1206" i="1"/>
  <c r="N1117" i="1"/>
  <c r="N1576" i="1"/>
  <c r="N1633" i="1"/>
  <c r="N799" i="1"/>
  <c r="N1861" i="1"/>
  <c r="N1504" i="1"/>
  <c r="N1511" i="1"/>
  <c r="N1997" i="1"/>
  <c r="N1873" i="1"/>
  <c r="N1558" i="1"/>
  <c r="N1516" i="1"/>
  <c r="N1374" i="1"/>
  <c r="N1398" i="1"/>
  <c r="N1521" i="1"/>
  <c r="N1788" i="1"/>
  <c r="N2047" i="1"/>
  <c r="N1682" i="1"/>
  <c r="N1189" i="1"/>
  <c r="N1447" i="1"/>
  <c r="N1901" i="1"/>
  <c r="N1527" i="1"/>
  <c r="N1037" i="1"/>
  <c r="N1057" i="1"/>
  <c r="N1600" i="1"/>
  <c r="N3115" i="1"/>
  <c r="N2640" i="1"/>
  <c r="N1367" i="1"/>
  <c r="N1518" i="1"/>
  <c r="N2070" i="1"/>
  <c r="N1881" i="1"/>
  <c r="N1494" i="1"/>
  <c r="N1118" i="1"/>
  <c r="N1871" i="1"/>
  <c r="N1000" i="1"/>
  <c r="N1607" i="1"/>
  <c r="N1353" i="1"/>
  <c r="N551" i="1"/>
  <c r="N970" i="1"/>
  <c r="N230" i="1"/>
  <c r="N290" i="1"/>
  <c r="N48" i="1"/>
  <c r="N128" i="1"/>
  <c r="N308" i="1"/>
  <c r="N708" i="1"/>
  <c r="N721" i="1"/>
  <c r="N460" i="1"/>
  <c r="N1661" i="1"/>
  <c r="N1778" i="1"/>
  <c r="N1351" i="1"/>
  <c r="N1218" i="1"/>
  <c r="N1485" i="1"/>
  <c r="N1047" i="1"/>
  <c r="N2480" i="1"/>
  <c r="N1520" i="1"/>
  <c r="N1707" i="1"/>
  <c r="N1348" i="1"/>
  <c r="N995" i="1"/>
  <c r="N1023" i="1"/>
  <c r="N634" i="1"/>
  <c r="N408" i="1"/>
  <c r="N186" i="1"/>
  <c r="N2466" i="1"/>
  <c r="N2023" i="1"/>
  <c r="N1789" i="1"/>
  <c r="N1003" i="1"/>
  <c r="N1493" i="1"/>
  <c r="N1496" i="1"/>
  <c r="N1164" i="1"/>
  <c r="N1042" i="1"/>
  <c r="N1319" i="1"/>
  <c r="N1445" i="1"/>
  <c r="N1338" i="1"/>
  <c r="N1205" i="1"/>
  <c r="N633" i="1"/>
  <c r="N2468" i="1"/>
  <c r="N1647" i="1"/>
  <c r="N1492" i="1"/>
  <c r="N1885" i="1"/>
  <c r="N1857" i="1"/>
  <c r="N1796" i="1"/>
  <c r="N1216" i="1"/>
  <c r="N1506" i="1"/>
  <c r="N1193" i="1"/>
  <c r="N1095" i="1"/>
  <c r="N2265" i="1"/>
  <c r="N1763" i="1"/>
  <c r="N1503" i="1"/>
  <c r="N2301" i="1"/>
  <c r="N1538" i="1"/>
  <c r="N1533" i="1"/>
  <c r="N1179" i="1"/>
  <c r="N1519" i="1"/>
  <c r="N1342" i="1"/>
  <c r="N1136" i="1"/>
  <c r="N2263" i="1"/>
  <c r="N2251" i="1"/>
  <c r="N2554" i="1"/>
  <c r="N1237" i="1"/>
  <c r="N1432" i="1"/>
  <c r="N1407" i="1"/>
  <c r="N1592" i="1"/>
  <c r="N1322" i="1"/>
  <c r="N1219" i="1"/>
  <c r="N1027" i="1"/>
  <c r="N1038" i="1"/>
  <c r="N1048" i="1"/>
  <c r="N635" i="1"/>
  <c r="N692" i="1"/>
  <c r="N182" i="1"/>
  <c r="N795" i="1"/>
  <c r="N506" i="1"/>
  <c r="N66" i="1"/>
  <c r="N216" i="1"/>
  <c r="N447" i="1"/>
  <c r="N295" i="1"/>
  <c r="N536" i="1"/>
  <c r="N788" i="1"/>
  <c r="N1094" i="1"/>
  <c r="N2116" i="1"/>
  <c r="N1040" i="1"/>
  <c r="N1517" i="1"/>
  <c r="N1211" i="1"/>
  <c r="N2437" i="1"/>
  <c r="N1613" i="1"/>
  <c r="N1235" i="1"/>
  <c r="N1512" i="1"/>
  <c r="N1952" i="1"/>
  <c r="N954" i="1"/>
  <c r="N1296" i="1"/>
  <c r="N1925" i="1"/>
  <c r="N2595" i="1"/>
  <c r="N1999" i="1"/>
  <c r="N1660" i="1"/>
  <c r="N1714" i="1"/>
  <c r="N1302" i="1"/>
  <c r="N1937" i="1"/>
  <c r="N3133" i="1"/>
  <c r="N1994" i="1"/>
  <c r="N2134" i="1"/>
  <c r="N2205" i="1"/>
  <c r="N1009" i="1"/>
  <c r="N1645" i="1"/>
  <c r="N1599" i="1"/>
  <c r="N1331" i="1"/>
  <c r="N782" i="1"/>
  <c r="N929" i="1"/>
  <c r="N1546" i="1"/>
  <c r="N2053" i="1"/>
  <c r="N1943" i="1"/>
  <c r="N2787" i="1"/>
  <c r="N1973" i="1"/>
  <c r="N1510" i="1"/>
  <c r="N1501" i="1"/>
  <c r="N2002" i="1"/>
  <c r="N2596" i="1"/>
  <c r="N1121" i="1"/>
  <c r="N1864" i="1"/>
  <c r="N1250" i="1"/>
  <c r="N2120" i="1"/>
  <c r="N1028" i="1"/>
  <c r="N1528" i="1"/>
  <c r="N2227" i="1"/>
  <c r="N1920" i="1"/>
  <c r="N794" i="1"/>
  <c r="N1201" i="1"/>
  <c r="N1115" i="1"/>
  <c r="N2646" i="1"/>
  <c r="N1755" i="1"/>
  <c r="N1932" i="1"/>
  <c r="N1976" i="1"/>
  <c r="N1801" i="1"/>
  <c r="N1900" i="1"/>
  <c r="N2361" i="1"/>
  <c r="N1590" i="1"/>
  <c r="N1984" i="1"/>
  <c r="N2475" i="1"/>
  <c r="N2239" i="1"/>
  <c r="N2307" i="1"/>
  <c r="N1495" i="1"/>
  <c r="N1732" i="1"/>
  <c r="N1683" i="1"/>
  <c r="N1643" i="1"/>
  <c r="N2342" i="1"/>
  <c r="N2019" i="1"/>
  <c r="N1315" i="1"/>
  <c r="N2953" i="1"/>
  <c r="N1974" i="1"/>
  <c r="N2234" i="1"/>
  <c r="N1247" i="1"/>
  <c r="N1942" i="1"/>
  <c r="N1802" i="1"/>
  <c r="N1917" i="1"/>
  <c r="N1249" i="1"/>
  <c r="N2680" i="1"/>
  <c r="N2175" i="1"/>
  <c r="N1662" i="1"/>
  <c r="N1784" i="1"/>
  <c r="N2688" i="1"/>
  <c r="N2473" i="1"/>
  <c r="N1916" i="1"/>
  <c r="N1571" i="1"/>
  <c r="N1769" i="1"/>
  <c r="N2298" i="1"/>
  <c r="N1675" i="1"/>
  <c r="N1794" i="1"/>
  <c r="N1400" i="1"/>
  <c r="N2176" i="1"/>
  <c r="N2336" i="1"/>
  <c r="N1733" i="1"/>
  <c r="N1178" i="1"/>
  <c r="N1085" i="1"/>
  <c r="N1557" i="1"/>
  <c r="N1773" i="1"/>
  <c r="N2571" i="1"/>
  <c r="N1073" i="1"/>
  <c r="N1316" i="1"/>
  <c r="N1816" i="1"/>
  <c r="N1572" i="1"/>
  <c r="N2167" i="1"/>
  <c r="N1497" i="1"/>
  <c r="N2563" i="1"/>
  <c r="N1060" i="1"/>
  <c r="N1252" i="1"/>
  <c r="N2001" i="1"/>
  <c r="N2148" i="1"/>
  <c r="N2800" i="1"/>
  <c r="N1883" i="1"/>
  <c r="N2133" i="1"/>
  <c r="N2191" i="1"/>
  <c r="N2297" i="1"/>
  <c r="N2098" i="1"/>
  <c r="N1472" i="1"/>
  <c r="N1720" i="1"/>
  <c r="N1926" i="1"/>
  <c r="N1131" i="1"/>
  <c r="N1534" i="1"/>
  <c r="N1166" i="1"/>
  <c r="N2216" i="1"/>
  <c r="N2219" i="1"/>
  <c r="N1668" i="1"/>
  <c r="N1318" i="1"/>
  <c r="N1082" i="1"/>
  <c r="N1955" i="1"/>
  <c r="N2274" i="1"/>
  <c r="N2384" i="1"/>
  <c r="N1725" i="1"/>
  <c r="N1242" i="1"/>
  <c r="N2647" i="1"/>
  <c r="N1198" i="1"/>
  <c r="N1455" i="1"/>
  <c r="N2852" i="1"/>
  <c r="N2495" i="1"/>
  <c r="N3170" i="1"/>
  <c r="N1171" i="1"/>
  <c r="N1597" i="1"/>
  <c r="N1484" i="1"/>
  <c r="N1783" i="1"/>
  <c r="N1674" i="1"/>
  <c r="N2320" i="1"/>
  <c r="N991" i="1"/>
  <c r="N1537" i="1"/>
  <c r="N1092" i="1"/>
  <c r="N1652" i="1"/>
  <c r="N2184" i="1"/>
  <c r="N1024" i="1"/>
  <c r="N1185" i="1"/>
  <c r="N1890" i="1"/>
  <c r="N1444" i="1"/>
  <c r="N2393" i="1"/>
  <c r="N1591" i="1"/>
  <c r="N1581" i="1"/>
  <c r="N1905" i="1"/>
  <c r="N1991" i="1"/>
  <c r="N2278" i="1"/>
  <c r="N2209" i="1"/>
  <c r="N2275" i="1"/>
  <c r="N1938" i="1"/>
  <c r="N1874" i="1"/>
  <c r="N1625" i="1"/>
  <c r="N1601" i="1"/>
  <c r="N1750" i="1"/>
  <c r="N1887" i="1"/>
  <c r="N2684" i="1"/>
  <c r="N1577" i="1"/>
  <c r="N1251" i="1"/>
  <c r="N1738" i="1"/>
  <c r="N1435" i="1"/>
  <c r="N1658" i="1"/>
  <c r="N1063" i="1"/>
  <c r="N3097" i="1"/>
  <c r="N1371" i="1"/>
  <c r="N1058" i="1"/>
  <c r="N2375" i="1"/>
  <c r="N1923" i="1"/>
  <c r="N2401" i="1"/>
  <c r="N1075" i="1"/>
  <c r="N1957" i="1"/>
  <c r="N1727" i="1"/>
  <c r="N2310" i="1"/>
  <c r="N2454" i="1"/>
  <c r="N2114" i="1"/>
  <c r="N2686" i="1"/>
  <c r="N1677" i="1"/>
  <c r="N2904" i="1"/>
  <c r="N1635" i="1"/>
  <c r="N1608" i="1"/>
  <c r="N2590" i="1"/>
  <c r="N2857" i="1"/>
  <c r="N1190" i="1"/>
  <c r="N1113" i="1"/>
  <c r="N1091" i="1"/>
  <c r="N1197" i="1"/>
  <c r="N1777" i="1"/>
  <c r="N1911" i="1"/>
  <c r="N1434" i="1"/>
  <c r="N2178" i="1"/>
  <c r="N1014" i="1"/>
  <c r="N2121" i="1"/>
  <c r="N2568" i="1"/>
  <c r="N2581" i="1"/>
  <c r="N1408" i="1"/>
  <c r="N2055" i="1"/>
  <c r="N2259" i="1"/>
  <c r="N2078" i="1"/>
  <c r="N1083" i="1"/>
  <c r="N1567" i="1"/>
  <c r="N570" i="1"/>
  <c r="N197" i="1"/>
  <c r="J36" i="2"/>
  <c r="N97" i="1"/>
  <c r="N617" i="1"/>
  <c r="N502" i="1"/>
  <c r="N583" i="1"/>
  <c r="N2771" i="1"/>
  <c r="N3041" i="1"/>
  <c r="N2861" i="1"/>
  <c r="N3096" i="1"/>
  <c r="N1618" i="1"/>
  <c r="N1628" i="1"/>
  <c r="N2778" i="1"/>
  <c r="N2389" i="1"/>
  <c r="N3125" i="1"/>
  <c r="N3191" i="1"/>
  <c r="N2329" i="1"/>
  <c r="N2895" i="1"/>
  <c r="N2697" i="1"/>
  <c r="N2360" i="1"/>
  <c r="N2606" i="1"/>
  <c r="N2140" i="1"/>
  <c r="N2724" i="1"/>
  <c r="N1650" i="1"/>
  <c r="N2964" i="1"/>
  <c r="N2561" i="1"/>
  <c r="N1970" i="1"/>
  <c r="N1965" i="1"/>
  <c r="N2763" i="1"/>
  <c r="N3099" i="1"/>
  <c r="N3161" i="1"/>
  <c r="N2456" i="1"/>
  <c r="N2572" i="1"/>
  <c r="N2142" i="1"/>
  <c r="N2851" i="1"/>
  <c r="N2358" i="1"/>
  <c r="N2948" i="1"/>
  <c r="N2716" i="1"/>
  <c r="N2700" i="1"/>
  <c r="N2283" i="1"/>
  <c r="N1642" i="1"/>
  <c r="N2461" i="1"/>
  <c r="N2430" i="1"/>
  <c r="N2718" i="1"/>
  <c r="N2226" i="1"/>
  <c r="N2112" i="1"/>
  <c r="N3149" i="1"/>
  <c r="N3082" i="1"/>
  <c r="N2261" i="1"/>
  <c r="N2886" i="1"/>
  <c r="N2941" i="1"/>
  <c r="N2818" i="1"/>
  <c r="N2877" i="1"/>
  <c r="N2550" i="1"/>
  <c r="N1819" i="1"/>
  <c r="N1935" i="1"/>
  <c r="N1724" i="1"/>
  <c r="N2041" i="1"/>
  <c r="N2299" i="1"/>
  <c r="N1812" i="1"/>
  <c r="N1765" i="1"/>
  <c r="N1578" i="1"/>
  <c r="N2768" i="1"/>
  <c r="N3158" i="1"/>
  <c r="N2556" i="1"/>
  <c r="N2440" i="1"/>
  <c r="N2402" i="1"/>
  <c r="N2406" i="1"/>
  <c r="N2943" i="1"/>
  <c r="N1803" i="1"/>
  <c r="N2077" i="1"/>
  <c r="N1736" i="1"/>
  <c r="N2418" i="1"/>
  <c r="N2928" i="1"/>
  <c r="N2328" i="1"/>
  <c r="N2225" i="1"/>
  <c r="N2897" i="1"/>
  <c r="N2266" i="1"/>
  <c r="N2153" i="1"/>
  <c r="N109" i="1"/>
  <c r="N46" i="1"/>
  <c r="N208" i="1"/>
  <c r="N958" i="1"/>
  <c r="N526" i="1"/>
  <c r="N168" i="1"/>
  <c r="N3180" i="1"/>
  <c r="N2883" i="1"/>
  <c r="N2334" i="1"/>
  <c r="N2919" i="1"/>
  <c r="N2770" i="1"/>
  <c r="N3113" i="1"/>
  <c r="N2711" i="1"/>
  <c r="N3185" i="1"/>
  <c r="N3116" i="1"/>
  <c r="N2765" i="1"/>
  <c r="N3194" i="1"/>
  <c r="N2958" i="1"/>
  <c r="N2510" i="1"/>
  <c r="N2467" i="1"/>
  <c r="N2228" i="1"/>
  <c r="N3165" i="1"/>
  <c r="N2478" i="1"/>
  <c r="N3129" i="1"/>
  <c r="N2602" i="1"/>
  <c r="N2940" i="1"/>
  <c r="N2663" i="1"/>
  <c r="N2224" i="1"/>
  <c r="N2867" i="1"/>
  <c r="N2947" i="1"/>
  <c r="N2143" i="1"/>
  <c r="N3098" i="1"/>
  <c r="N2963" i="1"/>
  <c r="N3178" i="1"/>
  <c r="N2705" i="1"/>
  <c r="N1622" i="1"/>
  <c r="N2838" i="1"/>
  <c r="N2676" i="1"/>
  <c r="N2622" i="1"/>
  <c r="N3151" i="1"/>
  <c r="N3199" i="1"/>
  <c r="N2949" i="1"/>
  <c r="N2252" i="1"/>
  <c r="N2444" i="1"/>
  <c r="N2912" i="1"/>
  <c r="N2170" i="1"/>
  <c r="N3123" i="1"/>
  <c r="N3127" i="1"/>
  <c r="N2187" i="1"/>
  <c r="N2802" i="1"/>
  <c r="N3043" i="1"/>
  <c r="N2208" i="1"/>
  <c r="N2870" i="1"/>
  <c r="N2166" i="1"/>
  <c r="N2069" i="1"/>
  <c r="N3196" i="1"/>
  <c r="N2131" i="1"/>
  <c r="N1977" i="1"/>
  <c r="N2347" i="1"/>
  <c r="N1947" i="1"/>
  <c r="N1793" i="1"/>
  <c r="N1680" i="1"/>
  <c r="N3104" i="1"/>
  <c r="N2419" i="1"/>
  <c r="N2214" i="1"/>
  <c r="N2173" i="1"/>
  <c r="N2060" i="1"/>
  <c r="N2295" i="1"/>
  <c r="N2642" i="1"/>
  <c r="N2257" i="1"/>
  <c r="N1971" i="1"/>
  <c r="N1804" i="1"/>
  <c r="N2201" i="1"/>
  <c r="N2327" i="1"/>
  <c r="N2194" i="1"/>
  <c r="N2282" i="1"/>
  <c r="N2471" i="1"/>
  <c r="N2066" i="1"/>
  <c r="N2427" i="1"/>
  <c r="N2814" i="1"/>
  <c r="N2549" i="1"/>
  <c r="N2311" i="1"/>
  <c r="N2249" i="1"/>
  <c r="N2824" i="1"/>
  <c r="N2797" i="1"/>
  <c r="N462" i="1"/>
  <c r="N473" i="1"/>
  <c r="N537" i="1"/>
  <c r="N1623" i="1"/>
  <c r="N971" i="1"/>
  <c r="N1114" i="1"/>
  <c r="N3094" i="1"/>
  <c r="N2853" i="1"/>
  <c r="N3075" i="1"/>
  <c r="N2795" i="1"/>
  <c r="N2491" i="1"/>
  <c r="N2902" i="1"/>
  <c r="N2545" i="1"/>
  <c r="N2150" i="1"/>
  <c r="N2961" i="1"/>
  <c r="N2836" i="1"/>
  <c r="N2908" i="1"/>
  <c r="N2819" i="1"/>
  <c r="N2439" i="1"/>
  <c r="N2492" i="1"/>
  <c r="N2231" i="1"/>
  <c r="N2931" i="1"/>
  <c r="N1630" i="1"/>
  <c r="N3164" i="1"/>
  <c r="N2503" i="1"/>
  <c r="N2723" i="1"/>
  <c r="N2605" i="1"/>
  <c r="N1907" i="1"/>
  <c r="N3203" i="1"/>
  <c r="N2871" i="1"/>
  <c r="N3182" i="1"/>
  <c r="N2776" i="1"/>
  <c r="N2420" i="1"/>
  <c r="N3110" i="1"/>
  <c r="N2652" i="1"/>
  <c r="N3188" i="1"/>
  <c r="N2777" i="1"/>
  <c r="N2506" i="1"/>
  <c r="N2604" i="1"/>
  <c r="N3145" i="1"/>
  <c r="N3035" i="1"/>
  <c r="N3038" i="1"/>
  <c r="N2246" i="1"/>
  <c r="N2825" i="1"/>
  <c r="N2577" i="1"/>
  <c r="N2408" i="1"/>
  <c r="N3044" i="1"/>
  <c r="N2627" i="1"/>
  <c r="N2051" i="1"/>
  <c r="N3121" i="1"/>
  <c r="N2376" i="1"/>
  <c r="N1951" i="1"/>
  <c r="N2144" i="1"/>
  <c r="N2222" i="1"/>
  <c r="N3134" i="1"/>
  <c r="N2470" i="1"/>
  <c r="N3128" i="1"/>
  <c r="N1719" i="1"/>
  <c r="N2237" i="1"/>
  <c r="N1531" i="1"/>
  <c r="N1791" i="1"/>
  <c r="N1341" i="1"/>
  <c r="N2589" i="1"/>
  <c r="N2685" i="1"/>
  <c r="N2188" i="1"/>
  <c r="N1922" i="1"/>
  <c r="N2020" i="1"/>
  <c r="N2356" i="1"/>
  <c r="N2620" i="1"/>
  <c r="N2079" i="1"/>
  <c r="N1397" i="1"/>
  <c r="N1941" i="1"/>
  <c r="N2007" i="1"/>
  <c r="N2319" i="1"/>
  <c r="N1863" i="1"/>
  <c r="N2382" i="1"/>
  <c r="N3195" i="1"/>
  <c r="N2174" i="1"/>
  <c r="N2507" i="1"/>
  <c r="N2767" i="1"/>
  <c r="N2206" i="1"/>
  <c r="N2250" i="1"/>
  <c r="N2306" i="1"/>
  <c r="N2637" i="1"/>
  <c r="N785" i="1"/>
  <c r="N183" i="1"/>
  <c r="N63" i="1"/>
  <c r="N627" i="1"/>
  <c r="N3147" i="1"/>
  <c r="N2448" i="1"/>
  <c r="N3081" i="1"/>
  <c r="N2849" i="1"/>
  <c r="N2504" i="1"/>
  <c r="N2876" i="1"/>
  <c r="N3190" i="1"/>
  <c r="N2152" i="1"/>
  <c r="N2654" i="1"/>
  <c r="N2662" i="1"/>
  <c r="N2782" i="1"/>
  <c r="N2714" i="1"/>
  <c r="N2569" i="1"/>
  <c r="N2155" i="1"/>
  <c r="N2084" i="1"/>
  <c r="N2885" i="1"/>
  <c r="N3131" i="1"/>
  <c r="N2801" i="1"/>
  <c r="N1614" i="1"/>
  <c r="N2407" i="1"/>
  <c r="N3126" i="1"/>
  <c r="N3079" i="1"/>
  <c r="N2898" i="1"/>
  <c r="N2709" i="1"/>
  <c r="N3160" i="1"/>
  <c r="N2926" i="1"/>
  <c r="N2689" i="1"/>
  <c r="N3198" i="1"/>
  <c r="N1616" i="1"/>
  <c r="N2135" i="1"/>
  <c r="N1404" i="1"/>
  <c r="N1423" i="1"/>
  <c r="N2659" i="1"/>
  <c r="N3177" i="1"/>
  <c r="N2944" i="1"/>
  <c r="N2692" i="1"/>
  <c r="N2200" i="1"/>
  <c r="N2277" i="1"/>
  <c r="N2555" i="1"/>
  <c r="N3183" i="1"/>
  <c r="N3166" i="1"/>
  <c r="N2303" i="1"/>
  <c r="N1799" i="1"/>
  <c r="N2799" i="1"/>
  <c r="N2262" i="1"/>
  <c r="N3122" i="1"/>
  <c r="N2911" i="1"/>
  <c r="N3111" i="1"/>
  <c r="N2695" i="1"/>
  <c r="N2594" i="1"/>
  <c r="N2815" i="1"/>
  <c r="N1940" i="1"/>
  <c r="N2160" i="1"/>
  <c r="N2573" i="1"/>
  <c r="N1500" i="1"/>
  <c r="N1604" i="1"/>
  <c r="N2965" i="1"/>
  <c r="N2570" i="1"/>
  <c r="N2074" i="1"/>
  <c r="N1886" i="1"/>
  <c r="N1749" i="1"/>
  <c r="N2345" i="1"/>
  <c r="N2312" i="1"/>
  <c r="N1722" i="1"/>
  <c r="N1606" i="1"/>
  <c r="N1486" i="1"/>
  <c r="N2945" i="1"/>
  <c r="N3140" i="1"/>
  <c r="N2927" i="1"/>
  <c r="N2806" i="1"/>
  <c r="N3037" i="1"/>
  <c r="N2790" i="1"/>
  <c r="N2860" i="1"/>
  <c r="N2397" i="1"/>
  <c r="N2256" i="1"/>
  <c r="N2018" i="1"/>
  <c r="N2093" i="1"/>
  <c r="N2260" i="1"/>
  <c r="N2548" i="1"/>
  <c r="N233" i="1"/>
  <c r="N554" i="1"/>
  <c r="N263" i="1"/>
  <c r="N518" i="1"/>
  <c r="N1008" i="1"/>
  <c r="N2796" i="1"/>
  <c r="N2443" i="1"/>
  <c r="N2962" i="1"/>
  <c r="N2479" i="1"/>
  <c r="N2350" i="1"/>
  <c r="N2362" i="1"/>
  <c r="N3109" i="1"/>
  <c r="N1638" i="1"/>
  <c r="N2617" i="1"/>
  <c r="N3148" i="1"/>
  <c r="N2629" i="1"/>
  <c r="N2850" i="1"/>
  <c r="N1996" i="1"/>
  <c r="N2008" i="1"/>
  <c r="N1718" i="1"/>
  <c r="N1417" i="1"/>
  <c r="N3101" i="1"/>
  <c r="N1640" i="1"/>
  <c r="N2960" i="1"/>
  <c r="N3138" i="1"/>
  <c r="N2760" i="1"/>
  <c r="N2233" i="1"/>
  <c r="N2929" i="1"/>
  <c r="N2413" i="1"/>
  <c r="N3175" i="1"/>
  <c r="N2619" i="1"/>
  <c r="N2305" i="1"/>
  <c r="N2805" i="1"/>
  <c r="N3181" i="1"/>
  <c r="N2136" i="1"/>
  <c r="N3168" i="1"/>
  <c r="N3077" i="1"/>
  <c r="N3073" i="1"/>
  <c r="N2821" i="1"/>
  <c r="N2837" i="1"/>
  <c r="N2628" i="1"/>
  <c r="N2199" i="1"/>
  <c r="N2271" i="1"/>
  <c r="N2483" i="1"/>
  <c r="N2626" i="1"/>
  <c r="N2464" i="1"/>
  <c r="N1903" i="1"/>
  <c r="N2773" i="1"/>
  <c r="N2809" i="1"/>
  <c r="N2085" i="1"/>
  <c r="N2707" i="1"/>
  <c r="N2704" i="1"/>
  <c r="N2687" i="1"/>
  <c r="N2559" i="1"/>
  <c r="N2223" i="1"/>
  <c r="N2660" i="1"/>
  <c r="N2874" i="1"/>
  <c r="N2101" i="1"/>
  <c r="N1877" i="1"/>
  <c r="N2593" i="1"/>
  <c r="N1535" i="1"/>
  <c r="N2848" i="1"/>
  <c r="N2102" i="1"/>
  <c r="N2385" i="1"/>
  <c r="N2839" i="1"/>
  <c r="N1930" i="1"/>
  <c r="N2212" i="1"/>
  <c r="N2296" i="1"/>
  <c r="N1786" i="1"/>
  <c r="N1621" i="1"/>
  <c r="N1482" i="1"/>
  <c r="N2575" i="1"/>
  <c r="N2442" i="1"/>
  <c r="N2547" i="1"/>
  <c r="N2449" i="1"/>
  <c r="N2661" i="1"/>
  <c r="N2828" i="1"/>
  <c r="N3092" i="1"/>
  <c r="N2584" i="1"/>
  <c r="N2056" i="1"/>
  <c r="N2076" i="1"/>
  <c r="N2130" i="1"/>
  <c r="N2254" i="1"/>
  <c r="N2580" i="1"/>
  <c r="N811" i="1"/>
  <c r="N88" i="1"/>
  <c r="N115" i="1"/>
  <c r="N638" i="1"/>
  <c r="N776" i="1"/>
  <c r="N2366" i="1"/>
  <c r="N2377" i="1"/>
  <c r="N3202" i="1"/>
  <c r="N2398" i="1"/>
  <c r="N2460" i="1"/>
  <c r="N1961" i="1"/>
  <c r="N2950" i="1"/>
  <c r="N2794" i="1"/>
  <c r="N2896" i="1"/>
  <c r="N3144" i="1"/>
  <c r="N3156" i="1"/>
  <c r="N1412" i="1"/>
  <c r="N2639" i="1"/>
  <c r="N1981" i="1"/>
  <c r="N3102" i="1"/>
  <c r="N2641" i="1"/>
  <c r="N3047" i="1"/>
  <c r="N2633" i="1"/>
  <c r="N2920" i="1"/>
  <c r="N2762" i="1"/>
  <c r="N2423" i="1"/>
  <c r="N2291" i="1"/>
  <c r="N1624" i="1"/>
  <c r="N2715" i="1"/>
  <c r="N3103" i="1"/>
  <c r="N2452" i="1"/>
  <c r="N2903" i="1"/>
  <c r="N2061" i="1"/>
  <c r="N3080" i="1"/>
  <c r="N2827" i="1"/>
  <c r="N3159" i="1"/>
  <c r="N2863" i="1"/>
  <c r="N2884" i="1"/>
  <c r="N2862" i="1"/>
  <c r="N2690" i="1"/>
  <c r="N2938" i="1"/>
  <c r="N2710" i="1"/>
  <c r="N2321" i="1"/>
  <c r="N2180" i="1"/>
  <c r="N2302" i="1"/>
  <c r="N3046" i="1"/>
  <c r="N2956" i="1"/>
  <c r="N2371" i="1"/>
  <c r="N2900" i="1"/>
  <c r="N2834" i="1"/>
  <c r="N2651" i="1"/>
  <c r="N2914" i="1"/>
  <c r="N2856" i="1"/>
  <c r="N2349" i="1"/>
  <c r="N2211" i="1"/>
  <c r="N2096" i="1"/>
  <c r="N2322" i="1"/>
  <c r="N2433" i="1"/>
  <c r="N2505" i="1"/>
  <c r="N1685" i="1"/>
  <c r="N1931" i="1"/>
  <c r="N3132" i="1"/>
  <c r="N2873" i="1"/>
  <c r="N2915" i="1"/>
  <c r="N2424" i="1"/>
  <c r="N2489" i="1"/>
  <c r="N2621" i="1"/>
  <c r="N1889" i="1"/>
  <c r="N1948" i="1"/>
  <c r="N2267" i="1"/>
  <c r="N1326" i="1"/>
  <c r="N1570" i="1"/>
  <c r="N2916" i="1"/>
  <c r="N2880" i="1"/>
  <c r="N2286" i="1"/>
  <c r="N2781" i="1"/>
  <c r="N2416" i="1"/>
  <c r="N2292" i="1"/>
  <c r="N2666" i="1"/>
  <c r="N2798" i="1"/>
  <c r="N2899" i="1"/>
  <c r="N2325" i="1"/>
  <c r="N2149" i="1"/>
  <c r="N2095" i="1"/>
  <c r="N2264" i="1"/>
  <c r="N32" i="1"/>
  <c r="N960" i="1"/>
  <c r="N76" i="1"/>
  <c r="N464" i="1"/>
  <c r="N223" i="1"/>
  <c r="N239" i="1"/>
  <c r="N2893" i="1"/>
  <c r="N3200" i="1"/>
  <c r="N2866" i="1"/>
  <c r="N2390" i="1"/>
  <c r="N2833" i="1"/>
  <c r="N2232" i="1"/>
  <c r="N2842" i="1"/>
  <c r="N2372" i="1"/>
  <c r="N2892" i="1"/>
  <c r="N3162" i="1"/>
  <c r="N3090" i="1"/>
  <c r="N3105" i="1"/>
  <c r="N3171" i="1"/>
  <c r="N2698" i="1"/>
  <c r="N3074" i="1"/>
  <c r="N2139" i="1"/>
  <c r="N2779" i="1"/>
  <c r="N2583" i="1"/>
  <c r="N2769" i="1"/>
  <c r="N2720" i="1"/>
  <c r="N2289" i="1"/>
  <c r="N2501" i="1"/>
  <c r="N2894" i="1"/>
  <c r="N2337" i="1"/>
  <c r="N2952" i="1"/>
  <c r="N2369" i="1"/>
  <c r="N3142" i="1"/>
  <c r="N2141" i="1"/>
  <c r="N2859" i="1"/>
  <c r="N2664" i="1"/>
  <c r="N3176" i="1"/>
  <c r="N2775" i="1"/>
  <c r="N2881" i="1"/>
  <c r="N2878" i="1"/>
  <c r="N2615" i="1"/>
  <c r="N2323" i="1"/>
  <c r="N2426" i="1"/>
  <c r="N2761" i="1"/>
  <c r="N2052" i="1"/>
  <c r="N2100" i="1"/>
  <c r="N3152" i="1"/>
  <c r="N2579" i="1"/>
  <c r="N2484" i="1"/>
  <c r="N2933" i="1"/>
  <c r="N2379" i="1"/>
  <c r="N2712" i="1"/>
  <c r="N1648" i="1"/>
  <c r="N2808" i="1"/>
  <c r="N2122" i="1"/>
  <c r="N2049" i="1"/>
  <c r="N2068" i="1"/>
  <c r="N2691" i="1"/>
  <c r="N2955" i="1"/>
  <c r="N1741" i="1"/>
  <c r="N1470" i="1"/>
  <c r="N2128" i="1"/>
  <c r="N2875" i="1"/>
  <c r="N2694" i="1"/>
  <c r="N2417" i="1"/>
  <c r="N2394" i="1"/>
  <c r="N2403" i="1"/>
  <c r="N2415" i="1"/>
  <c r="N3048" i="1"/>
  <c r="N2004" i="1"/>
  <c r="N1774" i="1"/>
  <c r="N2287" i="1"/>
  <c r="N1292" i="1"/>
  <c r="N1420" i="1"/>
  <c r="N2643" i="1"/>
  <c r="N2119" i="1"/>
  <c r="N3197" i="1"/>
  <c r="N2693" i="1"/>
  <c r="N2081" i="1"/>
  <c r="N3130" i="1"/>
  <c r="N1814" i="1"/>
  <c r="N2653" i="1"/>
  <c r="N2462" i="1"/>
  <c r="N3084" i="1"/>
  <c r="N2010" i="1"/>
  <c r="N2378" i="1"/>
  <c r="N2558" i="1"/>
  <c r="N2807" i="1"/>
  <c r="N2841" i="1"/>
  <c r="N3085" i="1"/>
  <c r="N3163" i="1"/>
  <c r="N2436" i="1"/>
  <c r="N1646" i="1"/>
  <c r="N1429" i="1"/>
  <c r="N2868" i="1"/>
  <c r="N2189" i="1"/>
  <c r="N1902" i="1"/>
  <c r="N1745" i="1"/>
  <c r="N2276" i="1"/>
  <c r="N1295" i="1"/>
  <c r="N2042" i="1"/>
  <c r="N2582" i="1"/>
  <c r="N2486" i="1"/>
  <c r="N2268" i="1"/>
  <c r="N2108" i="1"/>
  <c r="N1995" i="1"/>
  <c r="N2445" i="1"/>
  <c r="N1651" i="1"/>
  <c r="N2496" i="1"/>
  <c r="N1975" i="1"/>
  <c r="N3201" i="1"/>
  <c r="N3157" i="1"/>
  <c r="N2567" i="1"/>
  <c r="N2508" i="1"/>
  <c r="N2788" i="1"/>
  <c r="N1428" i="1"/>
  <c r="N2210" i="1"/>
  <c r="N1929" i="1"/>
  <c r="N1593" i="1"/>
  <c r="N3146" i="1"/>
  <c r="N2635" i="1"/>
  <c r="N2951" i="1"/>
  <c r="N1678" i="1"/>
  <c r="N2359" i="1"/>
  <c r="N2497" i="1"/>
  <c r="N3184" i="1"/>
  <c r="N2625" i="1"/>
  <c r="N2696" i="1"/>
  <c r="N2244" i="1"/>
  <c r="N3042" i="1"/>
  <c r="N1699" i="1"/>
  <c r="N2045" i="1"/>
  <c r="N1692" i="1"/>
  <c r="N2105" i="1"/>
  <c r="N1568" i="1"/>
  <c r="N1792" i="1"/>
  <c r="N2073" i="1"/>
  <c r="N1406" i="1"/>
  <c r="N2164" i="1"/>
  <c r="N2644" i="1"/>
  <c r="N2614" i="1"/>
  <c r="N1921" i="1"/>
  <c r="N1462" i="1"/>
  <c r="N1582" i="1"/>
  <c r="N1687" i="1"/>
  <c r="N2293" i="1"/>
  <c r="N1880" i="1"/>
  <c r="N3083" i="1"/>
  <c r="N2396" i="1"/>
  <c r="N2374" i="1"/>
  <c r="N2071" i="1"/>
  <c r="N1595" i="1"/>
  <c r="N2111" i="1"/>
  <c r="N1505" i="1"/>
  <c r="N2124" i="1"/>
  <c r="N1333" i="1"/>
  <c r="N1611" i="1"/>
  <c r="N1698" i="1"/>
  <c r="N2872" i="1"/>
  <c r="N1723" i="1"/>
  <c r="N2488" i="1"/>
  <c r="N1603" i="1"/>
  <c r="N1194" i="1"/>
  <c r="N2245" i="1"/>
  <c r="N997" i="1"/>
  <c r="N1105" i="1"/>
  <c r="N1350" i="1"/>
  <c r="N1012" i="1"/>
  <c r="N1029" i="1"/>
  <c r="N2882" i="1"/>
  <c r="N1387" i="1"/>
  <c r="N1477" i="1"/>
  <c r="N1771" i="1"/>
  <c r="N1716" i="1"/>
  <c r="N1365" i="1"/>
  <c r="N1610" i="1"/>
  <c r="N1081" i="1"/>
  <c r="N1071" i="1"/>
  <c r="N1044" i="1"/>
  <c r="N2270" i="1"/>
  <c r="N1737" i="1"/>
  <c r="N1762" i="1"/>
  <c r="N2395" i="1"/>
  <c r="N2272" i="1"/>
  <c r="N1617" i="1"/>
  <c r="N1021" i="1"/>
  <c r="N1053" i="1"/>
  <c r="N1334" i="1"/>
  <c r="N1108" i="1"/>
  <c r="N1425" i="1"/>
  <c r="N818" i="1"/>
  <c r="N571" i="1"/>
  <c r="N655" i="1"/>
  <c r="N514" i="1"/>
  <c r="N2185" i="1"/>
  <c r="N2719" i="1"/>
  <c r="N2578" i="1"/>
  <c r="N2879" i="1"/>
  <c r="N2343" i="1"/>
  <c r="N2772" i="1"/>
  <c r="N1626" i="1"/>
  <c r="N2500" i="1"/>
  <c r="N2679" i="1"/>
  <c r="N2708" i="1"/>
  <c r="N2220" i="1"/>
  <c r="N2190" i="1"/>
  <c r="N2195" i="1"/>
  <c r="N1785" i="1"/>
  <c r="N2048" i="1"/>
  <c r="N1384" i="1"/>
  <c r="N2370" i="1"/>
  <c r="N2238" i="1"/>
  <c r="N2721" i="1"/>
  <c r="N1894" i="1"/>
  <c r="N2759" i="1"/>
  <c r="N2674" i="1"/>
  <c r="N1779" i="1"/>
  <c r="N1456" i="1"/>
  <c r="N1933" i="1"/>
  <c r="N1586" i="1"/>
  <c r="N816" i="1"/>
  <c r="N3100" i="1"/>
  <c r="N3141" i="1"/>
  <c r="N2553" i="1"/>
  <c r="N1439" i="1"/>
  <c r="N2854" i="1"/>
  <c r="N3143" i="1"/>
  <c r="N2607" i="1"/>
  <c r="N2832" i="1"/>
  <c r="N3179" i="1"/>
  <c r="N3039" i="1"/>
  <c r="N1636" i="1"/>
  <c r="N2083" i="1"/>
  <c r="N2003" i="1"/>
  <c r="N1958" i="1"/>
  <c r="N2446" i="1"/>
  <c r="N2636" i="1"/>
  <c r="N2613" i="1"/>
  <c r="N2429" i="1"/>
  <c r="N2946" i="1"/>
  <c r="N2465" i="1"/>
  <c r="N1956" i="1"/>
  <c r="N1596" i="1"/>
  <c r="N1747" i="1"/>
  <c r="N1676" i="1"/>
  <c r="N1924" i="1"/>
  <c r="N1998" i="1"/>
  <c r="N2218" i="1"/>
  <c r="N3114" i="1"/>
  <c r="N2844" i="1"/>
  <c r="N2300" i="1"/>
  <c r="N2106" i="1"/>
  <c r="N2082" i="1"/>
  <c r="N2335" i="1"/>
  <c r="N1320" i="1"/>
  <c r="N2383" i="1"/>
  <c r="N2043" i="1"/>
  <c r="N2509" i="1"/>
  <c r="N1776" i="1"/>
  <c r="N2183" i="1"/>
  <c r="N1805" i="1"/>
  <c r="N1972" i="1"/>
  <c r="N2165" i="1"/>
  <c r="N1695" i="1"/>
  <c r="N2346" i="1"/>
  <c r="N1892" i="1"/>
  <c r="N1915" i="1"/>
  <c r="N2308" i="1"/>
  <c r="N1659" i="1"/>
  <c r="N2126" i="1"/>
  <c r="N1806" i="1"/>
  <c r="N1767" i="1"/>
  <c r="N2123" i="1"/>
  <c r="N2351" i="1"/>
  <c r="N1717" i="1"/>
  <c r="N1026" i="1"/>
  <c r="N1133" i="1"/>
  <c r="N1059" i="1"/>
  <c r="N1116" i="1"/>
  <c r="N2182" i="1"/>
  <c r="N2248" i="1"/>
  <c r="N1744" i="1"/>
  <c r="N1244" i="1"/>
  <c r="N1869" i="1"/>
  <c r="N1817" i="1"/>
  <c r="N1399" i="1"/>
  <c r="N984" i="1"/>
  <c r="N1112" i="1"/>
  <c r="N1875" i="1"/>
  <c r="N2118" i="1"/>
  <c r="N2789" i="1"/>
  <c r="N1481" i="1"/>
  <c r="N1878" i="1"/>
  <c r="N1694" i="1"/>
  <c r="N1693" i="1"/>
  <c r="N1552" i="1"/>
  <c r="N1267" i="1"/>
  <c r="N986" i="1"/>
  <c r="N988" i="1"/>
  <c r="N1066" i="1"/>
  <c r="N1629" i="1"/>
  <c r="N962" i="1"/>
  <c r="N972" i="1"/>
  <c r="N761" i="1"/>
  <c r="N483" i="1"/>
  <c r="N976" i="1"/>
  <c r="N47" i="1"/>
  <c r="N2934" i="1"/>
  <c r="N2127" i="1"/>
  <c r="N2699" i="1"/>
  <c r="N2932" i="1"/>
  <c r="N2247" i="1"/>
  <c r="N2668" i="1"/>
  <c r="N2062" i="1"/>
  <c r="N2177" i="1"/>
  <c r="N2840" i="1"/>
  <c r="N3076" i="1"/>
  <c r="N2129" i="1"/>
  <c r="N2428" i="1"/>
  <c r="N1104" i="1"/>
  <c r="N1587" i="1"/>
  <c r="N2435" i="1"/>
  <c r="N2050" i="1"/>
  <c r="N2791" i="1"/>
  <c r="N2677" i="1"/>
  <c r="N2284" i="1"/>
  <c r="N1728" i="1"/>
  <c r="N1663" i="1"/>
  <c r="N2304" i="1"/>
  <c r="N1395" i="1"/>
  <c r="N1867" i="1"/>
  <c r="N1217" i="1"/>
  <c r="N1710" i="1"/>
  <c r="N1394" i="1"/>
  <c r="N2373" i="1"/>
  <c r="N1990" i="1"/>
  <c r="N2913" i="1"/>
  <c r="N2186" i="1"/>
  <c r="N1936" i="1"/>
  <c r="N1927" i="1"/>
  <c r="N2087" i="1"/>
  <c r="N2221" i="1"/>
  <c r="N2314" i="1"/>
  <c r="N2044" i="1"/>
  <c r="N2113" i="1"/>
  <c r="N2909" i="1"/>
  <c r="N2326" i="1"/>
  <c r="N1797" i="1"/>
  <c r="N1543" i="1"/>
  <c r="N1457" i="1"/>
  <c r="N1775" i="1"/>
  <c r="N1559" i="1"/>
  <c r="N1657" i="1"/>
  <c r="N2013" i="1"/>
  <c r="N2273" i="1"/>
  <c r="N2313" i="1"/>
  <c r="N1859" i="1"/>
  <c r="N1317" i="1"/>
  <c r="N1458" i="1"/>
  <c r="N1452" i="1"/>
  <c r="N1483" i="1"/>
  <c r="N1101" i="1"/>
  <c r="N1186" i="1"/>
  <c r="N1446" i="1"/>
  <c r="N1051" i="1"/>
  <c r="N2823" i="1"/>
  <c r="N1739" i="1"/>
  <c r="N2792" i="1"/>
  <c r="N1964" i="1"/>
  <c r="N1110" i="1"/>
  <c r="N2012" i="1"/>
  <c r="N1134" i="1"/>
  <c r="N1297" i="1"/>
  <c r="N1807" i="1"/>
  <c r="N1188" i="1"/>
  <c r="N2425" i="1"/>
  <c r="N1949" i="1"/>
  <c r="N607" i="1"/>
  <c r="N3193" i="1"/>
  <c r="N3095" i="1"/>
  <c r="N2431" i="1"/>
  <c r="N3150" i="1"/>
  <c r="N2146" i="1"/>
  <c r="N2675" i="1"/>
  <c r="N2713" i="1"/>
  <c r="N1487" i="1"/>
  <c r="N2421" i="1"/>
  <c r="N2493" i="1"/>
  <c r="N2015" i="1"/>
  <c r="N1982" i="1"/>
  <c r="N1529" i="1"/>
  <c r="N1426" i="1"/>
  <c r="N2288" i="1"/>
  <c r="N3120" i="1"/>
  <c r="N1644" i="1"/>
  <c r="N2341" i="1"/>
  <c r="N2097" i="1"/>
  <c r="N2502" i="1"/>
  <c r="N1276" i="1"/>
  <c r="N1899" i="1"/>
  <c r="N1076" i="1"/>
  <c r="N1868" i="1"/>
  <c r="N1418" i="1"/>
  <c r="N1530" i="1"/>
  <c r="N1641" i="1"/>
  <c r="N2412" i="1"/>
  <c r="N1893" i="1"/>
  <c r="N2451" i="1"/>
  <c r="N2623" i="1"/>
  <c r="N1696" i="1"/>
  <c r="N1388" i="1"/>
  <c r="N1742" i="1"/>
  <c r="N1939" i="1"/>
  <c r="N2391" i="1"/>
  <c r="N2125" i="1"/>
  <c r="N1876" i="1"/>
  <c r="N2399" i="1"/>
  <c r="N2240" i="1"/>
  <c r="N2169" i="1"/>
  <c r="N1547" i="1"/>
  <c r="N1589" i="1"/>
  <c r="N2438" i="1"/>
  <c r="N1401" i="1"/>
  <c r="N1808" i="1"/>
  <c r="N1396" i="1"/>
  <c r="N2678" i="1"/>
  <c r="N1865" i="1"/>
  <c r="N1499" i="1"/>
  <c r="N1111" i="1"/>
  <c r="N1743" i="1"/>
  <c r="N1553" i="1"/>
  <c r="N1615" i="1"/>
  <c r="N1126" i="1"/>
  <c r="N1656" i="1"/>
  <c r="N1259" i="1"/>
  <c r="N1172" i="1"/>
  <c r="N2204" i="1"/>
  <c r="N2086" i="1"/>
  <c r="N1906" i="1"/>
  <c r="N1498" i="1"/>
  <c r="N2357" i="1"/>
  <c r="N1731" i="1"/>
  <c r="N1347" i="1"/>
  <c r="N1256" i="1"/>
  <c r="N1184" i="1"/>
  <c r="N1019" i="1"/>
  <c r="N2103" i="1"/>
  <c r="N2006" i="1"/>
  <c r="N1684" i="1"/>
  <c r="N2560" i="1"/>
  <c r="N2072" i="1"/>
  <c r="N2110" i="1"/>
  <c r="N2181" i="1"/>
  <c r="N2168" i="1"/>
  <c r="N1823" i="1"/>
  <c r="N2115" i="1"/>
  <c r="N2367" i="1"/>
  <c r="N2091" i="1"/>
  <c r="N2482" i="1"/>
  <c r="N1963" i="1"/>
  <c r="N2229" i="1"/>
  <c r="N2405" i="1"/>
  <c r="N1896" i="1"/>
  <c r="N2917" i="1"/>
  <c r="N2918" i="1"/>
  <c r="N1409" i="1"/>
  <c r="N2481" i="1"/>
  <c r="N2774" i="1"/>
  <c r="N2338" i="1"/>
  <c r="N1602" i="1"/>
  <c r="N2145" i="1"/>
  <c r="N2574" i="1"/>
  <c r="N2887" i="1"/>
  <c r="N1372" i="1"/>
  <c r="N1554" i="1"/>
  <c r="N2046" i="1"/>
  <c r="N2592" i="1"/>
  <c r="N1421" i="1"/>
  <c r="N1790" i="1"/>
  <c r="N2441" i="1"/>
  <c r="N2618" i="1"/>
  <c r="N2576" i="1"/>
  <c r="N1866" i="1"/>
  <c r="N2546" i="1"/>
  <c r="N125" i="1"/>
  <c r="N2864" i="1"/>
  <c r="N3167" i="1"/>
  <c r="N2634" i="1"/>
  <c r="N2368" i="1"/>
  <c r="N2597" i="1"/>
  <c r="N2434" i="1"/>
  <c r="N2764" i="1"/>
  <c r="N2766" i="1"/>
  <c r="N2822" i="1"/>
  <c r="N3040" i="1"/>
  <c r="N2404" i="1"/>
  <c r="N1898" i="1"/>
  <c r="N2598" i="1"/>
  <c r="N2608" i="1"/>
  <c r="N2649" i="1"/>
  <c r="N2959" i="1"/>
  <c r="N2957" i="1"/>
  <c r="N2858" i="1"/>
  <c r="N1620" i="1"/>
  <c r="N2117" i="1"/>
  <c r="N1729" i="1"/>
  <c r="N3139" i="1"/>
  <c r="N2380" i="1"/>
  <c r="N2638" i="1"/>
  <c r="N2810" i="1"/>
  <c r="N2816" i="1"/>
  <c r="N2843" i="1"/>
  <c r="N2793" i="1"/>
  <c r="N3089" i="1"/>
  <c r="N2381" i="1"/>
  <c r="N2865" i="1"/>
  <c r="N2954" i="1"/>
  <c r="N2235" i="1"/>
  <c r="N2820" i="1"/>
  <c r="N3112" i="1"/>
  <c r="N2910" i="1"/>
  <c r="N2453" i="1"/>
  <c r="N2151" i="1"/>
  <c r="N2585" i="1"/>
  <c r="N1563" i="1"/>
  <c r="N783" i="1"/>
  <c r="N768" i="1"/>
  <c r="N22" i="1"/>
  <c r="N942" i="1"/>
  <c r="N416" i="1"/>
  <c r="N113" i="1"/>
  <c r="N700" i="1"/>
  <c r="N441" i="1"/>
  <c r="N238" i="1"/>
  <c r="N68" i="1"/>
  <c r="N98" i="1"/>
  <c r="N9" i="1"/>
  <c r="N297" i="1"/>
  <c r="N130" i="1"/>
  <c r="N318" i="1"/>
  <c r="N203" i="1"/>
  <c r="N507" i="1"/>
  <c r="N725" i="1"/>
  <c r="N25" i="1"/>
  <c r="N102" i="1"/>
  <c r="N877" i="1"/>
  <c r="N530" i="1"/>
  <c r="N973" i="1"/>
  <c r="N770" i="1"/>
  <c r="N430" i="1"/>
  <c r="N26" i="1"/>
  <c r="N624" i="1"/>
  <c r="N759" i="1"/>
  <c r="N73" i="1"/>
  <c r="N905" i="1"/>
  <c r="N255" i="1"/>
  <c r="N72" i="1"/>
  <c r="N129" i="1"/>
  <c r="N247" i="1"/>
  <c r="N461" i="1"/>
  <c r="N504" i="1"/>
  <c r="N71" i="1"/>
  <c r="N953" i="1"/>
  <c r="N477" i="1"/>
  <c r="N501" i="1"/>
  <c r="N1077" i="1"/>
  <c r="N132" i="1"/>
  <c r="N1467" i="1"/>
  <c r="N11" i="1"/>
  <c r="N3049" i="1"/>
  <c r="N647" i="1"/>
  <c r="N482" i="1"/>
  <c r="N966" i="1"/>
  <c r="N943" i="1"/>
  <c r="N957" i="1"/>
  <c r="N817" i="1"/>
  <c r="N626" i="1"/>
  <c r="N261" i="1"/>
  <c r="N800" i="1"/>
  <c r="N425" i="1"/>
  <c r="N116" i="1"/>
  <c r="N672" i="1"/>
  <c r="N108" i="1"/>
  <c r="N590" i="1"/>
  <c r="N74" i="1"/>
  <c r="N58" i="1"/>
  <c r="N254" i="1"/>
  <c r="N426" i="1"/>
  <c r="N433" i="1"/>
  <c r="N712" i="1"/>
  <c r="N136" i="1"/>
  <c r="N2717" i="1"/>
  <c r="N2616" i="1"/>
  <c r="N3050" i="1"/>
  <c r="N2213" i="1"/>
  <c r="N2673" i="1"/>
  <c r="N2901" i="1"/>
  <c r="N2869" i="1"/>
  <c r="N2612" i="1"/>
  <c r="N2672" i="1"/>
  <c r="N1634" i="1"/>
  <c r="N2138" i="1"/>
  <c r="N2432" i="1"/>
  <c r="N2463" i="1"/>
  <c r="N3036" i="1"/>
  <c r="N3189" i="1"/>
  <c r="N3124" i="1"/>
  <c r="N2472" i="1"/>
  <c r="N2414" i="1"/>
  <c r="N2780" i="1"/>
  <c r="N2930" i="1"/>
  <c r="N2499" i="1"/>
  <c r="N2422" i="1"/>
  <c r="N2161" i="1"/>
  <c r="N2803" i="1"/>
  <c r="N2855" i="1"/>
  <c r="N2942" i="1"/>
  <c r="N2658" i="1"/>
  <c r="N2333" i="1"/>
  <c r="N1632" i="1"/>
  <c r="N3045" i="1"/>
  <c r="N3078" i="1"/>
  <c r="N3169" i="1"/>
  <c r="N2154" i="1"/>
  <c r="N2455" i="1"/>
  <c r="N2494" i="1"/>
  <c r="N2826" i="1"/>
  <c r="N2706" i="1"/>
  <c r="N2722" i="1"/>
  <c r="N2966" i="1"/>
  <c r="N3091" i="1"/>
  <c r="N249" i="1"/>
  <c r="N185" i="1"/>
  <c r="N420" i="1"/>
  <c r="N17" i="1"/>
  <c r="N96" i="1"/>
  <c r="N876" i="1"/>
  <c r="N432" i="1"/>
  <c r="N2344" i="1"/>
  <c r="N2215" i="1"/>
  <c r="N235" i="1"/>
  <c r="N62" i="1"/>
  <c r="N56" i="1"/>
  <c r="N210" i="1"/>
  <c r="N248" i="1"/>
  <c r="N220" i="1"/>
  <c r="N612" i="1"/>
  <c r="N18" i="1"/>
  <c r="N224" i="1"/>
  <c r="N252" i="1"/>
  <c r="N51" i="1"/>
  <c r="N599" i="1"/>
  <c r="N749" i="1"/>
  <c r="N2147" i="1"/>
  <c r="N767" i="1"/>
  <c r="N219" i="1"/>
  <c r="N667" i="1"/>
  <c r="N631" i="1"/>
  <c r="N27" i="1"/>
  <c r="N913" i="1"/>
  <c r="N121" i="1"/>
  <c r="N695" i="1"/>
  <c r="N561" i="1"/>
  <c r="N159" i="1"/>
  <c r="N538" i="1"/>
  <c r="N85" i="1"/>
  <c r="N251" i="1"/>
  <c r="N646" i="1"/>
  <c r="N772" i="1"/>
  <c r="N410" i="1"/>
  <c r="N491" i="1"/>
  <c r="N319" i="1"/>
  <c r="N10" i="1"/>
  <c r="N703" i="1"/>
  <c r="N2137" i="1"/>
  <c r="N751" i="1"/>
  <c r="N641" i="1"/>
  <c r="N417" i="1"/>
  <c r="N217" i="1"/>
  <c r="N1260" i="1"/>
  <c r="N445" i="1"/>
  <c r="N104" i="1"/>
  <c r="N914" i="1"/>
  <c r="N510" i="1"/>
  <c r="N527" i="1"/>
  <c r="N105" i="1"/>
  <c r="N906" i="1"/>
  <c r="N809" i="1"/>
  <c r="N1128" i="1"/>
  <c r="N500" i="1"/>
  <c r="N952" i="1"/>
  <c r="N959" i="1"/>
  <c r="N769" i="1"/>
  <c r="N701" i="1"/>
  <c r="N688" i="1"/>
  <c r="N1096" i="1"/>
  <c r="N262" i="1"/>
  <c r="N12" i="1"/>
  <c r="N57" i="1"/>
  <c r="N16" i="1"/>
  <c r="N123" i="1"/>
  <c r="N13" i="1"/>
  <c r="N256" i="1"/>
  <c r="N61" i="1"/>
  <c r="N69" i="1"/>
  <c r="N623" i="1"/>
  <c r="N562" i="1"/>
  <c r="N100" i="1"/>
  <c r="N67" i="1"/>
  <c r="N36" i="1"/>
  <c r="N322" i="1"/>
  <c r="N161" i="1"/>
  <c r="N780" i="1"/>
  <c r="N267" i="1"/>
  <c r="N637" i="1"/>
  <c r="N710" i="1"/>
  <c r="N465" i="1"/>
  <c r="N589" i="1"/>
  <c r="N543" i="1"/>
  <c r="N270" i="1"/>
  <c r="N1335" i="1"/>
  <c r="N192" i="1"/>
  <c r="N1490" i="1"/>
  <c r="N413" i="1"/>
  <c r="N145" i="1"/>
  <c r="N107" i="1"/>
  <c r="N541" i="1"/>
  <c r="N78" i="1"/>
  <c r="N70" i="1"/>
  <c r="N127" i="1"/>
  <c r="N165" i="1"/>
  <c r="N38" i="1"/>
  <c r="N99" i="1"/>
  <c r="N79" i="1"/>
  <c r="N280" i="1"/>
  <c r="N84" i="1"/>
  <c r="N154" i="1"/>
  <c r="N299" i="1"/>
  <c r="N576" i="1"/>
  <c r="N93" i="1"/>
  <c r="N271" i="1"/>
  <c r="N281" i="1"/>
  <c r="N947" i="1"/>
  <c r="N15" i="1"/>
  <c r="N532" i="1"/>
  <c r="N245" i="1"/>
  <c r="N291" i="1"/>
  <c r="N146" i="1"/>
  <c r="N111" i="1"/>
  <c r="N152" i="1"/>
  <c r="N797" i="1"/>
  <c r="N742" i="1"/>
  <c r="N939" i="1"/>
  <c r="N544" i="1"/>
  <c r="N434" i="1"/>
  <c r="N726" i="1"/>
  <c r="N204" i="1"/>
  <c r="N475" i="1"/>
  <c r="N963" i="1"/>
  <c r="N714" i="1"/>
  <c r="N250" i="1"/>
  <c r="N1960" i="1"/>
  <c r="N312" i="1"/>
  <c r="N487" i="1"/>
  <c r="N949" i="1"/>
  <c r="N557" i="1"/>
  <c r="N189" i="1"/>
  <c r="N1536" i="1"/>
  <c r="N774" i="1"/>
  <c r="N503" i="1"/>
  <c r="N142" i="1"/>
  <c r="N737" i="1"/>
  <c r="N39" i="1"/>
  <c r="N126" i="1"/>
  <c r="N677" i="1"/>
  <c r="N163" i="1"/>
  <c r="N565" i="1"/>
  <c r="N65" i="1"/>
  <c r="N95" i="1"/>
  <c r="N443" i="1"/>
  <c r="N442" i="1"/>
  <c r="N529" i="1"/>
  <c r="N144" i="1"/>
  <c r="N1854" i="1"/>
  <c r="O2635" i="1"/>
  <c r="Q2336" i="1"/>
  <c r="Q2311" i="1"/>
  <c r="O2389" i="1"/>
  <c r="O1111" i="1"/>
  <c r="Q1192" i="1"/>
  <c r="O3127" i="1"/>
  <c r="O3179" i="1"/>
  <c r="O3140" i="1"/>
  <c r="Q682" i="1"/>
  <c r="Q180" i="1"/>
  <c r="Q598" i="1"/>
  <c r="O2119" i="1"/>
  <c r="Q1405" i="1"/>
  <c r="O1680" i="1"/>
  <c r="O1400" i="1"/>
  <c r="O2419" i="1"/>
  <c r="O2801" i="1"/>
  <c r="O2276" i="1"/>
  <c r="O2283" i="1"/>
  <c r="Q203" i="1"/>
  <c r="Q637" i="1"/>
  <c r="Q936" i="1"/>
  <c r="Q496" i="1"/>
  <c r="Q1673" i="1"/>
  <c r="O1773" i="1"/>
  <c r="O984" i="1"/>
  <c r="O1651" i="1"/>
  <c r="O1193" i="1"/>
  <c r="O2892" i="1"/>
  <c r="Q165" i="1"/>
  <c r="Q516" i="1"/>
  <c r="Q56" i="1"/>
  <c r="Q502" i="1"/>
  <c r="Q476" i="1"/>
  <c r="O1114" i="1"/>
  <c r="O1903" i="1"/>
  <c r="O2498" i="1"/>
  <c r="O2284" i="1"/>
  <c r="O1594" i="1"/>
  <c r="Q585" i="1"/>
  <c r="Q279" i="1"/>
  <c r="Q26" i="1"/>
  <c r="Q50" i="1"/>
  <c r="Q287" i="1"/>
  <c r="O1249" i="1"/>
  <c r="O1535" i="1"/>
  <c r="O1081" i="1"/>
  <c r="O2493" i="1"/>
  <c r="O2690" i="1"/>
  <c r="Q23" i="1"/>
  <c r="Q430" i="1"/>
  <c r="Q1007" i="1"/>
  <c r="Q746" i="1"/>
  <c r="Q1063" i="1"/>
  <c r="O1407" i="1"/>
  <c r="O1852" i="1"/>
  <c r="O2351" i="1"/>
  <c r="O2810" i="1"/>
  <c r="Q25" i="1"/>
  <c r="Q900" i="1"/>
  <c r="Q563" i="1"/>
  <c r="Q116" i="1"/>
  <c r="Q418" i="1"/>
  <c r="O1803" i="1"/>
  <c r="O1121" i="1"/>
  <c r="O1528" i="1"/>
  <c r="O2431" i="1"/>
  <c r="O1644" i="1"/>
  <c r="Q431" i="1"/>
  <c r="Q712" i="1"/>
  <c r="Q105" i="1"/>
  <c r="Q303" i="1"/>
  <c r="Q1477" i="1"/>
  <c r="O1302" i="1"/>
  <c r="O1896" i="1"/>
  <c r="O2009" i="1"/>
  <c r="O2614" i="1"/>
  <c r="O2211" i="1"/>
  <c r="Q178" i="1"/>
  <c r="Q297" i="1"/>
  <c r="Q489" i="1"/>
  <c r="Q1165" i="1"/>
  <c r="Q1349" i="1"/>
  <c r="Q236" i="1"/>
  <c r="Q530" i="1"/>
  <c r="Q97" i="1"/>
  <c r="Q68" i="1"/>
  <c r="Q295" i="1"/>
  <c r="Q189" i="1"/>
  <c r="Q256" i="1"/>
  <c r="Q654" i="1"/>
  <c r="Q196" i="1"/>
  <c r="Q794" i="1"/>
  <c r="Q573" i="1"/>
  <c r="Q728" i="1"/>
  <c r="Q188" i="1"/>
  <c r="Q447" i="1"/>
  <c r="Q795" i="1"/>
  <c r="Q2449" i="1"/>
  <c r="Q192" i="1"/>
  <c r="Q590" i="1"/>
  <c r="Q310" i="1"/>
  <c r="Q780" i="1"/>
  <c r="Q214" i="1"/>
  <c r="Q711" i="1"/>
  <c r="Q559" i="1"/>
  <c r="Q1193" i="1"/>
  <c r="Q714" i="1"/>
  <c r="Q715" i="1"/>
  <c r="Q1204" i="1"/>
  <c r="Q131" i="1"/>
  <c r="Q307" i="1"/>
  <c r="Q213" i="1"/>
  <c r="Q753" i="1"/>
  <c r="Q1433" i="1"/>
  <c r="Q761" i="1"/>
  <c r="Q410" i="1"/>
  <c r="Q499" i="1"/>
  <c r="Q1035" i="1"/>
  <c r="Q528" i="1"/>
  <c r="Q1652" i="1"/>
  <c r="Q1213" i="1"/>
  <c r="Q2154" i="1"/>
  <c r="Q2628" i="1"/>
  <c r="Q2569" i="1"/>
  <c r="Q2589" i="1"/>
  <c r="Q2810" i="1"/>
  <c r="Q2442" i="1"/>
  <c r="Q2292" i="1"/>
  <c r="Q1337" i="1"/>
  <c r="Q1813" i="1"/>
  <c r="Q2691" i="1"/>
  <c r="Q3140" i="1"/>
  <c r="Q2358" i="1"/>
  <c r="Q1586" i="1"/>
  <c r="Q1424" i="1"/>
  <c r="Q960" i="1"/>
  <c r="Q1863" i="1"/>
  <c r="Q1601" i="1"/>
  <c r="Q1039" i="1"/>
  <c r="Q1882" i="1"/>
  <c r="Q1508" i="1"/>
  <c r="Q1878" i="1"/>
  <c r="Q1804" i="1"/>
  <c r="Q1345" i="1"/>
  <c r="Q561" i="1"/>
  <c r="Q942" i="1"/>
  <c r="Q595" i="1"/>
  <c r="Q2366" i="1"/>
  <c r="Q2792" i="1"/>
  <c r="Q2087" i="1"/>
  <c r="Q1948" i="1"/>
  <c r="Q2548" i="1"/>
  <c r="Q2131" i="1"/>
  <c r="Q2881" i="1"/>
  <c r="Q3150" i="1"/>
  <c r="Q3147" i="1"/>
  <c r="Q1678" i="1"/>
  <c r="Q2020" i="1"/>
  <c r="Q1407" i="1"/>
  <c r="Q2487" i="1"/>
  <c r="Q2478" i="1"/>
  <c r="Q2886" i="1"/>
  <c r="Q812" i="1"/>
  <c r="Q2882" i="1"/>
  <c r="Q1252" i="1"/>
  <c r="Q1916" i="1"/>
  <c r="Q1541" i="1"/>
  <c r="Q1010" i="1"/>
  <c r="Q1991" i="1"/>
  <c r="Q1211" i="1"/>
  <c r="Q416" i="1"/>
  <c r="Q2082" i="1"/>
  <c r="Q610" i="1"/>
  <c r="Q1692" i="1"/>
  <c r="Q3082" i="1"/>
  <c r="Q1717" i="1"/>
  <c r="Q2612" i="1"/>
  <c r="Q2717" i="1"/>
  <c r="Q2229" i="1"/>
  <c r="Q2021" i="1"/>
  <c r="Q2940" i="1"/>
  <c r="Q2266" i="1"/>
  <c r="Q2118" i="1"/>
  <c r="Q1515" i="1"/>
  <c r="Q1598" i="1"/>
  <c r="Q1206" i="1"/>
  <c r="Q1940" i="1"/>
  <c r="Q1502" i="1"/>
  <c r="Q2662" i="1"/>
  <c r="Q1066" i="1"/>
  <c r="Q1296" i="1"/>
  <c r="Q3123" i="1"/>
  <c r="Q2869" i="1"/>
  <c r="Q2113" i="1"/>
  <c r="Q2007" i="1"/>
  <c r="Q2023" i="1"/>
  <c r="Q1773" i="1"/>
  <c r="Q1312" i="1"/>
  <c r="Q2084" i="1"/>
  <c r="Q3198" i="1"/>
  <c r="Q2107" i="1"/>
  <c r="Q1387" i="1"/>
  <c r="Q1106" i="1"/>
  <c r="Q938" i="1"/>
  <c r="Q2052" i="1"/>
  <c r="Q1899" i="1"/>
  <c r="Q1797" i="1"/>
  <c r="Q2263" i="1"/>
  <c r="Q1426" i="1"/>
  <c r="Q2695" i="1"/>
  <c r="Q2900" i="1"/>
  <c r="Q1578" i="1"/>
  <c r="Q1649" i="1"/>
  <c r="Q1462" i="1"/>
  <c r="Q142" i="1"/>
  <c r="Q888" i="1"/>
  <c r="Q1243" i="1"/>
  <c r="Q1179" i="1"/>
  <c r="Q1203" i="1"/>
  <c r="Q807" i="1"/>
  <c r="Q1292" i="1"/>
  <c r="Q760" i="1"/>
  <c r="Q1185" i="1"/>
  <c r="Q258" i="1"/>
  <c r="Q479" i="1"/>
  <c r="Q2678" i="1"/>
  <c r="Q409" i="1"/>
  <c r="Q914" i="1"/>
  <c r="Q747" i="1"/>
  <c r="Q1887" i="1"/>
  <c r="Q1028" i="1"/>
  <c r="Q222" i="1"/>
  <c r="Q2638" i="1"/>
  <c r="Q2425" i="1"/>
  <c r="Q1309" i="1"/>
  <c r="Q904" i="1"/>
  <c r="Q1302" i="1"/>
  <c r="Q886" i="1"/>
  <c r="Q902" i="1"/>
  <c r="Q444" i="1"/>
  <c r="Q2278" i="1"/>
  <c r="Q1546" i="1"/>
  <c r="Q991" i="1"/>
  <c r="Q922" i="1"/>
  <c r="Q1246" i="1"/>
  <c r="Q892" i="1"/>
  <c r="Q952" i="1"/>
  <c r="Q551" i="1"/>
  <c r="Q702" i="1"/>
  <c r="Q527" i="1"/>
  <c r="Q1034" i="1"/>
  <c r="Q749" i="1"/>
  <c r="Q14" i="1"/>
  <c r="Q266" i="1"/>
  <c r="Q425" i="1"/>
  <c r="Q763" i="1"/>
  <c r="Q505" i="1"/>
  <c r="Q765" i="1"/>
  <c r="Q317" i="1"/>
  <c r="Q1235" i="1"/>
  <c r="Q969" i="1"/>
  <c r="Q771" i="1"/>
  <c r="Q221" i="1"/>
  <c r="Q514" i="1"/>
  <c r="Q619" i="1"/>
  <c r="Q143" i="1"/>
  <c r="Q485" i="1"/>
  <c r="Q675" i="1"/>
  <c r="Q621" i="1"/>
  <c r="Q677" i="1"/>
  <c r="Q990" i="1"/>
  <c r="Q504" i="1"/>
  <c r="Q322" i="1"/>
  <c r="Q529" i="1"/>
  <c r="Q661" i="1"/>
  <c r="Q184" i="1"/>
  <c r="Q531" i="1"/>
  <c r="Q434" i="1"/>
  <c r="Q2287" i="1"/>
  <c r="Q971" i="1"/>
  <c r="Q524" i="1"/>
  <c r="Q441" i="1"/>
  <c r="Q1348" i="1"/>
  <c r="Q166" i="1"/>
  <c r="Q475" i="1"/>
  <c r="Q237" i="1"/>
  <c r="Q415" i="1"/>
  <c r="Q633" i="1"/>
  <c r="Q253" i="1"/>
  <c r="Q38" i="1"/>
  <c r="Q146" i="1"/>
  <c r="Q1947" i="1"/>
  <c r="Q2694" i="1"/>
  <c r="Q1748" i="1"/>
  <c r="Q3145" i="1"/>
  <c r="Q2296" i="1"/>
  <c r="Q905" i="1"/>
  <c r="Q1394" i="1"/>
  <c r="Q1690" i="1"/>
  <c r="Q1531" i="1"/>
  <c r="Q1934" i="1"/>
  <c r="Q2783" i="1"/>
  <c r="Q2578" i="1"/>
  <c r="Q1642" i="1"/>
  <c r="Q1741" i="1"/>
  <c r="Q1575" i="1"/>
  <c r="Q2305" i="1"/>
  <c r="Q1486" i="1"/>
  <c r="Q640" i="1"/>
  <c r="Q1012" i="1"/>
  <c r="Q2782" i="1"/>
  <c r="Q1856" i="1"/>
  <c r="Q2144" i="1"/>
  <c r="Q1661" i="1"/>
  <c r="Q1905" i="1"/>
  <c r="Q2379" i="1"/>
  <c r="Q1061" i="1"/>
  <c r="Q1790" i="1"/>
  <c r="Q435" i="1"/>
  <c r="Q2251" i="1"/>
  <c r="Q692" i="1"/>
  <c r="Q1868" i="1"/>
  <c r="Q777" i="1"/>
  <c r="Q515" i="1"/>
  <c r="Q207" i="1"/>
  <c r="Q1238" i="1"/>
  <c r="Q1297" i="1"/>
  <c r="Q1371" i="1"/>
  <c r="Q546" i="1"/>
  <c r="Q669" i="1"/>
  <c r="Q1587" i="1"/>
  <c r="Q1198" i="1"/>
  <c r="Q1304" i="1"/>
  <c r="Q667" i="1"/>
  <c r="Q1306" i="1"/>
  <c r="Q1091" i="1"/>
  <c r="Q1318" i="1"/>
  <c r="Q1729" i="1"/>
  <c r="Q880" i="1"/>
  <c r="Q638" i="1"/>
  <c r="Q1463" i="1"/>
  <c r="Q1169" i="1"/>
  <c r="Q1527" i="1"/>
  <c r="Q223" i="1"/>
  <c r="Q211" i="1"/>
  <c r="Q1788" i="1"/>
  <c r="Q1516" i="1"/>
  <c r="Q1533" i="1"/>
  <c r="Q1299" i="1"/>
  <c r="Q1124" i="1"/>
  <c r="Q1042" i="1"/>
  <c r="Q1799" i="1"/>
  <c r="Q260" i="1"/>
  <c r="Q122" i="1"/>
  <c r="Q544" i="1"/>
  <c r="Q921" i="1"/>
  <c r="Q613" i="1"/>
  <c r="Q150" i="1"/>
  <c r="Q101" i="1"/>
  <c r="Q649" i="1"/>
  <c r="Q428" i="1"/>
  <c r="Q612" i="1"/>
  <c r="Q226" i="1"/>
  <c r="Q1819" i="1"/>
  <c r="Q890" i="1"/>
  <c r="Q817" i="1"/>
  <c r="Q15" i="1"/>
  <c r="Q87" i="1"/>
  <c r="Q117" i="1"/>
  <c r="Q894" i="1"/>
  <c r="Q770" i="1"/>
  <c r="Q810" i="1"/>
  <c r="Q487" i="1"/>
  <c r="Q693" i="1"/>
  <c r="Q1216" i="1"/>
  <c r="Q232" i="1"/>
  <c r="Q751" i="1"/>
  <c r="Q84" i="1"/>
  <c r="Q785" i="1"/>
  <c r="Q440" i="1"/>
  <c r="Q304" i="1"/>
  <c r="Q264" i="1"/>
  <c r="Q52" i="1"/>
  <c r="Q1677" i="1"/>
  <c r="Q972" i="1"/>
  <c r="Q737" i="1"/>
  <c r="Q1453" i="1"/>
  <c r="Q583" i="1"/>
  <c r="Q471" i="1"/>
  <c r="Q885" i="1"/>
  <c r="Q784" i="1"/>
  <c r="Q599" i="1"/>
  <c r="Q689" i="1"/>
  <c r="Q615" i="1"/>
  <c r="Q477" i="1"/>
  <c r="Q2125" i="1"/>
  <c r="Q2015" i="1"/>
  <c r="Q2187" i="1"/>
  <c r="Q799" i="1"/>
  <c r="Q454" i="1"/>
  <c r="Q1267" i="1"/>
  <c r="Q1321" i="1"/>
  <c r="Q1080" i="1"/>
  <c r="Q32" i="1"/>
  <c r="Q1056" i="1"/>
  <c r="Q1170" i="1"/>
  <c r="Q234" i="1"/>
  <c r="Q1470" i="1"/>
  <c r="Q1332" i="1"/>
  <c r="Q1372" i="1"/>
  <c r="Q1888" i="1"/>
  <c r="Q508" i="1"/>
  <c r="Q919" i="1"/>
  <c r="Q2399" i="1"/>
  <c r="Q152" i="1"/>
  <c r="Q1171" i="1"/>
  <c r="Q1129" i="1"/>
  <c r="Q634" i="1"/>
  <c r="Q659" i="1"/>
  <c r="Q2476" i="1"/>
  <c r="Q739" i="1"/>
  <c r="Q997" i="1"/>
  <c r="Q1043" i="1"/>
  <c r="Q1760" i="1"/>
  <c r="Q742" i="1"/>
  <c r="Q219" i="1"/>
  <c r="Q1374" i="1"/>
  <c r="Q925" i="1"/>
  <c r="Q924" i="1"/>
  <c r="Q893" i="1"/>
  <c r="Q60" i="1"/>
  <c r="Q413" i="1"/>
  <c r="Q709" i="1"/>
  <c r="Q593" i="1"/>
  <c r="Q423" i="1"/>
  <c r="Q291" i="1"/>
  <c r="Q175" i="1"/>
  <c r="Q571" i="1"/>
  <c r="Q83" i="1"/>
  <c r="Q153" i="1"/>
  <c r="Q128" i="1"/>
  <c r="Q1167" i="1"/>
  <c r="Q280" i="1"/>
  <c r="Q231" i="1"/>
  <c r="Q86" i="1"/>
  <c r="Q650" i="1"/>
  <c r="Q163" i="1"/>
  <c r="Q497" i="1"/>
  <c r="Q421" i="1"/>
  <c r="Q2571" i="1"/>
  <c r="Q2602" i="1"/>
  <c r="Q1919" i="1"/>
  <c r="Q1932" i="1"/>
  <c r="Q1465" i="1"/>
  <c r="Q1607" i="1"/>
  <c r="Q1294" i="1"/>
  <c r="Q1319" i="1"/>
  <c r="Q1303" i="1"/>
  <c r="Q140" i="1"/>
  <c r="Q1543" i="1"/>
  <c r="Q468" i="1"/>
  <c r="Q1366" i="1"/>
  <c r="Q248" i="1"/>
  <c r="Q290" i="1"/>
  <c r="Q2120" i="1"/>
  <c r="Q1131" i="1"/>
  <c r="Q1385" i="1"/>
  <c r="Q1249" i="1"/>
  <c r="Q1177" i="1"/>
  <c r="Q911" i="1"/>
  <c r="Q202" i="1"/>
  <c r="Q212" i="1"/>
  <c r="Q94" i="1"/>
  <c r="Q1201" i="1"/>
  <c r="Q1119" i="1"/>
  <c r="Q2126" i="1"/>
  <c r="Q177" i="1"/>
  <c r="Q1176" i="1"/>
  <c r="Q233" i="1"/>
  <c r="Q127" i="1"/>
  <c r="Q657" i="1"/>
  <c r="Q541" i="1"/>
  <c r="Q194" i="1"/>
  <c r="Q298" i="1"/>
  <c r="Q907" i="1"/>
  <c r="Q69" i="1"/>
  <c r="Q1103" i="1"/>
  <c r="Q1214" i="1"/>
  <c r="Q545" i="1"/>
  <c r="Q943" i="1"/>
  <c r="Q217" i="1"/>
  <c r="Q49" i="1"/>
  <c r="Q283" i="1"/>
  <c r="Q517" i="1"/>
  <c r="Q498" i="1"/>
  <c r="Q1504" i="1"/>
  <c r="Q792" i="1"/>
  <c r="Q27" i="1"/>
  <c r="Q673" i="1"/>
  <c r="Q691" i="1"/>
  <c r="Q30" i="1"/>
  <c r="Q1072" i="1"/>
  <c r="Q239" i="1"/>
  <c r="Q1786" i="1"/>
  <c r="Q1496" i="1"/>
  <c r="Q277" i="1"/>
  <c r="Q36" i="1"/>
  <c r="Q259" i="1"/>
  <c r="Q484" i="1"/>
  <c r="Q78" i="1"/>
  <c r="Q64" i="1"/>
  <c r="Q1164" i="1"/>
  <c r="Q581" i="1"/>
  <c r="Q323" i="1"/>
  <c r="Q717" i="1"/>
  <c r="Q320" i="1"/>
  <c r="Q537" i="1"/>
  <c r="Q168" i="1"/>
  <c r="Q20" i="1"/>
  <c r="Q71" i="1"/>
  <c r="Q478" i="1"/>
  <c r="Q483" i="1"/>
  <c r="Q758" i="1"/>
  <c r="Q265" i="1"/>
  <c r="Q662" i="1"/>
  <c r="Q536" i="1"/>
  <c r="Q750" i="1"/>
  <c r="Q17" i="1"/>
  <c r="Q91" i="1"/>
  <c r="Q272" i="1"/>
  <c r="Q58" i="1"/>
  <c r="Q604" i="1"/>
  <c r="Q458" i="1"/>
  <c r="Q114" i="1"/>
  <c r="Q414" i="1"/>
  <c r="Q312" i="1"/>
  <c r="Q2658" i="1"/>
  <c r="Q1792" i="1"/>
  <c r="Q1700" i="1"/>
  <c r="Q1805" i="1"/>
  <c r="Q1455" i="1"/>
  <c r="Q1753" i="1"/>
  <c r="Q908" i="1"/>
  <c r="Q1365" i="1"/>
  <c r="Q1659" i="1"/>
  <c r="Q1260" i="1"/>
  <c r="Q1093" i="1"/>
  <c r="Q48" i="1"/>
  <c r="Q1485" i="1"/>
  <c r="Q1301" i="1"/>
  <c r="Q1137" i="1"/>
  <c r="Q1094" i="1"/>
  <c r="Q1136" i="1"/>
  <c r="Q2826" i="1"/>
  <c r="Q1352" i="1"/>
  <c r="Q1314" i="1"/>
  <c r="Q1388" i="1"/>
  <c r="Q623" i="1"/>
  <c r="Q625" i="1"/>
  <c r="Q2607" i="1"/>
  <c r="Q1047" i="1"/>
  <c r="Q1236" i="1"/>
  <c r="Q1682" i="1"/>
  <c r="Q543" i="1"/>
  <c r="Q1791" i="1"/>
  <c r="Q618" i="1"/>
  <c r="Q732" i="1"/>
  <c r="Q1481" i="1"/>
  <c r="Q123" i="1"/>
  <c r="Q11" i="1"/>
  <c r="Q716" i="1"/>
  <c r="Q179" i="1"/>
  <c r="Q647" i="1"/>
  <c r="Q1070" i="1"/>
  <c r="Q582" i="1"/>
  <c r="Q443" i="1"/>
  <c r="Q426" i="1"/>
  <c r="Q263" i="1"/>
  <c r="Q75" i="1"/>
  <c r="Q626" i="1"/>
  <c r="Q92" i="1"/>
  <c r="Q2055" i="1"/>
  <c r="Q1123" i="1"/>
  <c r="Q218" i="1"/>
  <c r="Q129" i="1"/>
  <c r="Q167" i="1"/>
  <c r="Q43" i="1"/>
  <c r="Q181" i="1"/>
  <c r="Q1041" i="1"/>
  <c r="Q1872" i="1"/>
  <c r="Q1196" i="1"/>
  <c r="Q993" i="1"/>
  <c r="Q1040" i="1"/>
  <c r="Q1484" i="1"/>
  <c r="Q1756" i="1"/>
  <c r="Q949" i="1"/>
  <c r="Q1342" i="1"/>
  <c r="Q480" i="1"/>
  <c r="Q550" i="1"/>
  <c r="Q815" i="1"/>
  <c r="Q1130" i="1"/>
  <c r="Q1258" i="1"/>
  <c r="Q1363" i="1"/>
  <c r="Q881" i="1"/>
  <c r="Q818" i="1"/>
  <c r="Q1924" i="1"/>
  <c r="Q1274" i="1"/>
  <c r="Q1033" i="1"/>
  <c r="Q1046" i="1"/>
  <c r="Q1383" i="1"/>
  <c r="Q451" i="1"/>
  <c r="Q2448" i="1"/>
  <c r="Q1233" i="1"/>
  <c r="Q1089" i="1"/>
  <c r="Q1037" i="1"/>
  <c r="Q1300" i="1"/>
  <c r="Q1307" i="1"/>
  <c r="Q685" i="1"/>
  <c r="Q412" i="1"/>
  <c r="Q895" i="1"/>
  <c r="Q594" i="1"/>
  <c r="Q813" i="1"/>
  <c r="Q109" i="1"/>
  <c r="Q555" i="1"/>
  <c r="Q442" i="1"/>
  <c r="Q1389" i="1"/>
  <c r="Q254" i="1"/>
  <c r="Q80" i="1"/>
  <c r="Q701" i="1"/>
  <c r="Q195" i="1"/>
  <c r="Q686" i="1"/>
  <c r="Q470" i="1"/>
  <c r="Q740" i="1"/>
  <c r="Q903" i="1"/>
  <c r="Q887" i="1"/>
  <c r="Q224" i="1"/>
  <c r="Q230" i="1"/>
  <c r="Q507" i="1"/>
  <c r="Q74" i="1"/>
  <c r="Q419" i="1"/>
  <c r="Q1024" i="1"/>
  <c r="Q39" i="1"/>
  <c r="Q653" i="1"/>
  <c r="Q884" i="1"/>
  <c r="Q699" i="1"/>
  <c r="Q562" i="1"/>
  <c r="Q162" i="1"/>
  <c r="Q57" i="1"/>
  <c r="Q257" i="1"/>
  <c r="Q2510" i="1"/>
  <c r="Q1330" i="1"/>
  <c r="Q616" i="1"/>
  <c r="Q574" i="1"/>
  <c r="Q51" i="1"/>
  <c r="Q100" i="1"/>
  <c r="Q107" i="1"/>
  <c r="Q901" i="1"/>
  <c r="Q99" i="1"/>
  <c r="Q1168" i="1"/>
  <c r="Q611" i="1"/>
  <c r="Q608" i="1"/>
  <c r="Q106" i="1"/>
  <c r="Q197" i="1"/>
  <c r="Q741" i="1"/>
  <c r="Q658" i="1"/>
  <c r="Q148" i="1"/>
  <c r="Q465" i="1"/>
  <c r="Q535" i="1"/>
  <c r="Q759" i="1"/>
  <c r="Q164" i="1"/>
  <c r="Q182" i="1"/>
  <c r="Q302" i="1"/>
  <c r="Q151" i="1"/>
  <c r="Q300" i="1"/>
  <c r="Q2199" i="1"/>
  <c r="Q1775" i="1"/>
  <c r="Q1443" i="1"/>
  <c r="Q2209" i="1"/>
  <c r="Q2945" i="1"/>
  <c r="Q1864" i="1"/>
  <c r="Q2583" i="1"/>
  <c r="Q1327" i="1"/>
  <c r="Q542" i="1"/>
  <c r="Q1259" i="1"/>
  <c r="Q1452" i="1"/>
  <c r="Q764" i="1"/>
  <c r="Q1197" i="1"/>
  <c r="Q1446" i="1"/>
  <c r="Q1526" i="1"/>
  <c r="Q467" i="1"/>
  <c r="Q1013" i="1"/>
  <c r="Q1102" i="1"/>
  <c r="Q620" i="1"/>
  <c r="Q1322" i="1"/>
  <c r="Q1085" i="1"/>
  <c r="Q2291" i="1"/>
  <c r="Q1101" i="1"/>
  <c r="Q145" i="1"/>
  <c r="Q1159" i="1"/>
  <c r="Q1162" i="1" s="1"/>
  <c r="O52" i="11" s="1"/>
  <c r="Q1083" i="1"/>
  <c r="Q104" i="1"/>
  <c r="Q2454" i="1"/>
  <c r="Q1482" i="1"/>
  <c r="Q1456" i="1"/>
  <c r="Q1079" i="1"/>
  <c r="Q928" i="1"/>
  <c r="Q1073" i="1"/>
  <c r="Q808" i="1"/>
  <c r="Q1963" i="1"/>
  <c r="Q935" i="1"/>
  <c r="Q176" i="1"/>
  <c r="Q748" i="1"/>
  <c r="Q252" i="1"/>
  <c r="Q45" i="1"/>
  <c r="Q159" i="1"/>
  <c r="Q1245" i="1"/>
  <c r="Q597" i="1"/>
  <c r="Q314" i="1"/>
  <c r="Q534" i="1"/>
  <c r="Q538" i="1"/>
  <c r="Q147" i="1"/>
  <c r="Q110" i="1"/>
  <c r="Q796" i="1"/>
  <c r="Q1038" i="1"/>
  <c r="Q316" i="1"/>
  <c r="Q569" i="1"/>
  <c r="Q294" i="1"/>
  <c r="Q132" i="1"/>
  <c r="Q720" i="1"/>
  <c r="Q299" i="1"/>
  <c r="Q1128" i="1"/>
  <c r="Q46" i="1"/>
  <c r="Q882" i="1"/>
  <c r="Q683" i="1"/>
  <c r="Q600" i="1"/>
  <c r="Q745" i="1"/>
  <c r="Q103" i="1"/>
  <c r="Q752" i="1"/>
  <c r="Q411" i="1"/>
  <c r="Q1532" i="1"/>
  <c r="Q694" i="1"/>
  <c r="Q607" i="1"/>
  <c r="Q879" i="1"/>
  <c r="Q439" i="1"/>
  <c r="Q432" i="1"/>
  <c r="Q509" i="1"/>
  <c r="Q481" i="1"/>
  <c r="Q731" i="1"/>
  <c r="Q319" i="1"/>
  <c r="Q206" i="1"/>
  <c r="Q138" i="1"/>
  <c r="Q1257" i="1"/>
  <c r="Q474" i="1"/>
  <c r="Q102" i="1"/>
  <c r="Q139" i="1"/>
  <c r="Q968" i="1"/>
  <c r="Q90" i="1"/>
  <c r="Q617" i="1"/>
  <c r="Q125" i="1"/>
  <c r="Q464" i="1"/>
  <c r="Q1001" i="1"/>
  <c r="Q144" i="1"/>
  <c r="Q670" i="1"/>
  <c r="Q113" i="1"/>
  <c r="Q1074" i="1"/>
  <c r="Q21" i="1"/>
  <c r="Q635" i="1"/>
  <c r="Q281" i="1"/>
  <c r="Q311" i="1"/>
  <c r="Q292" i="1"/>
  <c r="Q564" i="1"/>
  <c r="Q486" i="1"/>
  <c r="Q446" i="1"/>
  <c r="Q525" i="1"/>
  <c r="Q95" i="1"/>
  <c r="Q296" i="1"/>
  <c r="Q632" i="1"/>
  <c r="Q96" i="1"/>
  <c r="Q1003" i="1"/>
  <c r="Q1726" i="1"/>
  <c r="Q512" i="1"/>
  <c r="Q967" i="1"/>
  <c r="Q89" i="1"/>
  <c r="Q1132" i="1"/>
  <c r="Q586" i="1"/>
  <c r="Q112" i="1"/>
  <c r="Q225" i="1"/>
  <c r="Q998" i="1"/>
  <c r="Q262" i="1"/>
  <c r="Q309" i="1"/>
  <c r="Q1076" i="1"/>
  <c r="Q624" i="1"/>
  <c r="Q698" i="1"/>
  <c r="Q727" i="1"/>
  <c r="Q1095" i="1"/>
  <c r="Q1528" i="1"/>
  <c r="Q1190" i="1"/>
  <c r="Q891" i="1"/>
  <c r="Q205" i="1"/>
  <c r="Q897" i="1"/>
  <c r="Q1030" i="1"/>
  <c r="Q1580" i="1"/>
  <c r="Q2346" i="1"/>
  <c r="Q1188" i="1"/>
  <c r="Q743" i="1"/>
  <c r="Q126" i="1"/>
  <c r="Q775" i="1"/>
  <c r="Q44" i="1"/>
  <c r="Q1082" i="1"/>
  <c r="Q725" i="1"/>
  <c r="Q67" i="1"/>
  <c r="Q1064" i="1"/>
  <c r="Q76" i="1"/>
  <c r="Q433" i="1"/>
  <c r="Q703" i="1"/>
  <c r="Q814" i="1"/>
  <c r="Q216" i="1"/>
  <c r="Q460" i="1"/>
  <c r="Q1339" i="1"/>
  <c r="Q141" i="1"/>
  <c r="Q154" i="1"/>
  <c r="Q61" i="1"/>
  <c r="Q558" i="1"/>
  <c r="Q1049" i="1"/>
  <c r="Q672" i="1"/>
  <c r="Q802" i="1"/>
  <c r="Q688" i="1"/>
  <c r="Q28" i="1"/>
  <c r="Q422" i="1"/>
  <c r="Q639" i="1"/>
  <c r="Q772" i="1"/>
  <c r="Q208" i="1"/>
  <c r="Q721" i="1"/>
  <c r="Q169" i="1"/>
  <c r="Q1571" i="1"/>
  <c r="Q1906" i="1"/>
  <c r="Q769" i="1"/>
  <c r="Q1052" i="1"/>
  <c r="Q250" i="1"/>
  <c r="Q1207" i="1"/>
  <c r="Q1202" i="1"/>
  <c r="Q429" i="1"/>
  <c r="Q1002" i="1"/>
  <c r="Q2809" i="1"/>
  <c r="Q591" i="1"/>
  <c r="Q118" i="1"/>
  <c r="Q47" i="1"/>
  <c r="Q321" i="1"/>
  <c r="Q773" i="1"/>
  <c r="Q463" i="1"/>
  <c r="Q119" i="1"/>
  <c r="Q513" i="1"/>
  <c r="Q605" i="1"/>
  <c r="Q811" i="1"/>
  <c r="Q289" i="1"/>
  <c r="Q136" i="1"/>
  <c r="Q268" i="1"/>
  <c r="Q622" i="1"/>
  <c r="Q787" i="1"/>
  <c r="Q10" i="1"/>
  <c r="Q111" i="1"/>
  <c r="Q187" i="1"/>
  <c r="Q66" i="1"/>
  <c r="Q800" i="1"/>
  <c r="Q1071" i="1"/>
  <c r="Q488" i="1"/>
  <c r="Q24" i="1"/>
  <c r="Q519" i="1"/>
  <c r="Q614" i="1"/>
  <c r="Q570" i="1"/>
  <c r="Q510" i="1"/>
  <c r="Q697" i="1"/>
  <c r="Q652" i="1"/>
  <c r="Q459" i="1"/>
  <c r="Q926" i="1"/>
  <c r="Q1581" i="1"/>
  <c r="Q1370" i="1"/>
  <c r="Q1631" i="1"/>
  <c r="Q1111" i="1"/>
  <c r="Q596" i="1"/>
  <c r="Q1559" i="1"/>
  <c r="Q631" i="1"/>
  <c r="Q540" i="1"/>
  <c r="Q3042" i="1"/>
  <c r="Q2479" i="1"/>
  <c r="Q121" i="1"/>
  <c r="Q801" i="1"/>
  <c r="Q663" i="1"/>
  <c r="Q149" i="1"/>
  <c r="Q79" i="1"/>
  <c r="Q269" i="1"/>
  <c r="Q81" i="1"/>
  <c r="Q627" i="1"/>
  <c r="Q72" i="1"/>
  <c r="Q1556" i="1"/>
  <c r="Q655" i="1"/>
  <c r="Q687" i="1"/>
  <c r="Q77" i="1"/>
  <c r="Q85" i="1"/>
  <c r="Q1239" i="1"/>
  <c r="Q82" i="1"/>
  <c r="Q161" i="1"/>
  <c r="Q315" i="1"/>
  <c r="Q584" i="1"/>
  <c r="Q1535" i="1"/>
  <c r="Q681" i="1"/>
  <c r="Q793" i="1"/>
  <c r="Q204" i="1"/>
  <c r="Q939" i="1"/>
  <c r="Q235" i="1"/>
  <c r="Q557" i="1"/>
  <c r="Q1096" i="1"/>
  <c r="Q93" i="1"/>
  <c r="Q1564" i="1"/>
  <c r="Q293" i="1"/>
  <c r="Q1092" i="1"/>
  <c r="Q308" i="1"/>
  <c r="Q989" i="1"/>
  <c r="Q1510" i="1"/>
  <c r="Q3167" i="1"/>
  <c r="Q1217" i="1"/>
  <c r="Q950" i="1"/>
  <c r="Q977" i="1"/>
  <c r="Q1396" i="1"/>
  <c r="Q65" i="1"/>
  <c r="Q9" i="1"/>
  <c r="Q533" i="1"/>
  <c r="Q186" i="1"/>
  <c r="Q449" i="1"/>
  <c r="Q115" i="1"/>
  <c r="Q1421" i="1"/>
  <c r="Q251" i="1"/>
  <c r="Q738" i="1"/>
  <c r="Q267" i="1"/>
  <c r="Q246" i="1"/>
  <c r="Q671" i="1"/>
  <c r="Q501" i="1"/>
  <c r="Q553" i="1"/>
  <c r="Q453" i="1"/>
  <c r="Q1605" i="1"/>
  <c r="Q700" i="1"/>
  <c r="Q417" i="1"/>
  <c r="Q73" i="1"/>
  <c r="Q523" i="1"/>
  <c r="Q713" i="1"/>
  <c r="Q934" i="1"/>
  <c r="Q31" i="1"/>
  <c r="Q782" i="1"/>
  <c r="Q183" i="1"/>
  <c r="Q120" i="1"/>
  <c r="Q690" i="1"/>
  <c r="Q270" i="1"/>
  <c r="Q306" i="1"/>
  <c r="Q1051" i="1"/>
  <c r="Q1086" i="1"/>
  <c r="Q408" i="1"/>
  <c r="Q726" i="1"/>
  <c r="Q909" i="1"/>
  <c r="Q1645" i="1"/>
  <c r="Q2160" i="1"/>
  <c r="Q1793" i="1"/>
  <c r="Q641" i="1"/>
  <c r="Q1548" i="1"/>
  <c r="Q305" i="1"/>
  <c r="Q964" i="1"/>
  <c r="Q580" i="1"/>
  <c r="Q472" i="1"/>
  <c r="Q445" i="1"/>
  <c r="Q59" i="1"/>
  <c r="Q916" i="1"/>
  <c r="Q636" i="1"/>
  <c r="Q215" i="1"/>
  <c r="Q696" i="1"/>
  <c r="Q124" i="1"/>
  <c r="Q554" i="1"/>
  <c r="Q98" i="1"/>
  <c r="Q684" i="1"/>
  <c r="Q518" i="1"/>
  <c r="Q492" i="1"/>
  <c r="Q288" i="1"/>
  <c r="Q819" i="1"/>
  <c r="Q776" i="1"/>
  <c r="Q668" i="1"/>
  <c r="Q424" i="1"/>
  <c r="Q730" i="1"/>
  <c r="Q1008" i="1"/>
  <c r="Q108" i="1"/>
  <c r="Q193" i="1"/>
  <c r="Q62" i="1"/>
  <c r="Q255" i="1"/>
  <c r="Q462" i="1"/>
  <c r="Q63" i="1"/>
  <c r="Q587" i="1"/>
  <c r="Q2962" i="1"/>
  <c r="Q779" i="1"/>
  <c r="Q244" i="1"/>
  <c r="Q473" i="1"/>
  <c r="Q1117" i="1"/>
  <c r="Q1635" i="1"/>
  <c r="Q986" i="1"/>
  <c r="Q2112" i="1"/>
  <c r="Q719" i="1"/>
  <c r="Q1023" i="1"/>
  <c r="Q1476" i="1"/>
  <c r="Q33" i="1"/>
  <c r="Q191" i="1"/>
  <c r="Q646" i="1"/>
  <c r="Q448" i="1"/>
  <c r="Q609" i="1"/>
  <c r="Q532" i="1"/>
  <c r="Q1557" i="1"/>
  <c r="Q695" i="1"/>
  <c r="Q466" i="1"/>
  <c r="Q889" i="1"/>
  <c r="Q1014" i="1"/>
  <c r="Q1609" i="1"/>
  <c r="Q1326" i="1"/>
  <c r="Q798" i="1"/>
  <c r="Q1234" i="1"/>
  <c r="Q1109" i="1"/>
  <c r="Q1062" i="1"/>
  <c r="Q956" i="1"/>
  <c r="Q1506" i="1"/>
  <c r="Q1921" i="1"/>
  <c r="Q160" i="1"/>
  <c r="Q676" i="1"/>
  <c r="Q651" i="1"/>
  <c r="Q1026" i="1"/>
  <c r="Q992" i="1"/>
  <c r="Q1305" i="1"/>
  <c r="Q238" i="1"/>
  <c r="Q271" i="1"/>
  <c r="Q1689" i="1"/>
  <c r="Q1779" i="1"/>
  <c r="Q2843" i="1"/>
  <c r="Q974" i="1"/>
  <c r="Q941" i="1"/>
  <c r="Q878" i="1"/>
  <c r="Q2219" i="1"/>
  <c r="Q1567" i="1"/>
  <c r="Q1391" i="1"/>
  <c r="Q1315" i="1"/>
  <c r="Q1180" i="1"/>
  <c r="Q201" i="1"/>
  <c r="Q976" i="1"/>
  <c r="Q1894" i="1"/>
  <c r="Q247" i="1"/>
  <c r="Q469" i="1"/>
  <c r="Q1699" i="1"/>
  <c r="Q896" i="1"/>
  <c r="Q1256" i="1"/>
  <c r="Q249" i="1"/>
  <c r="Q1059" i="1"/>
  <c r="Q1950" i="1"/>
  <c r="Q660" i="1"/>
  <c r="Q1060" i="1"/>
  <c r="Q1011" i="1"/>
  <c r="Q927" i="1"/>
  <c r="Q1458" i="1"/>
  <c r="Q1108" i="1"/>
  <c r="Q1696" i="1"/>
  <c r="Q1107" i="1"/>
  <c r="Q778" i="1"/>
  <c r="Q1055" i="1"/>
  <c r="Q1911" i="1"/>
  <c r="Q1693" i="1"/>
  <c r="Q500" i="1"/>
  <c r="Q1078" i="1"/>
  <c r="Q1346" i="1"/>
  <c r="Q1881" i="1"/>
  <c r="Q1408" i="1"/>
  <c r="Q1742" i="1"/>
  <c r="Q1509" i="1"/>
  <c r="Q1187" i="1"/>
  <c r="Q2193" i="1"/>
  <c r="Q1189" i="1"/>
  <c r="Q1248" i="1"/>
  <c r="Q984" i="1"/>
  <c r="Q2720" i="1"/>
  <c r="Q1971" i="1"/>
  <c r="Q2250" i="1"/>
  <c r="Q1539" i="1"/>
  <c r="Q1822" i="1"/>
  <c r="Q2069" i="1"/>
  <c r="Q2186" i="1"/>
  <c r="Q1540" i="1"/>
  <c r="Q2595" i="1"/>
  <c r="Q2402" i="1"/>
  <c r="Q3160" i="1"/>
  <c r="Q2233" i="1"/>
  <c r="Q1883" i="1"/>
  <c r="Q1648" i="1"/>
  <c r="Q3193" i="1"/>
  <c r="Q2473" i="1"/>
  <c r="Q3093" i="1"/>
  <c r="Q2560" i="1"/>
  <c r="Q2867" i="1"/>
  <c r="Q2329" i="1"/>
  <c r="Q1634" i="1"/>
  <c r="Q2446" i="1"/>
  <c r="Q1927" i="1"/>
  <c r="Q2852" i="1"/>
  <c r="Q2617" i="1"/>
  <c r="Q2679" i="1"/>
  <c r="Q2439" i="1"/>
  <c r="Q2956" i="1"/>
  <c r="Q3077" i="1"/>
  <c r="Q2721" i="1"/>
  <c r="Q2143" i="1"/>
  <c r="Q2653" i="1"/>
  <c r="Q1865" i="1"/>
  <c r="Q2841" i="1"/>
  <c r="Q3184" i="1"/>
  <c r="Q2769" i="1"/>
  <c r="Q1917" i="1"/>
  <c r="Q2277" i="1"/>
  <c r="Q2121" i="1"/>
  <c r="Q3188" i="1"/>
  <c r="Q1732" i="1"/>
  <c r="Q1417" i="1"/>
  <c r="Q2893" i="1"/>
  <c r="Q2213" i="1"/>
  <c r="Q1880" i="1"/>
  <c r="Q2480" i="1"/>
  <c r="Q2244" i="1"/>
  <c r="Q2188" i="1"/>
  <c r="Q2047" i="1"/>
  <c r="Q2404" i="1"/>
  <c r="Q1650" i="1"/>
  <c r="Q2152" i="1"/>
  <c r="Q2592" i="1"/>
  <c r="Q2574" i="1"/>
  <c r="Q2151" i="1"/>
  <c r="Q3168" i="1"/>
  <c r="Q2507" i="1"/>
  <c r="Q1859" i="1"/>
  <c r="Q2928" i="1"/>
  <c r="Q2341" i="1"/>
  <c r="Q3192" i="1"/>
  <c r="Q2626" i="1"/>
  <c r="Q2227" i="1"/>
  <c r="Q3190" i="1"/>
  <c r="Q2182" i="1"/>
  <c r="Q1739" i="1"/>
  <c r="Q3081" i="1"/>
  <c r="Q2123" i="1"/>
  <c r="Q3143" i="1"/>
  <c r="Q1943" i="1"/>
  <c r="Q2883" i="1"/>
  <c r="Q2561" i="1"/>
  <c r="Q3131" i="1"/>
  <c r="Q2003" i="1"/>
  <c r="Q3166" i="1"/>
  <c r="Q2181" i="1"/>
  <c r="Q2926" i="1"/>
  <c r="Q1929" i="1"/>
  <c r="Q3120" i="1"/>
  <c r="Q2217" i="1"/>
  <c r="Q2840" i="1"/>
  <c r="Q2781" i="1"/>
  <c r="Q1977" i="1"/>
  <c r="Q2284" i="1"/>
  <c r="Q2212" i="1"/>
  <c r="Q2440" i="1"/>
  <c r="Q2357" i="1"/>
  <c r="Q2876" i="1"/>
  <c r="Q2231" i="1"/>
  <c r="Q2775" i="1"/>
  <c r="Q2002" i="1"/>
  <c r="Q3138" i="1"/>
  <c r="Q3040" i="1"/>
  <c r="Q3102" i="1"/>
  <c r="Q3194" i="1"/>
  <c r="Q2557" i="1"/>
  <c r="Q1588" i="1"/>
  <c r="Q2919" i="1"/>
  <c r="Q2483" i="1"/>
  <c r="Q2503" i="1"/>
  <c r="Q2104" i="1"/>
  <c r="Q2933" i="1"/>
  <c r="Q3158" i="1"/>
  <c r="Q34" i="1"/>
  <c r="Q1855" i="1"/>
  <c r="Q2325" i="1"/>
  <c r="Q1629" i="1"/>
  <c r="Q2424" i="1"/>
  <c r="Q2665" i="1"/>
  <c r="Q2639" i="1"/>
  <c r="Q2371" i="1"/>
  <c r="Q2119" i="1"/>
  <c r="Q2074" i="1"/>
  <c r="Q2001" i="1"/>
  <c r="Q2879" i="1"/>
  <c r="Q2864" i="1"/>
  <c r="Q1632" i="1"/>
  <c r="Q2505" i="1"/>
  <c r="Q2141" i="1"/>
  <c r="Q2709" i="1"/>
  <c r="Q2468" i="1"/>
  <c r="Q2885" i="1"/>
  <c r="Q3149" i="1"/>
  <c r="Q2570" i="1"/>
  <c r="Q3196" i="1"/>
  <c r="Q2103" i="1"/>
  <c r="Q3078" i="1"/>
  <c r="Q1722" i="1"/>
  <c r="Q2690" i="1"/>
  <c r="Q2604" i="1"/>
  <c r="Q2418" i="1"/>
  <c r="Q3096" i="1"/>
  <c r="Q3110" i="1"/>
  <c r="Q3083" i="1"/>
  <c r="Q2378" i="1"/>
  <c r="Q2456" i="1"/>
  <c r="Q2780" i="1"/>
  <c r="Q2234" i="1"/>
  <c r="Q2915" i="1"/>
  <c r="Q2918" i="1"/>
  <c r="Q2147" i="1"/>
  <c r="Q2707" i="1"/>
  <c r="Q2508" i="1"/>
  <c r="Q3050" i="1"/>
  <c r="Q18" i="1"/>
  <c r="Q2762" i="1"/>
  <c r="Q2422" i="1"/>
  <c r="Q2171" i="1"/>
  <c r="Q2282" i="1"/>
  <c r="Q1976" i="1"/>
  <c r="Q2369" i="1"/>
  <c r="Q2872" i="1"/>
  <c r="Q2708" i="1"/>
  <c r="Q2389" i="1"/>
  <c r="Q2403" i="1"/>
  <c r="Q2297" i="1"/>
  <c r="Q3164" i="1"/>
  <c r="Q3186" i="1"/>
  <c r="Q2431" i="1"/>
  <c r="Q2078" i="1"/>
  <c r="Q2314" i="1"/>
  <c r="Q2914" i="1"/>
  <c r="Q3100" i="1"/>
  <c r="Q2405" i="1"/>
  <c r="Q37" i="1"/>
  <c r="Q2621" i="1"/>
  <c r="Q2666" i="1"/>
  <c r="Q2051" i="1"/>
  <c r="Q2065" i="1"/>
  <c r="Q2787" i="1"/>
  <c r="Q2823" i="1"/>
  <c r="Q2693" i="1"/>
  <c r="Q2866" i="1"/>
  <c r="Q2704" i="1"/>
  <c r="Q1602" i="1"/>
  <c r="Q2851" i="1"/>
  <c r="Q2420" i="1"/>
  <c r="Q1935" i="1"/>
  <c r="Q2072" i="1"/>
  <c r="Q3141" i="1"/>
  <c r="Q2710" i="1"/>
  <c r="Q2771" i="1"/>
  <c r="Q2808" i="1"/>
  <c r="Q2884" i="1"/>
  <c r="Q3189" i="1"/>
  <c r="Q2760" i="1"/>
  <c r="Q1766" i="1"/>
  <c r="Q2917" i="1"/>
  <c r="Q2202" i="1"/>
  <c r="Q3112" i="1"/>
  <c r="Q2169" i="1"/>
  <c r="Q2259" i="1"/>
  <c r="Q2591" i="1"/>
  <c r="Q2716" i="1"/>
  <c r="Q2382" i="1"/>
  <c r="Q2295" i="1"/>
  <c r="Q2006" i="1"/>
  <c r="Q3111" i="1"/>
  <c r="Q2359" i="1"/>
  <c r="Q2634" i="1"/>
  <c r="Q3180" i="1"/>
  <c r="Q2697" i="1"/>
  <c r="Q3124" i="1"/>
  <c r="Q2497" i="1"/>
  <c r="Q1983" i="1"/>
  <c r="Q1754" i="1"/>
  <c r="Q2484" i="1"/>
  <c r="Q1616" i="1"/>
  <c r="Q2184" i="1"/>
  <c r="Q2115" i="1"/>
  <c r="Q2874" i="1"/>
  <c r="Q1765" i="1"/>
  <c r="Q2603" i="1"/>
  <c r="Q3203" i="1"/>
  <c r="Q2577" i="1"/>
  <c r="Q2066" i="1"/>
  <c r="Q3165" i="1"/>
  <c r="Q2608" i="1"/>
  <c r="Q2254" i="1"/>
  <c r="Q2873" i="1"/>
  <c r="Q3114" i="1"/>
  <c r="Q1896" i="1"/>
  <c r="Q2903" i="1"/>
  <c r="Q1992" i="1"/>
  <c r="Q2711" i="1"/>
  <c r="Q2712" i="1"/>
  <c r="Q2790" i="1"/>
  <c r="Q1994" i="1"/>
  <c r="Q2492" i="1"/>
  <c r="Q1908" i="1"/>
  <c r="Q2381" i="1"/>
  <c r="Q2218" i="1"/>
  <c r="Q29" i="1"/>
  <c r="Q3152" i="1"/>
  <c r="Q2562" i="1"/>
  <c r="Q3043" i="1"/>
  <c r="Q2802" i="1"/>
  <c r="Q2556" i="1"/>
  <c r="Q2004" i="1"/>
  <c r="Q2498" i="1"/>
  <c r="Q2803" i="1"/>
  <c r="Q2303" i="1"/>
  <c r="Q2619" i="1"/>
  <c r="Q2222" i="1"/>
  <c r="Q3127" i="1"/>
  <c r="Q2221" i="1"/>
  <c r="Q2719" i="1"/>
  <c r="Q2319" i="1"/>
  <c r="Q1900" i="1"/>
  <c r="Q1952" i="1"/>
  <c r="Q2891" i="1"/>
  <c r="Q2438" i="1"/>
  <c r="Q2211" i="1"/>
  <c r="Q2356" i="1"/>
  <c r="Q2083" i="1"/>
  <c r="Q2593" i="1"/>
  <c r="Q2445" i="1"/>
  <c r="Q2117" i="1"/>
  <c r="Q2086" i="1"/>
  <c r="Q2585" i="1"/>
  <c r="Q2614" i="1"/>
  <c r="Q2490" i="1"/>
  <c r="Q2713" i="1"/>
  <c r="Q2839" i="1"/>
  <c r="Q2435" i="1"/>
  <c r="Q2887" i="1"/>
  <c r="Q2489" i="1"/>
  <c r="Q2501" i="1"/>
  <c r="Q3039" i="1"/>
  <c r="Q1439" i="1"/>
  <c r="Q1628" i="1"/>
  <c r="Q2844" i="1"/>
  <c r="Q2576" i="1"/>
  <c r="Q1884" i="1"/>
  <c r="Q1664" i="1"/>
  <c r="Q2207" i="1"/>
  <c r="Q2816" i="1"/>
  <c r="Q2862" i="1"/>
  <c r="Q2343" i="1"/>
  <c r="Q2700" i="1"/>
  <c r="Q2360" i="1"/>
  <c r="Q2909" i="1"/>
  <c r="Q2929" i="1"/>
  <c r="Q3178" i="1"/>
  <c r="Q2455" i="1"/>
  <c r="Q2043" i="1"/>
  <c r="Q1909" i="1"/>
  <c r="Q1410" i="1"/>
  <c r="Q1651" i="1"/>
  <c r="Q1563" i="1"/>
  <c r="Q2955" i="1"/>
  <c r="Q2650" i="1"/>
  <c r="Q2041" i="1"/>
  <c r="Q1589" i="1"/>
  <c r="Q1505" i="1"/>
  <c r="Q1955" i="1"/>
  <c r="Q2815" i="1"/>
  <c r="Q1901" i="1"/>
  <c r="Q1637" i="1"/>
  <c r="Q1597" i="1"/>
  <c r="Q1615" i="1"/>
  <c r="Q1579" i="1"/>
  <c r="Q1941" i="1"/>
  <c r="Q1656" i="1"/>
  <c r="Q1898" i="1"/>
  <c r="Q2327" i="1"/>
  <c r="Q2300" i="1"/>
  <c r="Q1997" i="1"/>
  <c r="Q2396" i="1"/>
  <c r="Q1714" i="1"/>
  <c r="Q1507" i="1"/>
  <c r="Q1986" i="1"/>
  <c r="Q1975" i="1"/>
  <c r="Q1982" i="1"/>
  <c r="Q2183" i="1"/>
  <c r="Q1875" i="1"/>
  <c r="Q1577" i="1"/>
  <c r="Q1979" i="1"/>
  <c r="Q1721" i="1"/>
  <c r="Q1681" i="1"/>
  <c r="Q1668" i="1"/>
  <c r="Q1949" i="1"/>
  <c r="Q2102" i="1"/>
  <c r="Q1740" i="1"/>
  <c r="Q2397" i="1"/>
  <c r="Q1993" i="1"/>
  <c r="Q1594" i="1"/>
  <c r="Q2641" i="1"/>
  <c r="Q1593" i="1"/>
  <c r="Q1763" i="1"/>
  <c r="Q1471" i="1"/>
  <c r="Q1219" i="1"/>
  <c r="Q1684" i="1"/>
  <c r="Q1497" i="1"/>
  <c r="Q1425" i="1"/>
  <c r="Q2005" i="1"/>
  <c r="Q1489" i="1"/>
  <c r="Q2175" i="1"/>
  <c r="Q2220" i="1"/>
  <c r="Q1691" i="1"/>
  <c r="Q2215" i="1"/>
  <c r="Q2253" i="1"/>
  <c r="Q1044" i="1"/>
  <c r="Q1334" i="1"/>
  <c r="Q1745" i="1"/>
  <c r="Q656" i="1"/>
  <c r="Q781" i="1"/>
  <c r="Q1393" i="1"/>
  <c r="Q1984" i="1"/>
  <c r="Q1529" i="1"/>
  <c r="Q2582" i="1"/>
  <c r="Q1392" i="1"/>
  <c r="Q1412" i="1"/>
  <c r="Q2927" i="1"/>
  <c r="Q2625" i="1"/>
  <c r="Q1747" i="1"/>
  <c r="Q2807" i="1"/>
  <c r="Q2613" i="1"/>
  <c r="Q2414" i="1"/>
  <c r="Q2848" i="1"/>
  <c r="Q2345" i="1"/>
  <c r="Q2904" i="1"/>
  <c r="Q2963" i="1"/>
  <c r="Q2627" i="1"/>
  <c r="Q3085" i="1"/>
  <c r="Q2606" i="1"/>
  <c r="Q2579" i="1"/>
  <c r="Q1931" i="1"/>
  <c r="Q2822" i="1"/>
  <c r="Q2910" i="1"/>
  <c r="Q1981" i="1"/>
  <c r="Q2477" i="1"/>
  <c r="Q3170" i="1"/>
  <c r="Q2462" i="1"/>
  <c r="Q3049" i="1"/>
  <c r="Q3183" i="1"/>
  <c r="Q2824" i="1"/>
  <c r="Q2938" i="1"/>
  <c r="Q2597" i="1"/>
  <c r="Q2875" i="1"/>
  <c r="Q2706" i="1"/>
  <c r="Q2463" i="1"/>
  <c r="Q1646" i="1"/>
  <c r="Q3094" i="1"/>
  <c r="Q2093" i="1"/>
  <c r="Q3126" i="1"/>
  <c r="Q2911" i="1"/>
  <c r="Q2494" i="1"/>
  <c r="Q2495" i="1"/>
  <c r="Q1591" i="1"/>
  <c r="Q2821" i="1"/>
  <c r="Q2150" i="1"/>
  <c r="Q2142" i="1"/>
  <c r="Q2421" i="1"/>
  <c r="Q2189" i="1"/>
  <c r="Q2788" i="1"/>
  <c r="Q2805" i="1"/>
  <c r="Q2467" i="1"/>
  <c r="Q3090" i="1"/>
  <c r="Q2294" i="1"/>
  <c r="Q2148" i="1"/>
  <c r="Q1999" i="1"/>
  <c r="Q1816" i="1"/>
  <c r="Q2383" i="1"/>
  <c r="Q2953" i="1"/>
  <c r="Q2773" i="1"/>
  <c r="Q3116" i="1"/>
  <c r="Q3104" i="1"/>
  <c r="Q2415" i="1"/>
  <c r="Q2724" i="1"/>
  <c r="Q2168" i="1"/>
  <c r="Q1624" i="1"/>
  <c r="Q2145" i="1"/>
  <c r="Q2436" i="1"/>
  <c r="Q1733" i="1"/>
  <c r="Q1404" i="1"/>
  <c r="Q2335" i="1"/>
  <c r="Q2645" i="1"/>
  <c r="Q2235" i="1"/>
  <c r="Q2930" i="1"/>
  <c r="Q2310" i="1"/>
  <c r="Q1536" i="1"/>
  <c r="Q1420" i="1"/>
  <c r="Q2348" i="1"/>
  <c r="Q2932" i="1"/>
  <c r="Q2342" i="1"/>
  <c r="Q2312" i="1"/>
  <c r="Q3109" i="1"/>
  <c r="Q2966" i="1"/>
  <c r="Q1633" i="1"/>
  <c r="Q3076" i="1"/>
  <c r="Q2814" i="1"/>
  <c r="Q2500" i="1"/>
  <c r="Q3073" i="1"/>
  <c r="Q2549" i="1"/>
  <c r="Q3080" i="1"/>
  <c r="Q19" i="1"/>
  <c r="Q2232" i="1"/>
  <c r="Q2553" i="1"/>
  <c r="Q2461" i="1"/>
  <c r="Q1630" i="1"/>
  <c r="Q3115" i="1"/>
  <c r="Q3185" i="1"/>
  <c r="Q2943" i="1"/>
  <c r="Q2833" i="1"/>
  <c r="Q2149" i="1"/>
  <c r="Q2067" i="1"/>
  <c r="Q2555" i="1"/>
  <c r="Q2485" i="1"/>
  <c r="Q1972" i="1"/>
  <c r="Q1942" i="1"/>
  <c r="Q2333" i="1"/>
  <c r="Q2486" i="1"/>
  <c r="Q2568" i="1"/>
  <c r="Q2764" i="1"/>
  <c r="Q2139" i="1"/>
  <c r="Q1638" i="1"/>
  <c r="Q3202" i="1"/>
  <c r="Q2616" i="1"/>
  <c r="Q2260" i="1"/>
  <c r="Q2271" i="1"/>
  <c r="Q2094" i="1"/>
  <c r="Q3169" i="1"/>
  <c r="Q2392" i="1"/>
  <c r="Q2180" i="1"/>
  <c r="Q2368" i="1"/>
  <c r="Q1958" i="1"/>
  <c r="Q2954" i="1"/>
  <c r="Q3048" i="1"/>
  <c r="Q2437" i="1"/>
  <c r="Q2338" i="1"/>
  <c r="Q2273" i="1"/>
  <c r="Q2140" i="1"/>
  <c r="Q2723" i="1"/>
  <c r="Q2432" i="1"/>
  <c r="Q2401" i="1"/>
  <c r="Q2095" i="1"/>
  <c r="Q3074" i="1"/>
  <c r="Q1614" i="1"/>
  <c r="Q2194" i="1"/>
  <c r="Q3045" i="1"/>
  <c r="Q1869" i="1"/>
  <c r="Q2138" i="1"/>
  <c r="Q2174" i="1"/>
  <c r="Q2362" i="1"/>
  <c r="Q2779" i="1"/>
  <c r="Q2894" i="1"/>
  <c r="Q2173" i="1"/>
  <c r="Q2307" i="1"/>
  <c r="Q1820" i="1"/>
  <c r="Q2759" i="1"/>
  <c r="Q3047" i="1"/>
  <c r="Q2793" i="1"/>
  <c r="Q2373" i="1"/>
  <c r="Q1873" i="1"/>
  <c r="Q2949" i="1"/>
  <c r="Q2880" i="1"/>
  <c r="Q2676" i="1"/>
  <c r="Q2269" i="1"/>
  <c r="Q2547" i="1"/>
  <c r="Q1866" i="1"/>
  <c r="Q3163" i="1"/>
  <c r="Q1879" i="1"/>
  <c r="Q2452" i="1"/>
  <c r="Q2384" i="1"/>
  <c r="Q2106" i="1"/>
  <c r="Q2686" i="1"/>
  <c r="Q2849" i="1"/>
  <c r="Q2355" i="1"/>
  <c r="Q2166" i="1"/>
  <c r="Q3038" i="1"/>
  <c r="Q2334" i="1"/>
  <c r="Q2247" i="1"/>
  <c r="Q2644" i="1"/>
  <c r="Q3130" i="1"/>
  <c r="Q2563" i="1"/>
  <c r="Q2009" i="1"/>
  <c r="Q2964" i="1"/>
  <c r="Q2054" i="1"/>
  <c r="Q1821" i="1"/>
  <c r="Q2944" i="1"/>
  <c r="Q2406" i="1"/>
  <c r="Q2659" i="1"/>
  <c r="Q2488" i="1"/>
  <c r="Q2076" i="1"/>
  <c r="Q2699" i="1"/>
  <c r="Q2673" i="1"/>
  <c r="Q3139" i="1"/>
  <c r="Q3195" i="1"/>
  <c r="Q2339" i="1"/>
  <c r="Q2642" i="1"/>
  <c r="Q2615" i="1"/>
  <c r="Q3134" i="1"/>
  <c r="Q2275" i="1"/>
  <c r="Q2177" i="1"/>
  <c r="Q3133" i="1"/>
  <c r="Q2835" i="1"/>
  <c r="Q2135" i="1"/>
  <c r="Q2129" i="1"/>
  <c r="Q2677" i="1"/>
  <c r="Q2081" i="1"/>
  <c r="Q2091" i="1"/>
  <c r="Q2447" i="1"/>
  <c r="Q2340" i="1"/>
  <c r="Q3105" i="1"/>
  <c r="Q1985" i="1"/>
  <c r="Q3162" i="1"/>
  <c r="Q2718" i="1"/>
  <c r="Q2354" i="1"/>
  <c r="Q2580" i="1"/>
  <c r="Q2301" i="1"/>
  <c r="Q2349" i="1"/>
  <c r="Q2899" i="1"/>
  <c r="Q2767" i="1"/>
  <c r="Q2471" i="1"/>
  <c r="Q2179" i="1"/>
  <c r="Q1852" i="1"/>
  <c r="Q13" i="1"/>
  <c r="Q2453" i="1"/>
  <c r="Q2550" i="1"/>
  <c r="Q2265" i="1"/>
  <c r="Q2308" i="1"/>
  <c r="Q3128" i="1"/>
  <c r="Q2827" i="1"/>
  <c r="Q3075" i="1"/>
  <c r="Q2947" i="1"/>
  <c r="Q2380" i="1"/>
  <c r="Q3103" i="1"/>
  <c r="Q2797" i="1"/>
  <c r="Q2778" i="1"/>
  <c r="Q2398" i="1"/>
  <c r="Q2385" i="1"/>
  <c r="Q1622" i="1"/>
  <c r="Q1959" i="1"/>
  <c r="Q2010" i="1"/>
  <c r="Q2902" i="1"/>
  <c r="Q2238" i="1"/>
  <c r="Q2236" i="1"/>
  <c r="Q2572" i="1"/>
  <c r="Q1974" i="1"/>
  <c r="Q2692" i="1"/>
  <c r="Q2853" i="1"/>
  <c r="Q2648" i="1"/>
  <c r="Q2675" i="1"/>
  <c r="Q2499" i="1"/>
  <c r="Q1620" i="1"/>
  <c r="Q2165" i="1"/>
  <c r="Q2643" i="1"/>
  <c r="Q2073" i="1"/>
  <c r="Q1933" i="1"/>
  <c r="Q2048" i="1"/>
  <c r="Q2204" i="1"/>
  <c r="Q1785" i="1"/>
  <c r="Q2208" i="1"/>
  <c r="Q1818" i="1"/>
  <c r="Q1922" i="1"/>
  <c r="Q1710" i="1"/>
  <c r="Q1723" i="1"/>
  <c r="Q1874" i="1"/>
  <c r="Q2261" i="1"/>
  <c r="Q2013" i="1"/>
  <c r="Q2427" i="1"/>
  <c r="Q2255" i="1"/>
  <c r="Q2820" i="1"/>
  <c r="Q2892" i="1"/>
  <c r="Q1474" i="1"/>
  <c r="Q2649" i="1"/>
  <c r="Q1399" i="1"/>
  <c r="Q1596" i="1"/>
  <c r="Q2146" i="1"/>
  <c r="Q12" i="1"/>
  <c r="Q2559" i="1"/>
  <c r="Q2832" i="1"/>
  <c r="Q2226" i="1"/>
  <c r="Q1084" i="1"/>
  <c r="Q1802" i="1"/>
  <c r="Q1707" i="1"/>
  <c r="Q2680" i="1"/>
  <c r="Q2068" i="1"/>
  <c r="Q2374" i="1"/>
  <c r="Q2085" i="1"/>
  <c r="Q2916" i="1"/>
  <c r="Q1499" i="1"/>
  <c r="Q1472" i="1"/>
  <c r="Q2942" i="1"/>
  <c r="Q1487" i="1"/>
  <c r="Q1795" i="1"/>
  <c r="Q1395" i="1"/>
  <c r="Q2124" i="1"/>
  <c r="Q3142" i="1"/>
  <c r="Q3129" i="1"/>
  <c r="Q1857" i="1"/>
  <c r="Q1113" i="1"/>
  <c r="Q1194" i="1"/>
  <c r="Q2326" i="1"/>
  <c r="Q2861" i="1"/>
  <c r="Q1823" i="1"/>
  <c r="Q2491" i="1"/>
  <c r="Q2965" i="1"/>
  <c r="Q1641" i="1"/>
  <c r="Q1552" i="1"/>
  <c r="Q1964" i="1"/>
  <c r="Q1603" i="1"/>
  <c r="Q1617" i="1"/>
  <c r="Q947" i="1"/>
  <c r="Q1335" i="1"/>
  <c r="Q461" i="1"/>
  <c r="Q1186" i="1"/>
  <c r="Q1261" i="1"/>
  <c r="Q1367" i="1"/>
  <c r="Q2801" i="1"/>
  <c r="Q1871" i="1"/>
  <c r="Q2791" i="1"/>
  <c r="Q3179" i="1"/>
  <c r="Q2019" i="1"/>
  <c r="Q1876" i="1"/>
  <c r="Q2663" i="1"/>
  <c r="Q1867" i="1"/>
  <c r="Q2309" i="1"/>
  <c r="Q2689" i="1"/>
  <c r="Q3197" i="1"/>
  <c r="Q2482" i="1"/>
  <c r="Q2506" i="1"/>
  <c r="Q2804" i="1"/>
  <c r="Q2224" i="1"/>
  <c r="Q2901" i="1"/>
  <c r="Q2836" i="1"/>
  <c r="Q2772" i="1"/>
  <c r="Q1683" i="1"/>
  <c r="Q2464" i="1"/>
  <c r="Q2651" i="1"/>
  <c r="Q2660" i="1"/>
  <c r="Q2957" i="1"/>
  <c r="Q2394" i="1"/>
  <c r="Q1576" i="1"/>
  <c r="Q3146" i="1"/>
  <c r="Q2061" i="1"/>
  <c r="Q1423" i="1"/>
  <c r="Q2413" i="1"/>
  <c r="Q2817" i="1"/>
  <c r="Q2898" i="1"/>
  <c r="Q2624" i="1"/>
  <c r="Q2390" i="1"/>
  <c r="Q2276" i="1"/>
  <c r="Q2377" i="1"/>
  <c r="Q2347" i="1"/>
  <c r="Q2818" i="1"/>
  <c r="Q2684" i="1"/>
  <c r="Q2800" i="1"/>
  <c r="Q2137" i="1"/>
  <c r="Q2014" i="1"/>
  <c r="Q1734" i="1"/>
  <c r="Q2136" i="1"/>
  <c r="Q2044" i="1"/>
  <c r="Q1903" i="1"/>
  <c r="Q1554" i="1"/>
  <c r="Q2127" i="1"/>
  <c r="Q1784" i="1"/>
  <c r="Q1643" i="1"/>
  <c r="Q2200" i="1"/>
  <c r="Q1807" i="1"/>
  <c r="Q1242" i="1"/>
  <c r="Q1720" i="1"/>
  <c r="Q2685" i="1"/>
  <c r="Q1771" i="1"/>
  <c r="Q1663" i="1"/>
  <c r="Q2272" i="1"/>
  <c r="Q1853" i="1"/>
  <c r="Q1087" i="1"/>
  <c r="Q1858" i="1"/>
  <c r="Q1783" i="1"/>
  <c r="Q1621" i="1"/>
  <c r="Q2098" i="1"/>
  <c r="Q1447" i="1"/>
  <c r="Q2114" i="1"/>
  <c r="Q2105" i="1"/>
  <c r="Q1801" i="1"/>
  <c r="Q1611" i="1"/>
  <c r="Q1464" i="1"/>
  <c r="Q1698" i="1"/>
  <c r="Q2256" i="1"/>
  <c r="Q2122" i="1"/>
  <c r="Q1331" i="1"/>
  <c r="Q1746" i="1"/>
  <c r="Q929" i="1"/>
  <c r="Q1675" i="1"/>
  <c r="Q1965" i="1"/>
  <c r="Q1918" i="1"/>
  <c r="Q1951" i="1"/>
  <c r="Q1772" i="1"/>
  <c r="Q1662" i="1"/>
  <c r="Q1892" i="1"/>
  <c r="Q1053" i="1"/>
  <c r="Q1009" i="1"/>
  <c r="Q1409" i="1"/>
  <c r="Q313" i="1"/>
  <c r="Q1970" i="1"/>
  <c r="Q1295" i="1"/>
  <c r="Q1789" i="1"/>
  <c r="Q1735" i="1"/>
  <c r="Q2070" i="1"/>
  <c r="Q1674" i="1"/>
  <c r="Q2046" i="1"/>
  <c r="Q1889" i="1"/>
  <c r="Q1081" i="1"/>
  <c r="Q1125" i="1"/>
  <c r="Q910" i="1"/>
  <c r="Q2320" i="1"/>
  <c r="Q2191" i="1"/>
  <c r="Q2636" i="1"/>
  <c r="Q2776" i="1"/>
  <c r="Q3121" i="1"/>
  <c r="M36" i="2"/>
  <c r="Q2162" i="1"/>
  <c r="Q1428" i="1"/>
  <c r="Q2654" i="1"/>
  <c r="Q2946" i="1"/>
  <c r="Q2214" i="1"/>
  <c r="Q2581" i="1"/>
  <c r="Q2056" i="1"/>
  <c r="Q3181" i="1"/>
  <c r="Q2765" i="1"/>
  <c r="Q2857" i="1"/>
  <c r="Q2164" i="1"/>
  <c r="Q2288" i="1"/>
  <c r="Q2201" i="1"/>
  <c r="Q2412" i="1"/>
  <c r="Q2842" i="1"/>
  <c r="Q3035" i="1"/>
  <c r="Q1980" i="1"/>
  <c r="Q3037" i="1"/>
  <c r="Q1644" i="1"/>
  <c r="Q2558" i="1"/>
  <c r="Q1618" i="1"/>
  <c r="Q2071" i="1"/>
  <c r="Q3091" i="1"/>
  <c r="Q2871" i="1"/>
  <c r="Q2045" i="1"/>
  <c r="Q3095" i="1"/>
  <c r="Q1467" i="1"/>
  <c r="Q2959" i="1"/>
  <c r="Q1891" i="1"/>
  <c r="Q1930" i="1"/>
  <c r="Q2828" i="1"/>
  <c r="Q1708" i="1"/>
  <c r="Q1639" i="1"/>
  <c r="Q1495" i="1"/>
  <c r="Q2097" i="1"/>
  <c r="Q1954" i="1"/>
  <c r="Q1126" i="1"/>
  <c r="Q2598" i="1"/>
  <c r="Q2230" i="1"/>
  <c r="Q1716" i="1"/>
  <c r="Q1435" i="1"/>
  <c r="Q2290" i="1"/>
  <c r="Q1490" i="1"/>
  <c r="Q2504" i="1"/>
  <c r="Q1705" i="1"/>
  <c r="Q1812" i="1"/>
  <c r="Q1566" i="1"/>
  <c r="Q2155" i="1"/>
  <c r="Q1469" i="1"/>
  <c r="Q1743" i="1"/>
  <c r="Q2099" i="1"/>
  <c r="Q1448" i="1"/>
  <c r="Q2546" i="1"/>
  <c r="Q2640" i="1"/>
  <c r="Q1814" i="1"/>
  <c r="Q1861" i="1"/>
  <c r="Q2306" i="1"/>
  <c r="Q1418" i="1"/>
  <c r="Q1135" i="1"/>
  <c r="Q973" i="1"/>
  <c r="Q1468" i="1"/>
  <c r="Q1776" i="1"/>
  <c r="Q1800" i="1"/>
  <c r="Q2837" i="1"/>
  <c r="Q2433" i="1"/>
  <c r="Q3092" i="1"/>
  <c r="Q2206" i="1"/>
  <c r="Q912" i="1"/>
  <c r="Q1118" i="1"/>
  <c r="Q1100" i="1"/>
  <c r="Q1386" i="1"/>
  <c r="Q2475" i="1"/>
  <c r="Q2799" i="1"/>
  <c r="Q2322" i="1"/>
  <c r="Q1815" i="1"/>
  <c r="Q1969" i="1"/>
  <c r="Q3176" i="1"/>
  <c r="Q1998" i="1"/>
  <c r="Q1751" i="1"/>
  <c r="Q1114" i="1"/>
  <c r="Q2605" i="1"/>
  <c r="Q2416" i="1"/>
  <c r="Q2590" i="1"/>
  <c r="Q2761" i="1"/>
  <c r="Q2323" i="1"/>
  <c r="Q3191" i="1"/>
  <c r="Q2667" i="1"/>
  <c r="Q2408" i="1"/>
  <c r="Q2353" i="1"/>
  <c r="Q3157" i="1"/>
  <c r="Q2460" i="1"/>
  <c r="Q2674" i="1"/>
  <c r="Q2687" i="1"/>
  <c r="Q2283" i="1"/>
  <c r="Q2419" i="1"/>
  <c r="Q3098" i="1"/>
  <c r="Q1870" i="1"/>
  <c r="Q2205" i="1"/>
  <c r="Q2825" i="1"/>
  <c r="Q2299" i="1"/>
  <c r="Q2594" i="1"/>
  <c r="Q16" i="1"/>
  <c r="Q2961" i="1"/>
  <c r="Q3151" i="1"/>
  <c r="Q2774" i="1"/>
  <c r="Q3041" i="1"/>
  <c r="Q2257" i="1"/>
  <c r="Q3201" i="1"/>
  <c r="Q2111" i="1"/>
  <c r="Q2063" i="1"/>
  <c r="Q2850" i="1"/>
  <c r="Q3200" i="1"/>
  <c r="Q2859" i="1"/>
  <c r="Q2237" i="1"/>
  <c r="Q2789" i="1"/>
  <c r="Q1627" i="1"/>
  <c r="Q2170" i="1"/>
  <c r="Q1568" i="1"/>
  <c r="Q2554" i="1"/>
  <c r="Q2870" i="1"/>
  <c r="Q1547" i="1"/>
  <c r="Q2763" i="1"/>
  <c r="Q2545" i="1"/>
  <c r="Q2110" i="1"/>
  <c r="Q1764" i="1"/>
  <c r="Q2092" i="1"/>
  <c r="Q2465" i="1"/>
  <c r="Q2062" i="1"/>
  <c r="Q8" i="1"/>
  <c r="Q2270" i="1"/>
  <c r="Q1860" i="1"/>
  <c r="Q1570" i="1"/>
  <c r="Q1178" i="1"/>
  <c r="Q1936" i="1"/>
  <c r="Q2806" i="1"/>
  <c r="Q1960" i="1"/>
  <c r="Q1695" i="1"/>
  <c r="Q1518" i="1"/>
  <c r="Q2176" i="1"/>
  <c r="Q1483" i="1"/>
  <c r="Q2096" i="1"/>
  <c r="Q1398" i="1"/>
  <c r="Q1680" i="1"/>
  <c r="Q1457" i="1"/>
  <c r="Q1308" i="1"/>
  <c r="Q3159" i="1"/>
  <c r="Q2156" i="1"/>
  <c r="Q1276" i="1"/>
  <c r="Q1522" i="1"/>
  <c r="Q2223" i="1"/>
  <c r="Q2049" i="1"/>
  <c r="Q1938" i="1"/>
  <c r="Q1803" i="1"/>
  <c r="Q1501" i="1"/>
  <c r="Q975" i="1"/>
  <c r="Q1475" i="1"/>
  <c r="Q1590" i="1"/>
  <c r="Q1647" i="1"/>
  <c r="Q2017" i="1"/>
  <c r="Q2304" i="1"/>
  <c r="Q2016" i="1"/>
  <c r="Q1344" i="1"/>
  <c r="Q2361" i="1"/>
  <c r="Q1697" i="1"/>
  <c r="Q1725" i="1"/>
  <c r="Q995" i="1"/>
  <c r="Q906" i="1"/>
  <c r="Q2293" i="1"/>
  <c r="Q1430" i="1"/>
  <c r="Q3177" i="1"/>
  <c r="Q2132" i="1"/>
  <c r="Q1610" i="1"/>
  <c r="Q1514" i="1"/>
  <c r="Q913" i="1"/>
  <c r="Q1191" i="1"/>
  <c r="Q220" i="1"/>
  <c r="Q1105" i="1"/>
  <c r="Q1172" i="1"/>
  <c r="Q2000" i="1"/>
  <c r="Q962" i="1"/>
  <c r="Q710" i="1"/>
  <c r="Q953" i="1"/>
  <c r="Q1512" i="1"/>
  <c r="Q1494" i="1"/>
  <c r="Q1817" i="1"/>
  <c r="Q1298" i="1"/>
  <c r="Q190" i="1"/>
  <c r="Q718" i="1"/>
  <c r="Q1032" i="1"/>
  <c r="Q1110" i="1"/>
  <c r="Q1237" i="1"/>
  <c r="Q318" i="1"/>
  <c r="Q560" i="1"/>
  <c r="Q1910" i="1"/>
  <c r="Q1667" i="1"/>
  <c r="Q1121" i="1"/>
  <c r="Q1798" i="1"/>
  <c r="Q1493" i="1"/>
  <c r="Q1310" i="1"/>
  <c r="Q1311" i="1"/>
  <c r="Q1247" i="1"/>
  <c r="Q674" i="1"/>
  <c r="Q744" i="1"/>
  <c r="Q88" i="1"/>
  <c r="Q1687" i="1"/>
  <c r="Q1000" i="1"/>
  <c r="Q783" i="1"/>
  <c r="Q987" i="1"/>
  <c r="Q1473" i="1"/>
  <c r="Q961" i="1"/>
  <c r="Q642" i="1"/>
  <c r="Q1503" i="1"/>
  <c r="Q1658" i="1"/>
  <c r="Q1730" i="1"/>
  <c r="Q963" i="1"/>
  <c r="Q511" i="1"/>
  <c r="Q2629" i="1"/>
  <c r="Q2795" i="1"/>
  <c r="Q2705" i="1"/>
  <c r="Q2444" i="1"/>
  <c r="Q1574" i="1"/>
  <c r="Q2855" i="1"/>
  <c r="Q1736" i="1"/>
  <c r="Q2596" i="1"/>
  <c r="Q2664" i="1"/>
  <c r="Q2116" i="1"/>
  <c r="Q3132" i="1"/>
  <c r="Q2395" i="1"/>
  <c r="Q2441" i="1"/>
  <c r="Q3144" i="1"/>
  <c r="Q1626" i="1"/>
  <c r="Q2854" i="1"/>
  <c r="Q2370" i="1"/>
  <c r="Q2698" i="1"/>
  <c r="Q2715" i="1"/>
  <c r="Q2661" i="1"/>
  <c r="Q2635" i="1"/>
  <c r="Q2834" i="1"/>
  <c r="Q2941" i="1"/>
  <c r="Q2443" i="1"/>
  <c r="Q2426" i="1"/>
  <c r="Q2912" i="1"/>
  <c r="Q2064" i="1"/>
  <c r="Q2328" i="1"/>
  <c r="Q2285" i="1"/>
  <c r="Q1500" i="1"/>
  <c r="Q22" i="1"/>
  <c r="Q3156" i="1"/>
  <c r="Q2393" i="1"/>
  <c r="Q1862" i="1"/>
  <c r="Q2623" i="1"/>
  <c r="Q2877" i="1"/>
  <c r="Q1724" i="1"/>
  <c r="Q1685" i="1"/>
  <c r="Q2258" i="1"/>
  <c r="Q2239" i="1"/>
  <c r="Q1454" i="1"/>
  <c r="Q2372" i="1"/>
  <c r="Q2417" i="1"/>
  <c r="Q2133" i="1"/>
  <c r="Q1777" i="1"/>
  <c r="Q1036" i="1"/>
  <c r="Q2022" i="1"/>
  <c r="Q1808" i="1"/>
  <c r="Q2321" i="1"/>
  <c r="Q2018" i="1"/>
  <c r="Q1436" i="1"/>
  <c r="Q1520" i="1"/>
  <c r="Q2077" i="1"/>
  <c r="Q2672" i="1"/>
  <c r="Q2302" i="1"/>
  <c r="Q1728" i="1"/>
  <c r="Q1542" i="1"/>
  <c r="Q1676" i="1"/>
  <c r="Q1907" i="1"/>
  <c r="Q1750" i="1"/>
  <c r="Q2434" i="1"/>
  <c r="Q1401" i="1"/>
  <c r="Q1619" i="1"/>
  <c r="Q1120" i="1"/>
  <c r="Q1390" i="1"/>
  <c r="Q1762" i="1"/>
  <c r="Q2172" i="1"/>
  <c r="Q2423" i="1"/>
  <c r="Q1166" i="1"/>
  <c r="Q1613" i="1"/>
  <c r="Q1770" i="1"/>
  <c r="Q2178" i="1"/>
  <c r="Q1612" i="1"/>
  <c r="Q1027" i="1"/>
  <c r="Q915" i="1"/>
  <c r="Q994" i="1"/>
  <c r="Q1122" i="1"/>
  <c r="Q1491" i="1"/>
  <c r="Q1595" i="1"/>
  <c r="Q1895" i="1"/>
  <c r="Q1694" i="1"/>
  <c r="Q2668" i="1"/>
  <c r="Q1920" i="1"/>
  <c r="Q1608" i="1"/>
  <c r="Q1565" i="1"/>
  <c r="Q899" i="1"/>
  <c r="Q1215" i="1"/>
  <c r="Q1796" i="1"/>
  <c r="Q1498" i="1"/>
  <c r="Q2298" i="1"/>
  <c r="Q1890" i="1"/>
  <c r="Q1519" i="1"/>
  <c r="Q1625" i="1"/>
  <c r="Q978" i="1"/>
  <c r="Q1212" i="1"/>
  <c r="Q648" i="1"/>
  <c r="Q1545" i="1"/>
  <c r="Q1534" i="1"/>
  <c r="Q2195" i="1"/>
  <c r="Q2948" i="1"/>
  <c r="Q2210" i="1"/>
  <c r="Q2240" i="1"/>
  <c r="Q3187" i="1"/>
  <c r="Q2939" i="1"/>
  <c r="Q2289" i="1"/>
  <c r="Q2868" i="1"/>
  <c r="Q2100" i="1"/>
  <c r="Q2551" i="1"/>
  <c r="Q2913" i="1"/>
  <c r="Q2798" i="1"/>
  <c r="Q2920" i="1"/>
  <c r="Q3113" i="1"/>
  <c r="Q2481" i="1"/>
  <c r="Q2216" i="1"/>
  <c r="Q1384" i="1"/>
  <c r="Q1923" i="1"/>
  <c r="Q2768" i="1"/>
  <c r="Q2950" i="1"/>
  <c r="Q2248" i="1"/>
  <c r="Q2863" i="1"/>
  <c r="Q2337" i="1"/>
  <c r="Q1925" i="1"/>
  <c r="Q3044" i="1"/>
  <c r="Q1886" i="1"/>
  <c r="Q2192" i="1"/>
  <c r="Q2262" i="1"/>
  <c r="Q2161" i="1"/>
  <c r="Q2245" i="1"/>
  <c r="Q2324" i="1"/>
  <c r="Q1953" i="1"/>
  <c r="Q3084" i="1"/>
  <c r="Q1806" i="1"/>
  <c r="Q2008" i="1"/>
  <c r="Q1573" i="1"/>
  <c r="Q2428" i="1"/>
  <c r="Q1749" i="1"/>
  <c r="Q2552" i="1"/>
  <c r="Q1350" i="1"/>
  <c r="Q1521" i="1"/>
  <c r="Q3171" i="1"/>
  <c r="Q1737" i="1"/>
  <c r="Q1752" i="1"/>
  <c r="Q1538" i="1"/>
  <c r="Q2249" i="1"/>
  <c r="Q2451" i="1"/>
  <c r="Q1406" i="1"/>
  <c r="Q2400" i="1"/>
  <c r="Q1961" i="1"/>
  <c r="Q2153" i="1"/>
  <c r="Q2931" i="1"/>
  <c r="Q2509" i="1"/>
  <c r="Q1787" i="1"/>
  <c r="Q1877" i="1"/>
  <c r="Q1774" i="1"/>
  <c r="Q1320" i="1"/>
  <c r="Q2688" i="1"/>
  <c r="Q2352" i="1"/>
  <c r="Q1572" i="1"/>
  <c r="Q2344" i="1"/>
  <c r="Q1715" i="1"/>
  <c r="Q1962" i="1"/>
  <c r="Q2838" i="1"/>
  <c r="Q1336" i="1"/>
  <c r="Q1022" i="1"/>
  <c r="Q1704" i="1"/>
  <c r="Q1431" i="1"/>
  <c r="Q1738" i="1"/>
  <c r="Q2496" i="1"/>
  <c r="Q3079" i="1"/>
  <c r="Q1636" i="1"/>
  <c r="Q1328" i="1"/>
  <c r="Q1511" i="1"/>
  <c r="Q1031" i="1"/>
  <c r="Q450" i="1"/>
  <c r="Q970" i="1"/>
  <c r="Q2313" i="1"/>
  <c r="Q2351" i="1"/>
  <c r="Q3097" i="1"/>
  <c r="Q1293" i="1"/>
  <c r="Q1544" i="1"/>
  <c r="Q2185" i="1"/>
  <c r="Q1429" i="1"/>
  <c r="Q1054" i="1"/>
  <c r="Q2268" i="1"/>
  <c r="Q1373" i="1"/>
  <c r="Q1926" i="1"/>
  <c r="Q2637" i="1"/>
  <c r="Q2367" i="1"/>
  <c r="Q2264" i="1"/>
  <c r="Q2493" i="1"/>
  <c r="Q1956" i="1"/>
  <c r="Q2895" i="1"/>
  <c r="Q2167" i="1"/>
  <c r="Q3046" i="1"/>
  <c r="Q2858" i="1"/>
  <c r="Q2474" i="1"/>
  <c r="Q1995" i="1"/>
  <c r="Q2286" i="1"/>
  <c r="Q2618" i="1"/>
  <c r="Q3036" i="1"/>
  <c r="Q3122" i="1"/>
  <c r="Q2856" i="1"/>
  <c r="Q2391" i="1"/>
  <c r="Q2430" i="1"/>
  <c r="Q2584" i="1"/>
  <c r="Q2466" i="1"/>
  <c r="Q35" i="1"/>
  <c r="Q1537" i="1"/>
  <c r="Q3148" i="1"/>
  <c r="Q2952" i="1"/>
  <c r="Q1973" i="1"/>
  <c r="Q2450" i="1"/>
  <c r="Q2958" i="1"/>
  <c r="Q2470" i="1"/>
  <c r="Q3101" i="1"/>
  <c r="Q1640" i="1"/>
  <c r="Q2469" i="1"/>
  <c r="Q1600" i="1"/>
  <c r="Q2770" i="1"/>
  <c r="Q2896" i="1"/>
  <c r="Q2203" i="1"/>
  <c r="Q2897" i="1"/>
  <c r="Q2134" i="1"/>
  <c r="Q2722" i="1"/>
  <c r="Q1434" i="1"/>
  <c r="Q3089" i="1"/>
  <c r="Q1679" i="1"/>
  <c r="Q1709" i="1"/>
  <c r="Q1606" i="1"/>
  <c r="Q2350" i="1"/>
  <c r="Q3099" i="1"/>
  <c r="Q1666" i="1"/>
  <c r="Q2075" i="1"/>
  <c r="Q1665" i="1"/>
  <c r="Q2878" i="1"/>
  <c r="Q2646" i="1"/>
  <c r="Q2109" i="1"/>
  <c r="Q3125" i="1"/>
  <c r="Q1768" i="1"/>
  <c r="Q2567" i="1"/>
  <c r="Q1048" i="1"/>
  <c r="Q2502" i="1"/>
  <c r="Q2080" i="1"/>
  <c r="Q1706" i="1"/>
  <c r="Q1731" i="1"/>
  <c r="Q1517" i="1"/>
  <c r="Q1854" i="1"/>
  <c r="Q1902" i="1"/>
  <c r="Q1241" i="1"/>
  <c r="Q1351" i="1"/>
  <c r="Q2934" i="1"/>
  <c r="Q2794" i="1"/>
  <c r="Q3182" i="1"/>
  <c r="Q1718" i="1"/>
  <c r="Q1928" i="1"/>
  <c r="Q2472" i="1"/>
  <c r="Q1116" i="1"/>
  <c r="Q1329" i="1"/>
  <c r="Q876" i="1"/>
  <c r="Q729" i="1"/>
  <c r="Q606" i="1"/>
  <c r="Q1592" i="1"/>
  <c r="Q2163" i="1"/>
  <c r="Q2652" i="1"/>
  <c r="Q1104" i="1"/>
  <c r="Q1558" i="1"/>
  <c r="Q1672" i="1"/>
  <c r="Q2777" i="1"/>
  <c r="Q2647" i="1"/>
  <c r="Q1400" i="1"/>
  <c r="Q1466" i="1"/>
  <c r="Q1057" i="1"/>
  <c r="Q2101" i="1"/>
  <c r="Q2130" i="1"/>
  <c r="Q1432" i="1"/>
  <c r="Q1937" i="1"/>
  <c r="Q2190" i="1"/>
  <c r="Q1333" i="1"/>
  <c r="Q1445" i="1"/>
  <c r="Q1065" i="1"/>
  <c r="Q420" i="1"/>
  <c r="Q158" i="1"/>
  <c r="Q1996" i="1"/>
  <c r="Q1599" i="1"/>
  <c r="Q1340" i="1"/>
  <c r="Q1623" i="1"/>
  <c r="Q1767" i="1"/>
  <c r="Q1088" i="1"/>
  <c r="Q1794" i="1"/>
  <c r="Q1045" i="1"/>
  <c r="Q762" i="1"/>
  <c r="Q1411" i="1"/>
  <c r="Q999" i="1"/>
  <c r="Q933" i="1"/>
  <c r="Q816" i="1"/>
  <c r="Q1488" i="1"/>
  <c r="Q526" i="1"/>
  <c r="Q490" i="1"/>
  <c r="Q1939" i="1"/>
  <c r="Q959" i="1"/>
  <c r="Q556" i="1"/>
  <c r="Q920" i="1"/>
  <c r="Q979" i="1"/>
  <c r="Q1553" i="1"/>
  <c r="Q452" i="1"/>
  <c r="Q898" i="1"/>
  <c r="Q809" i="1"/>
  <c r="Q589" i="1"/>
  <c r="Q1050" i="1"/>
  <c r="Q2252" i="1"/>
  <c r="Q996" i="1"/>
  <c r="Q565" i="1"/>
  <c r="Q552" i="1"/>
  <c r="Q1778" i="1"/>
  <c r="Q1020" i="1"/>
  <c r="Q1134" i="1"/>
  <c r="Q185" i="1"/>
  <c r="Q1604" i="1"/>
  <c r="Q1291" i="1"/>
  <c r="Q806" i="1"/>
  <c r="Q1719" i="1"/>
  <c r="Q786" i="1"/>
  <c r="Q757" i="1"/>
  <c r="Q1133" i="1"/>
  <c r="Q788" i="1"/>
  <c r="Q937" i="1"/>
  <c r="Q1727" i="1"/>
  <c r="Q1885" i="1"/>
  <c r="Q482" i="1"/>
  <c r="Q767" i="1"/>
  <c r="Q917" i="1"/>
  <c r="Q1029" i="1"/>
  <c r="Q766" i="1"/>
  <c r="Q985" i="1"/>
  <c r="Q2012" i="1"/>
  <c r="Q2060" i="1"/>
  <c r="Q592" i="1"/>
  <c r="Q210" i="1"/>
  <c r="Q1444" i="1"/>
  <c r="Q1316" i="1"/>
  <c r="Q427" i="1"/>
  <c r="Q948" i="1"/>
  <c r="Q2376" i="1"/>
  <c r="Q1021" i="1"/>
  <c r="Q988" i="1"/>
  <c r="Q1313" i="1"/>
  <c r="Q1897" i="1"/>
  <c r="Q923" i="1"/>
  <c r="Q774" i="1"/>
  <c r="Q1341" i="1"/>
  <c r="Q2050" i="1"/>
  <c r="Q2246" i="1"/>
  <c r="Q2714" i="1"/>
  <c r="Q1338" i="1"/>
  <c r="Q1077" i="1"/>
  <c r="Q1353" i="1"/>
  <c r="Q877" i="1"/>
  <c r="Q1555" i="1"/>
  <c r="Q1893" i="1"/>
  <c r="Q1127" i="1"/>
  <c r="Q1978" i="1"/>
  <c r="Q1744" i="1"/>
  <c r="Q2796" i="1"/>
  <c r="Q2011" i="1"/>
  <c r="Q1688" i="1"/>
  <c r="Q1660" i="1"/>
  <c r="Q2315" i="1"/>
  <c r="Q1513" i="1"/>
  <c r="Q2620" i="1"/>
  <c r="Q3175" i="1"/>
  <c r="Q1761" i="1"/>
  <c r="Q2429" i="1"/>
  <c r="Q2865" i="1"/>
  <c r="Q1755" i="1"/>
  <c r="Q2819" i="1"/>
  <c r="Q506" i="1"/>
  <c r="Q503" i="1"/>
  <c r="Q539" i="1"/>
  <c r="Q588" i="1"/>
  <c r="Q768" i="1"/>
  <c r="Q137" i="1"/>
  <c r="Q1569" i="1"/>
  <c r="Q1251" i="1"/>
  <c r="Q70" i="1"/>
  <c r="Q209" i="1"/>
  <c r="Q883" i="1"/>
  <c r="Q965" i="1"/>
  <c r="Q2225" i="1"/>
  <c r="Q1240" i="1"/>
  <c r="Q1250" i="1"/>
  <c r="Q1205" i="1"/>
  <c r="Q708" i="1"/>
  <c r="Q576" i="1"/>
  <c r="Q1018" i="1"/>
  <c r="Q2042" i="1"/>
  <c r="Q1769" i="1"/>
  <c r="Q301" i="1"/>
  <c r="Q955" i="1"/>
  <c r="Q966" i="1"/>
  <c r="Q243" i="1"/>
  <c r="Q1530" i="1"/>
  <c r="Q1058" i="1"/>
  <c r="Q983" i="1"/>
  <c r="Q170" i="1"/>
  <c r="Q1343" i="1"/>
  <c r="Q2573" i="1"/>
  <c r="Q1582" i="1"/>
  <c r="Q1200" i="1"/>
  <c r="Q1199" i="1"/>
  <c r="Q1019" i="1"/>
  <c r="Q2696" i="1"/>
  <c r="Q958" i="1"/>
  <c r="Q951" i="1"/>
  <c r="Q1492" i="1"/>
  <c r="Q954" i="1"/>
  <c r="Q1112" i="1"/>
  <c r="Q2228" i="1"/>
  <c r="Q130" i="1"/>
  <c r="Q245" i="1"/>
  <c r="Q1075" i="1"/>
  <c r="Q957" i="1"/>
  <c r="Q1317" i="1"/>
  <c r="Q1025" i="1"/>
  <c r="Q1195" i="1"/>
  <c r="Q2128" i="1"/>
  <c r="Q797" i="1"/>
  <c r="Q733" i="1"/>
  <c r="Q491" i="1"/>
  <c r="Q1184" i="1"/>
  <c r="Q1347" i="1"/>
  <c r="Q174" i="1"/>
  <c r="Q1290" i="1"/>
  <c r="Q1990" i="1"/>
  <c r="Q1397" i="1"/>
  <c r="Q261" i="1"/>
  <c r="Q1090" i="1"/>
  <c r="Q1657" i="1"/>
  <c r="Q918" i="1"/>
  <c r="Q940" i="1"/>
  <c r="Q1244" i="1"/>
  <c r="Q2575" i="1"/>
  <c r="Q2766" i="1"/>
  <c r="Q1115" i="1"/>
  <c r="Q1262" i="1"/>
  <c r="Q2267" i="1"/>
  <c r="Q1957" i="1"/>
  <c r="Q707" i="1"/>
  <c r="Q2407" i="1"/>
  <c r="Q2079" i="1"/>
  <c r="Q1915" i="1"/>
  <c r="Q1218" i="1"/>
  <c r="Q2860" i="1"/>
  <c r="Q2274" i="1"/>
  <c r="Q2622" i="1"/>
  <c r="Q1686" i="1"/>
  <c r="Q1904" i="1"/>
  <c r="Q2053" i="1"/>
  <c r="Q2375" i="1"/>
  <c r="Q2960" i="1"/>
  <c r="Q2108" i="1"/>
  <c r="Q3161" i="1"/>
  <c r="Q2951" i="1"/>
  <c r="Q2633" i="1"/>
  <c r="Q3199" i="1"/>
  <c r="Q2908" i="1"/>
  <c r="O2245" i="1"/>
  <c r="O2048" i="1"/>
  <c r="O1385" i="1"/>
  <c r="O2019" i="1"/>
  <c r="O1032" i="1"/>
  <c r="O1698" i="1"/>
  <c r="O1186" i="1"/>
  <c r="O2406" i="1"/>
  <c r="O2236" i="1"/>
  <c r="O2108" i="1"/>
  <c r="O2507" i="1"/>
  <c r="O907" i="1"/>
  <c r="O1506" i="1"/>
  <c r="O1261" i="1"/>
  <c r="O3149" i="1"/>
  <c r="O2449" i="1"/>
  <c r="O1030" i="1"/>
  <c r="O1610" i="1"/>
  <c r="O2053" i="1"/>
  <c r="O1326" i="1"/>
  <c r="O1855" i="1"/>
  <c r="O2095" i="1"/>
  <c r="O2823" i="1"/>
  <c r="O2869" i="1"/>
  <c r="O1031" i="1"/>
  <c r="O1922" i="1"/>
  <c r="O1955" i="1"/>
  <c r="O1239" i="1"/>
  <c r="O1902" i="1"/>
  <c r="O2503" i="1"/>
  <c r="O2010" i="1"/>
  <c r="O2148" i="1"/>
  <c r="O2321" i="1"/>
  <c r="O2079" i="1"/>
  <c r="O2107" i="1"/>
  <c r="O2649" i="1"/>
  <c r="O2327" i="1"/>
  <c r="O1716" i="1"/>
  <c r="O2897" i="1"/>
  <c r="O2355" i="1"/>
  <c r="O3160" i="1"/>
  <c r="O2891" i="1"/>
  <c r="O3048" i="1"/>
  <c r="O3097" i="1"/>
  <c r="O2251" i="1"/>
  <c r="O1977" i="1"/>
  <c r="O1599" i="1"/>
  <c r="O1259" i="1"/>
  <c r="O2182" i="1"/>
  <c r="O1406" i="1"/>
  <c r="O991" i="1"/>
  <c r="O2596" i="1"/>
  <c r="O2899" i="1"/>
  <c r="O2805" i="1"/>
  <c r="O879" i="1"/>
  <c r="O1555" i="1"/>
  <c r="O1329" i="1"/>
  <c r="O1195" i="1"/>
  <c r="O2828" i="1"/>
  <c r="O1065" i="1"/>
  <c r="O1558" i="1"/>
  <c r="O2549" i="1"/>
  <c r="O1719" i="1"/>
  <c r="O1983" i="1"/>
  <c r="O2254" i="1"/>
  <c r="O1101" i="1"/>
  <c r="O1874" i="1"/>
  <c r="O1169" i="1"/>
  <c r="O2180" i="1"/>
  <c r="O2020" i="1"/>
  <c r="O1179" i="1"/>
  <c r="O2105" i="1"/>
  <c r="O2556" i="1"/>
  <c r="O2806" i="1"/>
  <c r="O2160" i="1"/>
  <c r="O2885" i="1"/>
  <c r="O2248" i="1"/>
  <c r="O2234" i="1"/>
  <c r="O2807" i="1"/>
  <c r="O2571" i="1"/>
  <c r="O2103" i="1"/>
  <c r="O3041" i="1"/>
  <c r="O2684" i="1"/>
  <c r="O2712" i="1"/>
  <c r="O3177" i="1"/>
  <c r="O2461" i="1"/>
  <c r="O17" i="1"/>
  <c r="O2769" i="1"/>
  <c r="O2934" i="1"/>
  <c r="O2477" i="1"/>
  <c r="O2553" i="1"/>
  <c r="O2872" i="1"/>
  <c r="O2232" i="1"/>
  <c r="O2329" i="1"/>
  <c r="O2366" i="1"/>
  <c r="O25" i="1"/>
  <c r="O2835" i="1"/>
  <c r="O2949" i="1"/>
  <c r="O2643" i="1"/>
  <c r="O2699" i="1"/>
  <c r="O2904" i="1"/>
  <c r="O32" i="1"/>
  <c r="O3195" i="1"/>
  <c r="O3080" i="1"/>
  <c r="O22" i="1"/>
  <c r="O2613" i="1"/>
  <c r="O1616" i="1"/>
  <c r="O2154" i="1"/>
  <c r="O2796" i="1"/>
  <c r="O2800" i="1"/>
  <c r="O2580" i="1"/>
  <c r="O2717" i="1"/>
  <c r="O2144" i="1"/>
  <c r="O3043" i="1"/>
  <c r="O3036" i="1"/>
  <c r="O3192" i="1"/>
  <c r="O2900" i="1"/>
  <c r="O2612" i="1"/>
  <c r="O2478" i="1"/>
  <c r="O2491" i="1"/>
  <c r="O2685" i="1"/>
  <c r="O3073" i="1"/>
  <c r="O1939" i="1"/>
  <c r="O10" i="1"/>
  <c r="O2861" i="1"/>
  <c r="O2783" i="1"/>
  <c r="O2361" i="1"/>
  <c r="O2400" i="1"/>
  <c r="O2884" i="1"/>
  <c r="O2149" i="1"/>
  <c r="O3074" i="1"/>
  <c r="O3089" i="1"/>
  <c r="O2622" i="1"/>
  <c r="O2474" i="1"/>
  <c r="O2475" i="1"/>
  <c r="O2780" i="1"/>
  <c r="O2867" i="1"/>
  <c r="O1880" i="1"/>
  <c r="O2207" i="1"/>
  <c r="O2142" i="1"/>
  <c r="O2795" i="1"/>
  <c r="O2917" i="1"/>
  <c r="O2139" i="1"/>
  <c r="O2574" i="1"/>
  <c r="O2963" i="1"/>
  <c r="O2878" i="1"/>
  <c r="O2798" i="1"/>
  <c r="O2700" i="1"/>
  <c r="O1986" i="1"/>
  <c r="O2063" i="1"/>
  <c r="O2256" i="1"/>
  <c r="O1132" i="1"/>
  <c r="O2190" i="1"/>
  <c r="O2842" i="1"/>
  <c r="O2403" i="1"/>
  <c r="O2441" i="1"/>
  <c r="O2834" i="1"/>
  <c r="O2360" i="1"/>
  <c r="O2379" i="1"/>
  <c r="O2130" i="1"/>
  <c r="O1971" i="1"/>
  <c r="O2573" i="1"/>
  <c r="O3098" i="1"/>
  <c r="O1907" i="1"/>
  <c r="O2939" i="1"/>
  <c r="O2272" i="1"/>
  <c r="O3081" i="1"/>
  <c r="O1870" i="1"/>
  <c r="O1731" i="1"/>
  <c r="O2192" i="1"/>
  <c r="O2435" i="1"/>
  <c r="O3162" i="1"/>
  <c r="O3167" i="1"/>
  <c r="O2623" i="1"/>
  <c r="O2269" i="1"/>
  <c r="O2819" i="1"/>
  <c r="O2663" i="1"/>
  <c r="O1695" i="1"/>
  <c r="O2446" i="1"/>
  <c r="O2349" i="1"/>
  <c r="O2143" i="1"/>
  <c r="O1412" i="1"/>
  <c r="O1626" i="1"/>
  <c r="O2404" i="1"/>
  <c r="O2473" i="1"/>
  <c r="O2809" i="1"/>
  <c r="O1428" i="1"/>
  <c r="O2852" i="1"/>
  <c r="O1420" i="1"/>
  <c r="O15" i="1"/>
  <c r="O3091" i="1"/>
  <c r="O3170" i="1"/>
  <c r="K36" i="2"/>
  <c r="O2545" i="1"/>
  <c r="O2456" i="1"/>
  <c r="O2716" i="1"/>
  <c r="O2356" i="1"/>
  <c r="O20" i="1"/>
  <c r="O2883" i="1"/>
  <c r="O3202" i="1"/>
  <c r="O2832" i="1"/>
  <c r="O2843" i="1"/>
  <c r="O3152" i="1"/>
  <c r="O2428" i="1"/>
  <c r="O2803" i="1"/>
  <c r="O2224" i="1"/>
  <c r="O2776" i="1"/>
  <c r="O1920" i="1"/>
  <c r="O28" i="1"/>
  <c r="O1624" i="1"/>
  <c r="O2695" i="1"/>
  <c r="O2506" i="1"/>
  <c r="O2584" i="1"/>
  <c r="O2770" i="1"/>
  <c r="O31" i="1"/>
  <c r="O3037" i="1"/>
  <c r="O1636" i="1"/>
  <c r="O2576" i="1"/>
  <c r="O2577" i="1"/>
  <c r="O2817" i="1"/>
  <c r="O2489" i="1"/>
  <c r="O2447" i="1"/>
  <c r="O1735" i="1"/>
  <c r="O2372" i="1"/>
  <c r="O3181" i="1"/>
  <c r="O3157" i="1"/>
  <c r="O2853" i="1"/>
  <c r="O3132" i="1"/>
  <c r="O2408" i="1"/>
  <c r="O2792" i="1"/>
  <c r="O2378" i="1"/>
  <c r="O2425" i="1"/>
  <c r="O2815" i="1"/>
  <c r="O2065" i="1"/>
  <c r="O2060" i="1"/>
  <c r="O1808" i="1"/>
  <c r="O1300" i="1"/>
  <c r="O1683" i="1"/>
  <c r="O2713" i="1"/>
  <c r="O2467" i="1"/>
  <c r="O2605" i="1"/>
  <c r="O2638" i="1"/>
  <c r="O2495" i="1"/>
  <c r="O2434" i="1"/>
  <c r="O2064" i="1"/>
  <c r="O1756" i="1"/>
  <c r="O2263" i="1"/>
  <c r="O2502" i="1"/>
  <c r="O1766" i="1"/>
  <c r="O2483" i="1"/>
  <c r="O2946" i="1"/>
  <c r="O2794" i="1"/>
  <c r="O2920" i="1"/>
  <c r="O2854" i="1"/>
  <c r="O2164" i="1"/>
  <c r="O2221" i="1"/>
  <c r="O3145" i="1"/>
  <c r="O2768" i="1"/>
  <c r="O2804" i="1"/>
  <c r="O2100" i="1"/>
  <c r="O2185" i="1"/>
  <c r="O2562" i="1"/>
  <c r="O3203" i="1"/>
  <c r="O1982" i="1"/>
  <c r="O3185" i="1"/>
  <c r="O30" i="1"/>
  <c r="O3109" i="1"/>
  <c r="O3156" i="1"/>
  <c r="O2604" i="1"/>
  <c r="O2615" i="1"/>
  <c r="O2150" i="1"/>
  <c r="O3084" i="1"/>
  <c r="O1614" i="1"/>
  <c r="O3128" i="1"/>
  <c r="O2334" i="1"/>
  <c r="O3099" i="1"/>
  <c r="O1384" i="1"/>
  <c r="O2141" i="1"/>
  <c r="O2951" i="1"/>
  <c r="O3040" i="1"/>
  <c r="O2440" i="1"/>
  <c r="O2692" i="1"/>
  <c r="O12" i="1"/>
  <c r="O3194" i="1"/>
  <c r="O3147" i="1"/>
  <c r="O2688" i="1"/>
  <c r="O2940" i="1"/>
  <c r="O2944" i="1"/>
  <c r="O2230" i="1"/>
  <c r="O2621" i="1"/>
  <c r="O2062" i="1"/>
  <c r="O3096" i="1"/>
  <c r="O1979" i="1"/>
  <c r="O2138" i="1"/>
  <c r="O3116" i="1"/>
  <c r="O3166" i="1"/>
  <c r="O2383" i="1"/>
  <c r="O2694" i="1"/>
  <c r="O2464" i="1"/>
  <c r="O2634" i="1"/>
  <c r="O2385" i="1"/>
  <c r="O3112" i="1"/>
  <c r="O3050" i="1"/>
  <c r="O2309" i="1"/>
  <c r="O2374" i="1"/>
  <c r="O2705" i="1"/>
  <c r="O2338" i="1"/>
  <c r="O1753" i="1"/>
  <c r="O2176" i="1"/>
  <c r="O3199" i="1"/>
  <c r="O3038" i="1"/>
  <c r="O2423" i="1"/>
  <c r="O2873" i="1"/>
  <c r="O2882" i="1"/>
  <c r="O2398" i="1"/>
  <c r="O2222" i="1"/>
  <c r="O2291" i="1"/>
  <c r="O2350" i="1"/>
  <c r="O2250" i="1"/>
  <c r="O2056" i="1"/>
  <c r="O1883" i="1"/>
  <c r="O2147" i="1"/>
  <c r="O3100" i="1"/>
  <c r="O3049" i="1"/>
  <c r="O3178" i="1"/>
  <c r="O3131" i="1"/>
  <c r="O2367" i="1"/>
  <c r="O38" i="1"/>
  <c r="O2865" i="1"/>
  <c r="O2840" i="1"/>
  <c r="O35" i="1"/>
  <c r="O3076" i="1"/>
  <c r="O2960" i="1"/>
  <c r="O16" i="1"/>
  <c r="O2962" i="1"/>
  <c r="O3143" i="1"/>
  <c r="O21" i="1"/>
  <c r="O2931" i="1"/>
  <c r="O3046" i="1"/>
  <c r="O2965" i="1"/>
  <c r="O2926" i="1"/>
  <c r="O2585" i="1"/>
  <c r="O26" i="1"/>
  <c r="O2693" i="1"/>
  <c r="O3183" i="1"/>
  <c r="O18" i="1"/>
  <c r="O2793" i="1"/>
  <c r="O2876" i="1"/>
  <c r="O33" i="1"/>
  <c r="O2903" i="1"/>
  <c r="O2915" i="1"/>
  <c r="O2848" i="1"/>
  <c r="O2808" i="1"/>
  <c r="O3035" i="1"/>
  <c r="O29" i="1"/>
  <c r="O3188" i="1"/>
  <c r="O1642" i="1"/>
  <c r="O2618" i="1"/>
  <c r="O2510" i="1"/>
  <c r="O2646" i="1"/>
  <c r="O2551" i="1"/>
  <c r="O2581" i="1"/>
  <c r="O2001" i="1"/>
  <c r="O2227" i="1"/>
  <c r="O24" i="1"/>
  <c r="O3189" i="1"/>
  <c r="O3044" i="1"/>
  <c r="O2771" i="1"/>
  <c r="O2953" i="1"/>
  <c r="O2137" i="1"/>
  <c r="O2152" i="1"/>
  <c r="O14" i="1"/>
  <c r="O3161" i="1"/>
  <c r="O2195" i="1"/>
  <c r="O3095" i="1"/>
  <c r="O2337" i="1"/>
  <c r="O3191" i="1"/>
  <c r="O3130" i="1"/>
  <c r="O3047" i="1"/>
  <c r="O36" i="1"/>
  <c r="O1630" i="1"/>
  <c r="O2827" i="1"/>
  <c r="O2145" i="1"/>
  <c r="O3085" i="1"/>
  <c r="O2711" i="1"/>
  <c r="O2319" i="1"/>
  <c r="O2879" i="1"/>
  <c r="O2313" i="1"/>
  <c r="O1777" i="1"/>
  <c r="O2933" i="1"/>
  <c r="O2448" i="1"/>
  <c r="O2326" i="1"/>
  <c r="O3141" i="1"/>
  <c r="O2093" i="1"/>
  <c r="O1958" i="1"/>
  <c r="O1686" i="1"/>
  <c r="O1513" i="1"/>
  <c r="O1959" i="1"/>
  <c r="O2719" i="1"/>
  <c r="O2359" i="1"/>
  <c r="O2779" i="1"/>
  <c r="O2927" i="1"/>
  <c r="O2270" i="1"/>
  <c r="O1799" i="1"/>
  <c r="O1786" i="1"/>
  <c r="O1910" i="1"/>
  <c r="O3121" i="1"/>
  <c r="O2346" i="1"/>
  <c r="O1720" i="1"/>
  <c r="O2863" i="1"/>
  <c r="O2929" i="1"/>
  <c r="O23" i="1"/>
  <c r="O2336" i="1"/>
  <c r="O3150" i="1"/>
  <c r="O2345" i="1"/>
  <c r="O2259" i="1"/>
  <c r="O2304" i="1"/>
  <c r="O2481" i="1"/>
  <c r="O2437" i="1"/>
  <c r="O2567" i="1"/>
  <c r="O8" i="1"/>
  <c r="O3175" i="1"/>
  <c r="O2146" i="1"/>
  <c r="O3045" i="1"/>
  <c r="O2668" i="1"/>
  <c r="O2697" i="1"/>
  <c r="O2554" i="1"/>
  <c r="O2875" i="1"/>
  <c r="O2913" i="1"/>
  <c r="O2314" i="1"/>
  <c r="O1404" i="1"/>
  <c r="O3134" i="1"/>
  <c r="O2377" i="1"/>
  <c r="O13" i="1"/>
  <c r="O2901" i="1"/>
  <c r="O2501" i="1"/>
  <c r="O3200" i="1"/>
  <c r="O2405" i="1"/>
  <c r="O1853" i="1"/>
  <c r="O1749" i="1"/>
  <c r="O2479" i="1"/>
  <c r="O1632" i="1"/>
  <c r="O2414" i="1"/>
  <c r="O2691" i="1"/>
  <c r="O1905" i="1"/>
  <c r="O1740" i="1"/>
  <c r="O1677" i="1"/>
  <c r="O1062" i="1"/>
  <c r="O1398" i="1"/>
  <c r="O1423" i="1"/>
  <c r="O2950" i="1"/>
  <c r="O2651" i="1"/>
  <c r="O2782" i="1"/>
  <c r="O1895" i="1"/>
  <c r="O2864" i="1"/>
  <c r="O1787" i="1"/>
  <c r="O11" i="1"/>
  <c r="O2759" i="1"/>
  <c r="O2762" i="1"/>
  <c r="O2433" i="1"/>
  <c r="O2650" i="1"/>
  <c r="O2392" i="1"/>
  <c r="O2675" i="1"/>
  <c r="O2791" i="1"/>
  <c r="O2802" i="1"/>
  <c r="O2014" i="1"/>
  <c r="O2104" i="1"/>
  <c r="O1994" i="1"/>
  <c r="O2570" i="1"/>
  <c r="O2382" i="1"/>
  <c r="O3196" i="1"/>
  <c r="O1600" i="1"/>
  <c r="O1908" i="1"/>
  <c r="O1954" i="1"/>
  <c r="O2261" i="1"/>
  <c r="O2706" i="1"/>
  <c r="O1447" i="1"/>
  <c r="O2003" i="1"/>
  <c r="O2290" i="1"/>
  <c r="O2674" i="1"/>
  <c r="O1974" i="1"/>
  <c r="O1168" i="1"/>
  <c r="O1552" i="1"/>
  <c r="O2911" i="1"/>
  <c r="O3146" i="1"/>
  <c r="O1778" i="1"/>
  <c r="O1119" i="1"/>
  <c r="O1511" i="1"/>
  <c r="O923" i="1"/>
  <c r="O1685" i="1"/>
  <c r="O917" i="1"/>
  <c r="O1576" i="1"/>
  <c r="O1547" i="1"/>
  <c r="O2956" i="1"/>
  <c r="O2714" i="1"/>
  <c r="O2217" i="1"/>
  <c r="O1957" i="1"/>
  <c r="O1197" i="1"/>
  <c r="O1516" i="1"/>
  <c r="O2664" i="1"/>
  <c r="O2168" i="1"/>
  <c r="O2171" i="1"/>
  <c r="O1059" i="1"/>
  <c r="O1785" i="1"/>
  <c r="O2707" i="1"/>
  <c r="O1567" i="1"/>
  <c r="O2252" i="1"/>
  <c r="O1646" i="1"/>
  <c r="O2395" i="1"/>
  <c r="O2938" i="1"/>
  <c r="O1056" i="1"/>
  <c r="O1730" i="1"/>
  <c r="O961" i="1"/>
  <c r="O1391" i="1"/>
  <c r="O3182" i="1"/>
  <c r="O1692" i="1"/>
  <c r="O1821" i="1"/>
  <c r="O2765" i="1"/>
  <c r="O3102" i="1"/>
  <c r="O2589" i="1"/>
  <c r="O3075" i="1"/>
  <c r="O3122" i="1"/>
  <c r="O1650" i="1"/>
  <c r="O2774" i="1"/>
  <c r="O1638" i="1"/>
  <c r="O3164" i="1"/>
  <c r="O2583" i="1"/>
  <c r="O2546" i="1"/>
  <c r="O2914" i="1"/>
  <c r="O1956" i="1"/>
  <c r="O3120" i="1"/>
  <c r="O2932" i="1"/>
  <c r="O2295" i="1"/>
  <c r="O34" i="1"/>
  <c r="O2862" i="1"/>
  <c r="O3169" i="1"/>
  <c r="O2959" i="1"/>
  <c r="O2640" i="1"/>
  <c r="O2262" i="1"/>
  <c r="O1741" i="1"/>
  <c r="O2547" i="1"/>
  <c r="O2841" i="1"/>
  <c r="O2560" i="1"/>
  <c r="O3042" i="1"/>
  <c r="O2080" i="1"/>
  <c r="O3083" i="1"/>
  <c r="O3148" i="1"/>
  <c r="O1051" i="1"/>
  <c r="O19" i="1"/>
  <c r="O2954" i="1"/>
  <c r="O2595" i="1"/>
  <c r="O2686" i="1"/>
  <c r="O2344" i="1"/>
  <c r="O1681" i="1"/>
  <c r="O3093" i="1"/>
  <c r="O1798" i="1"/>
  <c r="O2278" i="1"/>
  <c r="O2358" i="1"/>
  <c r="O2930" i="1"/>
  <c r="O2704" i="1"/>
  <c r="O2490" i="1"/>
  <c r="O2353" i="1"/>
  <c r="O2340" i="1"/>
  <c r="O2257" i="1"/>
  <c r="O2679" i="1"/>
  <c r="O2101" i="1"/>
  <c r="O2076" i="1"/>
  <c r="O1952" i="1"/>
  <c r="O2394" i="1"/>
  <c r="O2964" i="1"/>
  <c r="O3129" i="1"/>
  <c r="O3184" i="1"/>
  <c r="O2797" i="1"/>
  <c r="O3139" i="1"/>
  <c r="O2402" i="1"/>
  <c r="O2908" i="1"/>
  <c r="O2672" i="1"/>
  <c r="O2603" i="1"/>
  <c r="O2504" i="1"/>
  <c r="O2492" i="1"/>
  <c r="O2238" i="1"/>
  <c r="O2928" i="1"/>
  <c r="O2569" i="1"/>
  <c r="O1439" i="1"/>
  <c r="O2945" i="1"/>
  <c r="O2710" i="1"/>
  <c r="O2820" i="1"/>
  <c r="O2821" i="1"/>
  <c r="O2620" i="1"/>
  <c r="O3180" i="1"/>
  <c r="O2838" i="1"/>
  <c r="O2628" i="1"/>
  <c r="O2896" i="1"/>
  <c r="O2856" i="1"/>
  <c r="O2118" i="1"/>
  <c r="O1699" i="1"/>
  <c r="O2637" i="1"/>
  <c r="O2343" i="1"/>
  <c r="O989" i="1"/>
  <c r="O3115" i="1"/>
  <c r="O2660" i="1"/>
  <c r="O2764" i="1"/>
  <c r="O2590" i="1"/>
  <c r="O3151" i="1"/>
  <c r="O2955" i="1"/>
  <c r="O2881" i="1"/>
  <c r="O2397" i="1"/>
  <c r="O2658" i="1"/>
  <c r="O2401" i="1"/>
  <c r="O2436" i="1"/>
  <c r="O2226" i="1"/>
  <c r="O2320" i="1"/>
  <c r="O2199" i="1"/>
  <c r="O3090" i="1"/>
  <c r="O3190" i="1"/>
  <c r="O1761" i="1"/>
  <c r="O1934" i="1"/>
  <c r="O2084" i="1"/>
  <c r="O2099" i="1"/>
  <c r="O2376" i="1"/>
  <c r="O2912" i="1"/>
  <c r="O2323" i="1"/>
  <c r="O2833" i="1"/>
  <c r="O3113" i="1"/>
  <c r="O1976" i="1"/>
  <c r="O2155" i="1"/>
  <c r="O2178" i="1"/>
  <c r="O1298" i="1"/>
  <c r="O1867" i="1"/>
  <c r="O2328" i="1"/>
  <c r="O2369" i="1"/>
  <c r="O2371" i="1"/>
  <c r="O1256" i="1"/>
  <c r="O1370" i="1"/>
  <c r="O2696" i="1"/>
  <c r="O1980" i="1"/>
  <c r="O2163" i="1"/>
  <c r="O1349" i="1"/>
  <c r="O1742" i="1"/>
  <c r="O2857" i="1"/>
  <c r="O1748" i="1"/>
  <c r="O2579" i="1"/>
  <c r="O2893" i="1"/>
  <c r="O1556" i="1"/>
  <c r="O2021" i="1"/>
  <c r="O2008" i="1"/>
  <c r="O3104" i="1"/>
  <c r="O1728" i="1"/>
  <c r="O2887" i="1"/>
  <c r="O1313" i="1"/>
  <c r="O1755" i="1"/>
  <c r="O2362" i="1"/>
  <c r="O2575" i="1"/>
  <c r="O2153" i="1"/>
  <c r="O2825" i="1"/>
  <c r="O3105" i="1"/>
  <c r="O2916" i="1"/>
  <c r="O2156" i="1"/>
  <c r="O1618" i="1"/>
  <c r="O2348" i="1"/>
  <c r="O2718" i="1"/>
  <c r="O2046" i="1"/>
  <c r="O2151" i="1"/>
  <c r="O3163" i="1"/>
  <c r="O2947" i="1"/>
  <c r="O2233" i="1"/>
  <c r="O2836" i="1"/>
  <c r="O3039" i="1"/>
  <c r="O2558" i="1"/>
  <c r="O2460" i="1"/>
  <c r="O2644" i="1"/>
  <c r="O2641" i="1"/>
  <c r="O2418" i="1"/>
  <c r="O1628" i="1"/>
  <c r="O2568" i="1"/>
  <c r="O2462" i="1"/>
  <c r="O1854" i="1"/>
  <c r="O2299" i="1"/>
  <c r="O2206" i="1"/>
  <c r="O1448" i="1"/>
  <c r="O2129" i="1"/>
  <c r="O3144" i="1"/>
  <c r="O3158" i="1"/>
  <c r="O2874" i="1"/>
  <c r="O2301" i="1"/>
  <c r="O2563" i="1"/>
  <c r="O2445" i="1"/>
  <c r="O2075" i="1"/>
  <c r="O2677" i="1"/>
  <c r="O1417" i="1"/>
  <c r="O2777" i="1"/>
  <c r="O1906" i="1"/>
  <c r="O2052" i="1"/>
  <c r="O1690" i="1"/>
  <c r="O1812" i="1"/>
  <c r="O2274" i="1"/>
  <c r="O2417" i="1"/>
  <c r="O1858" i="1"/>
  <c r="O3101" i="1"/>
  <c r="O2354" i="1"/>
  <c r="O3094" i="1"/>
  <c r="O2790" i="1"/>
  <c r="O2619" i="1"/>
  <c r="O2264" i="1"/>
  <c r="O2094" i="1"/>
  <c r="O2471" i="1"/>
  <c r="O2870" i="1"/>
  <c r="O1871" i="1"/>
  <c r="O1431" i="1"/>
  <c r="O1075" i="1"/>
  <c r="O1631" i="1"/>
  <c r="O2850" i="1"/>
  <c r="O2485" i="1"/>
  <c r="O1365" i="1"/>
  <c r="O2300" i="1"/>
  <c r="O1123" i="1"/>
  <c r="O2578" i="1"/>
  <c r="O2496" i="1"/>
  <c r="O1771" i="1"/>
  <c r="O2102" i="1"/>
  <c r="O1093" i="1"/>
  <c r="O1869" i="1"/>
  <c r="O1339" i="1"/>
  <c r="O1802" i="1"/>
  <c r="O2044" i="1"/>
  <c r="O1133" i="1"/>
  <c r="O3201" i="1"/>
  <c r="O1819" i="1"/>
  <c r="O1948" i="1"/>
  <c r="O1374" i="1"/>
  <c r="O1937" i="1"/>
  <c r="O2439" i="1"/>
  <c r="O1985" i="1"/>
  <c r="O1774" i="1"/>
  <c r="O1727" i="1"/>
  <c r="O1639" i="1"/>
  <c r="O3138" i="1"/>
  <c r="O2260" i="1"/>
  <c r="O9" i="1"/>
  <c r="O2894" i="1"/>
  <c r="O2961" i="1"/>
  <c r="O2444" i="1"/>
  <c r="O2659" i="1"/>
  <c r="O3077" i="1"/>
  <c r="O2381" i="1"/>
  <c r="O2814" i="1"/>
  <c r="O2186" i="1"/>
  <c r="O2136" i="1"/>
  <c r="O3103" i="1"/>
  <c r="O2763" i="1"/>
  <c r="O2140" i="1"/>
  <c r="O2390" i="1"/>
  <c r="O2548" i="1"/>
  <c r="O2282" i="1"/>
  <c r="O3092" i="1"/>
  <c r="O2286" i="1"/>
  <c r="O2426" i="1"/>
  <c r="O2723" i="1"/>
  <c r="O2557" i="1"/>
  <c r="O2895" i="1"/>
  <c r="O2415" i="1"/>
  <c r="O1620" i="1"/>
  <c r="O2015" i="1"/>
  <c r="O2087" i="1"/>
  <c r="O1723" i="1"/>
  <c r="O1331" i="1"/>
  <c r="O2593" i="1"/>
  <c r="O2720" i="1"/>
  <c r="O2200" i="1"/>
  <c r="O3165" i="1"/>
  <c r="O2289" i="1"/>
  <c r="O2125" i="1"/>
  <c r="O2051" i="1"/>
  <c r="O1891" i="1"/>
  <c r="O2240" i="1"/>
  <c r="O2639" i="1"/>
  <c r="O1929" i="1"/>
  <c r="O2866" i="1"/>
  <c r="O1708" i="1"/>
  <c r="O1674" i="1"/>
  <c r="O2824" i="1"/>
  <c r="O2858" i="1"/>
  <c r="O2859" i="1"/>
  <c r="O2494" i="1"/>
  <c r="O2438" i="1"/>
  <c r="O3176" i="1"/>
  <c r="O2357" i="1"/>
  <c r="O2919" i="1"/>
  <c r="O1790" i="1"/>
  <c r="O2013" i="1"/>
  <c r="O2191" i="1"/>
  <c r="O2667" i="1"/>
  <c r="O1860" i="1"/>
  <c r="O1401" i="1"/>
  <c r="O2555" i="1"/>
  <c r="O1519" i="1"/>
  <c r="O2218" i="1"/>
  <c r="O2179" i="1"/>
  <c r="O1734" i="1"/>
  <c r="O2106" i="1"/>
  <c r="O1159" i="1"/>
  <c r="O2258" i="1"/>
  <c r="O2007" i="1"/>
  <c r="O1625" i="1"/>
  <c r="O1899" i="1"/>
  <c r="O1014" i="1"/>
  <c r="O1915" i="1"/>
  <c r="O1042" i="1"/>
  <c r="O1534" i="1"/>
  <c r="O1789" i="1"/>
  <c r="O1333" i="1"/>
  <c r="O2642" i="1"/>
  <c r="O3124" i="1"/>
  <c r="O1991" i="1"/>
  <c r="O1343" i="1"/>
  <c r="O1467" i="1"/>
  <c r="O2678" i="1"/>
  <c r="O2941" i="1"/>
  <c r="O1661" i="1"/>
  <c r="O1312" i="1"/>
  <c r="O1389" i="1"/>
  <c r="O2665" i="1"/>
  <c r="O1090" i="1"/>
  <c r="O2127" i="1"/>
  <c r="O2167" i="1"/>
  <c r="O1043" i="1"/>
  <c r="O2324" i="1"/>
  <c r="O1471" i="1"/>
  <c r="O1700" i="1"/>
  <c r="O2193" i="1"/>
  <c r="O2416" i="1"/>
  <c r="O1392" i="1"/>
  <c r="O1233" i="1"/>
  <c r="O1927" i="1"/>
  <c r="O1346" i="1"/>
  <c r="O1486" i="1"/>
  <c r="O2237" i="1"/>
  <c r="O1936" i="1"/>
  <c r="O2666" i="1"/>
  <c r="O2591" i="1"/>
  <c r="O1770" i="1"/>
  <c r="O929" i="1"/>
  <c r="O1077" i="1"/>
  <c r="O1481" i="1"/>
  <c r="O1715" i="1"/>
  <c r="O2098" i="1"/>
  <c r="O1801" i="1"/>
  <c r="O3171" i="1"/>
  <c r="O1465" i="1"/>
  <c r="O2597" i="1"/>
  <c r="O1889" i="1"/>
  <c r="O2761" i="1"/>
  <c r="O2131" i="1"/>
  <c r="O2909" i="1"/>
  <c r="O2311" i="1"/>
  <c r="O2617" i="1"/>
  <c r="O27" i="1"/>
  <c r="O1822" i="1"/>
  <c r="O2450" i="1"/>
  <c r="O2772" i="1"/>
  <c r="O1640" i="1"/>
  <c r="O3193" i="1"/>
  <c r="O2399" i="1"/>
  <c r="O2766" i="1"/>
  <c r="O2942" i="1"/>
  <c r="O1118" i="1"/>
  <c r="O2074" i="1"/>
  <c r="O1754" i="1"/>
  <c r="O1134" i="1"/>
  <c r="O2572" i="1"/>
  <c r="O1704" i="1"/>
  <c r="O1587" i="1"/>
  <c r="O2174" i="1"/>
  <c r="O3133" i="1"/>
  <c r="O1820" i="1"/>
  <c r="O1308" i="1"/>
  <c r="O1999" i="1"/>
  <c r="O1737" i="1"/>
  <c r="O1684" i="1"/>
  <c r="O2126" i="1"/>
  <c r="O1935" i="1"/>
  <c r="O2068" i="1"/>
  <c r="O2109" i="1"/>
  <c r="O2310" i="1"/>
  <c r="O1131" i="1"/>
  <c r="O1581" i="1"/>
  <c r="O1751" i="1"/>
  <c r="O2210" i="1"/>
  <c r="O2451" i="1"/>
  <c r="O3082" i="1"/>
  <c r="O1514" i="1"/>
  <c r="O1942" i="1"/>
  <c r="O2966" i="1"/>
  <c r="O2292" i="1"/>
  <c r="O2673" i="1"/>
  <c r="O2844" i="1"/>
  <c r="O2113" i="1"/>
  <c r="O2868" i="1"/>
  <c r="O2636" i="1"/>
  <c r="O3110" i="1"/>
  <c r="O2486" i="1"/>
  <c r="O2594" i="1"/>
  <c r="O2509" i="1"/>
  <c r="O2855" i="1"/>
  <c r="O2559" i="1"/>
  <c r="O3142" i="1"/>
  <c r="O3125" i="1"/>
  <c r="O3126" i="1"/>
  <c r="O996" i="1"/>
  <c r="O2268" i="1"/>
  <c r="O2205" i="1"/>
  <c r="O1363" i="1"/>
  <c r="O965" i="1"/>
  <c r="O1689" i="1"/>
  <c r="O1984" i="1"/>
  <c r="O2886" i="1"/>
  <c r="O2161" i="1"/>
  <c r="O1893" i="1"/>
  <c r="O1219" i="1"/>
  <c r="O2499" i="1"/>
  <c r="O1783" i="1"/>
  <c r="O2170" i="1"/>
  <c r="O2470" i="1"/>
  <c r="O2012" i="1"/>
  <c r="O2500" i="1"/>
  <c r="O2303" i="1"/>
  <c r="O2626" i="1"/>
  <c r="O1337" i="1"/>
  <c r="O1117" i="1"/>
  <c r="O2181" i="1"/>
  <c r="O2294" i="1"/>
  <c r="O1003" i="1"/>
  <c r="O2165" i="1"/>
  <c r="O1580" i="1"/>
  <c r="O1916" i="1"/>
  <c r="O1926" i="1"/>
  <c r="O2654" i="1"/>
  <c r="O2497" i="1"/>
  <c r="O2166" i="1"/>
  <c r="O1779" i="1"/>
  <c r="O2482" i="1"/>
  <c r="O2463" i="1"/>
  <c r="O2287" i="1"/>
  <c r="O2472" i="1"/>
  <c r="O2943" i="1"/>
  <c r="O2958" i="1"/>
  <c r="O2910" i="1"/>
  <c r="O3159" i="1"/>
  <c r="O2816" i="1"/>
  <c r="O3168" i="1"/>
  <c r="O1885" i="1"/>
  <c r="O1120" i="1"/>
  <c r="O2550" i="1"/>
  <c r="O2608" i="1"/>
  <c r="O1947" i="1"/>
  <c r="O995" i="1"/>
  <c r="O2114" i="1"/>
  <c r="O1565" i="1"/>
  <c r="O1706" i="1"/>
  <c r="O2189" i="1"/>
  <c r="O2092" i="1"/>
  <c r="O1489" i="1"/>
  <c r="O910" i="1"/>
  <c r="O2096" i="1"/>
  <c r="O2476" i="1"/>
  <c r="O2121" i="1"/>
  <c r="O1129" i="1"/>
  <c r="O1898" i="1"/>
  <c r="O2413" i="1"/>
  <c r="O1517" i="1"/>
  <c r="O1564" i="1"/>
  <c r="O1453" i="1"/>
  <c r="O2454" i="1"/>
  <c r="O2484" i="1"/>
  <c r="O1165" i="1"/>
  <c r="O2393" i="1"/>
  <c r="O1928" i="1"/>
  <c r="O2275" i="1"/>
  <c r="O1964" i="1"/>
  <c r="O2877" i="1"/>
  <c r="O2767" i="1"/>
  <c r="O1691" i="1"/>
  <c r="O2253" i="1"/>
  <c r="O2421" i="1"/>
  <c r="O2918" i="1"/>
  <c r="O2709" i="1"/>
  <c r="O2443" i="1"/>
  <c r="O2625" i="1"/>
  <c r="O2201" i="1"/>
  <c r="O3114" i="1"/>
  <c r="O2004" i="1"/>
  <c r="O37" i="1"/>
  <c r="O2898" i="1"/>
  <c r="O1797" i="1"/>
  <c r="O2011" i="1"/>
  <c r="O1408" i="1"/>
  <c r="O936" i="1"/>
  <c r="O2175" i="1"/>
  <c r="O1344" i="1"/>
  <c r="O2169" i="1"/>
  <c r="O1864" i="1"/>
  <c r="O2188" i="1"/>
  <c r="O2952" i="1"/>
  <c r="O2687" i="1"/>
  <c r="O1573" i="1"/>
  <c r="O1091" i="1"/>
  <c r="O2452" i="1"/>
  <c r="O2187" i="1"/>
  <c r="O2442" i="1"/>
  <c r="O1336" i="1"/>
  <c r="O2602" i="1"/>
  <c r="O1104" i="1"/>
  <c r="O1482" i="1"/>
  <c r="O1541" i="1"/>
  <c r="O1791" i="1"/>
  <c r="O2215" i="1"/>
  <c r="O1634" i="1"/>
  <c r="O1494" i="1"/>
  <c r="O1876" i="1"/>
  <c r="O2760" i="1"/>
  <c r="O1643" i="1"/>
  <c r="O2016" i="1"/>
  <c r="O1816" i="1"/>
  <c r="O3123" i="1"/>
  <c r="O1887" i="1"/>
  <c r="O2177" i="1"/>
  <c r="O2826" i="1"/>
  <c r="O1622" i="1"/>
  <c r="O3111" i="1"/>
  <c r="O3197" i="1"/>
  <c r="O2455" i="1"/>
  <c r="O2505" i="1"/>
  <c r="O2333" i="1"/>
  <c r="O1992" i="1"/>
  <c r="O2135" i="1"/>
  <c r="O2957" i="1"/>
  <c r="O36" i="6"/>
  <c r="O2773" i="1"/>
  <c r="O1542" i="1"/>
  <c r="O3187" i="1"/>
  <c r="O1884" i="1"/>
  <c r="O2429" i="1"/>
  <c r="O1536" i="1"/>
  <c r="O2380" i="1"/>
  <c r="O2342" i="1"/>
  <c r="O2871" i="1"/>
  <c r="O2384" i="1"/>
  <c r="O1962" i="1"/>
  <c r="O2255" i="1"/>
  <c r="O2662" i="1"/>
  <c r="O1888" i="1"/>
  <c r="O2049" i="1"/>
  <c r="O2624" i="1"/>
  <c r="O2220" i="1"/>
  <c r="O1765" i="1"/>
  <c r="O1676" i="1"/>
  <c r="O2043" i="1"/>
  <c r="O1483" i="1"/>
  <c r="O1602" i="1"/>
  <c r="O1796" i="1"/>
  <c r="O2231" i="1"/>
  <c r="O1426" i="1"/>
  <c r="O1621" i="1"/>
  <c r="O1176" i="1"/>
  <c r="O1088" i="1"/>
  <c r="O900" i="1"/>
  <c r="O2285" i="1"/>
  <c r="O1772" i="1"/>
  <c r="O1875" i="1"/>
  <c r="O1498" i="1"/>
  <c r="O1872" i="1"/>
  <c r="O1218" i="1"/>
  <c r="O1214" i="1"/>
  <c r="O1247" i="1"/>
  <c r="O974" i="1"/>
  <c r="O2851" i="1"/>
  <c r="O2306" i="1"/>
  <c r="O2091" i="1"/>
  <c r="O2045" i="1"/>
  <c r="O1458" i="1"/>
  <c r="O1814" i="1"/>
  <c r="O3186" i="1"/>
  <c r="O2315" i="1"/>
  <c r="O2085" i="1"/>
  <c r="O2116" i="1"/>
  <c r="O1544" i="1"/>
  <c r="O1388" i="1"/>
  <c r="O1660" i="1"/>
  <c r="O1350" i="1"/>
  <c r="O1244" i="1"/>
  <c r="O1010" i="1"/>
  <c r="O1046" i="1"/>
  <c r="O2352" i="1"/>
  <c r="O2120" i="1"/>
  <c r="O2050" i="1"/>
  <c r="O2235" i="1"/>
  <c r="O3079" i="1"/>
  <c r="O2818" i="1"/>
  <c r="O1911" i="1"/>
  <c r="O2229" i="1"/>
  <c r="O1499" i="1"/>
  <c r="O1311" i="1"/>
  <c r="O1048" i="1"/>
  <c r="O1931" i="1"/>
  <c r="O1604" i="1"/>
  <c r="O1605" i="1"/>
  <c r="O1297" i="1"/>
  <c r="O976" i="1"/>
  <c r="O2948" i="1"/>
  <c r="O2249" i="1"/>
  <c r="O2115" i="1"/>
  <c r="O2081" i="1"/>
  <c r="O1463" i="1"/>
  <c r="O1710" i="1"/>
  <c r="O1202" i="1"/>
  <c r="O1764" i="1"/>
  <c r="O1007" i="1"/>
  <c r="O966" i="1"/>
  <c r="O2775" i="1"/>
  <c r="O2134" i="1"/>
  <c r="O2069" i="1"/>
  <c r="O1804" i="1"/>
  <c r="O1862" i="1"/>
  <c r="O1559" i="1"/>
  <c r="O2799" i="1"/>
  <c r="O2298" i="1"/>
  <c r="O1868" i="1"/>
  <c r="O1682" i="1"/>
  <c r="O1497" i="1"/>
  <c r="O1637" i="1"/>
  <c r="O1488" i="1"/>
  <c r="O1215" i="1"/>
  <c r="O1335" i="1"/>
  <c r="O1290" i="1"/>
  <c r="O1084" i="1"/>
  <c r="O2487" i="1"/>
  <c r="O2209" i="1"/>
  <c r="O1881" i="1"/>
  <c r="O1769" i="1"/>
  <c r="O1373" i="1"/>
  <c r="O1383" i="1"/>
  <c r="O1425" i="1"/>
  <c r="O1387" i="1"/>
  <c r="O1191" i="1"/>
  <c r="O1025" i="1"/>
  <c r="O1109" i="1"/>
  <c r="O1035" i="1"/>
  <c r="O1034" i="1"/>
  <c r="O938" i="1"/>
  <c r="O935" i="1"/>
  <c r="O2488" i="1"/>
  <c r="O2223" i="1"/>
  <c r="O2041" i="1"/>
  <c r="O2066" i="1"/>
  <c r="O1675" i="1"/>
  <c r="O1873" i="1"/>
  <c r="O1763" i="1"/>
  <c r="O1366" i="1"/>
  <c r="O1901" i="1"/>
  <c r="O1108" i="1"/>
  <c r="O2042" i="1"/>
  <c r="O1105" i="1"/>
  <c r="O1027" i="1"/>
  <c r="O1178" i="1"/>
  <c r="O959" i="1"/>
  <c r="O2724" i="1"/>
  <c r="O1445" i="1"/>
  <c r="O1085" i="1"/>
  <c r="O969" i="1"/>
  <c r="O733" i="1"/>
  <c r="O587" i="1"/>
  <c r="O2424" i="1"/>
  <c r="O1332" i="1"/>
  <c r="O1013" i="1"/>
  <c r="O569" i="1"/>
  <c r="O681" i="1"/>
  <c r="O792" i="1"/>
  <c r="O518" i="1"/>
  <c r="O798" i="1"/>
  <c r="O301" i="1"/>
  <c r="O1925" i="1"/>
  <c r="O2480" i="1"/>
  <c r="O2552" i="1"/>
  <c r="O1707" i="1"/>
  <c r="O1972" i="1"/>
  <c r="O1476" i="1"/>
  <c r="O1240" i="1"/>
  <c r="O1009" i="1"/>
  <c r="O1767" i="1"/>
  <c r="O1667" i="1"/>
  <c r="O1188" i="1"/>
  <c r="O1243" i="1"/>
  <c r="O922" i="1"/>
  <c r="O2839" i="1"/>
  <c r="O2162" i="1"/>
  <c r="O2132" i="1"/>
  <c r="O1795" i="1"/>
  <c r="O1397" i="1"/>
  <c r="O1543" i="1"/>
  <c r="O1107" i="1"/>
  <c r="O1192" i="1"/>
  <c r="O1184" i="1"/>
  <c r="O958" i="1"/>
  <c r="O2347" i="1"/>
  <c r="O2297" i="1"/>
  <c r="O2133" i="1"/>
  <c r="O1641" i="1"/>
  <c r="O1656" i="1"/>
  <c r="O1526" i="1"/>
  <c r="O2465" i="1"/>
  <c r="O2277" i="1"/>
  <c r="O1721" i="1"/>
  <c r="O1800" i="1"/>
  <c r="O1399" i="1"/>
  <c r="O1969" i="1"/>
  <c r="O1503" i="1"/>
  <c r="O1187" i="1"/>
  <c r="O1198" i="1"/>
  <c r="O1207" i="1"/>
  <c r="O1045" i="1"/>
  <c r="O2375" i="1"/>
  <c r="O2067" i="1"/>
  <c r="O1970" i="1"/>
  <c r="O1679" i="1"/>
  <c r="O1933" i="1"/>
  <c r="O1806" i="1"/>
  <c r="O1371" i="1"/>
  <c r="O1924" i="1"/>
  <c r="O1113" i="1"/>
  <c r="O994" i="1"/>
  <c r="O1135" i="1"/>
  <c r="O1020" i="1"/>
  <c r="O1248" i="1"/>
  <c r="O972" i="1"/>
  <c r="O1648" i="1"/>
  <c r="O2368" i="1"/>
  <c r="O2412" i="1"/>
  <c r="O1879" i="1"/>
  <c r="O1886" i="1"/>
  <c r="O1865" i="1"/>
  <c r="O1635" i="1"/>
  <c r="O1470" i="1"/>
  <c r="O1768" i="1"/>
  <c r="O1593" i="1"/>
  <c r="O1103" i="1"/>
  <c r="O1314" i="1"/>
  <c r="O1053" i="1"/>
  <c r="O1026" i="1"/>
  <c r="O990" i="1"/>
  <c r="O882" i="1"/>
  <c r="O2312" i="1"/>
  <c r="O1454" i="1"/>
  <c r="O1070" i="1"/>
  <c r="O573" i="1"/>
  <c r="O708" i="1"/>
  <c r="O818" i="1"/>
  <c r="O2308" i="1"/>
  <c r="O1130" i="1"/>
  <c r="O1002" i="1"/>
  <c r="O524" i="1"/>
  <c r="O795" i="1"/>
  <c r="O694" i="1"/>
  <c r="O431" i="1"/>
  <c r="O613" i="1"/>
  <c r="O1940" i="1"/>
  <c r="O2468" i="1"/>
  <c r="O2616" i="1"/>
  <c r="O1510" i="1"/>
  <c r="O2273" i="1"/>
  <c r="O1752" i="1"/>
  <c r="O1456" i="1"/>
  <c r="O3198" i="1"/>
  <c r="O2117" i="1"/>
  <c r="O2244" i="1"/>
  <c r="O1315" i="1"/>
  <c r="O1236" i="1"/>
  <c r="O880" i="1"/>
  <c r="O2391" i="1"/>
  <c r="O2204" i="1"/>
  <c r="O1863" i="1"/>
  <c r="O1611" i="1"/>
  <c r="O1665" i="1"/>
  <c r="O1469" i="1"/>
  <c r="O1100" i="1"/>
  <c r="O1167" i="1"/>
  <c r="O1180" i="1"/>
  <c r="O891" i="1"/>
  <c r="O2561" i="1"/>
  <c r="O2124" i="1"/>
  <c r="O1894" i="1"/>
  <c r="O1502" i="1"/>
  <c r="O1633" i="1"/>
  <c r="O1464" i="1"/>
  <c r="O2335" i="1"/>
  <c r="O2112" i="1"/>
  <c r="O2071" i="1"/>
  <c r="O2325" i="1"/>
  <c r="O1658" i="1"/>
  <c r="O1613" i="1"/>
  <c r="O1472" i="1"/>
  <c r="O1124" i="1"/>
  <c r="O1566" i="1"/>
  <c r="O1305" i="1"/>
  <c r="O1021" i="1"/>
  <c r="O2647" i="1"/>
  <c r="O1647" i="1"/>
  <c r="O2266" i="1"/>
  <c r="O2265" i="1"/>
  <c r="O2788" i="1"/>
  <c r="O1973" i="1"/>
  <c r="O1411" i="1"/>
  <c r="O1603" i="1"/>
  <c r="O2722" i="1"/>
  <c r="O1890" i="1"/>
  <c r="O1609" i="1"/>
  <c r="O1234" i="1"/>
  <c r="O1037" i="1"/>
  <c r="O963" i="1"/>
  <c r="O2627" i="1"/>
  <c r="O2122" i="1"/>
  <c r="O1930" i="1"/>
  <c r="O1507" i="1"/>
  <c r="O2000" i="1"/>
  <c r="O1418" i="1"/>
  <c r="O1291" i="1"/>
  <c r="O1074" i="1"/>
  <c r="O1033" i="1"/>
  <c r="O925" i="1"/>
  <c r="O2407" i="1"/>
  <c r="O1995" i="1"/>
  <c r="O1817" i="1"/>
  <c r="O2002" i="1"/>
  <c r="O1627" i="1"/>
  <c r="O1394" i="1"/>
  <c r="O2680" i="1"/>
  <c r="O1997" i="1"/>
  <c r="O1892" i="1"/>
  <c r="O1793" i="1"/>
  <c r="O1592" i="1"/>
  <c r="O1554" i="1"/>
  <c r="O1390" i="1"/>
  <c r="O1596" i="1"/>
  <c r="O1260" i="1"/>
  <c r="O1238" i="1"/>
  <c r="O985" i="1"/>
  <c r="O2420" i="1"/>
  <c r="O1951" i="1"/>
  <c r="O2653" i="1"/>
  <c r="O2645" i="1"/>
  <c r="O2202" i="1"/>
  <c r="O2216" i="1"/>
  <c r="O2648" i="1"/>
  <c r="O1709" i="1"/>
  <c r="O1950" i="1"/>
  <c r="O1110" i="1"/>
  <c r="O2633" i="1"/>
  <c r="O1694" i="1"/>
  <c r="O1582" i="1"/>
  <c r="O1293" i="1"/>
  <c r="O1050" i="1"/>
  <c r="O903" i="1"/>
  <c r="O2427" i="1"/>
  <c r="O2018" i="1"/>
  <c r="O1760" i="1"/>
  <c r="O1405" i="1"/>
  <c r="O1588" i="1"/>
  <c r="O1673" i="1"/>
  <c r="O1328" i="1"/>
  <c r="O1055" i="1"/>
  <c r="O983" i="1"/>
  <c r="O960" i="1"/>
  <c r="O2652" i="1"/>
  <c r="O2123" i="1"/>
  <c r="O1678" i="1"/>
  <c r="O1672" i="1"/>
  <c r="O1485" i="1"/>
  <c r="O1341" i="1"/>
  <c r="O2396" i="1"/>
  <c r="O2128" i="1"/>
  <c r="O2022" i="1"/>
  <c r="O2017" i="1"/>
  <c r="O1484" i="1"/>
  <c r="O1491" i="1"/>
  <c r="O1663" i="1"/>
  <c r="O1252" i="1"/>
  <c r="O1190" i="1"/>
  <c r="O1086" i="1"/>
  <c r="O2837" i="1"/>
  <c r="O2203" i="1"/>
  <c r="O2047" i="1"/>
  <c r="O1733" i="1"/>
  <c r="O1744" i="1"/>
  <c r="O1527" i="1"/>
  <c r="O1612" i="1"/>
  <c r="O1553" i="1"/>
  <c r="O1705" i="1"/>
  <c r="O1301" i="1"/>
  <c r="O1072" i="1"/>
  <c r="O1351" i="1"/>
  <c r="O1083" i="1"/>
  <c r="O1044" i="1"/>
  <c r="O941" i="1"/>
  <c r="O2778" i="1"/>
  <c r="O2822" i="1"/>
  <c r="O2083" i="1"/>
  <c r="O1993" i="1"/>
  <c r="O2194" i="1"/>
  <c r="O1615" i="1"/>
  <c r="O1487" i="1"/>
  <c r="O1598" i="1"/>
  <c r="O1493" i="1"/>
  <c r="O1572" i="1"/>
  <c r="O1237" i="1"/>
  <c r="O1340" i="1"/>
  <c r="O1262" i="1"/>
  <c r="O993" i="1"/>
  <c r="O979" i="1"/>
  <c r="O971" i="1"/>
  <c r="O1938" i="1"/>
  <c r="O1434" i="1"/>
  <c r="O954" i="1"/>
  <c r="O663" i="1"/>
  <c r="O784" i="1"/>
  <c r="O504" i="1"/>
  <c r="O1367" i="1"/>
  <c r="O1217" i="1"/>
  <c r="O902" i="1"/>
  <c r="O458" i="1"/>
  <c r="O737" i="1"/>
  <c r="O607" i="1"/>
  <c r="O639" i="1"/>
  <c r="O218" i="1"/>
  <c r="O2860" i="1"/>
  <c r="O1990" i="1"/>
  <c r="O1784" i="1"/>
  <c r="O1921" i="1"/>
  <c r="O2582" i="1"/>
  <c r="O2023" i="1"/>
  <c r="O1545" i="1"/>
  <c r="O1079" i="1"/>
  <c r="O2322" i="1"/>
  <c r="O1904" i="1"/>
  <c r="O1529" i="1"/>
  <c r="O1897" i="1"/>
  <c r="O1089" i="1"/>
  <c r="O949" i="1"/>
  <c r="O2789" i="1"/>
  <c r="O2097" i="1"/>
  <c r="O1693" i="1"/>
  <c r="O1696" i="1"/>
  <c r="O1539" i="1"/>
  <c r="O1466" i="1"/>
  <c r="O1257" i="1"/>
  <c r="O1319" i="1"/>
  <c r="O1028" i="1"/>
  <c r="O950" i="1"/>
  <c r="O2689" i="1"/>
  <c r="O1909" i="1"/>
  <c r="O2110" i="1"/>
  <c r="O1531" i="1"/>
  <c r="O1433" i="1"/>
  <c r="O1659" i="1"/>
  <c r="O2607" i="1"/>
  <c r="O1978" i="1"/>
  <c r="O1861" i="1"/>
  <c r="O1746" i="1"/>
  <c r="O1477" i="1"/>
  <c r="O1436" i="1"/>
  <c r="O2055" i="1"/>
  <c r="O2073" i="1"/>
  <c r="O1112" i="1"/>
  <c r="O997" i="1"/>
  <c r="O2676" i="1"/>
  <c r="O2305" i="1"/>
  <c r="O1857" i="1"/>
  <c r="O1697" i="1"/>
  <c r="O1629" i="1"/>
  <c r="O1501" i="1"/>
  <c r="O1645" i="1"/>
  <c r="O1515" i="1"/>
  <c r="O1575" i="1"/>
  <c r="O1241" i="1"/>
  <c r="O1352" i="1"/>
  <c r="O1274" i="1"/>
  <c r="O999" i="1"/>
  <c r="O933" i="1"/>
  <c r="O904" i="1"/>
  <c r="O2430" i="1"/>
  <c r="O2592" i="1"/>
  <c r="O987" i="1"/>
  <c r="O1457" i="1"/>
  <c r="O1393" i="1"/>
  <c r="O1578" i="1"/>
  <c r="O2288" i="1"/>
  <c r="O1500" i="1"/>
  <c r="O1495" i="1"/>
  <c r="O1199" i="1"/>
  <c r="O1189" i="1"/>
  <c r="O1206" i="1"/>
  <c r="O975" i="1"/>
  <c r="O2307" i="1"/>
  <c r="O2246" i="1"/>
  <c r="O1718" i="1"/>
  <c r="O1468" i="1"/>
  <c r="O1606" i="1"/>
  <c r="O1200" i="1"/>
  <c r="O1080" i="1"/>
  <c r="O1023" i="1"/>
  <c r="O927" i="1"/>
  <c r="O2212" i="1"/>
  <c r="O1078" i="1"/>
  <c r="O435" i="1"/>
  <c r="O691" i="1"/>
  <c r="O2086" i="1"/>
  <c r="O956" i="1"/>
  <c r="O769" i="1"/>
  <c r="O454" i="1"/>
  <c r="O254" i="1"/>
  <c r="O502" i="1"/>
  <c r="O597" i="1"/>
  <c r="O208" i="1"/>
  <c r="O79" i="1"/>
  <c r="O44" i="1"/>
  <c r="O2082" i="1"/>
  <c r="O1591" i="1"/>
  <c r="O919" i="1"/>
  <c r="O1294" i="1"/>
  <c r="O1732" i="1"/>
  <c r="O1788" i="1"/>
  <c r="O2422" i="1"/>
  <c r="O1087" i="1"/>
  <c r="O2629" i="1"/>
  <c r="O1071" i="1"/>
  <c r="O1900" i="1"/>
  <c r="O1586" i="1"/>
  <c r="O1619" i="1"/>
  <c r="O1571" i="1"/>
  <c r="O998" i="1"/>
  <c r="O1410" i="1"/>
  <c r="O2781" i="1"/>
  <c r="O1953" i="1"/>
  <c r="O1960" i="1"/>
  <c r="O1738" i="1"/>
  <c r="O2111" i="1"/>
  <c r="O1509" i="1"/>
  <c r="O1435" i="1"/>
  <c r="O1196" i="1"/>
  <c r="O1094" i="1"/>
  <c r="O913" i="1"/>
  <c r="O1430" i="1"/>
  <c r="O1060" i="1"/>
  <c r="O817" i="1"/>
  <c r="O596" i="1"/>
  <c r="O1386" i="1"/>
  <c r="O957" i="1"/>
  <c r="O764" i="1"/>
  <c r="O788" i="1"/>
  <c r="O411" i="1"/>
  <c r="O710" i="1"/>
  <c r="O289" i="1"/>
  <c r="O595" i="1"/>
  <c r="O74" i="1"/>
  <c r="O2219" i="1"/>
  <c r="O1213" i="1"/>
  <c r="O1137" i="1"/>
  <c r="O154" i="1"/>
  <c r="O632" i="1"/>
  <c r="O743" i="1"/>
  <c r="O499" i="1"/>
  <c r="O750" i="1"/>
  <c r="O319" i="1"/>
  <c r="O315" i="1"/>
  <c r="O525" i="1"/>
  <c r="O153" i="1"/>
  <c r="O1813" i="1"/>
  <c r="O1330" i="1"/>
  <c r="O1164" i="1"/>
  <c r="O2698" i="1"/>
  <c r="O1818" i="1"/>
  <c r="O1127" i="1"/>
  <c r="O918" i="1"/>
  <c r="O782" i="1"/>
  <c r="O636" i="1"/>
  <c r="O2183" i="1"/>
  <c r="O1172" i="1"/>
  <c r="O1040" i="1"/>
  <c r="O439" i="1"/>
  <c r="O581" i="1"/>
  <c r="O713" i="1"/>
  <c r="O466" i="1"/>
  <c r="O702" i="1"/>
  <c r="O267" i="1"/>
  <c r="O293" i="1"/>
  <c r="O478" i="1"/>
  <c r="O137" i="1"/>
  <c r="O1965" i="1"/>
  <c r="O1011" i="1"/>
  <c r="O943" i="1"/>
  <c r="O647" i="1"/>
  <c r="O600" i="1"/>
  <c r="O745" i="1"/>
  <c r="O690" i="1"/>
  <c r="O271" i="1"/>
  <c r="O247" i="1"/>
  <c r="O514" i="1"/>
  <c r="O183" i="1"/>
  <c r="O70" i="1"/>
  <c r="O71" i="1"/>
  <c r="O747" i="1"/>
  <c r="O483" i="1"/>
  <c r="O662" i="1"/>
  <c r="O66" i="1"/>
  <c r="O551" i="1"/>
  <c r="O1316" i="1"/>
  <c r="O1941" i="1"/>
  <c r="O890" i="1"/>
  <c r="O1949" i="1"/>
  <c r="O2213" i="1"/>
  <c r="O2247" i="1"/>
  <c r="O1662" i="1"/>
  <c r="O2293" i="1"/>
  <c r="O1859" i="1"/>
  <c r="O2508" i="1"/>
  <c r="O2070" i="1"/>
  <c r="O1443" i="1"/>
  <c r="O1473" i="1"/>
  <c r="O1309" i="1"/>
  <c r="O1307" i="1"/>
  <c r="O912" i="1"/>
  <c r="O2715" i="1"/>
  <c r="O2296" i="1"/>
  <c r="O2077" i="1"/>
  <c r="O1429" i="1"/>
  <c r="O1623" i="1"/>
  <c r="O1395" i="1"/>
  <c r="O1792" i="1"/>
  <c r="O1815" i="1"/>
  <c r="O1082" i="1"/>
  <c r="O916" i="1"/>
  <c r="O1505" i="1"/>
  <c r="O942" i="1"/>
  <c r="O808" i="1"/>
  <c r="O204" i="1"/>
  <c r="O1310" i="1"/>
  <c r="O940" i="1"/>
  <c r="O811" i="1"/>
  <c r="O260" i="1"/>
  <c r="O609" i="1"/>
  <c r="O471" i="1"/>
  <c r="O686" i="1"/>
  <c r="O246" i="1"/>
  <c r="O95" i="1"/>
  <c r="O2005" i="1"/>
  <c r="O1303" i="1"/>
  <c r="O915" i="1"/>
  <c r="O272" i="1"/>
  <c r="O783" i="1"/>
  <c r="O560" i="1"/>
  <c r="O255" i="1"/>
  <c r="O484" i="1"/>
  <c r="O794" i="1"/>
  <c r="O684" i="1"/>
  <c r="O280" i="1"/>
  <c r="O85" i="1"/>
  <c r="O1856" i="1"/>
  <c r="O1170" i="1"/>
  <c r="O892" i="1"/>
  <c r="O2184" i="1"/>
  <c r="O1347" i="1"/>
  <c r="O1063" i="1"/>
  <c r="O757" i="1"/>
  <c r="O604" i="1"/>
  <c r="O731" i="1"/>
  <c r="O1736" i="1"/>
  <c r="O1047" i="1"/>
  <c r="O876" i="1"/>
  <c r="O226" i="1"/>
  <c r="O768" i="1"/>
  <c r="O527" i="1"/>
  <c r="O225" i="1"/>
  <c r="O449" i="1"/>
  <c r="O711" i="1"/>
  <c r="O653" i="1"/>
  <c r="O237" i="1"/>
  <c r="O88" i="1"/>
  <c r="O1504" i="1"/>
  <c r="O1125" i="1"/>
  <c r="O909" i="1"/>
  <c r="O778" i="1"/>
  <c r="O714" i="1"/>
  <c r="O165" i="1"/>
  <c r="O1823" i="1"/>
  <c r="O1521" i="1"/>
  <c r="O1601" i="1"/>
  <c r="O2072" i="1"/>
  <c r="O1595" i="1"/>
  <c r="O2787" i="1"/>
  <c r="O1932" i="1"/>
  <c r="O1590" i="1"/>
  <c r="O1652" i="1"/>
  <c r="O1321" i="1"/>
  <c r="O1095" i="1"/>
  <c r="O888" i="1"/>
  <c r="O2370" i="1"/>
  <c r="O1963" i="1"/>
  <c r="O1747" i="1"/>
  <c r="O1372" i="1"/>
  <c r="O1540" i="1"/>
  <c r="O1877" i="1"/>
  <c r="O1292" i="1"/>
  <c r="O1327" i="1"/>
  <c r="O1024" i="1"/>
  <c r="O893" i="1"/>
  <c r="O1115" i="1"/>
  <c r="O948" i="1"/>
  <c r="O775" i="1"/>
  <c r="O2661" i="1"/>
  <c r="O1061" i="1"/>
  <c r="O288" i="1"/>
  <c r="O669" i="1"/>
  <c r="O802" i="1"/>
  <c r="O486" i="1"/>
  <c r="O427" i="1"/>
  <c r="O528" i="1"/>
  <c r="O166" i="1"/>
  <c r="O90" i="1"/>
  <c r="O1688" i="1"/>
  <c r="O1878" i="1"/>
  <c r="O1444" i="1"/>
  <c r="O1455" i="1"/>
  <c r="O1687" i="1"/>
  <c r="O1452" i="1"/>
  <c r="O2228" i="1"/>
  <c r="O1743" i="1"/>
  <c r="O1918" i="1"/>
  <c r="O2006" i="1"/>
  <c r="O1185" i="1"/>
  <c r="O992" i="1"/>
  <c r="O899" i="1"/>
  <c r="O2708" i="1"/>
  <c r="O1998" i="1"/>
  <c r="O1725" i="1"/>
  <c r="O1563" i="1"/>
  <c r="O1490" i="1"/>
  <c r="O1657" i="1"/>
  <c r="O1058" i="1"/>
  <c r="O1714" i="1"/>
  <c r="O1320" i="1"/>
  <c r="O973" i="1"/>
  <c r="O1211" i="1"/>
  <c r="O968" i="1"/>
  <c r="O557" i="1"/>
  <c r="O2466" i="1"/>
  <c r="O1432" i="1"/>
  <c r="O580" i="1"/>
  <c r="O552" i="1"/>
  <c r="O509" i="1"/>
  <c r="O167" i="1"/>
  <c r="O234" i="1"/>
  <c r="O443" i="1"/>
  <c r="O49" i="1"/>
  <c r="O130" i="1"/>
  <c r="O1805" i="1"/>
  <c r="O1203" i="1"/>
  <c r="O878" i="1"/>
  <c r="O287" i="1"/>
  <c r="O725" i="1"/>
  <c r="O505" i="1"/>
  <c r="O617" i="1"/>
  <c r="O212" i="1"/>
  <c r="O162" i="1"/>
  <c r="O460" i="1"/>
  <c r="O152" i="1"/>
  <c r="O64" i="1"/>
  <c r="O1446" i="1"/>
  <c r="O1569" i="1"/>
  <c r="O921" i="1"/>
  <c r="O1739" i="1"/>
  <c r="O1122" i="1"/>
  <c r="O908" i="1"/>
  <c r="O279" i="1"/>
  <c r="O771" i="1"/>
  <c r="O541" i="1"/>
  <c r="O1508" i="1"/>
  <c r="O1136" i="1"/>
  <c r="O951" i="1"/>
  <c r="O550" i="1"/>
  <c r="O646" i="1"/>
  <c r="O309" i="1"/>
  <c r="O591" i="1"/>
  <c r="O184" i="1"/>
  <c r="O801" i="1"/>
  <c r="O444" i="1"/>
  <c r="O712" i="1"/>
  <c r="O2721" i="1"/>
  <c r="O1496" i="1"/>
  <c r="O1019" i="1"/>
  <c r="O953" i="1"/>
  <c r="O519" i="1"/>
  <c r="O269" i="1"/>
  <c r="O533" i="1"/>
  <c r="O206" i="1"/>
  <c r="O434" i="1"/>
  <c r="O451" i="1"/>
  <c r="O584" i="1"/>
  <c r="O207" i="1"/>
  <c r="O73" i="1"/>
  <c r="O807" i="1"/>
  <c r="O220" i="1"/>
  <c r="O728" i="1"/>
  <c r="O270" i="1"/>
  <c r="O80" i="1"/>
  <c r="O410" i="1"/>
  <c r="O1943" i="1"/>
  <c r="O1338" i="1"/>
  <c r="O1574" i="1"/>
  <c r="O1520" i="1"/>
  <c r="O1794" i="1"/>
  <c r="O2432" i="1"/>
  <c r="O1546" i="1"/>
  <c r="O1537" i="1"/>
  <c r="O1348" i="1"/>
  <c r="O1250" i="1"/>
  <c r="O1057" i="1"/>
  <c r="O920" i="1"/>
  <c r="O2225" i="1"/>
  <c r="O2267" i="1"/>
  <c r="O2061" i="1"/>
  <c r="O1522" i="1"/>
  <c r="O1424" i="1"/>
  <c r="O1342" i="1"/>
  <c r="O1171" i="1"/>
  <c r="O1246" i="1"/>
  <c r="O1276" i="1"/>
  <c r="O895" i="1"/>
  <c r="O1304" i="1"/>
  <c r="O667" i="1"/>
  <c r="O819" i="1"/>
  <c r="O1750" i="1"/>
  <c r="O1052" i="1"/>
  <c r="O780" i="1"/>
  <c r="O588" i="1"/>
  <c r="O422" i="1"/>
  <c r="O799" i="1"/>
  <c r="O683" i="1"/>
  <c r="O320" i="1"/>
  <c r="O98" i="1"/>
  <c r="O1664" i="1"/>
  <c r="O1049" i="1"/>
  <c r="O1717" i="1"/>
  <c r="O1216" i="1"/>
  <c r="O1212" i="1"/>
  <c r="O962" i="1"/>
  <c r="O195" i="1"/>
  <c r="O82" i="1"/>
  <c r="O1299" i="1"/>
  <c r="O570" i="1"/>
  <c r="O543" i="1"/>
  <c r="O516" i="1"/>
  <c r="O268" i="1"/>
  <c r="O197" i="1"/>
  <c r="O114" i="1"/>
  <c r="O1205" i="1"/>
  <c r="O924" i="1"/>
  <c r="O1201" i="1"/>
  <c r="O911" i="1"/>
  <c r="O776" i="1"/>
  <c r="O2598" i="1"/>
  <c r="O1322" i="1"/>
  <c r="O243" i="1"/>
  <c r="O611" i="1"/>
  <c r="O693" i="1"/>
  <c r="O415" i="1"/>
  <c r="O266" i="1"/>
  <c r="O50" i="1"/>
  <c r="O1126" i="1"/>
  <c r="O964" i="1"/>
  <c r="O759" i="1"/>
  <c r="O476" i="1"/>
  <c r="O448" i="1"/>
  <c r="O657" i="1"/>
  <c r="O467" i="1"/>
  <c r="O91" i="1"/>
  <c r="O1345" i="1"/>
  <c r="O586" i="1"/>
  <c r="O297" i="1"/>
  <c r="O132" i="1"/>
  <c r="O463" i="1"/>
  <c r="O120" i="1"/>
  <c r="O553" i="1"/>
  <c r="O299" i="1"/>
  <c r="O545" i="1"/>
  <c r="O253" i="1"/>
  <c r="O57" i="1"/>
  <c r="O648" i="1"/>
  <c r="O433" i="1"/>
  <c r="O626" i="1"/>
  <c r="O59" i="1"/>
  <c r="O752" i="1"/>
  <c r="O290" i="1"/>
  <c r="O99" i="1"/>
  <c r="O687" i="1"/>
  <c r="O583" i="1"/>
  <c r="O177" i="1"/>
  <c r="O48" i="1"/>
  <c r="O2373" i="1"/>
  <c r="O558" i="1"/>
  <c r="O291" i="1"/>
  <c r="O542" i="1"/>
  <c r="O89" i="1"/>
  <c r="O1116" i="1"/>
  <c r="O813" i="1"/>
  <c r="O655" i="1"/>
  <c r="O236" i="1"/>
  <c r="O68" i="1"/>
  <c r="O546" i="1"/>
  <c r="O649" i="1"/>
  <c r="O194" i="1"/>
  <c r="O160" i="1"/>
  <c r="O115" i="1"/>
  <c r="O1474" i="1"/>
  <c r="O939" i="1"/>
  <c r="O1538" i="1"/>
  <c r="O1102" i="1"/>
  <c r="O955" i="1"/>
  <c r="O937" i="1"/>
  <c r="O624" i="1"/>
  <c r="O2469" i="1"/>
  <c r="O1000" i="1"/>
  <c r="O767" i="1"/>
  <c r="O670" i="1"/>
  <c r="O412" i="1"/>
  <c r="O479" i="1"/>
  <c r="O675" i="1"/>
  <c r="O3078" i="1"/>
  <c r="O1317" i="1"/>
  <c r="O883" i="1"/>
  <c r="O1242" i="1"/>
  <c r="O884" i="1"/>
  <c r="O627" i="1"/>
  <c r="O2172" i="1"/>
  <c r="O1064" i="1"/>
  <c r="O158" i="1"/>
  <c r="O508" i="1"/>
  <c r="O468" i="1"/>
  <c r="O188" i="1"/>
  <c r="O800" i="1"/>
  <c r="O110" i="1"/>
  <c r="O1267" i="1"/>
  <c r="O277" i="1"/>
  <c r="O574" i="1"/>
  <c r="O310" i="1"/>
  <c r="O193" i="1"/>
  <c r="O535" i="1"/>
  <c r="O295" i="1"/>
  <c r="O65" i="1"/>
  <c r="O934" i="1"/>
  <c r="O298" i="1"/>
  <c r="O442" i="1"/>
  <c r="O118" i="1"/>
  <c r="O592" i="1"/>
  <c r="O131" i="1"/>
  <c r="O554" i="1"/>
  <c r="O634" i="1"/>
  <c r="O258" i="1"/>
  <c r="O47" i="1"/>
  <c r="O1530" i="1"/>
  <c r="O251" i="1"/>
  <c r="O179" i="1"/>
  <c r="O294" i="1"/>
  <c r="O136" i="1"/>
  <c r="O739" i="1"/>
  <c r="O149" i="1"/>
  <c r="O2453" i="1"/>
  <c r="O606" i="1"/>
  <c r="O303" i="1"/>
  <c r="O561" i="1"/>
  <c r="O119" i="1"/>
  <c r="O1568" i="1"/>
  <c r="O168" i="1"/>
  <c r="O144" i="1"/>
  <c r="O249" i="1"/>
  <c r="O67" i="1"/>
  <c r="O1166" i="1"/>
  <c r="O526" i="1"/>
  <c r="O413" i="1"/>
  <c r="O599" i="1"/>
  <c r="O113" i="1"/>
  <c r="O605" i="1"/>
  <c r="O414" i="1"/>
  <c r="O608" i="1"/>
  <c r="O447" i="1"/>
  <c r="O127" i="1"/>
  <c r="O1776" i="1"/>
  <c r="O2880" i="1"/>
  <c r="O1421" i="1"/>
  <c r="O1041" i="1"/>
  <c r="O496" i="1"/>
  <c r="O721" i="1"/>
  <c r="O464" i="1"/>
  <c r="O1975" i="1"/>
  <c r="O1022" i="1"/>
  <c r="O786" i="1"/>
  <c r="O323" i="1"/>
  <c r="O257" i="1"/>
  <c r="O696" i="1"/>
  <c r="O420" i="1"/>
  <c r="O2341" i="1"/>
  <c r="O1194" i="1"/>
  <c r="O2902" i="1"/>
  <c r="O1106" i="1"/>
  <c r="O894" i="1"/>
  <c r="O668" i="1"/>
  <c r="O1617" i="1"/>
  <c r="O1039" i="1"/>
  <c r="O774" i="1"/>
  <c r="O641" i="1"/>
  <c r="O302" i="1"/>
  <c r="O233" i="1"/>
  <c r="O622" i="1"/>
  <c r="O2606" i="1"/>
  <c r="O1666" i="1"/>
  <c r="O497" i="1"/>
  <c r="O616" i="1"/>
  <c r="O196" i="1"/>
  <c r="O685" i="1"/>
  <c r="O283" i="1"/>
  <c r="O235" i="1"/>
  <c r="O84" i="1"/>
  <c r="O175" i="1"/>
  <c r="O717" i="1"/>
  <c r="O812" i="1"/>
  <c r="O96" i="1"/>
  <c r="O742" i="1"/>
  <c r="O109" i="1"/>
  <c r="O698" i="1"/>
  <c r="O425" i="1"/>
  <c r="O619" i="1"/>
  <c r="O86" i="1"/>
  <c r="O1258" i="1"/>
  <c r="O658" i="1"/>
  <c r="O461" i="1"/>
  <c r="O692" i="1"/>
  <c r="O69" i="1"/>
  <c r="O814" i="1"/>
  <c r="O322" i="1"/>
  <c r="O1512" i="1"/>
  <c r="O180" i="1"/>
  <c r="O148" i="1"/>
  <c r="O312" i="1"/>
  <c r="O117" i="1"/>
  <c r="O988" i="1"/>
  <c r="O582" i="1"/>
  <c r="O450" i="1"/>
  <c r="O612" i="1"/>
  <c r="O122" i="1"/>
  <c r="O970" i="1"/>
  <c r="O296" i="1"/>
  <c r="O142" i="1"/>
  <c r="O308" i="1"/>
  <c r="O103" i="1"/>
  <c r="O677" i="1"/>
  <c r="O174" i="1"/>
  <c r="O416" i="1"/>
  <c r="O187" i="1"/>
  <c r="O60" i="1"/>
  <c r="O1729" i="1"/>
  <c r="O1492" i="1"/>
  <c r="O2339" i="1"/>
  <c r="O1882" i="1"/>
  <c r="O1054" i="1"/>
  <c r="O763" i="1"/>
  <c r="O738" i="1"/>
  <c r="O213" i="1"/>
  <c r="O1726" i="1"/>
  <c r="O928" i="1"/>
  <c r="O682" i="1"/>
  <c r="O176" i="1"/>
  <c r="O593" i="1"/>
  <c r="O594" i="1"/>
  <c r="O217" i="1"/>
  <c r="O2271" i="1"/>
  <c r="O1251" i="1"/>
  <c r="O1961" i="1"/>
  <c r="O1334" i="1"/>
  <c r="O440" i="1"/>
  <c r="O746" i="1"/>
  <c r="O1608" i="1"/>
  <c r="O1038" i="1"/>
  <c r="O762" i="1"/>
  <c r="O810" i="1"/>
  <c r="O238" i="1"/>
  <c r="O656" i="1"/>
  <c r="O419" i="1"/>
  <c r="O2054" i="1"/>
  <c r="O1306" i="1"/>
  <c r="O758" i="1"/>
  <c r="O718" i="1"/>
  <c r="O562" i="1"/>
  <c r="O511" i="1"/>
  <c r="O748" i="1"/>
  <c r="O695" i="1"/>
  <c r="O102" i="1"/>
  <c r="O623" i="1"/>
  <c r="O224" i="1"/>
  <c r="O512" i="1"/>
  <c r="O1096" i="1"/>
  <c r="O585" i="1"/>
  <c r="O1475" i="1"/>
  <c r="O430" i="1"/>
  <c r="O189" i="1"/>
  <c r="O429" i="1"/>
  <c r="O87" i="1"/>
  <c r="O967" i="1"/>
  <c r="O421" i="1"/>
  <c r="O201" i="1"/>
  <c r="O474" i="1"/>
  <c r="O104" i="1"/>
  <c r="O709" i="1"/>
  <c r="O470" i="1"/>
  <c r="O1029" i="1"/>
  <c r="O618" i="1"/>
  <c r="O453" i="1"/>
  <c r="O654" i="1"/>
  <c r="O129" i="1"/>
  <c r="O952" i="1"/>
  <c r="O313" i="1"/>
  <c r="O223" i="1"/>
  <c r="O423" i="1"/>
  <c r="O101" i="1"/>
  <c r="O726" i="1"/>
  <c r="O673" i="1"/>
  <c r="O209" i="1"/>
  <c r="O190" i="1"/>
  <c r="O81" i="1"/>
  <c r="O532" i="1"/>
  <c r="O501" i="1"/>
  <c r="O719" i="1"/>
  <c r="O116" i="1"/>
  <c r="O125" i="1"/>
  <c r="O986" i="1"/>
  <c r="O1296" i="1"/>
  <c r="O1128" i="1"/>
  <c r="O2239" i="1"/>
  <c r="O1548" i="1"/>
  <c r="O906" i="1"/>
  <c r="O688" i="1"/>
  <c r="O216" i="1"/>
  <c r="O147" i="1"/>
  <c r="O1775" i="1"/>
  <c r="O914" i="1"/>
  <c r="O760" i="1"/>
  <c r="O749" i="1"/>
  <c r="O300" i="1"/>
  <c r="O491" i="1"/>
  <c r="O539" i="1"/>
  <c r="O1866" i="1"/>
  <c r="O1001" i="1"/>
  <c r="O1917" i="1"/>
  <c r="O1235" i="1"/>
  <c r="O523" i="1"/>
  <c r="O544" i="1"/>
  <c r="O1532" i="1"/>
  <c r="O926" i="1"/>
  <c r="O564" i="1"/>
  <c r="O146" i="1"/>
  <c r="O540" i="1"/>
  <c r="O555" i="1"/>
  <c r="O178" i="1"/>
  <c r="O1996" i="1"/>
  <c r="O1353" i="1"/>
  <c r="O816" i="1"/>
  <c r="O610" i="1"/>
  <c r="O462" i="1"/>
  <c r="O205" i="1"/>
  <c r="O635" i="1"/>
  <c r="O480" i="1"/>
  <c r="O77" i="1"/>
  <c r="O703" i="1"/>
  <c r="O538" i="1"/>
  <c r="O145" i="1"/>
  <c r="O1722" i="1"/>
  <c r="O674" i="1"/>
  <c r="O1076" i="1"/>
  <c r="O676" i="1"/>
  <c r="O513" i="1"/>
  <c r="O716" i="1"/>
  <c r="O75" i="1"/>
  <c r="O408" i="1"/>
  <c r="O138" i="1"/>
  <c r="O615" i="1"/>
  <c r="O210" i="1"/>
  <c r="O107" i="1"/>
  <c r="O469" i="1"/>
  <c r="O515" i="1"/>
  <c r="O885" i="1"/>
  <c r="O307" i="1"/>
  <c r="O203" i="1"/>
  <c r="O418" i="1"/>
  <c r="O123" i="1"/>
  <c r="O170" i="1"/>
  <c r="O720" i="1"/>
  <c r="O262" i="1"/>
  <c r="O185" i="1"/>
  <c r="O108" i="1"/>
  <c r="O740" i="1"/>
  <c r="O446" i="1"/>
  <c r="O640" i="1"/>
  <c r="O477" i="1"/>
  <c r="O52" i="1"/>
  <c r="O239" i="1"/>
  <c r="O265" i="1"/>
  <c r="O482" i="1"/>
  <c r="O58" i="1"/>
  <c r="O317" i="1"/>
  <c r="O1012" i="1"/>
  <c r="O1923" i="1"/>
  <c r="O2208" i="1"/>
  <c r="O1462" i="1"/>
  <c r="O887" i="1"/>
  <c r="O672" i="1"/>
  <c r="O633" i="1"/>
  <c r="O452" i="1"/>
  <c r="O1668" i="1"/>
  <c r="O886" i="1"/>
  <c r="O707" i="1"/>
  <c r="O625" i="1"/>
  <c r="O140" i="1"/>
  <c r="O222" i="1"/>
  <c r="O428" i="1"/>
  <c r="O1589" i="1"/>
  <c r="O1092" i="1"/>
  <c r="O1557" i="1"/>
  <c r="O1036" i="1"/>
  <c r="O631" i="1"/>
  <c r="O660" i="1"/>
  <c r="O1649" i="1"/>
  <c r="O897" i="1"/>
  <c r="O770" i="1"/>
  <c r="O689" i="1"/>
  <c r="O292" i="1"/>
  <c r="O441" i="1"/>
  <c r="O487" i="1"/>
  <c r="O1570" i="1"/>
  <c r="O1008" i="1"/>
  <c r="O777" i="1"/>
  <c r="O507" i="1"/>
  <c r="O311" i="1"/>
  <c r="O182" i="1"/>
  <c r="O424" i="1"/>
  <c r="O314" i="1"/>
  <c r="O111" i="1"/>
  <c r="O489" i="1"/>
  <c r="O263" i="1"/>
  <c r="O305" i="1"/>
  <c r="O576" i="1"/>
  <c r="O163" i="1"/>
  <c r="O898" i="1"/>
  <c r="O445" i="1"/>
  <c r="O214" i="1"/>
  <c r="O485" i="1"/>
  <c r="O76" i="1"/>
  <c r="O785" i="1"/>
  <c r="O530" i="1"/>
  <c r="O732" i="1"/>
  <c r="O638" i="1"/>
  <c r="O94" i="1"/>
  <c r="O620" i="1"/>
  <c r="O151" i="1"/>
  <c r="O459" i="1"/>
  <c r="O751" i="1"/>
  <c r="O304" i="1"/>
  <c r="O181" i="1"/>
  <c r="O72" i="1"/>
  <c r="O765" i="1"/>
  <c r="O488" i="1"/>
  <c r="O671" i="1"/>
  <c r="O492" i="1"/>
  <c r="O97" i="1"/>
  <c r="O779" i="1"/>
  <c r="O202" i="1"/>
  <c r="O417" i="1"/>
  <c r="O186" i="1"/>
  <c r="O2173" i="1"/>
  <c r="O796" i="1"/>
  <c r="O637" i="1"/>
  <c r="O211" i="1"/>
  <c r="O126" i="1"/>
  <c r="O61" i="1"/>
  <c r="O2078" i="1"/>
  <c r="O1066" i="1"/>
  <c r="O2302" i="1"/>
  <c r="O1177" i="1"/>
  <c r="O1919" i="1"/>
  <c r="O1409" i="1"/>
  <c r="O473" i="1"/>
  <c r="O121" i="1"/>
  <c r="O1204" i="1"/>
  <c r="O881" i="1"/>
  <c r="O815" i="1"/>
  <c r="O426" i="1"/>
  <c r="O589" i="1"/>
  <c r="O590" i="1"/>
  <c r="O219" i="1"/>
  <c r="O1724" i="1"/>
  <c r="O896" i="1"/>
  <c r="O1745" i="1"/>
  <c r="O877" i="1"/>
  <c r="O773" i="1"/>
  <c r="O231" i="1"/>
  <c r="O1318" i="1"/>
  <c r="O905" i="1"/>
  <c r="O621" i="1"/>
  <c r="O559" i="1"/>
  <c r="O141" i="1"/>
  <c r="O143" i="1"/>
  <c r="O321" i="1"/>
  <c r="O1607" i="1"/>
  <c r="O947" i="1"/>
  <c r="O565" i="1"/>
  <c r="O318" i="1"/>
  <c r="O659" i="1"/>
  <c r="O700" i="1"/>
  <c r="O245" i="1"/>
  <c r="O39" i="1"/>
  <c r="O124" i="1"/>
  <c r="O715" i="1"/>
  <c r="O150" i="1"/>
  <c r="O169" i="1"/>
  <c r="O701" i="1"/>
  <c r="O252" i="1"/>
  <c r="O793" i="1"/>
  <c r="O191" i="1"/>
  <c r="O650" i="1"/>
  <c r="O221" i="1"/>
  <c r="O106" i="1"/>
  <c r="O766" i="1"/>
  <c r="O264" i="1"/>
  <c r="O506" i="1"/>
  <c r="O256" i="1"/>
  <c r="O78" i="1"/>
  <c r="O730" i="1"/>
  <c r="O139" i="1"/>
  <c r="O772" i="1"/>
  <c r="O465" i="1"/>
  <c r="O697" i="1"/>
  <c r="O537" i="1"/>
  <c r="O100" i="1"/>
  <c r="O781" i="1"/>
  <c r="O244" i="1"/>
  <c r="O472" i="1"/>
  <c r="O248" i="1"/>
  <c r="O43" i="1"/>
  <c r="O598" i="1"/>
  <c r="O500" i="1"/>
  <c r="O729" i="1"/>
  <c r="O83" i="1"/>
  <c r="O1245" i="1"/>
  <c r="O498" i="1"/>
  <c r="O409" i="1"/>
  <c r="O563" i="1"/>
  <c r="O105" i="1"/>
  <c r="O1762" i="1"/>
  <c r="O1981" i="1"/>
  <c r="O1807" i="1"/>
  <c r="O1295" i="1"/>
  <c r="O1396" i="1"/>
  <c r="O1579" i="1"/>
  <c r="O192" i="1"/>
  <c r="O62" i="1"/>
  <c r="O1018" i="1"/>
  <c r="O642" i="1"/>
  <c r="O652" i="1"/>
  <c r="O797" i="1"/>
  <c r="O490" i="1"/>
  <c r="O316" i="1"/>
  <c r="O45" i="1"/>
  <c r="O1518" i="1"/>
  <c r="O889" i="1"/>
  <c r="O1597" i="1"/>
  <c r="O977" i="1"/>
  <c r="O556" i="1"/>
  <c r="O2849" i="1"/>
  <c r="O1073" i="1"/>
  <c r="O901" i="1"/>
  <c r="O727" i="1"/>
  <c r="O306" i="1"/>
  <c r="O536" i="1"/>
  <c r="O531" i="1"/>
  <c r="O230" i="1"/>
  <c r="O1577" i="1"/>
  <c r="O978" i="1"/>
  <c r="O787" i="1"/>
  <c r="O699" i="1"/>
  <c r="O510" i="1"/>
  <c r="O753" i="1"/>
  <c r="O741" i="1"/>
  <c r="O92" i="1"/>
  <c r="O1533" i="1"/>
  <c r="O481" i="1"/>
  <c r="O571" i="1"/>
  <c r="O112" i="1"/>
  <c r="O232" i="1"/>
  <c r="O432" i="1"/>
  <c r="O809" i="1"/>
  <c r="O534" i="1"/>
  <c r="O744" i="1"/>
  <c r="O651" i="1"/>
  <c r="O93" i="1"/>
  <c r="O806" i="1"/>
  <c r="O614" i="1"/>
  <c r="O250" i="1"/>
  <c r="O51" i="1"/>
  <c r="O215" i="1"/>
  <c r="O761" i="1"/>
  <c r="O259" i="1"/>
  <c r="O475" i="1"/>
  <c r="O159" i="1"/>
  <c r="O56" i="1"/>
  <c r="O661" i="1"/>
  <c r="O529" i="1"/>
  <c r="O164" i="1"/>
  <c r="O46" i="1"/>
  <c r="O2214" i="1"/>
  <c r="O517" i="1"/>
  <c r="O261" i="1"/>
  <c r="O503" i="1"/>
  <c r="O128" i="1"/>
  <c r="O281" i="1"/>
  <c r="O161" i="1"/>
  <c r="O63" i="1"/>
  <c r="Q2541" i="1"/>
  <c r="Q2520" i="1"/>
  <c r="Q832" i="1"/>
  <c r="Q2750" i="1"/>
  <c r="Q834" i="1"/>
  <c r="Q828" i="1"/>
  <c r="Q2515" i="1"/>
  <c r="Q2731" i="1"/>
  <c r="Q3024" i="1"/>
  <c r="Q3013" i="1"/>
  <c r="Q824" i="1"/>
  <c r="Q2739" i="1"/>
  <c r="Q825" i="1"/>
  <c r="Q833" i="1"/>
  <c r="Q838" i="1"/>
  <c r="Q1830" i="1"/>
  <c r="Q861" i="1"/>
  <c r="Q2738" i="1"/>
  <c r="Q837" i="1"/>
  <c r="Q858" i="1"/>
  <c r="Q2031" i="1"/>
  <c r="Q864" i="1"/>
  <c r="Q2529" i="1"/>
  <c r="Q1832" i="1"/>
  <c r="Q1847" i="1"/>
  <c r="Q2033" i="1"/>
  <c r="Q2030" i="1"/>
  <c r="Q3058" i="1"/>
  <c r="Q2540" i="1"/>
  <c r="Q1835" i="1"/>
  <c r="Q2523" i="1"/>
  <c r="M36" i="6"/>
  <c r="Q2732" i="1"/>
  <c r="Q3008" i="1"/>
  <c r="Q852" i="1"/>
  <c r="Q2740" i="1"/>
  <c r="Q839" i="1"/>
  <c r="Q850" i="1"/>
  <c r="Q855" i="1"/>
  <c r="Q2746" i="1"/>
  <c r="Q865" i="1"/>
  <c r="Q829" i="1"/>
  <c r="Q869" i="1"/>
  <c r="Q866" i="1"/>
  <c r="Q3031" i="1"/>
  <c r="Q2755" i="1"/>
  <c r="Q1846" i="1"/>
  <c r="Q2537" i="1"/>
  <c r="Q2525" i="1"/>
  <c r="Q836" i="1"/>
  <c r="Q3023" i="1"/>
  <c r="Q868" i="1"/>
  <c r="Q847" i="1"/>
  <c r="Q3055" i="1"/>
  <c r="Q1827" i="1"/>
  <c r="Q3016" i="1"/>
  <c r="Q2035" i="1"/>
  <c r="Q3028" i="1"/>
  <c r="Q3009" i="1"/>
  <c r="Q867" i="1"/>
  <c r="Q2743" i="1"/>
  <c r="Q831" i="1"/>
  <c r="Q2737" i="1"/>
  <c r="Q859" i="1"/>
  <c r="Q2535" i="1"/>
  <c r="Q851" i="1"/>
  <c r="Q2028" i="1"/>
  <c r="Q856" i="1"/>
  <c r="Q3030" i="1"/>
  <c r="Q827" i="1"/>
  <c r="Q2749" i="1"/>
  <c r="Q2753" i="1"/>
  <c r="Q2521" i="1"/>
  <c r="Q2032" i="1"/>
  <c r="Q3007" i="1"/>
  <c r="Q2742" i="1"/>
  <c r="Q1834" i="1"/>
  <c r="Q1836" i="1"/>
  <c r="Q3012" i="1"/>
  <c r="Q2517" i="1"/>
  <c r="Q2733" i="1"/>
  <c r="Q2518" i="1"/>
  <c r="Q3062" i="1"/>
  <c r="Q1843" i="1"/>
  <c r="Q2514" i="1"/>
  <c r="Q2729" i="1"/>
  <c r="Q2029" i="1"/>
  <c r="Q835" i="1"/>
  <c r="Q3064" i="1"/>
  <c r="Q1838" i="1"/>
  <c r="Q3029" i="1"/>
  <c r="Q2754" i="1"/>
  <c r="Q2530" i="1"/>
  <c r="Q1833" i="1"/>
  <c r="Q826" i="1"/>
  <c r="Q2516" i="1"/>
  <c r="Q1841" i="1"/>
  <c r="Q2527" i="1"/>
  <c r="Q3059" i="1"/>
  <c r="Q2748" i="1"/>
  <c r="Q862" i="1"/>
  <c r="Q3060" i="1"/>
  <c r="Q3027" i="1"/>
  <c r="Q854" i="1"/>
  <c r="Q823" i="1"/>
  <c r="Q846" i="1"/>
  <c r="Q3025" i="1"/>
  <c r="Q2751" i="1"/>
  <c r="Q3019" i="1"/>
  <c r="Q3056" i="1"/>
  <c r="Q2536" i="1"/>
  <c r="Q2034" i="1"/>
  <c r="Q2752" i="1"/>
  <c r="Q840" i="1"/>
  <c r="Q1844" i="1"/>
  <c r="Q2538" i="1"/>
  <c r="Q3063" i="1"/>
  <c r="Q2528" i="1"/>
  <c r="Q2037" i="1"/>
  <c r="Q2735" i="1"/>
  <c r="Q2734" i="1"/>
  <c r="Q871" i="1"/>
  <c r="Q3017" i="1"/>
  <c r="Q841" i="1"/>
  <c r="Q1831" i="1"/>
  <c r="Q2533" i="1"/>
  <c r="Q2531" i="1"/>
  <c r="Q2522" i="1"/>
  <c r="Q1848" i="1"/>
  <c r="Q2539" i="1"/>
  <c r="Q2744" i="1"/>
  <c r="Q3021" i="1"/>
  <c r="Q3026" i="1"/>
  <c r="Q3065" i="1"/>
  <c r="Q2534" i="1"/>
  <c r="Q1837" i="1"/>
  <c r="Q3069" i="1"/>
  <c r="Q3015" i="1"/>
  <c r="Q3022" i="1"/>
  <c r="Q2747" i="1"/>
  <c r="Q3068" i="1"/>
  <c r="Q3010" i="1"/>
  <c r="Q845" i="1"/>
  <c r="Q2526" i="1"/>
  <c r="Q1842" i="1"/>
  <c r="Q2730" i="1"/>
  <c r="Q1839" i="1"/>
  <c r="Q870" i="1"/>
  <c r="Q1840" i="1"/>
  <c r="Q848" i="1"/>
  <c r="Q2728" i="1"/>
  <c r="Q1845" i="1"/>
  <c r="Q853" i="1"/>
  <c r="Q3014" i="1"/>
  <c r="Q872" i="1"/>
  <c r="Q2745" i="1"/>
  <c r="Q3018" i="1"/>
  <c r="Q2519" i="1"/>
  <c r="Q2532" i="1"/>
  <c r="Q2524" i="1"/>
  <c r="Q2741" i="1"/>
  <c r="Q3054" i="1"/>
  <c r="Q3011" i="1"/>
  <c r="Q830" i="1"/>
  <c r="Q3057" i="1"/>
  <c r="Q3061" i="1"/>
  <c r="Q1828" i="1"/>
  <c r="Q857" i="1"/>
  <c r="Q863" i="1"/>
  <c r="Q849" i="1"/>
  <c r="Q3067" i="1"/>
  <c r="Q2736" i="1"/>
  <c r="Q1829" i="1"/>
  <c r="Q3066" i="1"/>
  <c r="Q2027" i="1"/>
  <c r="Q3020" i="1"/>
  <c r="Q2036" i="1"/>
  <c r="Q860" i="1"/>
  <c r="P3071" i="1"/>
  <c r="N125" i="11" s="1"/>
  <c r="P1850" i="1"/>
  <c r="N81" i="11" s="1"/>
  <c r="P2039" i="1"/>
  <c r="N87" i="11" s="1"/>
  <c r="P874" i="1"/>
  <c r="N42" i="11" s="1"/>
  <c r="P843" i="1"/>
  <c r="N41" i="11" s="1"/>
  <c r="P3033" i="1"/>
  <c r="N123" i="11" s="1"/>
  <c r="P2543" i="1"/>
  <c r="N101" i="11" s="1"/>
  <c r="P2757" i="1"/>
  <c r="N112" i="11" s="1"/>
  <c r="P16" i="13" l="1"/>
  <c r="N16" i="13"/>
  <c r="N9" i="3"/>
  <c r="N15" i="3" s="1"/>
  <c r="N16" i="3" s="1"/>
  <c r="P9" i="3"/>
  <c r="P15" i="3" s="1"/>
  <c r="P16" i="3" s="1"/>
  <c r="O3005" i="1"/>
  <c r="M122" i="11" s="1"/>
  <c r="Q9" i="3"/>
  <c r="Q15" i="3" s="1"/>
  <c r="Q16" i="3" s="1"/>
  <c r="O1162" i="1"/>
  <c r="M52" i="11" s="1"/>
  <c r="O2991" i="1"/>
  <c r="M121" i="11" s="1"/>
  <c r="O9" i="3"/>
  <c r="O15" i="3" s="1"/>
  <c r="O16" i="3" s="1"/>
  <c r="P1264" i="1"/>
  <c r="N59" i="11" s="1"/>
  <c r="P3118" i="1"/>
  <c r="N128" i="11" s="1"/>
  <c r="P2197" i="1"/>
  <c r="N91" i="11" s="1"/>
  <c r="P285" i="1"/>
  <c r="N19" i="11" s="1"/>
  <c r="P2610" i="1"/>
  <c r="N105" i="11" s="1"/>
  <c r="P578" i="1"/>
  <c r="N28" i="11" s="1"/>
  <c r="P2968" i="1"/>
  <c r="N120" i="11" s="1"/>
  <c r="P2565" i="1"/>
  <c r="N102" i="11" s="1"/>
  <c r="P735" i="1"/>
  <c r="N36" i="11" s="1"/>
  <c r="P3087" i="1"/>
  <c r="N126" i="11" s="1"/>
  <c r="P2317" i="1"/>
  <c r="N94" i="11" s="1"/>
  <c r="P2458" i="1"/>
  <c r="N99" i="11" s="1"/>
  <c r="P1781" i="1"/>
  <c r="N78" i="11" s="1"/>
  <c r="P804" i="1"/>
  <c r="N39" i="11" s="1"/>
  <c r="P1068" i="1"/>
  <c r="N48" i="11" s="1"/>
  <c r="P2702" i="1"/>
  <c r="N110" i="11" s="1"/>
  <c r="P1712" i="1"/>
  <c r="N76" i="11" s="1"/>
  <c r="P931" i="1"/>
  <c r="N43" i="11" s="1"/>
  <c r="P665" i="1"/>
  <c r="N32" i="11" s="1"/>
  <c r="P1524" i="1"/>
  <c r="N69" i="11" s="1"/>
  <c r="P602" i="1"/>
  <c r="N29" i="11" s="1"/>
  <c r="P723" i="1"/>
  <c r="N35" i="11" s="1"/>
  <c r="P679" i="1"/>
  <c r="N33" i="11" s="1"/>
  <c r="P1098" i="1"/>
  <c r="N49" i="11" s="1"/>
  <c r="P2906" i="1"/>
  <c r="N118" i="11" s="1"/>
  <c r="P2587" i="1"/>
  <c r="N103" i="11" s="1"/>
  <c r="P3136" i="1"/>
  <c r="N129" i="11" s="1"/>
  <c r="P2936" i="1"/>
  <c r="N119" i="11" s="1"/>
  <c r="P3107" i="1"/>
  <c r="N127" i="11" s="1"/>
  <c r="P3205" i="1"/>
  <c r="N132" i="11" s="1"/>
  <c r="P2410" i="1"/>
  <c r="N98" i="11" s="1"/>
  <c r="P2600" i="1"/>
  <c r="N104" i="11" s="1"/>
  <c r="P2387" i="1"/>
  <c r="N97" i="11" s="1"/>
  <c r="P1988" i="1"/>
  <c r="N85" i="11" s="1"/>
  <c r="P2726" i="1"/>
  <c r="N111" i="11" s="1"/>
  <c r="P2846" i="1"/>
  <c r="N116" i="11" s="1"/>
  <c r="P3173" i="1"/>
  <c r="N131" i="11" s="1"/>
  <c r="P2512" i="1"/>
  <c r="N100" i="11" s="1"/>
  <c r="P2656" i="1"/>
  <c r="N107" i="11" s="1"/>
  <c r="P2631" i="1"/>
  <c r="N106" i="11" s="1"/>
  <c r="P2682" i="1"/>
  <c r="N109" i="11" s="1"/>
  <c r="P2785" i="1"/>
  <c r="N113" i="11" s="1"/>
  <c r="P2242" i="1"/>
  <c r="N92" i="11" s="1"/>
  <c r="P2331" i="1"/>
  <c r="N95" i="11" s="1"/>
  <c r="P1825" i="1"/>
  <c r="N80" i="11" s="1"/>
  <c r="P2670" i="1"/>
  <c r="N108" i="11" s="1"/>
  <c r="P1550" i="1"/>
  <c r="N70" i="11" s="1"/>
  <c r="P2889" i="1"/>
  <c r="N117" i="11" s="1"/>
  <c r="P1945" i="1"/>
  <c r="N83" i="11" s="1"/>
  <c r="P1810" i="1"/>
  <c r="N79" i="11" s="1"/>
  <c r="P981" i="1"/>
  <c r="N45" i="11" s="1"/>
  <c r="P1441" i="1"/>
  <c r="N66" i="11" s="1"/>
  <c r="P2058" i="1"/>
  <c r="N88" i="11" s="1"/>
  <c r="P3052" i="1"/>
  <c r="N124" i="11" s="1"/>
  <c r="P2280" i="1"/>
  <c r="N93" i="11" s="1"/>
  <c r="P2364" i="1"/>
  <c r="N96" i="11" s="1"/>
  <c r="P2089" i="1"/>
  <c r="N89" i="11" s="1"/>
  <c r="P3154" i="1"/>
  <c r="N130" i="11" s="1"/>
  <c r="P2812" i="1"/>
  <c r="N114" i="11" s="1"/>
  <c r="P1460" i="1"/>
  <c r="N67" i="11" s="1"/>
  <c r="P1758" i="1"/>
  <c r="N77" i="11" s="1"/>
  <c r="P1254" i="1"/>
  <c r="N58" i="11" s="1"/>
  <c r="P1016" i="1"/>
  <c r="N47" i="11" s="1"/>
  <c r="P2158" i="1"/>
  <c r="N90" i="11" s="1"/>
  <c r="P1561" i="1"/>
  <c r="N71" i="11" s="1"/>
  <c r="P1702" i="1"/>
  <c r="N75" i="11" s="1"/>
  <c r="P1584" i="1"/>
  <c r="N72" i="11" s="1"/>
  <c r="P2830" i="1"/>
  <c r="N115" i="11" s="1"/>
  <c r="P1670" i="1"/>
  <c r="N74" i="11" s="1"/>
  <c r="P2025" i="1"/>
  <c r="N86" i="11" s="1"/>
  <c r="P1479" i="1"/>
  <c r="N68" i="11" s="1"/>
  <c r="P1654" i="1"/>
  <c r="N73" i="11" s="1"/>
  <c r="P567" i="1"/>
  <c r="N27" i="11" s="1"/>
  <c r="P1967" i="1"/>
  <c r="N84" i="11" s="1"/>
  <c r="P1414" i="1"/>
  <c r="N65" i="11" s="1"/>
  <c r="P1376" i="1"/>
  <c r="N63" i="11" s="1"/>
  <c r="P1221" i="1"/>
  <c r="N56" i="11" s="1"/>
  <c r="P1005" i="1"/>
  <c r="N46" i="11" s="1"/>
  <c r="P1913" i="1"/>
  <c r="N82" i="11" s="1"/>
  <c r="O2039" i="1"/>
  <c r="M87" i="11" s="1"/>
  <c r="P1174" i="1"/>
  <c r="N53" i="11" s="1"/>
  <c r="P228" i="1"/>
  <c r="N16" i="11" s="1"/>
  <c r="P54" i="1"/>
  <c r="N11" i="11" s="1"/>
  <c r="P1324" i="1"/>
  <c r="N62" i="11" s="1"/>
  <c r="P548" i="1"/>
  <c r="N26" i="11" s="1"/>
  <c r="P41" i="1"/>
  <c r="N10" i="11" s="1"/>
  <c r="P1209" i="1"/>
  <c r="N55" i="11" s="1"/>
  <c r="P644" i="1"/>
  <c r="N31" i="11" s="1"/>
  <c r="P1278" i="1"/>
  <c r="N60" i="11" s="1"/>
  <c r="P1139" i="1"/>
  <c r="N50" i="11" s="1"/>
  <c r="P172" i="1"/>
  <c r="N14" i="11" s="1"/>
  <c r="P1182" i="1"/>
  <c r="N54" i="11" s="1"/>
  <c r="P945" i="1"/>
  <c r="N44" i="11" s="1"/>
  <c r="P821" i="1"/>
  <c r="N40" i="11" s="1"/>
  <c r="P274" i="1"/>
  <c r="N18" i="11" s="1"/>
  <c r="P156" i="1"/>
  <c r="N13" i="11" s="1"/>
  <c r="P241" i="1"/>
  <c r="N17" i="11" s="1"/>
  <c r="P705" i="1"/>
  <c r="N34" i="11" s="1"/>
  <c r="P437" i="1"/>
  <c r="N22" i="11" s="1"/>
  <c r="P790" i="1"/>
  <c r="N38" i="11" s="1"/>
  <c r="P755" i="1"/>
  <c r="N37" i="11" s="1"/>
  <c r="P521" i="1"/>
  <c r="N25" i="11" s="1"/>
  <c r="P325" i="1"/>
  <c r="N20" i="11" s="1"/>
  <c r="P629" i="1"/>
  <c r="N30" i="11" s="1"/>
  <c r="O874" i="1"/>
  <c r="M42" i="11" s="1"/>
  <c r="O2543" i="1"/>
  <c r="M101" i="11" s="1"/>
  <c r="P199" i="1"/>
  <c r="N15" i="11" s="1"/>
  <c r="P494" i="1"/>
  <c r="N24" i="11" s="1"/>
  <c r="O3033" i="1"/>
  <c r="M123" i="11" s="1"/>
  <c r="P134" i="1"/>
  <c r="N12" i="11" s="1"/>
  <c r="P456" i="1"/>
  <c r="N23" i="11" s="1"/>
  <c r="O843" i="1"/>
  <c r="M41" i="11" s="1"/>
  <c r="O3071" i="1"/>
  <c r="M125" i="11" s="1"/>
  <c r="O1850" i="1"/>
  <c r="M81" i="11" s="1"/>
  <c r="N1376" i="1"/>
  <c r="J63" i="11" s="1"/>
  <c r="N723" i="1"/>
  <c r="J35" i="11" s="1"/>
  <c r="O2757" i="1"/>
  <c r="M112" i="11" s="1"/>
  <c r="N1712" i="1"/>
  <c r="J76" i="11" s="1"/>
  <c r="N1988" i="1"/>
  <c r="J85" i="11" s="1"/>
  <c r="N1221" i="1"/>
  <c r="J56" i="11" s="1"/>
  <c r="N602" i="1"/>
  <c r="J29" i="11" s="1"/>
  <c r="N1254" i="1"/>
  <c r="J58" i="11" s="1"/>
  <c r="N578" i="1"/>
  <c r="J28" i="11" s="1"/>
  <c r="N1016" i="1"/>
  <c r="J47" i="11" s="1"/>
  <c r="N755" i="1"/>
  <c r="J37" i="11" s="1"/>
  <c r="N945" i="1"/>
  <c r="J44" i="11" s="1"/>
  <c r="N241" i="1"/>
  <c r="J17" i="11" s="1"/>
  <c r="N2968" i="1"/>
  <c r="J120" i="11" s="1"/>
  <c r="N1098" i="1"/>
  <c r="J49" i="11" s="1"/>
  <c r="N1670" i="1"/>
  <c r="J74" i="11" s="1"/>
  <c r="N2565" i="1"/>
  <c r="J102" i="11" s="1"/>
  <c r="N1174" i="1"/>
  <c r="J53" i="11" s="1"/>
  <c r="N1182" i="1"/>
  <c r="J54" i="11" s="1"/>
  <c r="N437" i="1"/>
  <c r="J22" i="11" s="1"/>
  <c r="N172" i="1"/>
  <c r="J14" i="11" s="1"/>
  <c r="N1524" i="1"/>
  <c r="J69" i="11" s="1"/>
  <c r="N644" i="1"/>
  <c r="J31" i="11" s="1"/>
  <c r="N2331" i="1"/>
  <c r="J95" i="11" s="1"/>
  <c r="N679" i="1"/>
  <c r="J33" i="11" s="1"/>
  <c r="N199" i="1"/>
  <c r="J15" i="11" s="1"/>
  <c r="N705" i="1"/>
  <c r="J34" i="11" s="1"/>
  <c r="N228" i="1"/>
  <c r="J16" i="11" s="1"/>
  <c r="N494" i="1"/>
  <c r="J24" i="11" s="1"/>
  <c r="N790" i="1"/>
  <c r="J38" i="11" s="1"/>
  <c r="N629" i="1"/>
  <c r="J30" i="11" s="1"/>
  <c r="N3107" i="1"/>
  <c r="J127" i="11" s="1"/>
  <c r="N2631" i="1"/>
  <c r="J106" i="11" s="1"/>
  <c r="N735" i="1"/>
  <c r="J36" i="11" s="1"/>
  <c r="N3052" i="1"/>
  <c r="J124" i="11" s="1"/>
  <c r="N1825" i="1"/>
  <c r="J80" i="11" s="1"/>
  <c r="N1414" i="1"/>
  <c r="J65" i="11" s="1"/>
  <c r="N1278" i="1"/>
  <c r="J60" i="11" s="1"/>
  <c r="N1550" i="1"/>
  <c r="J70" i="11" s="1"/>
  <c r="N1460" i="1"/>
  <c r="J67" i="11" s="1"/>
  <c r="N1139" i="1"/>
  <c r="J50" i="11" s="1"/>
  <c r="N2197" i="1"/>
  <c r="J91" i="11" s="1"/>
  <c r="N1324" i="1"/>
  <c r="J62" i="11" s="1"/>
  <c r="N3154" i="1"/>
  <c r="J130" i="11" s="1"/>
  <c r="N821" i="1"/>
  <c r="J40" i="11" s="1"/>
  <c r="N2089" i="1"/>
  <c r="J89" i="11" s="1"/>
  <c r="N1479" i="1"/>
  <c r="J68" i="11" s="1"/>
  <c r="N156" i="1"/>
  <c r="J13" i="11" s="1"/>
  <c r="N325" i="1"/>
  <c r="J20" i="11" s="1"/>
  <c r="N567" i="1"/>
  <c r="J27" i="11" s="1"/>
  <c r="N981" i="1"/>
  <c r="J45" i="11" s="1"/>
  <c r="N274" i="1"/>
  <c r="J18" i="11" s="1"/>
  <c r="N41" i="1"/>
  <c r="J10" i="11" s="1"/>
  <c r="N2364" i="1"/>
  <c r="J96" i="11" s="1"/>
  <c r="N2242" i="1"/>
  <c r="J92" i="11" s="1"/>
  <c r="N804" i="1"/>
  <c r="J39" i="11" s="1"/>
  <c r="N665" i="1"/>
  <c r="J32" i="11" s="1"/>
  <c r="N931" i="1"/>
  <c r="J43" i="11" s="1"/>
  <c r="N548" i="1"/>
  <c r="J26" i="11" s="1"/>
  <c r="N1561" i="1"/>
  <c r="J71" i="11" s="1"/>
  <c r="N1441" i="1"/>
  <c r="J66" i="11" s="1"/>
  <c r="N3205" i="1"/>
  <c r="J132" i="11" s="1"/>
  <c r="N2025" i="1"/>
  <c r="J86" i="11" s="1"/>
  <c r="N1209" i="1"/>
  <c r="J55" i="11" s="1"/>
  <c r="N2058" i="1"/>
  <c r="J88" i="11" s="1"/>
  <c r="N54" i="1"/>
  <c r="J11" i="11" s="1"/>
  <c r="N1005" i="1"/>
  <c r="J46" i="11" s="1"/>
  <c r="N1758" i="1"/>
  <c r="J77" i="11" s="1"/>
  <c r="N1945" i="1"/>
  <c r="J83" i="11" s="1"/>
  <c r="N1781" i="1"/>
  <c r="J78" i="11" s="1"/>
  <c r="N1654" i="1"/>
  <c r="J73" i="11" s="1"/>
  <c r="N1967" i="1"/>
  <c r="J84" i="11" s="1"/>
  <c r="N2387" i="1"/>
  <c r="J97" i="11" s="1"/>
  <c r="N2682" i="1"/>
  <c r="J109" i="11" s="1"/>
  <c r="N1068" i="1"/>
  <c r="J48" i="11" s="1"/>
  <c r="N1702" i="1"/>
  <c r="J75" i="11" s="1"/>
  <c r="N2812" i="1"/>
  <c r="J114" i="11" s="1"/>
  <c r="N2512" i="1"/>
  <c r="J100" i="11" s="1"/>
  <c r="N2656" i="1"/>
  <c r="J107" i="11" s="1"/>
  <c r="N2410" i="1"/>
  <c r="J98" i="11" s="1"/>
  <c r="N2889" i="1"/>
  <c r="J117" i="11" s="1"/>
  <c r="N2317" i="1"/>
  <c r="J94" i="11" s="1"/>
  <c r="N2846" i="1"/>
  <c r="J116" i="11" s="1"/>
  <c r="N1584" i="1"/>
  <c r="J72" i="11" s="1"/>
  <c r="N2936" i="1"/>
  <c r="J119" i="11" s="1"/>
  <c r="N2158" i="1"/>
  <c r="J90" i="11" s="1"/>
  <c r="N2906" i="1"/>
  <c r="J118" i="11" s="1"/>
  <c r="N3173" i="1"/>
  <c r="J131" i="11" s="1"/>
  <c r="N2587" i="1"/>
  <c r="J103" i="11" s="1"/>
  <c r="N2670" i="1"/>
  <c r="J108" i="11" s="1"/>
  <c r="N2600" i="1"/>
  <c r="J104" i="11" s="1"/>
  <c r="N2726" i="1"/>
  <c r="J111" i="11" s="1"/>
  <c r="N3118" i="1"/>
  <c r="J128" i="11" s="1"/>
  <c r="N521" i="1"/>
  <c r="J25" i="11" s="1"/>
  <c r="N1810" i="1"/>
  <c r="J79" i="11" s="1"/>
  <c r="N2702" i="1"/>
  <c r="J110" i="11" s="1"/>
  <c r="N3087" i="1"/>
  <c r="J126" i="11" s="1"/>
  <c r="N1913" i="1"/>
  <c r="J82" i="11" s="1"/>
  <c r="N2280" i="1"/>
  <c r="J93" i="11" s="1"/>
  <c r="N2610" i="1"/>
  <c r="J105" i="11" s="1"/>
  <c r="N2830" i="1"/>
  <c r="J115" i="11" s="1"/>
  <c r="N2458" i="1"/>
  <c r="J99" i="11" s="1"/>
  <c r="N2785" i="1"/>
  <c r="J113" i="11" s="1"/>
  <c r="N3136" i="1"/>
  <c r="J129" i="11" s="1"/>
  <c r="N134" i="1"/>
  <c r="J12" i="11" s="1"/>
  <c r="N1264" i="1"/>
  <c r="J59" i="11" s="1"/>
  <c r="N285" i="1"/>
  <c r="J19" i="11" s="1"/>
  <c r="N456" i="1"/>
  <c r="J23" i="11" s="1"/>
  <c r="Q2846" i="1"/>
  <c r="O116" i="11" s="1"/>
  <c r="Q1264" i="1"/>
  <c r="O59" i="11" s="1"/>
  <c r="O1712" i="1"/>
  <c r="M76" i="11" s="1"/>
  <c r="Q2906" i="1"/>
  <c r="O118" i="11" s="1"/>
  <c r="Q602" i="1"/>
  <c r="O29" i="11" s="1"/>
  <c r="Q1174" i="1"/>
  <c r="O53" i="11" s="1"/>
  <c r="Q1016" i="1"/>
  <c r="O47" i="11" s="1"/>
  <c r="Q54" i="1"/>
  <c r="O11" i="11" s="1"/>
  <c r="Q567" i="1"/>
  <c r="O27" i="11" s="1"/>
  <c r="Q1712" i="1"/>
  <c r="O76" i="11" s="1"/>
  <c r="Q1221" i="1"/>
  <c r="O56" i="11" s="1"/>
  <c r="Q821" i="1"/>
  <c r="O40" i="11" s="1"/>
  <c r="Q2410" i="1"/>
  <c r="O98" i="11" s="1"/>
  <c r="Q1825" i="1"/>
  <c r="O80" i="11" s="1"/>
  <c r="Q2682" i="1"/>
  <c r="O109" i="11" s="1"/>
  <c r="Q2812" i="1"/>
  <c r="O114" i="11" s="1"/>
  <c r="Q3052" i="1"/>
  <c r="O124" i="11" s="1"/>
  <c r="Q945" i="1"/>
  <c r="O44" i="11" s="1"/>
  <c r="Q456" i="1"/>
  <c r="O23" i="11" s="1"/>
  <c r="Q1460" i="1"/>
  <c r="O67" i="11" s="1"/>
  <c r="Q665" i="1"/>
  <c r="O32" i="11" s="1"/>
  <c r="Q285" i="1"/>
  <c r="O19" i="11" s="1"/>
  <c r="Q2670" i="1"/>
  <c r="O108" i="11" s="1"/>
  <c r="Q578" i="1"/>
  <c r="O28" i="11" s="1"/>
  <c r="O2846" i="1"/>
  <c r="M116" i="11" s="1"/>
  <c r="Q3136" i="1"/>
  <c r="O129" i="11" s="1"/>
  <c r="O3052" i="1"/>
  <c r="M124" i="11" s="1"/>
  <c r="Q1209" i="1"/>
  <c r="O55" i="11" s="1"/>
  <c r="Q325" i="1"/>
  <c r="O20" i="11" s="1"/>
  <c r="Q156" i="1"/>
  <c r="O13" i="11" s="1"/>
  <c r="Q437" i="1"/>
  <c r="O22" i="11" s="1"/>
  <c r="Q629" i="1"/>
  <c r="O30" i="11" s="1"/>
  <c r="Q1182" i="1"/>
  <c r="O54" i="11" s="1"/>
  <c r="Q705" i="1"/>
  <c r="O34" i="11" s="1"/>
  <c r="Q3173" i="1"/>
  <c r="O131" i="11" s="1"/>
  <c r="Q199" i="1"/>
  <c r="O15" i="11" s="1"/>
  <c r="Q1670" i="1"/>
  <c r="O74" i="11" s="1"/>
  <c r="Q981" i="1"/>
  <c r="O45" i="11" s="1"/>
  <c r="Q1254" i="1"/>
  <c r="O58" i="11" s="1"/>
  <c r="Q931" i="1"/>
  <c r="O43" i="11" s="1"/>
  <c r="Q2656" i="1"/>
  <c r="O107" i="11" s="1"/>
  <c r="Q2785" i="1"/>
  <c r="O113" i="11" s="1"/>
  <c r="Q2936" i="1"/>
  <c r="O119" i="11" s="1"/>
  <c r="Q1584" i="1"/>
  <c r="O72" i="11" s="1"/>
  <c r="Q2317" i="1"/>
  <c r="O94" i="11" s="1"/>
  <c r="Q1810" i="1"/>
  <c r="O79" i="11" s="1"/>
  <c r="Q723" i="1"/>
  <c r="O35" i="11" s="1"/>
  <c r="Q1781" i="1"/>
  <c r="O78" i="11" s="1"/>
  <c r="Q2600" i="1"/>
  <c r="O104" i="11" s="1"/>
  <c r="Q2702" i="1"/>
  <c r="O110" i="11" s="1"/>
  <c r="Q2331" i="1"/>
  <c r="O95" i="11" s="1"/>
  <c r="Q1479" i="1"/>
  <c r="O68" i="11" s="1"/>
  <c r="Q2565" i="1"/>
  <c r="O102" i="11" s="1"/>
  <c r="Q1441" i="1"/>
  <c r="O66" i="11" s="1"/>
  <c r="Q3154" i="1"/>
  <c r="O130" i="11" s="1"/>
  <c r="Q1945" i="1"/>
  <c r="O83" i="11" s="1"/>
  <c r="Q2889" i="1"/>
  <c r="O117" i="11" s="1"/>
  <c r="Q41" i="1"/>
  <c r="O10" i="11" s="1"/>
  <c r="Q2387" i="1"/>
  <c r="O97" i="11" s="1"/>
  <c r="Q2610" i="1"/>
  <c r="O105" i="11" s="1"/>
  <c r="Q2631" i="1"/>
  <c r="O106" i="11" s="1"/>
  <c r="Q2280" i="1"/>
  <c r="O93" i="11" s="1"/>
  <c r="Q2058" i="1"/>
  <c r="O88" i="11" s="1"/>
  <c r="Q3118" i="1"/>
  <c r="O128" i="11" s="1"/>
  <c r="Q2726" i="1"/>
  <c r="O111" i="11" s="1"/>
  <c r="Q3107" i="1"/>
  <c r="O127" i="11" s="1"/>
  <c r="Q1098" i="1"/>
  <c r="O49" i="11" s="1"/>
  <c r="Q274" i="1"/>
  <c r="O18" i="11" s="1"/>
  <c r="Q228" i="1"/>
  <c r="O16" i="11" s="1"/>
  <c r="Q494" i="1"/>
  <c r="O24" i="11" s="1"/>
  <c r="Q679" i="1"/>
  <c r="O33" i="11" s="1"/>
  <c r="Q1561" i="1"/>
  <c r="O71" i="11" s="1"/>
  <c r="Q644" i="1"/>
  <c r="O31" i="11" s="1"/>
  <c r="Q172" i="1"/>
  <c r="O14" i="11" s="1"/>
  <c r="Q1278" i="1"/>
  <c r="O60" i="11" s="1"/>
  <c r="Q735" i="1"/>
  <c r="O36" i="11" s="1"/>
  <c r="Q755" i="1"/>
  <c r="O37" i="11" s="1"/>
  <c r="Q521" i="1"/>
  <c r="O25" i="11" s="1"/>
  <c r="Q241" i="1"/>
  <c r="O17" i="11" s="1"/>
  <c r="Q134" i="1"/>
  <c r="O12" i="11" s="1"/>
  <c r="Q804" i="1"/>
  <c r="O39" i="11" s="1"/>
  <c r="Q1550" i="1"/>
  <c r="O70" i="11" s="1"/>
  <c r="Q1005" i="1"/>
  <c r="O46" i="11" s="1"/>
  <c r="Q1324" i="1"/>
  <c r="O62" i="11" s="1"/>
  <c r="Q1414" i="1"/>
  <c r="O65" i="11" s="1"/>
  <c r="Q548" i="1"/>
  <c r="O26" i="11" s="1"/>
  <c r="Q1913" i="1"/>
  <c r="O82" i="11" s="1"/>
  <c r="Q2197" i="1"/>
  <c r="O91" i="11" s="1"/>
  <c r="Q1758" i="1"/>
  <c r="O77" i="11" s="1"/>
  <c r="Q3205" i="1"/>
  <c r="O132" i="11" s="1"/>
  <c r="Q2025" i="1"/>
  <c r="O86" i="11" s="1"/>
  <c r="Q1988" i="1"/>
  <c r="O85" i="11" s="1"/>
  <c r="O3136" i="1"/>
  <c r="M129" i="11" s="1"/>
  <c r="Q1967" i="1"/>
  <c r="O84" i="11" s="1"/>
  <c r="Q2089" i="1"/>
  <c r="O89" i="11" s="1"/>
  <c r="Q2458" i="1"/>
  <c r="O99" i="11" s="1"/>
  <c r="Q2830" i="1"/>
  <c r="O115" i="11" s="1"/>
  <c r="Q1139" i="1"/>
  <c r="O50" i="11" s="1"/>
  <c r="Q2242" i="1"/>
  <c r="O92" i="11" s="1"/>
  <c r="Q1524" i="1"/>
  <c r="O69" i="11" s="1"/>
  <c r="Q1068" i="1"/>
  <c r="O48" i="11" s="1"/>
  <c r="Q790" i="1"/>
  <c r="O38" i="11" s="1"/>
  <c r="Q2364" i="1"/>
  <c r="O96" i="11" s="1"/>
  <c r="Q2968" i="1"/>
  <c r="O120" i="11" s="1"/>
  <c r="O1967" i="1"/>
  <c r="M84" i="11" s="1"/>
  <c r="Q1376" i="1"/>
  <c r="O63" i="11" s="1"/>
  <c r="Q2587" i="1"/>
  <c r="O103" i="11" s="1"/>
  <c r="Q2512" i="1"/>
  <c r="O100" i="11" s="1"/>
  <c r="Q1654" i="1"/>
  <c r="O73" i="11" s="1"/>
  <c r="Q1702" i="1"/>
  <c r="O75" i="11" s="1"/>
  <c r="Q2158" i="1"/>
  <c r="O90" i="11" s="1"/>
  <c r="O2197" i="1"/>
  <c r="M91" i="11" s="1"/>
  <c r="O1810" i="1"/>
  <c r="M79" i="11" s="1"/>
  <c r="O2631" i="1"/>
  <c r="M106" i="11" s="1"/>
  <c r="O1781" i="1"/>
  <c r="M78" i="11" s="1"/>
  <c r="O1561" i="1"/>
  <c r="M71" i="11" s="1"/>
  <c r="O2280" i="1"/>
  <c r="M93" i="11" s="1"/>
  <c r="O2387" i="1"/>
  <c r="M97" i="11" s="1"/>
  <c r="O1825" i="1"/>
  <c r="M80" i="11" s="1"/>
  <c r="O2410" i="1"/>
  <c r="M98" i="11" s="1"/>
  <c r="O3107" i="1"/>
  <c r="M127" i="11" s="1"/>
  <c r="O3118" i="1"/>
  <c r="M128" i="11" s="1"/>
  <c r="O2968" i="1"/>
  <c r="M120" i="11" s="1"/>
  <c r="Q3087" i="1"/>
  <c r="O126" i="11" s="1"/>
  <c r="O2600" i="1"/>
  <c r="M104" i="11" s="1"/>
  <c r="O2726" i="1"/>
  <c r="M111" i="11" s="1"/>
  <c r="O2587" i="1"/>
  <c r="M103" i="11" s="1"/>
  <c r="O2458" i="1"/>
  <c r="M99" i="11" s="1"/>
  <c r="O3154" i="1"/>
  <c r="M130" i="11" s="1"/>
  <c r="O2670" i="1"/>
  <c r="M108" i="11" s="1"/>
  <c r="O2936" i="1"/>
  <c r="M119" i="11" s="1"/>
  <c r="O41" i="1"/>
  <c r="M10" i="11" s="1"/>
  <c r="O2702" i="1"/>
  <c r="M110" i="11" s="1"/>
  <c r="O3173" i="1"/>
  <c r="M131" i="11" s="1"/>
  <c r="O2906" i="1"/>
  <c r="M118" i="11" s="1"/>
  <c r="O2331" i="1"/>
  <c r="M95" i="11" s="1"/>
  <c r="O2889" i="1"/>
  <c r="M117" i="11" s="1"/>
  <c r="O3087" i="1"/>
  <c r="M126" i="11" s="1"/>
  <c r="O2364" i="1"/>
  <c r="M96" i="11" s="1"/>
  <c r="O1174" i="1"/>
  <c r="M53" i="11" s="1"/>
  <c r="O1988" i="1"/>
  <c r="M85" i="11" s="1"/>
  <c r="O2158" i="1"/>
  <c r="M90" i="11" s="1"/>
  <c r="O3205" i="1"/>
  <c r="M132" i="11" s="1"/>
  <c r="O981" i="1"/>
  <c r="M45" i="11" s="1"/>
  <c r="O1945" i="1"/>
  <c r="M83" i="11" s="1"/>
  <c r="O1550" i="1"/>
  <c r="M70" i="11" s="1"/>
  <c r="O172" i="1"/>
  <c r="M14" i="11" s="1"/>
  <c r="O735" i="1"/>
  <c r="M36" i="11" s="1"/>
  <c r="O1584" i="1"/>
  <c r="M72" i="11" s="1"/>
  <c r="O1376" i="1"/>
  <c r="M63" i="11" s="1"/>
  <c r="O2317" i="1"/>
  <c r="M94" i="11" s="1"/>
  <c r="O1654" i="1"/>
  <c r="M73" i="11" s="1"/>
  <c r="O1758" i="1"/>
  <c r="M77" i="11" s="1"/>
  <c r="O2610" i="1"/>
  <c r="M105" i="11" s="1"/>
  <c r="O2812" i="1"/>
  <c r="M114" i="11" s="1"/>
  <c r="O1702" i="1"/>
  <c r="M75" i="11" s="1"/>
  <c r="O2682" i="1"/>
  <c r="M109" i="11" s="1"/>
  <c r="O2565" i="1"/>
  <c r="M102" i="11" s="1"/>
  <c r="O2512" i="1"/>
  <c r="M100" i="11" s="1"/>
  <c r="O1414" i="1"/>
  <c r="M65" i="11" s="1"/>
  <c r="O2058" i="1"/>
  <c r="M88" i="11" s="1"/>
  <c r="O945" i="1"/>
  <c r="M44" i="11" s="1"/>
  <c r="O1182" i="1"/>
  <c r="M54" i="11" s="1"/>
  <c r="O1913" i="1"/>
  <c r="M82" i="11" s="1"/>
  <c r="O1005" i="1"/>
  <c r="M46" i="11" s="1"/>
  <c r="O1479" i="1"/>
  <c r="M68" i="11" s="1"/>
  <c r="O2656" i="1"/>
  <c r="M107" i="11" s="1"/>
  <c r="O2025" i="1"/>
  <c r="M86" i="11" s="1"/>
  <c r="O931" i="1"/>
  <c r="M43" i="11" s="1"/>
  <c r="O1068" i="1"/>
  <c r="M48" i="11" s="1"/>
  <c r="O1139" i="1"/>
  <c r="M50" i="11" s="1"/>
  <c r="O2830" i="1"/>
  <c r="M115" i="11" s="1"/>
  <c r="O1524" i="1"/>
  <c r="M69" i="11" s="1"/>
  <c r="O790" i="1"/>
  <c r="M38" i="11" s="1"/>
  <c r="O578" i="1"/>
  <c r="M28" i="11" s="1"/>
  <c r="O241" i="1"/>
  <c r="M17" i="11" s="1"/>
  <c r="O521" i="1"/>
  <c r="M25" i="11" s="1"/>
  <c r="O285" i="1"/>
  <c r="M19" i="11" s="1"/>
  <c r="O274" i="1"/>
  <c r="M18" i="11" s="1"/>
  <c r="O325" i="1"/>
  <c r="M20" i="11" s="1"/>
  <c r="O1221" i="1"/>
  <c r="M56" i="11" s="1"/>
  <c r="O2242" i="1"/>
  <c r="M92" i="11" s="1"/>
  <c r="O1324" i="1"/>
  <c r="M62" i="11" s="1"/>
  <c r="O2785" i="1"/>
  <c r="M113" i="11" s="1"/>
  <c r="O199" i="1"/>
  <c r="M15" i="11" s="1"/>
  <c r="Q2039" i="1"/>
  <c r="O87" i="11" s="1"/>
  <c r="O437" i="1"/>
  <c r="M22" i="11" s="1"/>
  <c r="O1278" i="1"/>
  <c r="M60" i="11" s="1"/>
  <c r="O679" i="1"/>
  <c r="M33" i="11" s="1"/>
  <c r="O1264" i="1"/>
  <c r="M59" i="11" s="1"/>
  <c r="O755" i="1"/>
  <c r="M37" i="11" s="1"/>
  <c r="O1098" i="1"/>
  <c r="M49" i="11" s="1"/>
  <c r="O1016" i="1"/>
  <c r="M47" i="11" s="1"/>
  <c r="O494" i="1"/>
  <c r="M24" i="11" s="1"/>
  <c r="O1254" i="1"/>
  <c r="M58" i="11" s="1"/>
  <c r="O1441" i="1"/>
  <c r="M66" i="11" s="1"/>
  <c r="O134" i="1"/>
  <c r="M12" i="11" s="1"/>
  <c r="O644" i="1"/>
  <c r="M31" i="11" s="1"/>
  <c r="O156" i="1"/>
  <c r="M13" i="11" s="1"/>
  <c r="O567" i="1"/>
  <c r="M27" i="11" s="1"/>
  <c r="O602" i="1"/>
  <c r="M29" i="11" s="1"/>
  <c r="O456" i="1"/>
  <c r="M23" i="11" s="1"/>
  <c r="O228" i="1"/>
  <c r="M16" i="11" s="1"/>
  <c r="O2089" i="1"/>
  <c r="M89" i="11" s="1"/>
  <c r="O665" i="1"/>
  <c r="M32" i="11" s="1"/>
  <c r="O821" i="1"/>
  <c r="M40" i="11" s="1"/>
  <c r="O723" i="1"/>
  <c r="M35" i="11" s="1"/>
  <c r="O1209" i="1"/>
  <c r="M55" i="11" s="1"/>
  <c r="O54" i="1"/>
  <c r="M11" i="11" s="1"/>
  <c r="O548" i="1"/>
  <c r="M26" i="11" s="1"/>
  <c r="O1460" i="1"/>
  <c r="M67" i="11" s="1"/>
  <c r="O804" i="1"/>
  <c r="M39" i="11" s="1"/>
  <c r="O629" i="1"/>
  <c r="M30" i="11" s="1"/>
  <c r="O1670" i="1"/>
  <c r="M74" i="11" s="1"/>
  <c r="O705" i="1"/>
  <c r="M34" i="11" s="1"/>
  <c r="Q2543" i="1"/>
  <c r="O101" i="11" s="1"/>
  <c r="Q3033" i="1"/>
  <c r="O123" i="11" s="1"/>
  <c r="Q3071" i="1"/>
  <c r="O125" i="11" s="1"/>
  <c r="Q843" i="1"/>
  <c r="O41" i="11" s="1"/>
  <c r="Q2757" i="1"/>
  <c r="O112" i="11" s="1"/>
  <c r="Q874" i="1"/>
  <c r="O42" i="11" s="1"/>
  <c r="Q1850" i="1"/>
  <c r="O81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Andy Pedley</author>
    <author>Andy</author>
  </authors>
  <commentList>
    <comment ref="J15" authorId="0" shapeId="0" xr:uid="{01D3B153-D449-45D8-8BDE-8A4AD6D2A045}">
      <text>
        <r>
          <rPr>
            <sz val="10"/>
            <color indexed="81"/>
            <rFont val="Arial"/>
            <family val="2"/>
          </rPr>
          <t>LS60 MWY bought on 18/11/10 for £8112.30.00 + VAT
£250.00 pm + initial payment of £750.00, which when broken down over this finance period is another £20.83 pm
£62.49 pw
£12.49 pd (5 day week)</t>
        </r>
      </text>
    </comment>
    <comment ref="K15" authorId="0" shapeId="0" xr:uid="{D52654A4-9892-446C-96BB-F4BA9B570972}">
      <text>
        <r>
          <rPr>
            <sz val="10"/>
            <color indexed="81"/>
            <rFont val="Arial"/>
            <family val="2"/>
          </rPr>
          <t>M155 PED bought on 29/03/05 for £12995.00 + VAT
£410.06 pm + initial payment of £1230.19, which when broken down over this finance period is another £34.17 pm
£102.51 pw
£20.50 pd (5 day week)
M5TR J bought in Oct07 for £13609.00 + VAT
£410.00 pm + initial payment of £1175.00, which when broken down over this finance period is another £32.63 pm
£442.63 pm
£102.14 pw
£20.42 pd (5 day week)</t>
        </r>
      </text>
    </comment>
    <comment ref="L15" authorId="0" shapeId="0" xr:uid="{53A59CD5-B53C-4AB1-A3A0-D5D024FC6D37}">
      <text>
        <r>
          <rPr>
            <sz val="10"/>
            <color indexed="81"/>
            <rFont val="Arial"/>
            <family val="2"/>
          </rPr>
          <t>Y6VAN bought in Oct/06 for £22022.06 + VAT
£667.40 pm + initial payment of £2495.16, which when broken down over this finance period is another £69.31 pm
£170.01 pw
£34.00 pd (5 day week)
New Sprinters cost are nearly £28K as of 2010
+ finance over 36 months = £4.5K
Total = £32.5K
£210.00 pw
£41.66 pd (5 day week)</t>
        </r>
      </text>
    </comment>
    <comment ref="M15" authorId="0" shapeId="0" xr:uid="{ABA7F288-0D59-46DB-A918-3F19DF5ECEA7}">
      <text>
        <r>
          <rPr>
            <b/>
            <sz val="9"/>
            <color indexed="81"/>
            <rFont val="Tahoma"/>
            <family val="2"/>
          </rPr>
          <t>PED439 bought in Nov/05 built and delivered in Jan/06 for £30996.50 + VAT
£882.00 pm + initial payment of £3000.00, which when broken down over this finance period is another £83.33 pm
£222.77 pw
£44.55 pd (5 day week)</t>
        </r>
        <r>
          <rPr>
            <sz val="9"/>
            <color indexed="81"/>
            <rFont val="Tahoma"/>
            <family val="2"/>
          </rPr>
          <t xml:space="preserve">
This vehicle now costs £531.66 per year + vat = £2.04 per day
Could charge £1.68 per mile</t>
        </r>
      </text>
    </comment>
    <comment ref="N15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Based upon Ryder most expensive spot rate at £475 pw (5days)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Based upon Ryder most expensive spot rate at £550 pw (5days)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6" authorId="0" shapeId="0" xr:uid="{D5E21A7B-6474-4E7A-9253-30D119369E51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</t>
        </r>
        <r>
          <rPr>
            <sz val="9"/>
            <color indexed="81"/>
            <rFont val="Tahoma"/>
            <family val="2"/>
          </rPr>
          <t xml:space="preserve">
Vehicle insurance renewal for 2013
Based upon only  vehicles
Based upon 261 days  - this excludes weekends (5 day week)
approx £700.00 per van + tax 6% £42.00 = £742.00 + finance = £800.00
£66.66 pm
£3.06 pd
</t>
        </r>
      </text>
    </comment>
    <comment ref="K16" authorId="0" shapeId="0" xr:uid="{F21E669F-A8EA-4035-A55A-EEFA55C41263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Vehicle insurance renewal for 2013
Based upon only  vehicles
Based upon 261 days  - this excludes weekends (5 day week)
approx £700.00 per van + tax 6% £42.00 = £742.00 + finance = £800.00
£66.66 pm
£3.06 pd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6" authorId="0" shapeId="0" xr:uid="{48DD93FC-88AF-45BB-8A8A-499BDCCC0746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Vehicle insurance renewal for 2013
Based upon only  vehicles
Based upon 261 days  - this excludes weekends (5 day week)
approx £700.00 per van + tax 6% £42.00 = £742.00 + finance = £800.00
£66.66 pm
£3.06 pd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6" authorId="0" shapeId="0" xr:uid="{A5C61B02-2105-4A2A-B631-0D649E07BDEA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Vehicle insurance renewal for 2013
Based upon only  vehicles
Based upon 261 days  - this excludes weekends (5 day week)
approx £700.00 per van + tax 6% £42.00 = £742.00 + finance = £800.00
£66.66 pm
£3.06 pd
</t>
        </r>
        <r>
          <rPr>
            <sz val="9"/>
            <color indexed="81"/>
            <rFont val="Tahoma"/>
            <family val="2"/>
          </rPr>
          <t xml:space="preserve">
2018
£315.60 per month
£14.51 per day
£4.83 per van per day</t>
        </r>
      </text>
    </comment>
    <comment ref="J17" authorId="0" shapeId="0" xr:uid="{9A099B93-6141-4632-9D9F-FA8696B943A5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</t>
        </r>
      </text>
    </comment>
    <comment ref="K17" authorId="0" shapeId="0" xr:uid="{BCE3424A-856A-4991-9D1B-45F40F1DF4C1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</t>
        </r>
      </text>
    </comment>
    <comment ref="L17" authorId="0" shapeId="0" xr:uid="{33666EBD-22BF-44D6-BED1-DDFC6D77FC2E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</t>
        </r>
      </text>
    </comment>
    <comment ref="M17" authorId="0" shapeId="0" xr:uid="{2D4AC8BE-BEDC-4442-8FA9-410013AEF6C9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
2018
£79.49 per month
£1.22 per van per day</t>
        </r>
      </text>
    </comment>
    <comment ref="J18" authorId="1" shapeId="0" xr:uid="{C17CEBB5-26D1-4D9D-82B3-7D5BCF9F5614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2013 - Vauxhall Combo is currently approx £261.96pa for full breakdown recovery 
£261.96 pa
£21.83 pm
£1.00 pd avg</t>
        </r>
      </text>
    </comment>
    <comment ref="K18" authorId="1" shapeId="0" xr:uid="{CF71789E-6AD3-41B3-8232-EAA25E7ACD5A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2010 - Renault or Transit is currently approx £330pa for full breakdown recovery and repair maintenance
£330.00 pa
£27.50 pm
£1.27 pd avg
2012 - Monthly payment of approx £30.00
= £360.00 py / £30pm / based on 356 days minus weekends at 104 = 252 days @ £1.50 approx
2013 - Renault is currently £356.88pa for full breakdown recovery and repair maintenance
£356.88 pa
£29.74 pm
£1.36 pd avg
2013 - 2014 Renault is currently £383.28pa for full breakdown recovery and repair maintenance
£383.28 pa
£31.94 pm
£1.47 pd avg</t>
        </r>
      </text>
    </comment>
    <comment ref="M18" authorId="1" shapeId="0" xr:uid="{6F5AC248-5FA3-4EE4-B443-B79EB4C5D787}">
      <text>
        <r>
          <rPr>
            <b/>
            <sz val="9"/>
            <color indexed="81"/>
            <rFont val="Tahoma"/>
            <family val="2"/>
          </rPr>
          <t>Andy:
2011 - Luton currently approx £240pa for full breakdown excludes recovery and repair maintenance
£240.00 pa
£20.00 pm
£0.95 pd avg</t>
        </r>
        <r>
          <rPr>
            <sz val="9"/>
            <color indexed="81"/>
            <rFont val="Tahoma"/>
            <family val="2"/>
          </rPr>
          <t xml:space="preserve">
2013 - Luton currently approx £381pa for full breakdown includes roadside, home start, relay, stay mobile, breakdown repair cover
£381.00 pa
£31.75 pm
£1.45 pd avg (5 day week)</t>
        </r>
      </text>
    </comment>
    <comment ref="J19" authorId="0" shapeId="0" xr:uid="{FE583E16-2B83-4661-BE67-50D0F2205649}">
      <text>
        <r>
          <rPr>
            <b/>
            <sz val="9"/>
            <color indexed="81"/>
            <rFont val="Tahoma"/>
            <family val="2"/>
          </rPr>
          <t>2 services per year = £600.00</t>
        </r>
        <r>
          <rPr>
            <sz val="9"/>
            <color indexed="81"/>
            <rFont val="Tahoma"/>
            <family val="2"/>
          </rPr>
          <t xml:space="preserve">
Tyres per year = £400.00
Total = £1000.00
£19.23 pw
£3.85 pd</t>
        </r>
      </text>
    </comment>
    <comment ref="K19" authorId="0" shapeId="0" xr:uid="{621DF410-F069-459E-BA3E-6A92296E5685}">
      <text>
        <r>
          <rPr>
            <b/>
            <sz val="9"/>
            <color indexed="81"/>
            <rFont val="Tahoma"/>
            <family val="2"/>
          </rPr>
          <t>2 services per year = £600.00
Tyres per year = £400.00
Total = £1000.00
£19.23 pw
£3.85 pd</t>
        </r>
      </text>
    </comment>
    <comment ref="L19" authorId="0" shapeId="0" xr:uid="{AFC93A8F-2EDA-4204-AFB7-2F5A03EFA1DD}">
      <text>
        <r>
          <rPr>
            <b/>
            <sz val="9"/>
            <color indexed="81"/>
            <rFont val="Tahoma"/>
            <family val="2"/>
          </rPr>
          <t>2 services per year = £600.00</t>
        </r>
        <r>
          <rPr>
            <sz val="9"/>
            <color indexed="81"/>
            <rFont val="Tahoma"/>
            <family val="2"/>
          </rPr>
          <t xml:space="preserve">
Tyres per year = £400.00
Total = £1000.00
£19.23 pw
£3.84 pd</t>
        </r>
      </text>
    </comment>
    <comment ref="M19" authorId="0" shapeId="0" xr:uid="{D9836711-1AD3-42A7-8E94-4F4266F6D331}">
      <text>
        <r>
          <rPr>
            <b/>
            <sz val="9"/>
            <color indexed="81"/>
            <rFont val="Tahoma"/>
            <family val="2"/>
          </rPr>
          <t>2 services per year = £600.00
Misc = £160.00</t>
        </r>
        <r>
          <rPr>
            <sz val="9"/>
            <color indexed="81"/>
            <rFont val="Tahoma"/>
            <family val="2"/>
          </rPr>
          <t xml:space="preserve">
Tyres per year = £480.00
Total = £1240.00
£23.85 pw
£4.76 pd</t>
        </r>
      </text>
    </comment>
    <comment ref="J22" authorId="1" shapeId="0" xr:uid="{9C311318-3446-4CC6-8246-BAAD6BFBA184}">
      <text>
        <r>
          <rPr>
            <b/>
            <sz val="9"/>
            <color indexed="81"/>
            <rFont val="Tahoma"/>
            <family val="2"/>
          </rPr>
          <t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Revised May 2018
1 x office staff @ 74.61 each per half day / 3 vehicles = £24.87
Offices at 200.00 per month / £9.20
Total = £34.07 per day / 3 vans = £11.35</t>
        </r>
      </text>
    </comment>
    <comment ref="K22" authorId="1" shapeId="0" xr:uid="{BB7AEA45-F915-4159-9156-E3E1A6E1B097}">
      <text>
        <r>
          <rPr>
            <b/>
            <sz val="9"/>
            <color indexed="81"/>
            <rFont val="Tahoma"/>
            <family val="2"/>
          </rPr>
          <t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Revised May 2018
1 x office staff @ 74.61 each per half day / 3 vehicles = £24.87
Offices at 200.00 per month / £9.20
Total = £34.07 per day / 3 vans = £11.35</t>
        </r>
      </text>
    </comment>
    <comment ref="L22" authorId="1" shapeId="0" xr:uid="{874F14FE-4220-488C-B75F-2B2FD644D923}">
      <text>
        <r>
          <rPr>
            <b/>
            <sz val="9"/>
            <color indexed="81"/>
            <rFont val="Tahoma"/>
            <family val="2"/>
          </rPr>
          <t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Revised May 2018
1 x office staff @ 74.61 each per half day / 3 vehicles = £24.87
Offices at 200.00 per month / £9.20
Total = £34.07 per day / 3 vans = £11.35</t>
        </r>
      </text>
    </comment>
    <comment ref="M22" authorId="1" shapeId="0" xr:uid="{8AA86AD2-5ED3-4EE7-AC5D-E8A3E2DDC0FD}">
      <text>
        <r>
          <rPr>
            <b/>
            <sz val="9"/>
            <color indexed="81"/>
            <rFont val="Tahoma"/>
            <family val="2"/>
          </rPr>
          <t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Revised May 2018
1 x office staff @ 74.61 each per half day / 3 vehicles = £24.87
Offices at 200.00 per month / £9.20
Total = £34.07 per day / 3 vans = £11.35</t>
        </r>
      </text>
    </comment>
    <comment ref="J23" authorId="1" shapeId="0" xr:uid="{D397B4E7-940F-4815-8179-AE63287362BB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  <comment ref="K23" authorId="1" shapeId="0" xr:uid="{BC76B3F0-24DC-436F-9F03-21FD3B405444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  <comment ref="L23" authorId="1" shapeId="0" xr:uid="{23373B7F-2FDD-4A9B-BAA9-D0F3F381F3E3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  <comment ref="M23" authorId="1" shapeId="0" xr:uid="{26595365-DA70-42A3-84BF-C4EF74A2C4F6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Andy Pedley</author>
    <author>Andy</author>
  </authors>
  <commentList>
    <comment ref="J15" authorId="0" shapeId="0" xr:uid="{3C545B7F-067A-4E49-964C-9D19BF5E3DFB}">
      <text>
        <r>
          <rPr>
            <sz val="10"/>
            <color indexed="81"/>
            <rFont val="Arial"/>
            <family val="2"/>
          </rPr>
          <t>LS60 MWY bought on 18/11/10 for £8112.30.00 + VAT
£250.00 pm + initial payment of £750.00, which when broken down over this finance period is another £20.83 pm
£62.49 pw
£12.49 pd (5 day week)</t>
        </r>
      </text>
    </comment>
    <comment ref="K15" authorId="0" shapeId="0" xr:uid="{80C3025C-640E-406B-8FFD-66EE548F069A}">
      <text>
        <r>
          <rPr>
            <sz val="10"/>
            <color indexed="81"/>
            <rFont val="Arial"/>
            <family val="2"/>
          </rPr>
          <t>M155 PED bought on 29/03/05 for £12995.00 + VAT
£410.06 pm + initial payment of £1230.19, which when broken down over this finance period is another £34.17 pm
£102.51 pw
£20.50 pd (5 day week)
M5TR J bought in Oct07 for £13609.00 + VAT
£410.00 pm + initial payment of £1175.00, which when broken down over this finance period is another £32.63 pm
£442.63 pm
£102.14 pw
£20.42 pd (5 day week)</t>
        </r>
      </text>
    </comment>
    <comment ref="L15" authorId="0" shapeId="0" xr:uid="{376293FE-E3D1-4DF6-BBD9-2C0E6CC75B3E}">
      <text>
        <r>
          <rPr>
            <sz val="10"/>
            <color indexed="81"/>
            <rFont val="Arial"/>
            <family val="2"/>
          </rPr>
          <t>Y6VAN bought in Oct/06 for £22022.06 + VAT
£667.40 pm + initial payment of £2495.16, which when broken down over this finance period is another £69.31 pm
£170.01 pw
£34.00 pd (5 day week)
New Sprinters cost are nearly £28K as of 2010
+ finance over 36 months = £4.5K
Total = £32.5K
£210.00 pw
£41.66 pd (5 day week)</t>
        </r>
      </text>
    </comment>
    <comment ref="M15" authorId="0" shapeId="0" xr:uid="{85426558-C905-4360-9E58-39389E65DAFA}">
      <text>
        <r>
          <rPr>
            <b/>
            <sz val="9"/>
            <color indexed="81"/>
            <rFont val="Tahoma"/>
            <family val="2"/>
          </rPr>
          <t>PED439 bought in Nov/05 built and delivered in Jan/06 for £30996.50 + VAT
£882.00 pm + initial payment of £3000.00, which when broken down over this finance period is another £83.33 pm
£222.77 pw
£44.55 pd (5 day week)</t>
        </r>
        <r>
          <rPr>
            <sz val="9"/>
            <color indexed="81"/>
            <rFont val="Tahoma"/>
            <family val="2"/>
          </rPr>
          <t xml:space="preserve">
This vehicle now costs £531.66 per year + vat = £2.04 per day
Could charge £1.68 per mile</t>
        </r>
      </text>
    </comment>
    <comment ref="N15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Based upon Ryder most expensive spot rate at £475 pw (5days)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Based upon Ryder most expensive spot rate at £550 pw (5days)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6" authorId="0" shapeId="0" xr:uid="{9EFA5A4A-E789-4063-BB1E-E03F75C72CB8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</t>
        </r>
        <r>
          <rPr>
            <sz val="9"/>
            <color indexed="81"/>
            <rFont val="Tahoma"/>
            <family val="2"/>
          </rPr>
          <t xml:space="preserve">
Vehicle insurance renewal for 2013
Based upon only  vehicles
Based upon 261 days  - this excludes weekends (5 day week)
approx £700.00 per van + tax 6% £42.00 = £742.00 + finance = £800.00
£66.66 pm
£3.06 pd
</t>
        </r>
      </text>
    </comment>
    <comment ref="K16" authorId="0" shapeId="0" xr:uid="{D96AD1DD-999B-4535-AEF9-0DC6D8AAEB03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Vehicle insurance renewal for 2013
Based upon only  vehicles
Based upon 261 days  - this excludes weekends (5 day week)
approx £700.00 per van + tax 6% £42.00 = £742.00 + finance = £800.00
£66.66 pm
£3.06 pd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6" authorId="0" shapeId="0" xr:uid="{A5DEC202-D3C3-4F24-86C3-FD1E449C0B4F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Vehicle insurance renewal for 2013
Based upon only  vehicles
Based upon 261 days  - this excludes weekends (5 day week)
approx £700.00 per van + tax 6% £42.00 = £742.00 + finance = £800.00
£66.66 pm
£3.06 pd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6" authorId="0" shapeId="0" xr:uid="{01674793-F098-4B02-9167-DF11FC626C4E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Vehicle insurance renewal for 2013
Based upon only  vehicles
Based upon 261 days  - this excludes weekends (5 day week)
approx £700.00 per van + tax 6% £42.00 = £742.00 + finance = £800.00
£66.66 pm
£3.06 pd
</t>
        </r>
        <r>
          <rPr>
            <sz val="9"/>
            <color indexed="81"/>
            <rFont val="Tahoma"/>
            <family val="2"/>
          </rPr>
          <t xml:space="preserve">
2018
£315.60 per month
£14.51 per day
£4.83 per van per day</t>
        </r>
      </text>
    </comment>
    <comment ref="J17" authorId="0" shapeId="0" xr:uid="{22F5C258-7723-4D3C-A428-0BD8FABCF133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</t>
        </r>
      </text>
    </comment>
    <comment ref="K17" authorId="0" shapeId="0" xr:uid="{A3D58218-89BC-4E22-ACA8-7F70CF440AF3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</t>
        </r>
      </text>
    </comment>
    <comment ref="L17" authorId="0" shapeId="0" xr:uid="{93DB9559-FAD7-42D3-9BD0-762B3D633DB6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</t>
        </r>
      </text>
    </comment>
    <comment ref="M17" authorId="0" shapeId="0" xr:uid="{F55B5746-3474-492E-8D5A-3225F2411631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
2018
£79.49 per month
£1.22 per van per day</t>
        </r>
      </text>
    </comment>
    <comment ref="J18" authorId="1" shapeId="0" xr:uid="{7EA07886-1C42-42E9-86C5-D67D05CF8785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2013 - Vauxhall Combo is currently approx £261.96pa for full breakdown recovery 
£261.96 pa
£21.83 pm
£1.00 pd avg</t>
        </r>
      </text>
    </comment>
    <comment ref="K18" authorId="1" shapeId="0" xr:uid="{113F5CB9-BC65-4CBF-AD55-99037AE5E842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2010 - Renault or Transit is currently approx £330pa for full breakdown recovery and repair maintenance
£330.00 pa
£27.50 pm
£1.27 pd avg
2012 - Monthly payment of approx £30.00
= £360.00 py / £30pm / based on 356 days minus weekends at 104 = 252 days @ £1.50 approx
2013 - Renault is currently £356.88pa for full breakdown recovery and repair maintenance
£356.88 pa
£29.74 pm
£1.36 pd avg
2013 - 2014 Renault is currently £383.28pa for full breakdown recovery and repair maintenance
£383.28 pa
£31.94 pm
£1.47 pd avg</t>
        </r>
      </text>
    </comment>
    <comment ref="M18" authorId="1" shapeId="0" xr:uid="{0FA61BB0-7978-436E-A02A-A560B8CE41BB}">
      <text>
        <r>
          <rPr>
            <b/>
            <sz val="9"/>
            <color indexed="81"/>
            <rFont val="Tahoma"/>
            <family val="2"/>
          </rPr>
          <t>Andy:
2011 - Luton currently approx £240pa for full breakdown excludes recovery and repair maintenance
£240.00 pa
£20.00 pm
£0.95 pd avg</t>
        </r>
        <r>
          <rPr>
            <sz val="9"/>
            <color indexed="81"/>
            <rFont val="Tahoma"/>
            <family val="2"/>
          </rPr>
          <t xml:space="preserve">
2013 - Luton currently approx £381pa for full breakdown includes roadside, home start, relay, stay mobile, breakdown repair cover
£381.00 pa
£31.75 pm
£1.45 pd avg (5 day week)</t>
        </r>
      </text>
    </comment>
    <comment ref="J19" authorId="0" shapeId="0" xr:uid="{0E8254FD-7E8C-425C-B57F-03C252748A60}">
      <text>
        <r>
          <rPr>
            <b/>
            <sz val="9"/>
            <color indexed="81"/>
            <rFont val="Tahoma"/>
            <family val="2"/>
          </rPr>
          <t>2 services per year = £600.00</t>
        </r>
        <r>
          <rPr>
            <sz val="9"/>
            <color indexed="81"/>
            <rFont val="Tahoma"/>
            <family val="2"/>
          </rPr>
          <t xml:space="preserve">
Tyres per year = £400.00
Total = £1000.00
£19.23 pw
£3.85 pd</t>
        </r>
      </text>
    </comment>
    <comment ref="K19" authorId="0" shapeId="0" xr:uid="{8B700327-0DFC-49A7-AC26-02D4B44FE241}">
      <text>
        <r>
          <rPr>
            <b/>
            <sz val="9"/>
            <color indexed="81"/>
            <rFont val="Tahoma"/>
            <family val="2"/>
          </rPr>
          <t>2 services per year = £600.00
Tyres per year = £400.00
Total = £1000.00
£19.23 pw
£3.85 pd</t>
        </r>
      </text>
    </comment>
    <comment ref="L19" authorId="0" shapeId="0" xr:uid="{3E0D26E1-39F4-46D0-B654-DE9D7B3E98B8}">
      <text>
        <r>
          <rPr>
            <b/>
            <sz val="9"/>
            <color indexed="81"/>
            <rFont val="Tahoma"/>
            <family val="2"/>
          </rPr>
          <t>2 services per year = £600.00</t>
        </r>
        <r>
          <rPr>
            <sz val="9"/>
            <color indexed="81"/>
            <rFont val="Tahoma"/>
            <family val="2"/>
          </rPr>
          <t xml:space="preserve">
Tyres per year = £400.00
Total = £1000.00
£19.23 pw
£3.84 pd</t>
        </r>
      </text>
    </comment>
    <comment ref="M19" authorId="0" shapeId="0" xr:uid="{51CEE49D-06E5-4E33-B6C5-48561DA1D0F0}">
      <text>
        <r>
          <rPr>
            <b/>
            <sz val="9"/>
            <color indexed="81"/>
            <rFont val="Tahoma"/>
            <family val="2"/>
          </rPr>
          <t>2 services per year = £600.00
Misc = £160.00</t>
        </r>
        <r>
          <rPr>
            <sz val="9"/>
            <color indexed="81"/>
            <rFont val="Tahoma"/>
            <family val="2"/>
          </rPr>
          <t xml:space="preserve">
Tyres per year = £480.00
Total = £1240.00
£23.85 pw
£4.76 pd</t>
        </r>
      </text>
    </comment>
    <comment ref="J22" authorId="1" shapeId="0" xr:uid="{00A8349B-B5D7-4B15-9E8A-F86DAA122F09}">
      <text>
        <r>
          <rPr>
            <b/>
            <sz val="9"/>
            <color indexed="81"/>
            <rFont val="Tahoma"/>
            <family val="2"/>
          </rPr>
          <t xml:space="preserve"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</t>
        </r>
      </text>
    </comment>
    <comment ref="K22" authorId="1" shapeId="0" xr:uid="{8B8B1CF8-5B25-46C4-8978-A50DBD067613}">
      <text>
        <r>
          <rPr>
            <b/>
            <sz val="9"/>
            <color indexed="81"/>
            <rFont val="Tahoma"/>
            <family val="2"/>
          </rPr>
          <t xml:space="preserve"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</t>
        </r>
      </text>
    </comment>
    <comment ref="L22" authorId="1" shapeId="0" xr:uid="{2F99EFC5-3B97-4070-B3FF-E453B9538492}">
      <text>
        <r>
          <rPr>
            <b/>
            <sz val="9"/>
            <color indexed="81"/>
            <rFont val="Tahoma"/>
            <family val="2"/>
          </rPr>
          <t xml:space="preserve"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</t>
        </r>
      </text>
    </comment>
    <comment ref="M22" authorId="1" shapeId="0" xr:uid="{63DBEC46-7ECC-45E0-BEAB-6F5A485D3770}">
      <text>
        <r>
          <rPr>
            <b/>
            <sz val="9"/>
            <color indexed="81"/>
            <rFont val="Tahoma"/>
            <family val="2"/>
          </rPr>
          <t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Revised May 2018
1 x office staff @ 74.61 each per half day / 3 vehicles = £24.87
Offices at 200.00 per month / £9.20
Total = £34.07 per day / 3 vans = £11.35</t>
        </r>
      </text>
    </comment>
    <comment ref="J23" authorId="1" shapeId="0" xr:uid="{A0A13E26-E051-4A2C-8BD6-BB524AF4CE00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  <comment ref="K23" authorId="1" shapeId="0" xr:uid="{BDE2051B-A0C7-4231-81CB-49A1291E5848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  <comment ref="L23" authorId="1" shapeId="0" xr:uid="{7E4EA668-A450-4417-B0E8-6448376D8D63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  <comment ref="M23" authorId="1" shapeId="0" xr:uid="{D9014EDD-B090-41C4-9195-B7E624866878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Andy Pedley</author>
    <author>Andy</author>
  </authors>
  <commentList>
    <comment ref="J15" authorId="0" shapeId="0" xr:uid="{00000000-0006-0000-0500-000001000000}">
      <text>
        <r>
          <rPr>
            <sz val="10"/>
            <color indexed="81"/>
            <rFont val="Arial"/>
            <family val="2"/>
          </rPr>
          <t>LS60 MWY bought on 18/11/10 for £8112.30.00 + VAT
£250.00 pm + initial payment of £750.00, which when broken down over this finance period is another £20.83 pm
£62.49 pw
£12.49 pd (5 day week)</t>
        </r>
      </text>
    </comment>
    <comment ref="K15" authorId="0" shapeId="0" xr:uid="{00000000-0006-0000-0500-000002000000}">
      <text>
        <r>
          <rPr>
            <sz val="10"/>
            <color indexed="81"/>
            <rFont val="Arial"/>
            <family val="2"/>
          </rPr>
          <t>M155 PED bought on 29/03/05 for £12995.00 + VAT
£410.06 pm + initial payment of £1230.19, which when broken down over this finance period is another £34.17 pm
£102.51 pw
£20.50 pd (5 day week)
M5TR J bought in Oct07 for £13609.00 + VAT
£410.00 pm + initial payment of £1175.00, which when broken down over this finance period is another £32.63 pm
£442.63 pm
£102.14 pw
£20.42 pd (5 day week)</t>
        </r>
      </text>
    </comment>
    <comment ref="L15" authorId="0" shapeId="0" xr:uid="{00000000-0006-0000-0500-000003000000}">
      <text>
        <r>
          <rPr>
            <sz val="10"/>
            <color indexed="81"/>
            <rFont val="Arial"/>
            <family val="2"/>
          </rPr>
          <t>Y6VAN bought in Oct/06 for £22022.06 + VAT
£667.40 pm + initial payment of £2495.16, which when broken down over this finance period is another £69.31 pm
£170.01 pw
£34.00 pd (5 day week)
New Sprinters cost are nearly £28K as of 2010
+ finance over 36 months = £4.5K
Total = £32.5K
£210.00 pw
£41.66 pd (5 day week)</t>
        </r>
      </text>
    </comment>
    <comment ref="M15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PED439 bought in Nov/05 built and delivered in Jan/06 for £30996.50 + VAT
£882.00 pm + initial payment of £3000.00, which when broken down over this finance period is another £83.33 pm
£222.77 pw
£44.55 pd (5 day week)</t>
        </r>
        <r>
          <rPr>
            <sz val="9"/>
            <color indexed="81"/>
            <rFont val="Tahoma"/>
            <family val="2"/>
          </rPr>
          <t xml:space="preserve">
This vehicle now costs £531.66 per year + vat = £2.04 per day
Could charge £1.68 per mile</t>
        </r>
      </text>
    </comment>
    <comment ref="N15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Based upon Ryder most expensive spot rate at £475 pw (5days)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Based upon Ryder most expensive spot rate at £550 pw (5days)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6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</t>
        </r>
        <r>
          <rPr>
            <sz val="9"/>
            <color indexed="81"/>
            <rFont val="Tahoma"/>
            <family val="2"/>
          </rPr>
          <t xml:space="preserve">
Vehicle insurance renewal for 2013
Based upon only  vehicles
Based upon 261 days  - this excludes weekends (5 day week)
approx £700.00 per van + tax 6% £42.00 = £742.00 + finance = £800.00
£66.66 pm
£3.06 pd
</t>
        </r>
      </text>
    </comment>
    <comment ref="K16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Vehicle insurance renewal for 2013
Based upon only  vehicles
Based upon 261 days  - this excludes weekends (5 day week)
approx £700.00 per van + tax 6% £42.00 = £742.00 + finance = £800.00
£66.66 pm
£3.06 pd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6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Vehicle insurance renewal for 2013
Based upon only  vehicles
Based upon 261 days  - this excludes weekends (5 day week)
approx £700.00 per van + tax 6% £42.00 = £742.00 + finance = £800.00
£66.66 pm
£3.06 pd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6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 xml:space="preserve">Vehicle insurance renewal for 2010 - 2011
Based upon only 7 vehicles
Based upon 261 days  - this excludes weekends (5 day week)
approx £838.71 per van and £722.78 for combo = £5755.00
call it £6k
£500.00 pm
£115.38 pw
£22.98 pd
£3.28 per vehicle per day
Vehicle insurance renewal for 2013
Based upon only  vehicles
Based upon 261 days  - this excludes weekends (5 day week)
approx £700.00 per van + tax 6% £42.00 = £742.00 + finance = £800.00
£66.66 pm
£3.06 pd
</t>
        </r>
        <r>
          <rPr>
            <sz val="9"/>
            <color indexed="81"/>
            <rFont val="Tahoma"/>
            <family val="2"/>
          </rPr>
          <t xml:space="preserve">
2018
£315.60 per month
£14.51 per day
£4.83 per van per day</t>
        </r>
      </text>
    </comment>
    <comment ref="J17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</t>
        </r>
      </text>
    </comment>
    <comment ref="K17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</t>
        </r>
      </text>
    </comment>
    <comment ref="L17" authorId="0" shapeId="0" xr:uid="{00000000-0006-0000-0500-00000D000000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</t>
        </r>
      </text>
    </comment>
    <comment ref="M17" authorId="0" shapeId="0" xr:uid="{00000000-0006-0000-0500-00000E000000}">
      <text>
        <r>
          <rPr>
            <b/>
            <sz val="9"/>
            <color indexed="81"/>
            <rFont val="Tahoma"/>
            <family val="2"/>
          </rPr>
          <t>Goods in transit renewal for 2010 - 2011
Based upon only 5 vehicles !!!
Based upon 261 days  - this excludes weekends (5 day week)
£2315.00 pa
£192.91 pm
£44.51 pw
£8.90 pd
£1.78 per vehicle per day</t>
        </r>
        <r>
          <rPr>
            <sz val="9"/>
            <color indexed="81"/>
            <rFont val="Tahoma"/>
            <family val="2"/>
          </rPr>
          <t xml:space="preserve">
Goods in transit renewal for 2013
Based upon only 4 vehicles !!!
Based upon 261 days  - this excludes weekends (5 day week)
£1697.22 pa + £500.00 for specialist policy = 2197.22
£183.10 pm
£42.25 pw
£8.45 pd
£1.69 per vehicle per day
2018
£79.49 per month
£1.22 per van per day</t>
        </r>
      </text>
    </comment>
    <comment ref="J18" authorId="1" shapeId="0" xr:uid="{00000000-0006-0000-0500-00000F000000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2013 - Vauxhall Combo is currently approx £261.96pa for full breakdown recovery 
£261.96 pa
£21.83 pm
£1.00 pd avg</t>
        </r>
      </text>
    </comment>
    <comment ref="K18" authorId="1" shapeId="0" xr:uid="{00000000-0006-0000-0500-000010000000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2010 - Renault or Transit is currently approx £330pa for full breakdown recovery and repair maintenance
£330.00 pa
£27.50 pm
£1.27 pd avg
2012 - Monthly payment of approx £30.00
= £360.00 py / £30pm / based on 356 days minus weekends at 104 = 252 days @ £1.50 approx
2013 - Renault is currently £356.88pa for full breakdown recovery and repair maintenance
£356.88 pa
£29.74 pm
£1.36 pd avg
2013 - 2014 Renault is currently £383.28pa for full breakdown recovery and repair maintenance
£383.28 pa
£31.94 pm
£1.47 pd avg</t>
        </r>
      </text>
    </comment>
    <comment ref="M18" authorId="1" shapeId="0" xr:uid="{00000000-0006-0000-0500-000011000000}">
      <text>
        <r>
          <rPr>
            <b/>
            <sz val="9"/>
            <color indexed="81"/>
            <rFont val="Tahoma"/>
            <family val="2"/>
          </rPr>
          <t>Andy:
2011 - Luton currently approx £240pa for full breakdown excludes recovery and repair maintenance
£240.00 pa
£20.00 pm
£0.95 pd avg</t>
        </r>
        <r>
          <rPr>
            <sz val="9"/>
            <color indexed="81"/>
            <rFont val="Tahoma"/>
            <family val="2"/>
          </rPr>
          <t xml:space="preserve">
2013 - Luton currently approx £381pa for full breakdown includes roadside, home start, relay, stay mobile, breakdown repair cover
£381.00 pa
£31.75 pm
£1.45 pd avg (5 day week)</t>
        </r>
      </text>
    </comment>
    <comment ref="J19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2 services per year = £600.00</t>
        </r>
        <r>
          <rPr>
            <sz val="9"/>
            <color indexed="81"/>
            <rFont val="Tahoma"/>
            <family val="2"/>
          </rPr>
          <t xml:space="preserve">
Tyres per year = £400.00
Total = £1000.00
£19.23 pw
£3.85 pd</t>
        </r>
      </text>
    </comment>
    <comment ref="K19" authorId="0" shapeId="0" xr:uid="{00000000-0006-0000-0500-000013000000}">
      <text>
        <r>
          <rPr>
            <b/>
            <sz val="9"/>
            <color indexed="81"/>
            <rFont val="Tahoma"/>
            <family val="2"/>
          </rPr>
          <t>2 services per year = £600.00
Tyres per year = £400.00
Total = £1000.00
£19.23 pw
£3.85 pd</t>
        </r>
      </text>
    </comment>
    <comment ref="L19" authorId="0" shapeId="0" xr:uid="{00000000-0006-0000-0500-000014000000}">
      <text>
        <r>
          <rPr>
            <b/>
            <sz val="9"/>
            <color indexed="81"/>
            <rFont val="Tahoma"/>
            <family val="2"/>
          </rPr>
          <t>2 services per year = £600.00</t>
        </r>
        <r>
          <rPr>
            <sz val="9"/>
            <color indexed="81"/>
            <rFont val="Tahoma"/>
            <family val="2"/>
          </rPr>
          <t xml:space="preserve">
Tyres per year = £400.00
Total = £1000.00
£19.23 pw
£3.84 pd</t>
        </r>
      </text>
    </comment>
    <comment ref="M19" authorId="0" shapeId="0" xr:uid="{00000000-0006-0000-0500-000015000000}">
      <text>
        <r>
          <rPr>
            <b/>
            <sz val="9"/>
            <color indexed="81"/>
            <rFont val="Tahoma"/>
            <family val="2"/>
          </rPr>
          <t>2 services per year = £600.00
Misc = £160.00</t>
        </r>
        <r>
          <rPr>
            <sz val="9"/>
            <color indexed="81"/>
            <rFont val="Tahoma"/>
            <family val="2"/>
          </rPr>
          <t xml:space="preserve">
Tyres per year = £480.00
Total = £1240.00
£23.85 pw
£4.76 pd</t>
        </r>
      </text>
    </comment>
    <comment ref="J22" authorId="1" shapeId="0" xr:uid="{00000000-0006-0000-0500-000016000000}">
      <text>
        <r>
          <rPr>
            <b/>
            <sz val="9"/>
            <color indexed="81"/>
            <rFont val="Tahoma"/>
            <family val="2"/>
          </rPr>
          <t xml:space="preserve"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</t>
        </r>
      </text>
    </comment>
    <comment ref="K22" authorId="1" shapeId="0" xr:uid="{00000000-0006-0000-0500-000017000000}">
      <text>
        <r>
          <rPr>
            <b/>
            <sz val="9"/>
            <color indexed="81"/>
            <rFont val="Tahoma"/>
            <family val="2"/>
          </rPr>
          <t xml:space="preserve"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</t>
        </r>
      </text>
    </comment>
    <comment ref="L22" authorId="1" shapeId="0" xr:uid="{00000000-0006-0000-0500-000018000000}">
      <text>
        <r>
          <rPr>
            <b/>
            <sz val="9"/>
            <color indexed="81"/>
            <rFont val="Tahoma"/>
            <family val="2"/>
          </rPr>
          <t xml:space="preserve"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</t>
        </r>
      </text>
    </comment>
    <comment ref="M22" authorId="1" shapeId="0" xr:uid="{00000000-0006-0000-0500-000019000000}">
      <text>
        <r>
          <rPr>
            <b/>
            <sz val="9"/>
            <color indexed="81"/>
            <rFont val="Tahoma"/>
            <family val="2"/>
          </rPr>
          <t>Andy: Based on 252 days
2 x office staff @ £88.77 each per day / 7 vehicles = £25.36
Offices at 500.00 per month / £25.00
Total = £50.51
Revised Oct 2012
1 x office staff @ £88.77 each per day / 5 vehicles = £17.75
Offices at 400.00 per month / £18.46
Total = £36.21
Revised May 2014
1 x office staff @ £88.77 each per day / 4 vehicles = £22.19
Offices at 400.00 per month / £18.46
Total = £107.23 per day / 4 vans = £26.80
Revised May 2018
1 x office staff @ 74.61 each per half day / 3 vehicles = £24.87
Offices at 200.00 per month / £9.20
Total = £34.07 per day / 3 vans = £11.35</t>
        </r>
      </text>
    </comment>
    <comment ref="J23" authorId="1" shapeId="0" xr:uid="{00000000-0006-0000-0500-00001A000000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  <comment ref="K23" authorId="1" shapeId="0" xr:uid="{00000000-0006-0000-0500-00001B000000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  <comment ref="L23" authorId="1" shapeId="0" xr:uid="{00000000-0006-0000-0500-00001C000000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  <comment ref="M23" authorId="1" shapeId="0" xr:uid="{00000000-0006-0000-0500-00001D000000}">
      <text>
        <r>
          <rPr>
            <b/>
            <sz val="9"/>
            <color indexed="81"/>
            <rFont val="Tahoma"/>
            <family val="2"/>
          </rPr>
          <t>Andy:</t>
        </r>
        <r>
          <rPr>
            <sz val="9"/>
            <color indexed="81"/>
            <rFont val="Tahoma"/>
            <family val="2"/>
          </rPr>
          <t xml:space="preserve">
Secure transport costs
900 i-mob 
450 clifford 
500 cctv 
450 locks 
300 glass 
200 tracking 
200 Eurowatch 
3000 pa y1
58 pw 
12 pd 
1 ph 
400 pa y2 +
8 pw 
2 pd 
0 ph 
400 pa y3 +
8 pw 
2 pd 
0 ph 
Avg over 3y is £5.33 per day</t>
        </r>
      </text>
    </comment>
  </commentList>
</comments>
</file>

<file path=xl/sharedStrings.xml><?xml version="1.0" encoding="utf-8"?>
<sst xmlns="http://schemas.openxmlformats.org/spreadsheetml/2006/main" count="7354" uniqueCount="3753">
  <si>
    <t>AB10</t>
  </si>
  <si>
    <t>AB11</t>
  </si>
  <si>
    <t>AB12</t>
  </si>
  <si>
    <t>AB13</t>
  </si>
  <si>
    <t>AB14</t>
  </si>
  <si>
    <t>AB15</t>
  </si>
  <si>
    <t>AB16</t>
  </si>
  <si>
    <t>AB21</t>
  </si>
  <si>
    <t>AB22</t>
  </si>
  <si>
    <t>AB23</t>
  </si>
  <si>
    <t>AB25</t>
  </si>
  <si>
    <t>AB30</t>
  </si>
  <si>
    <t>AB31</t>
  </si>
  <si>
    <t>AB32</t>
  </si>
  <si>
    <t>AB33</t>
  </si>
  <si>
    <t>AB34</t>
  </si>
  <si>
    <t>AB35</t>
  </si>
  <si>
    <t>AB36</t>
  </si>
  <si>
    <t>AB37</t>
  </si>
  <si>
    <t>AB38</t>
  </si>
  <si>
    <t>AB39</t>
  </si>
  <si>
    <t>AB41</t>
  </si>
  <si>
    <t>AB42</t>
  </si>
  <si>
    <t>AB43</t>
  </si>
  <si>
    <t>AB44</t>
  </si>
  <si>
    <t>AB45</t>
  </si>
  <si>
    <t>AB51</t>
  </si>
  <si>
    <t>AB52</t>
  </si>
  <si>
    <t>AB53</t>
  </si>
  <si>
    <t>AB54</t>
  </si>
  <si>
    <t>AB55</t>
  </si>
  <si>
    <t>AB56</t>
  </si>
  <si>
    <t>AL1</t>
  </si>
  <si>
    <t>AL10</t>
  </si>
  <si>
    <t>AL2</t>
  </si>
  <si>
    <t>AL3</t>
  </si>
  <si>
    <t>AL4</t>
  </si>
  <si>
    <t>AL5</t>
  </si>
  <si>
    <t>AL6</t>
  </si>
  <si>
    <t>AL7</t>
  </si>
  <si>
    <t>AL8</t>
  </si>
  <si>
    <t>AL9</t>
  </si>
  <si>
    <t>B1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</si>
  <si>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</si>
  <si>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</si>
  <si>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</si>
  <si>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</si>
  <si>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</si>
  <si>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</si>
  <si>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</si>
  <si>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</si>
  <si>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</si>
  <si>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</si>
  <si>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</t>
  </si>
  <si>
    <t>B20</t>
  </si>
  <si>
    <t>B21</t>
  </si>
  <si>
    <t>B23</t>
  </si>
  <si>
    <t>B24</t>
  </si>
  <si>
    <t>B25</t>
  </si>
  <si>
    <t>B26</t>
  </si>
  <si>
    <t>B27</t>
  </si>
  <si>
    <t>B28</t>
  </si>
  <si>
    <t>B29</t>
  </si>
  <si>
    <t>B3</t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</si>
  <si>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</si>
  <si>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</si>
  <si>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</si>
  <si>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</si>
  <si>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</si>
  <si>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</si>
  <si>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</si>
  <si>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</si>
  <si>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</si>
  <si>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B4</t>
  </si>
  <si>
    <t>B40</t>
  </si>
  <si>
    <t>B42</t>
  </si>
  <si>
    <t>B43</t>
  </si>
  <si>
    <t>B44</t>
  </si>
  <si>
    <t>B45</t>
  </si>
  <si>
    <t>B46</t>
  </si>
  <si>
    <t>B47</t>
  </si>
  <si>
    <t>B48</t>
  </si>
  <si>
    <t>B49</t>
  </si>
  <si>
    <t>B5</t>
  </si>
  <si>
    <t>B50</t>
  </si>
  <si>
    <t>B6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</si>
  <si>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</si>
  <si>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</si>
  <si>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</si>
  <si>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</si>
  <si>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</si>
  <si>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</si>
  <si>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</si>
  <si>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</si>
  <si>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</si>
  <si>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</si>
  <si>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</t>
  </si>
  <si>
    <t>B70</t>
  </si>
  <si>
    <t>B71</t>
  </si>
  <si>
    <t>B72</t>
  </si>
  <si>
    <t>B73</t>
  </si>
  <si>
    <t>B74</t>
  </si>
  <si>
    <t>B75</t>
  </si>
  <si>
    <t>B76</t>
  </si>
  <si>
    <t>B77</t>
  </si>
  <si>
    <t>B78</t>
  </si>
  <si>
    <t>B79</t>
  </si>
  <si>
    <t>B8</t>
  </si>
  <si>
    <t>B80</t>
  </si>
  <si>
    <t>B9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</si>
  <si>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</si>
  <si>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</si>
  <si>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</si>
  <si>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</si>
  <si>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</si>
  <si>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</si>
  <si>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</si>
  <si>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</si>
  <si>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</si>
  <si>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BA1</t>
  </si>
  <si>
    <t>BA10</t>
  </si>
  <si>
    <t>BA11</t>
  </si>
  <si>
    <t>BA12</t>
  </si>
  <si>
    <t>BA13</t>
  </si>
  <si>
    <t>BA14</t>
  </si>
  <si>
    <t>BA15</t>
  </si>
  <si>
    <t>BA16</t>
  </si>
  <si>
    <t>BA2</t>
  </si>
  <si>
    <t>BA20</t>
  </si>
  <si>
    <t>BA21</t>
  </si>
  <si>
    <t>BA22</t>
  </si>
  <si>
    <t>BA3</t>
  </si>
  <si>
    <t>BA4</t>
  </si>
  <si>
    <t>BA5</t>
  </si>
  <si>
    <t>BA6</t>
  </si>
  <si>
    <t>BA7</t>
  </si>
  <si>
    <t>BA8</t>
  </si>
  <si>
    <t>BA9</t>
  </si>
  <si>
    <t>BB1</t>
  </si>
  <si>
    <t>BB10</t>
  </si>
  <si>
    <t>BB11</t>
  </si>
  <si>
    <t>BB12</t>
  </si>
  <si>
    <t>BB18</t>
  </si>
  <si>
    <t>BB2</t>
  </si>
  <si>
    <t>BB3</t>
  </si>
  <si>
    <t>BB4</t>
  </si>
  <si>
    <t>BB5</t>
  </si>
  <si>
    <t>BB6</t>
  </si>
  <si>
    <t>BB7</t>
  </si>
  <si>
    <t>BB8</t>
  </si>
  <si>
    <t>BB9</t>
  </si>
  <si>
    <t>BD1</t>
  </si>
  <si>
    <t>BD10</t>
  </si>
  <si>
    <t>BD11</t>
  </si>
  <si>
    <t>BD12</t>
  </si>
  <si>
    <t>BD13</t>
  </si>
  <si>
    <t>BD14</t>
  </si>
  <si>
    <t>BD15</t>
  </si>
  <si>
    <t>BD16</t>
  </si>
  <si>
    <t>BD17</t>
  </si>
  <si>
    <t>BD18</t>
  </si>
  <si>
    <t>BD19</t>
  </si>
  <si>
    <t>BD2</t>
  </si>
  <si>
    <t>BD20</t>
  </si>
  <si>
    <t>BD21</t>
  </si>
  <si>
    <t>BD22</t>
  </si>
  <si>
    <t>BD23</t>
  </si>
  <si>
    <t>BD24</t>
  </si>
  <si>
    <t>BD3</t>
  </si>
  <si>
    <t>BD4</t>
  </si>
  <si>
    <t>BD5</t>
  </si>
  <si>
    <t>BD6</t>
  </si>
  <si>
    <t>BD7</t>
  </si>
  <si>
    <t>BD8</t>
  </si>
  <si>
    <t>BD9</t>
  </si>
  <si>
    <t>BH1</t>
  </si>
  <si>
    <t>BH10</t>
  </si>
  <si>
    <t>BH11</t>
  </si>
  <si>
    <t>BH12</t>
  </si>
  <si>
    <t>BH13</t>
  </si>
  <si>
    <t>BH14</t>
  </si>
  <si>
    <t>BH15</t>
  </si>
  <si>
    <t>BH16</t>
  </si>
  <si>
    <t>BH17</t>
  </si>
  <si>
    <t>BH18</t>
  </si>
  <si>
    <t>BH19</t>
  </si>
  <si>
    <t>BH2</t>
  </si>
  <si>
    <t>BH20</t>
  </si>
  <si>
    <t>BH21</t>
  </si>
  <si>
    <t>BH22</t>
  </si>
  <si>
    <t>BH23</t>
  </si>
  <si>
    <t>BH24</t>
  </si>
  <si>
    <t>BH25</t>
  </si>
  <si>
    <t>BH3</t>
  </si>
  <si>
    <t>BH31</t>
  </si>
  <si>
    <t>BH4</t>
  </si>
  <si>
    <t>BH5</t>
  </si>
  <si>
    <t>BH6</t>
  </si>
  <si>
    <t>BH7</t>
  </si>
  <si>
    <t>BH8</t>
  </si>
  <si>
    <t>BH9</t>
  </si>
  <si>
    <t>BL0</t>
  </si>
  <si>
    <t>BL1</t>
  </si>
  <si>
    <t>BL2</t>
  </si>
  <si>
    <t>BL3</t>
  </si>
  <si>
    <t>BL4</t>
  </si>
  <si>
    <t>BL5</t>
  </si>
  <si>
    <t>BL6</t>
  </si>
  <si>
    <t>BL7</t>
  </si>
  <si>
    <t>BL8</t>
  </si>
  <si>
    <t>BL9</t>
  </si>
  <si>
    <t>BN1</t>
  </si>
  <si>
    <t>BN10</t>
  </si>
  <si>
    <t>BN11</t>
  </si>
  <si>
    <t>BN12</t>
  </si>
  <si>
    <t>BN13</t>
  </si>
  <si>
    <t>BN14</t>
  </si>
  <si>
    <t>BN15</t>
  </si>
  <si>
    <t>BN16</t>
  </si>
  <si>
    <t>BN17</t>
  </si>
  <si>
    <t>BN18</t>
  </si>
  <si>
    <t>BN2</t>
  </si>
  <si>
    <t>BN20</t>
  </si>
  <si>
    <t>BN21</t>
  </si>
  <si>
    <t>BN22</t>
  </si>
  <si>
    <t>BN23</t>
  </si>
  <si>
    <t>BN24</t>
  </si>
  <si>
    <t>BN25</t>
  </si>
  <si>
    <t>BN26</t>
  </si>
  <si>
    <t>BN27</t>
  </si>
  <si>
    <t>BN3</t>
  </si>
  <si>
    <t>BN41</t>
  </si>
  <si>
    <t>BN42</t>
  </si>
  <si>
    <t>BN43</t>
  </si>
  <si>
    <t>BN44</t>
  </si>
  <si>
    <t>BN45</t>
  </si>
  <si>
    <t>BN5</t>
  </si>
  <si>
    <t>BN6</t>
  </si>
  <si>
    <t>BN7</t>
  </si>
  <si>
    <t>BN8</t>
  </si>
  <si>
    <t>BN9</t>
  </si>
  <si>
    <t>BR1</t>
  </si>
  <si>
    <t>BR2</t>
  </si>
  <si>
    <t>BR3</t>
  </si>
  <si>
    <t>BR4</t>
  </si>
  <si>
    <t>BR5</t>
  </si>
  <si>
    <t>BR6</t>
  </si>
  <si>
    <t>BR7</t>
  </si>
  <si>
    <t>BR8</t>
  </si>
  <si>
    <t>BS1</t>
  </si>
  <si>
    <t>BS10</t>
  </si>
  <si>
    <t>BS11</t>
  </si>
  <si>
    <t>BS13</t>
  </si>
  <si>
    <t>BS14</t>
  </si>
  <si>
    <t>BS15</t>
  </si>
  <si>
    <t>BS16</t>
  </si>
  <si>
    <t>BS2</t>
  </si>
  <si>
    <t>BS20</t>
  </si>
  <si>
    <t>BS21</t>
  </si>
  <si>
    <t>BS22</t>
  </si>
  <si>
    <t>BS23</t>
  </si>
  <si>
    <t>BS24</t>
  </si>
  <si>
    <t>BS25</t>
  </si>
  <si>
    <t>BS26</t>
  </si>
  <si>
    <t>BS27</t>
  </si>
  <si>
    <t>BS28</t>
  </si>
  <si>
    <t>BS29</t>
  </si>
  <si>
    <t>BS3</t>
  </si>
  <si>
    <t>BS30</t>
  </si>
  <si>
    <t>BS31</t>
  </si>
  <si>
    <t>BS32</t>
  </si>
  <si>
    <t>BS34</t>
  </si>
  <si>
    <t>BS35</t>
  </si>
  <si>
    <t>BS36</t>
  </si>
  <si>
    <t>BS37</t>
  </si>
  <si>
    <t>BS39</t>
  </si>
  <si>
    <t>BS4</t>
  </si>
  <si>
    <t>BS40</t>
  </si>
  <si>
    <t>BS41</t>
  </si>
  <si>
    <t>BS48</t>
  </si>
  <si>
    <t>BS49</t>
  </si>
  <si>
    <t>BS5</t>
  </si>
  <si>
    <t>BS6</t>
  </si>
  <si>
    <t>BS7</t>
  </si>
  <si>
    <t>BS8</t>
  </si>
  <si>
    <t>BS9</t>
  </si>
  <si>
    <t>BT1</t>
  </si>
  <si>
    <t>BT10</t>
  </si>
  <si>
    <t>BT11</t>
  </si>
  <si>
    <t>BT12</t>
  </si>
  <si>
    <t>BT13</t>
  </si>
  <si>
    <t>BT14</t>
  </si>
  <si>
    <t>BT15</t>
  </si>
  <si>
    <t>BT16</t>
  </si>
  <si>
    <t>BT17</t>
  </si>
  <si>
    <t>BT18</t>
  </si>
  <si>
    <t>BT19</t>
  </si>
  <si>
    <t>BT2</t>
  </si>
  <si>
    <t>BT20</t>
  </si>
  <si>
    <t>BT21</t>
  </si>
  <si>
    <t>BT22</t>
  </si>
  <si>
    <t>BT23</t>
  </si>
  <si>
    <t>BT24</t>
  </si>
  <si>
    <t>BT25</t>
  </si>
  <si>
    <t>BT26</t>
  </si>
  <si>
    <t>BT27</t>
  </si>
  <si>
    <t>BT28</t>
  </si>
  <si>
    <t>BT29</t>
  </si>
  <si>
    <t>BT3</t>
  </si>
  <si>
    <t>BT30</t>
  </si>
  <si>
    <t>BT31</t>
  </si>
  <si>
    <t>BT32</t>
  </si>
  <si>
    <t>BT33</t>
  </si>
  <si>
    <t>BT34</t>
  </si>
  <si>
    <t>BT35</t>
  </si>
  <si>
    <t>BT36</t>
  </si>
  <si>
    <t>BT37</t>
  </si>
  <si>
    <t>BT38</t>
  </si>
  <si>
    <t>BT39</t>
  </si>
  <si>
    <t>BT4</t>
  </si>
  <si>
    <t>BT40</t>
  </si>
  <si>
    <t>BT41</t>
  </si>
  <si>
    <t>BT42</t>
  </si>
  <si>
    <t>BT43</t>
  </si>
  <si>
    <t>BT44</t>
  </si>
  <si>
    <t>BT45</t>
  </si>
  <si>
    <t>BT46</t>
  </si>
  <si>
    <t>BT47</t>
  </si>
  <si>
    <t>BT48</t>
  </si>
  <si>
    <t>BT49</t>
  </si>
  <si>
    <t>BT5</t>
  </si>
  <si>
    <t>BT51</t>
  </si>
  <si>
    <t>BT52</t>
  </si>
  <si>
    <t>BT53</t>
  </si>
  <si>
    <t>BT54</t>
  </si>
  <si>
    <t>BT55</t>
  </si>
  <si>
    <t>BT56</t>
  </si>
  <si>
    <t>BT57</t>
  </si>
  <si>
    <t>BT6</t>
  </si>
  <si>
    <t>BT60</t>
  </si>
  <si>
    <t>BT61</t>
  </si>
  <si>
    <t>BT62</t>
  </si>
  <si>
    <t>BT63</t>
  </si>
  <si>
    <t>BT64</t>
  </si>
  <si>
    <t>BT65</t>
  </si>
  <si>
    <t>BT66</t>
  </si>
  <si>
    <t>BT67</t>
  </si>
  <si>
    <t>BT68</t>
  </si>
  <si>
    <t>BT69</t>
  </si>
  <si>
    <t>BT7</t>
  </si>
  <si>
    <t>BT70</t>
  </si>
  <si>
    <t>BT71</t>
  </si>
  <si>
    <t>BT74</t>
  </si>
  <si>
    <t>BT75</t>
  </si>
  <si>
    <t>BT76</t>
  </si>
  <si>
    <t>BT77</t>
  </si>
  <si>
    <t>BT78</t>
  </si>
  <si>
    <t>BT79</t>
  </si>
  <si>
    <t>BT8</t>
  </si>
  <si>
    <t>BT80</t>
  </si>
  <si>
    <t>BT81</t>
  </si>
  <si>
    <t>BT82</t>
  </si>
  <si>
    <t>BT9</t>
  </si>
  <si>
    <t>BT92</t>
  </si>
  <si>
    <t>BT93</t>
  </si>
  <si>
    <t>BT94</t>
  </si>
  <si>
    <t>CA1</t>
  </si>
  <si>
    <t>CA10</t>
  </si>
  <si>
    <t>CA11</t>
  </si>
  <si>
    <t>CA12</t>
  </si>
  <si>
    <t>CA13</t>
  </si>
  <si>
    <t>CA14</t>
  </si>
  <si>
    <t>CA15</t>
  </si>
  <si>
    <t>CA16</t>
  </si>
  <si>
    <t>CA17</t>
  </si>
  <si>
    <t>CA18</t>
  </si>
  <si>
    <t>CA19</t>
  </si>
  <si>
    <t>CA2</t>
  </si>
  <si>
    <t>CA20</t>
  </si>
  <si>
    <t>CA21</t>
  </si>
  <si>
    <t>CA22</t>
  </si>
  <si>
    <t>CA23</t>
  </si>
  <si>
    <t>CA24</t>
  </si>
  <si>
    <t>CA25</t>
  </si>
  <si>
    <t>CA26</t>
  </si>
  <si>
    <t>CA27</t>
  </si>
  <si>
    <t>CA28</t>
  </si>
  <si>
    <t>CA3</t>
  </si>
  <si>
    <t>CA4</t>
  </si>
  <si>
    <t>CA5</t>
  </si>
  <si>
    <t>CA6</t>
  </si>
  <si>
    <t>CA7</t>
  </si>
  <si>
    <t>CA8</t>
  </si>
  <si>
    <t>CA9</t>
  </si>
  <si>
    <t>CB1</t>
  </si>
  <si>
    <t>CB10</t>
  </si>
  <si>
    <t>CB11</t>
  </si>
  <si>
    <t>CB2</t>
  </si>
  <si>
    <t>CB3</t>
  </si>
  <si>
    <t>CB4</t>
  </si>
  <si>
    <t>CB5</t>
  </si>
  <si>
    <t>CB6</t>
  </si>
  <si>
    <t>CB7</t>
  </si>
  <si>
    <t>CB8</t>
  </si>
  <si>
    <t>CB9</t>
  </si>
  <si>
    <t>CF10</t>
  </si>
  <si>
    <t>CF11</t>
  </si>
  <si>
    <t>CF14</t>
  </si>
  <si>
    <t>CF15</t>
  </si>
  <si>
    <t>CF23</t>
  </si>
  <si>
    <t>CF24</t>
  </si>
  <si>
    <t>CF3</t>
  </si>
  <si>
    <t>CF31</t>
  </si>
  <si>
    <t>CF32</t>
  </si>
  <si>
    <t>CF33</t>
  </si>
  <si>
    <t>CF34</t>
  </si>
  <si>
    <t>CF35</t>
  </si>
  <si>
    <t>CF36</t>
  </si>
  <si>
    <t>CF37</t>
  </si>
  <si>
    <t>CF38</t>
  </si>
  <si>
    <t>CF39</t>
  </si>
  <si>
    <t>CF40</t>
  </si>
  <si>
    <t>CF41</t>
  </si>
  <si>
    <t>CF42</t>
  </si>
  <si>
    <t>CF43</t>
  </si>
  <si>
    <t>CF44</t>
  </si>
  <si>
    <t>CF45</t>
  </si>
  <si>
    <t>CF46</t>
  </si>
  <si>
    <t>CF47</t>
  </si>
  <si>
    <t>CF48</t>
  </si>
  <si>
    <t>CF5</t>
  </si>
  <si>
    <t>CF61</t>
  </si>
  <si>
    <t>CF62</t>
  </si>
  <si>
    <t>CF63</t>
  </si>
  <si>
    <t>CF64</t>
  </si>
  <si>
    <t>CF71</t>
  </si>
  <si>
    <t>CF72</t>
  </si>
  <si>
    <t>CF81</t>
  </si>
  <si>
    <t>CF82</t>
  </si>
  <si>
    <t>CF83</t>
  </si>
  <si>
    <t>CH1</t>
  </si>
  <si>
    <t>CH2</t>
  </si>
  <si>
    <t>CH3</t>
  </si>
  <si>
    <t>CH4</t>
  </si>
  <si>
    <t>CH41</t>
  </si>
  <si>
    <t>CH42</t>
  </si>
  <si>
    <t>CH43</t>
  </si>
  <si>
    <t>CH44</t>
  </si>
  <si>
    <t>CH45</t>
  </si>
  <si>
    <t>CH46</t>
  </si>
  <si>
    <t>CH47</t>
  </si>
  <si>
    <t>CH48</t>
  </si>
  <si>
    <t>CH49</t>
  </si>
  <si>
    <t>CH5</t>
  </si>
  <si>
    <t>CH6</t>
  </si>
  <si>
    <t>CH60</t>
  </si>
  <si>
    <t>CH61</t>
  </si>
  <si>
    <t>CH62</t>
  </si>
  <si>
    <t>CH63</t>
  </si>
  <si>
    <t>CH64</t>
  </si>
  <si>
    <t>CH65</t>
  </si>
  <si>
    <t>CH66</t>
  </si>
  <si>
    <t>CH7</t>
  </si>
  <si>
    <t>CH8</t>
  </si>
  <si>
    <t>CM0</t>
  </si>
  <si>
    <t>CM1</t>
  </si>
  <si>
    <t>CM11</t>
  </si>
  <si>
    <t>CM12</t>
  </si>
  <si>
    <t>CM13</t>
  </si>
  <si>
    <t>CM14</t>
  </si>
  <si>
    <t>CM15</t>
  </si>
  <si>
    <t>CM16</t>
  </si>
  <si>
    <t>CM17</t>
  </si>
  <si>
    <t>CM18</t>
  </si>
  <si>
    <t>CM19</t>
  </si>
  <si>
    <t>CM2</t>
  </si>
  <si>
    <t>CM20</t>
  </si>
  <si>
    <t>CM21</t>
  </si>
  <si>
    <t>CM22</t>
  </si>
  <si>
    <t>CM23</t>
  </si>
  <si>
    <t>CM24</t>
  </si>
  <si>
    <t>CM3</t>
  </si>
  <si>
    <t>CM4</t>
  </si>
  <si>
    <t>CM5</t>
  </si>
  <si>
    <t>CM6</t>
  </si>
  <si>
    <t>CM7</t>
  </si>
  <si>
    <t>CM8</t>
  </si>
  <si>
    <t>CM9</t>
  </si>
  <si>
    <t>CO1</t>
  </si>
  <si>
    <t>CO10</t>
  </si>
  <si>
    <t>CO11</t>
  </si>
  <si>
    <t>CO12</t>
  </si>
  <si>
    <t>CO13</t>
  </si>
  <si>
    <t>CO14</t>
  </si>
  <si>
    <t>CO15</t>
  </si>
  <si>
    <t>CO16</t>
  </si>
  <si>
    <t>CO2</t>
  </si>
  <si>
    <t>CO3</t>
  </si>
  <si>
    <t>CO4</t>
  </si>
  <si>
    <t>CO5</t>
  </si>
  <si>
    <t>CO6</t>
  </si>
  <si>
    <t>CO7</t>
  </si>
  <si>
    <t>CO8</t>
  </si>
  <si>
    <t>CO9</t>
  </si>
  <si>
    <t>CR0</t>
  </si>
  <si>
    <t>CR2</t>
  </si>
  <si>
    <t>CR3</t>
  </si>
  <si>
    <t>CR4</t>
  </si>
  <si>
    <t>CR5</t>
  </si>
  <si>
    <t>CR6</t>
  </si>
  <si>
    <t>CR7</t>
  </si>
  <si>
    <t>CR8</t>
  </si>
  <si>
    <t>CT1</t>
  </si>
  <si>
    <t>CT10</t>
  </si>
  <si>
    <t>CT11</t>
  </si>
  <si>
    <t>CT12</t>
  </si>
  <si>
    <t>CT13</t>
  </si>
  <si>
    <t>CT14</t>
  </si>
  <si>
    <t>CT15</t>
  </si>
  <si>
    <t>CT16</t>
  </si>
  <si>
    <t>CT17</t>
  </si>
  <si>
    <t>CT18</t>
  </si>
  <si>
    <t>CT19</t>
  </si>
  <si>
    <t>CT2</t>
  </si>
  <si>
    <t>CT20</t>
  </si>
  <si>
    <t>CT21</t>
  </si>
  <si>
    <t>CT3</t>
  </si>
  <si>
    <t>CT4</t>
  </si>
  <si>
    <t>CT5</t>
  </si>
  <si>
    <t>CT6</t>
  </si>
  <si>
    <t>CT7</t>
  </si>
  <si>
    <t>CT8</t>
  </si>
  <si>
    <t>CT9</t>
  </si>
  <si>
    <t>CV1</t>
  </si>
  <si>
    <t>CV10</t>
  </si>
  <si>
    <t>CV11</t>
  </si>
  <si>
    <t>CV12</t>
  </si>
  <si>
    <t>CV13</t>
  </si>
  <si>
    <t>CV2</t>
  </si>
  <si>
    <t>CV21</t>
  </si>
  <si>
    <t>CV22</t>
  </si>
  <si>
    <t>CV23</t>
  </si>
  <si>
    <t>CV3</t>
  </si>
  <si>
    <t>CV31</t>
  </si>
  <si>
    <t>CV32</t>
  </si>
  <si>
    <t>CV33</t>
  </si>
  <si>
    <t>CV34</t>
  </si>
  <si>
    <t>CV35</t>
  </si>
  <si>
    <t>CV36</t>
  </si>
  <si>
    <t>CV37</t>
  </si>
  <si>
    <t>CV4</t>
  </si>
  <si>
    <t>CV47</t>
  </si>
  <si>
    <t>CV5</t>
  </si>
  <si>
    <t>CV6</t>
  </si>
  <si>
    <t>CV7</t>
  </si>
  <si>
    <t>CV8</t>
  </si>
  <si>
    <t>CV9</t>
  </si>
  <si>
    <t>CW1</t>
  </si>
  <si>
    <t>CW10</t>
  </si>
  <si>
    <t>CW11</t>
  </si>
  <si>
    <t>CW12</t>
  </si>
  <si>
    <t>CW2</t>
  </si>
  <si>
    <t>CW3</t>
  </si>
  <si>
    <t>CW4</t>
  </si>
  <si>
    <t>CW5</t>
  </si>
  <si>
    <t>CW6</t>
  </si>
  <si>
    <t>CW7</t>
  </si>
  <si>
    <t>CW8</t>
  </si>
  <si>
    <t>CW9</t>
  </si>
  <si>
    <t>DA1</t>
  </si>
  <si>
    <t>DA10</t>
  </si>
  <si>
    <t>DA11</t>
  </si>
  <si>
    <t>DA12</t>
  </si>
  <si>
    <t>DA13</t>
  </si>
  <si>
    <t>DA14</t>
  </si>
  <si>
    <t>DA15</t>
  </si>
  <si>
    <t>DA16</t>
  </si>
  <si>
    <t>DA17</t>
  </si>
  <si>
    <t>DA18</t>
  </si>
  <si>
    <t>DA2</t>
  </si>
  <si>
    <t>DA3</t>
  </si>
  <si>
    <t>DA4</t>
  </si>
  <si>
    <t>DA5</t>
  </si>
  <si>
    <t>DA6</t>
  </si>
  <si>
    <t>DA7</t>
  </si>
  <si>
    <t>DA8</t>
  </si>
  <si>
    <t>DA9</t>
  </si>
  <si>
    <t>DD1</t>
  </si>
  <si>
    <t>DD10</t>
  </si>
  <si>
    <t>DD11</t>
  </si>
  <si>
    <t>DD2</t>
  </si>
  <si>
    <t>DD3</t>
  </si>
  <si>
    <t>DD4</t>
  </si>
  <si>
    <t>DD5</t>
  </si>
  <si>
    <t>DD6</t>
  </si>
  <si>
    <t>DD7</t>
  </si>
  <si>
    <t>DD8</t>
  </si>
  <si>
    <t>DD9</t>
  </si>
  <si>
    <t>DE1</t>
  </si>
  <si>
    <t>DE11</t>
  </si>
  <si>
    <t>DE12</t>
  </si>
  <si>
    <t>DE13</t>
  </si>
  <si>
    <t>DE14</t>
  </si>
  <si>
    <t>DE15</t>
  </si>
  <si>
    <t>DE21</t>
  </si>
  <si>
    <t>DE22</t>
  </si>
  <si>
    <t>DE23</t>
  </si>
  <si>
    <t>DE24</t>
  </si>
  <si>
    <t>DE3</t>
  </si>
  <si>
    <t>DE4</t>
  </si>
  <si>
    <t>DE45</t>
  </si>
  <si>
    <t>DE5</t>
  </si>
  <si>
    <t>DE55</t>
  </si>
  <si>
    <t>DE56</t>
  </si>
  <si>
    <t>DE6</t>
  </si>
  <si>
    <t>DE65</t>
  </si>
  <si>
    <t>DE7</t>
  </si>
  <si>
    <t>DE72</t>
  </si>
  <si>
    <t>DE73</t>
  </si>
  <si>
    <t>DE74</t>
  </si>
  <si>
    <t>DE75</t>
  </si>
  <si>
    <t>DG1</t>
  </si>
  <si>
    <t>DG10</t>
  </si>
  <si>
    <t>DG11</t>
  </si>
  <si>
    <t>DG12</t>
  </si>
  <si>
    <t>DG13</t>
  </si>
  <si>
    <t>DG14</t>
  </si>
  <si>
    <t>DG16</t>
  </si>
  <si>
    <t>DG2</t>
  </si>
  <si>
    <t>DG3</t>
  </si>
  <si>
    <t>DG4</t>
  </si>
  <si>
    <t>DG5</t>
  </si>
  <si>
    <t>DG6</t>
  </si>
  <si>
    <t>DG7</t>
  </si>
  <si>
    <t>DG8</t>
  </si>
  <si>
    <t>DG9</t>
  </si>
  <si>
    <t>DH1</t>
  </si>
  <si>
    <t>DH2</t>
  </si>
  <si>
    <t>DH3</t>
  </si>
  <si>
    <t>DH4</t>
  </si>
  <si>
    <t>DH5</t>
  </si>
  <si>
    <t>DH6</t>
  </si>
  <si>
    <t>DH7</t>
  </si>
  <si>
    <t>DH8</t>
  </si>
  <si>
    <t>DH9</t>
  </si>
  <si>
    <t>DL1</t>
  </si>
  <si>
    <t>DL10</t>
  </si>
  <si>
    <t>DL11</t>
  </si>
  <si>
    <t>DL12</t>
  </si>
  <si>
    <t>DL13</t>
  </si>
  <si>
    <t>DL14</t>
  </si>
  <si>
    <t>DL15</t>
  </si>
  <si>
    <t>DL16</t>
  </si>
  <si>
    <t>DL17</t>
  </si>
  <si>
    <t>DL2</t>
  </si>
  <si>
    <t>DL3</t>
  </si>
  <si>
    <t>DL4</t>
  </si>
  <si>
    <t>DL5</t>
  </si>
  <si>
    <t>DL6</t>
  </si>
  <si>
    <t>DL7</t>
  </si>
  <si>
    <t>DL8</t>
  </si>
  <si>
    <t>DL9</t>
  </si>
  <si>
    <t>DN1</t>
  </si>
  <si>
    <t>DN10</t>
  </si>
  <si>
    <t>DN11</t>
  </si>
  <si>
    <t>DN12</t>
  </si>
  <si>
    <t>DN14</t>
  </si>
  <si>
    <t>DN15</t>
  </si>
  <si>
    <t>DN16</t>
  </si>
  <si>
    <t>DN17</t>
  </si>
  <si>
    <t>DN18</t>
  </si>
  <si>
    <t>DN19</t>
  </si>
  <si>
    <t>DN2</t>
  </si>
  <si>
    <t>DN20</t>
  </si>
  <si>
    <t>DN21</t>
  </si>
  <si>
    <t>DN22</t>
  </si>
  <si>
    <t>DN3</t>
  </si>
  <si>
    <t>DN31</t>
  </si>
  <si>
    <t>DN32</t>
  </si>
  <si>
    <t>DN33</t>
  </si>
  <si>
    <t>DN34</t>
  </si>
  <si>
    <t>DN35</t>
  </si>
  <si>
    <t>DN36</t>
  </si>
  <si>
    <t>DN37</t>
  </si>
  <si>
    <t>DN38</t>
  </si>
  <si>
    <t>DN39</t>
  </si>
  <si>
    <t>DN4</t>
  </si>
  <si>
    <t>DN40</t>
  </si>
  <si>
    <t>DN41</t>
  </si>
  <si>
    <t>DN5</t>
  </si>
  <si>
    <t>DN6</t>
  </si>
  <si>
    <t>DN7</t>
  </si>
  <si>
    <t>DN8</t>
  </si>
  <si>
    <t>DN9</t>
  </si>
  <si>
    <t>DT1</t>
  </si>
  <si>
    <t>DT10</t>
  </si>
  <si>
    <t>DT11</t>
  </si>
  <si>
    <t>DT2</t>
  </si>
  <si>
    <t>DT3</t>
  </si>
  <si>
    <t>DT4</t>
  </si>
  <si>
    <t>DT5</t>
  </si>
  <si>
    <t>DT6</t>
  </si>
  <si>
    <t>DT7</t>
  </si>
  <si>
    <t>DT8</t>
  </si>
  <si>
    <t>DT9</t>
  </si>
  <si>
    <t>DY1</t>
  </si>
  <si>
    <t>DY10</t>
  </si>
  <si>
    <t>DY11</t>
  </si>
  <si>
    <t>DY12</t>
  </si>
  <si>
    <t>DY13</t>
  </si>
  <si>
    <t>DY14</t>
  </si>
  <si>
    <t>DY2</t>
  </si>
  <si>
    <t>DY3</t>
  </si>
  <si>
    <t>DY4</t>
  </si>
  <si>
    <t>DY5</t>
  </si>
  <si>
    <t>DY6</t>
  </si>
  <si>
    <t>DY7</t>
  </si>
  <si>
    <t>DY8</t>
  </si>
  <si>
    <t>DY9</t>
  </si>
  <si>
    <t>E1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</si>
  <si>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</si>
  <si>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</si>
  <si>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</si>
  <si>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</si>
  <si>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</si>
  <si>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</si>
  <si>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</si>
  <si>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</si>
  <si>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</si>
  <si>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E1W</t>
  </si>
  <si>
    <t>E2</t>
  </si>
  <si>
    <t>E3</t>
  </si>
  <si>
    <t>E4</t>
  </si>
  <si>
    <t>E5</t>
  </si>
  <si>
    <t>E6</t>
  </si>
  <si>
    <t>E7</t>
  </si>
  <si>
    <t>E8</t>
  </si>
  <si>
    <t>E9</t>
  </si>
  <si>
    <t>EC1</t>
  </si>
  <si>
    <t>EC1A</t>
  </si>
  <si>
    <t>EC1M</t>
  </si>
  <si>
    <t>EC1N</t>
  </si>
  <si>
    <t>EC1R</t>
  </si>
  <si>
    <t>EC1V</t>
  </si>
  <si>
    <t>EC1Y</t>
  </si>
  <si>
    <t>EC2</t>
  </si>
  <si>
    <t>EC2A</t>
  </si>
  <si>
    <t>EC2M</t>
  </si>
  <si>
    <t>EC2N</t>
  </si>
  <si>
    <t>EC2R</t>
  </si>
  <si>
    <t>EC2V</t>
  </si>
  <si>
    <t>EC2Y</t>
  </si>
  <si>
    <t>EC3</t>
  </si>
  <si>
    <t>EC3A</t>
  </si>
  <si>
    <t>EC3M</t>
  </si>
  <si>
    <t>EC3N</t>
  </si>
  <si>
    <t>EC3P</t>
  </si>
  <si>
    <t>EC3R</t>
  </si>
  <si>
    <t>EC3V</t>
  </si>
  <si>
    <t>EC4</t>
  </si>
  <si>
    <t>EC4A</t>
  </si>
  <si>
    <t>EC4M</t>
  </si>
  <si>
    <t>EC4N</t>
  </si>
  <si>
    <t>EC4R</t>
  </si>
  <si>
    <t>EC4V</t>
  </si>
  <si>
    <t>EC4Y</t>
  </si>
  <si>
    <t>EH1</t>
  </si>
  <si>
    <t>EH10</t>
  </si>
  <si>
    <t>EH11</t>
  </si>
  <si>
    <t>EH12</t>
  </si>
  <si>
    <t>EH13</t>
  </si>
  <si>
    <t>EH14</t>
  </si>
  <si>
    <t>EH15</t>
  </si>
  <si>
    <t>EH16</t>
  </si>
  <si>
    <t>EH17</t>
  </si>
  <si>
    <t>EH18</t>
  </si>
  <si>
    <t>EH19</t>
  </si>
  <si>
    <t>EH2</t>
  </si>
  <si>
    <t>EH20</t>
  </si>
  <si>
    <t>EH21</t>
  </si>
  <si>
    <t>EH22</t>
  </si>
  <si>
    <t>EH23</t>
  </si>
  <si>
    <t>EH24</t>
  </si>
  <si>
    <t>EH25</t>
  </si>
  <si>
    <t>EH26</t>
  </si>
  <si>
    <t>EH27</t>
  </si>
  <si>
    <t>EH28</t>
  </si>
  <si>
    <t>EH29</t>
  </si>
  <si>
    <t>EH3</t>
  </si>
  <si>
    <t>EH30</t>
  </si>
  <si>
    <t>EH31</t>
  </si>
  <si>
    <t>EH32</t>
  </si>
  <si>
    <t>EH33</t>
  </si>
  <si>
    <t>EH34</t>
  </si>
  <si>
    <t>EH35</t>
  </si>
  <si>
    <t>EH36</t>
  </si>
  <si>
    <t>EH37</t>
  </si>
  <si>
    <t>EH38</t>
  </si>
  <si>
    <t>EH39</t>
  </si>
  <si>
    <t>EH4</t>
  </si>
  <si>
    <t>EH40</t>
  </si>
  <si>
    <t>EH41</t>
  </si>
  <si>
    <t>EH42</t>
  </si>
  <si>
    <t>EH43</t>
  </si>
  <si>
    <t>EH44</t>
  </si>
  <si>
    <t>EH45</t>
  </si>
  <si>
    <t>EH46</t>
  </si>
  <si>
    <t>EH47</t>
  </si>
  <si>
    <t>EH48</t>
  </si>
  <si>
    <t>EH49</t>
  </si>
  <si>
    <t>EH5</t>
  </si>
  <si>
    <t>EH51</t>
  </si>
  <si>
    <t>EH52</t>
  </si>
  <si>
    <t>EH53</t>
  </si>
  <si>
    <t>EH54</t>
  </si>
  <si>
    <t>EH55</t>
  </si>
  <si>
    <t>EH6</t>
  </si>
  <si>
    <t>EH7</t>
  </si>
  <si>
    <t>EH8</t>
  </si>
  <si>
    <t>EH9</t>
  </si>
  <si>
    <t>EN1</t>
  </si>
  <si>
    <t>EN10</t>
  </si>
  <si>
    <t>EN11</t>
  </si>
  <si>
    <t>EN2</t>
  </si>
  <si>
    <t>EN3</t>
  </si>
  <si>
    <t>EN4</t>
  </si>
  <si>
    <t>EN5</t>
  </si>
  <si>
    <t>EN6</t>
  </si>
  <si>
    <t>EN7</t>
  </si>
  <si>
    <t>EN8</t>
  </si>
  <si>
    <t>EN9</t>
  </si>
  <si>
    <t>EX1</t>
  </si>
  <si>
    <t>EX10</t>
  </si>
  <si>
    <t>EX11</t>
  </si>
  <si>
    <t>EX12</t>
  </si>
  <si>
    <t>EX13</t>
  </si>
  <si>
    <t>EX14</t>
  </si>
  <si>
    <t>EX15</t>
  </si>
  <si>
    <t>EX16</t>
  </si>
  <si>
    <t>EX17</t>
  </si>
  <si>
    <t>EX18</t>
  </si>
  <si>
    <t>EX19</t>
  </si>
  <si>
    <t>EX2</t>
  </si>
  <si>
    <t>EX20</t>
  </si>
  <si>
    <t>EX21</t>
  </si>
  <si>
    <t>EX22</t>
  </si>
  <si>
    <t>EX23</t>
  </si>
  <si>
    <t>EX24</t>
  </si>
  <si>
    <t>EX3</t>
  </si>
  <si>
    <t>EX31</t>
  </si>
  <si>
    <t>EX32</t>
  </si>
  <si>
    <t>EX33</t>
  </si>
  <si>
    <t>EX34</t>
  </si>
  <si>
    <t>EX35</t>
  </si>
  <si>
    <t>EX36</t>
  </si>
  <si>
    <t>EX37</t>
  </si>
  <si>
    <t>EX38</t>
  </si>
  <si>
    <t>EX39</t>
  </si>
  <si>
    <t>EX4</t>
  </si>
  <si>
    <t>EX5</t>
  </si>
  <si>
    <t>EX6</t>
  </si>
  <si>
    <t>EX7</t>
  </si>
  <si>
    <t>EX8</t>
  </si>
  <si>
    <t>EX9</t>
  </si>
  <si>
    <t>FK1</t>
  </si>
  <si>
    <t>FK10</t>
  </si>
  <si>
    <t>FK11</t>
  </si>
  <si>
    <t>FK12</t>
  </si>
  <si>
    <t>FK13</t>
  </si>
  <si>
    <t>FK14</t>
  </si>
  <si>
    <t>FK15</t>
  </si>
  <si>
    <t>FK16</t>
  </si>
  <si>
    <t>FK17</t>
  </si>
  <si>
    <t>FK18</t>
  </si>
  <si>
    <t>FK19</t>
  </si>
  <si>
    <t>FK2</t>
  </si>
  <si>
    <t>FK20</t>
  </si>
  <si>
    <t>FK21</t>
  </si>
  <si>
    <t>FK3</t>
  </si>
  <si>
    <t>FK4</t>
  </si>
  <si>
    <t>FK5</t>
  </si>
  <si>
    <t>FK6</t>
  </si>
  <si>
    <t>FK7</t>
  </si>
  <si>
    <t>FK8</t>
  </si>
  <si>
    <t>FK9</t>
  </si>
  <si>
    <t>FY1</t>
  </si>
  <si>
    <t>FY2</t>
  </si>
  <si>
    <t>FY3</t>
  </si>
  <si>
    <t>FY4</t>
  </si>
  <si>
    <t>FY5</t>
  </si>
  <si>
    <t>FY6</t>
  </si>
  <si>
    <t>FY7</t>
  </si>
  <si>
    <t>FY8</t>
  </si>
  <si>
    <t>G1</t>
  </si>
  <si>
    <t>G11</t>
  </si>
  <si>
    <t>G12</t>
  </si>
  <si>
    <t>G13</t>
  </si>
  <si>
    <t>G14</t>
  </si>
  <si>
    <t>G15</t>
  </si>
  <si>
    <t>G2</t>
  </si>
  <si>
    <t>G20</t>
  </si>
  <si>
    <t>G21</t>
  </si>
  <si>
    <t>G22</t>
  </si>
  <si>
    <t>G23</t>
  </si>
  <si>
    <t>G3</t>
  </si>
  <si>
    <t>G31</t>
  </si>
  <si>
    <t>G32</t>
  </si>
  <si>
    <t>G33</t>
  </si>
  <si>
    <t>G34</t>
  </si>
  <si>
    <t>G4</t>
  </si>
  <si>
    <t>G40</t>
  </si>
  <si>
    <t>G41</t>
  </si>
  <si>
    <t>G42</t>
  </si>
  <si>
    <t>G43</t>
  </si>
  <si>
    <t>G44</t>
  </si>
  <si>
    <t>G45</t>
  </si>
  <si>
    <t>G46</t>
  </si>
  <si>
    <t>G5</t>
  </si>
  <si>
    <t>G51</t>
  </si>
  <si>
    <t>G52</t>
  </si>
  <si>
    <t>G53</t>
  </si>
  <si>
    <t>G60</t>
  </si>
  <si>
    <t>G61</t>
  </si>
  <si>
    <t>G62</t>
  </si>
  <si>
    <t>G63</t>
  </si>
  <si>
    <t>G64</t>
  </si>
  <si>
    <t>G65</t>
  </si>
  <si>
    <t>G66</t>
  </si>
  <si>
    <t>G67</t>
  </si>
  <si>
    <t>G68</t>
  </si>
  <si>
    <t>G69</t>
  </si>
  <si>
    <t>G71</t>
  </si>
  <si>
    <t>G72</t>
  </si>
  <si>
    <t>G73</t>
  </si>
  <si>
    <t>G74</t>
  </si>
  <si>
    <t>G76</t>
  </si>
  <si>
    <t>G77</t>
  </si>
  <si>
    <t>G78</t>
  </si>
  <si>
    <t>G81</t>
  </si>
  <si>
    <t>G82</t>
  </si>
  <si>
    <t>G83</t>
  </si>
  <si>
    <t>G84</t>
  </si>
  <si>
    <t>GL1</t>
  </si>
  <si>
    <t>GL10</t>
  </si>
  <si>
    <t>GL11</t>
  </si>
  <si>
    <t>GL12</t>
  </si>
  <si>
    <t>GL13</t>
  </si>
  <si>
    <t>GL14</t>
  </si>
  <si>
    <t>GL15</t>
  </si>
  <si>
    <t>GL16</t>
  </si>
  <si>
    <t>GL17</t>
  </si>
  <si>
    <t>GL18</t>
  </si>
  <si>
    <t>GL19</t>
  </si>
  <si>
    <t>GL2</t>
  </si>
  <si>
    <t>GL20</t>
  </si>
  <si>
    <t>GL3</t>
  </si>
  <si>
    <t>GL4</t>
  </si>
  <si>
    <t>GL5</t>
  </si>
  <si>
    <t>GL50</t>
  </si>
  <si>
    <t>GL51</t>
  </si>
  <si>
    <t>GL52</t>
  </si>
  <si>
    <t>GL53</t>
  </si>
  <si>
    <t>GL54</t>
  </si>
  <si>
    <t>GL55</t>
  </si>
  <si>
    <t>GL56</t>
  </si>
  <si>
    <t>GL6</t>
  </si>
  <si>
    <t>GL7</t>
  </si>
  <si>
    <t>GL8</t>
  </si>
  <si>
    <t>GL9</t>
  </si>
  <si>
    <t>GU1</t>
  </si>
  <si>
    <t>GU10</t>
  </si>
  <si>
    <t>GU11</t>
  </si>
  <si>
    <t>GU12</t>
  </si>
  <si>
    <t>GU14</t>
  </si>
  <si>
    <t>GU15</t>
  </si>
  <si>
    <t>GU16</t>
  </si>
  <si>
    <t>GU17</t>
  </si>
  <si>
    <t>GU18</t>
  </si>
  <si>
    <t>GU19</t>
  </si>
  <si>
    <t>GU2</t>
  </si>
  <si>
    <t>GU20</t>
  </si>
  <si>
    <t>GU21</t>
  </si>
  <si>
    <t>GU22</t>
  </si>
  <si>
    <t>GU23</t>
  </si>
  <si>
    <t>GU24</t>
  </si>
  <si>
    <t>GU25</t>
  </si>
  <si>
    <t>GU26</t>
  </si>
  <si>
    <t>GU27</t>
  </si>
  <si>
    <t>GU28</t>
  </si>
  <si>
    <t>GU29</t>
  </si>
  <si>
    <t>GU3</t>
  </si>
  <si>
    <t>GU30</t>
  </si>
  <si>
    <t>GU31</t>
  </si>
  <si>
    <t>GU32</t>
  </si>
  <si>
    <t>GU33</t>
  </si>
  <si>
    <t>GU34</t>
  </si>
  <si>
    <t>GU35</t>
  </si>
  <si>
    <t>GU4</t>
  </si>
  <si>
    <t>GU46</t>
  </si>
  <si>
    <t>GU47</t>
  </si>
  <si>
    <t>GU5</t>
  </si>
  <si>
    <t>GU51</t>
  </si>
  <si>
    <t>GU52</t>
  </si>
  <si>
    <t>GU6</t>
  </si>
  <si>
    <t>GU7</t>
  </si>
  <si>
    <t>GU8</t>
  </si>
  <si>
    <t>GU9</t>
  </si>
  <si>
    <t>HA0</t>
  </si>
  <si>
    <t>HA1</t>
  </si>
  <si>
    <t>HA2</t>
  </si>
  <si>
    <t>HA3</t>
  </si>
  <si>
    <t>HA4</t>
  </si>
  <si>
    <t>HA5</t>
  </si>
  <si>
    <t>HA6</t>
  </si>
  <si>
    <t>HA7</t>
  </si>
  <si>
    <t>HA8</t>
  </si>
  <si>
    <t>HA9</t>
  </si>
  <si>
    <t>HD1</t>
  </si>
  <si>
    <t>HD2</t>
  </si>
  <si>
    <t>HD3</t>
  </si>
  <si>
    <t>HD4</t>
  </si>
  <si>
    <t>HD5</t>
  </si>
  <si>
    <t>HD6</t>
  </si>
  <si>
    <t>HD7</t>
  </si>
  <si>
    <t>HD8</t>
  </si>
  <si>
    <t>HD9</t>
  </si>
  <si>
    <t>HG1</t>
  </si>
  <si>
    <t>HG2</t>
  </si>
  <si>
    <t>HG3</t>
  </si>
  <si>
    <t>HG4</t>
  </si>
  <si>
    <t>HG5</t>
  </si>
  <si>
    <t>HP1</t>
  </si>
  <si>
    <t>HP10</t>
  </si>
  <si>
    <t>HP11</t>
  </si>
  <si>
    <t>HP12</t>
  </si>
  <si>
    <t>HP13</t>
  </si>
  <si>
    <t>HP14</t>
  </si>
  <si>
    <t>HP15</t>
  </si>
  <si>
    <t>HP16</t>
  </si>
  <si>
    <t>HP17</t>
  </si>
  <si>
    <t>HP18</t>
  </si>
  <si>
    <t>HP19</t>
  </si>
  <si>
    <t>HP2</t>
  </si>
  <si>
    <t>HP20</t>
  </si>
  <si>
    <t>HP21</t>
  </si>
  <si>
    <t>HP22</t>
  </si>
  <si>
    <t>HP23</t>
  </si>
  <si>
    <t>HP27</t>
  </si>
  <si>
    <t>HP3</t>
  </si>
  <si>
    <t>HP4</t>
  </si>
  <si>
    <t>HP5</t>
  </si>
  <si>
    <t>HP6</t>
  </si>
  <si>
    <t>HP7</t>
  </si>
  <si>
    <t>HP8</t>
  </si>
  <si>
    <t>HP9</t>
  </si>
  <si>
    <t>HR1</t>
  </si>
  <si>
    <t>HR2</t>
  </si>
  <si>
    <t>HR3</t>
  </si>
  <si>
    <t>HR4</t>
  </si>
  <si>
    <t>HR5</t>
  </si>
  <si>
    <t>HR6</t>
  </si>
  <si>
    <t>HR7</t>
  </si>
  <si>
    <t>HR8</t>
  </si>
  <si>
    <t>HR9</t>
  </si>
  <si>
    <t>HS1</t>
  </si>
  <si>
    <t>HS2</t>
  </si>
  <si>
    <t>HS3</t>
  </si>
  <si>
    <t>HS4</t>
  </si>
  <si>
    <t>HS5</t>
  </si>
  <si>
    <t>HS6</t>
  </si>
  <si>
    <t>HS7</t>
  </si>
  <si>
    <t>HS8</t>
  </si>
  <si>
    <t>HS9</t>
  </si>
  <si>
    <t>HU1</t>
  </si>
  <si>
    <t>HU10</t>
  </si>
  <si>
    <t>HU11</t>
  </si>
  <si>
    <t>HU12</t>
  </si>
  <si>
    <t>HU13</t>
  </si>
  <si>
    <t>HU14</t>
  </si>
  <si>
    <t>HU15</t>
  </si>
  <si>
    <t>HU16</t>
  </si>
  <si>
    <t>HU17</t>
  </si>
  <si>
    <t>HU18</t>
  </si>
  <si>
    <t>HU19</t>
  </si>
  <si>
    <t>HU2</t>
  </si>
  <si>
    <t>HU20</t>
  </si>
  <si>
    <t>HU3</t>
  </si>
  <si>
    <t>HU4</t>
  </si>
  <si>
    <t>HU5</t>
  </si>
  <si>
    <t>HU6</t>
  </si>
  <si>
    <t>HU7</t>
  </si>
  <si>
    <t>HU8</t>
  </si>
  <si>
    <t>HU9</t>
  </si>
  <si>
    <t>HX1</t>
  </si>
  <si>
    <t>HX2</t>
  </si>
  <si>
    <t>HX3</t>
  </si>
  <si>
    <t>HX4</t>
  </si>
  <si>
    <t>HX5</t>
  </si>
  <si>
    <t>HX6</t>
  </si>
  <si>
    <t>HX7</t>
  </si>
  <si>
    <t>IG1</t>
  </si>
  <si>
    <t>IG10</t>
  </si>
  <si>
    <t>IG11</t>
  </si>
  <si>
    <t>IG2</t>
  </si>
  <si>
    <t>IG3</t>
  </si>
  <si>
    <t>IG4</t>
  </si>
  <si>
    <t>IG5</t>
  </si>
  <si>
    <t>IG6</t>
  </si>
  <si>
    <t>IG7</t>
  </si>
  <si>
    <t>IG8</t>
  </si>
  <si>
    <t>IG9</t>
  </si>
  <si>
    <t>IP1</t>
  </si>
  <si>
    <t>IP10</t>
  </si>
  <si>
    <t>IP11</t>
  </si>
  <si>
    <t>IP12</t>
  </si>
  <si>
    <t>IP13</t>
  </si>
  <si>
    <t>IP14</t>
  </si>
  <si>
    <t>IP15</t>
  </si>
  <si>
    <t>IP16</t>
  </si>
  <si>
    <t>IP17</t>
  </si>
  <si>
    <t>IP18</t>
  </si>
  <si>
    <t>IP19</t>
  </si>
  <si>
    <t>IP2</t>
  </si>
  <si>
    <t>IP20</t>
  </si>
  <si>
    <t>IP21</t>
  </si>
  <si>
    <t>IP22</t>
  </si>
  <si>
    <t>IP23</t>
  </si>
  <si>
    <t>IP24</t>
  </si>
  <si>
    <t>IP25</t>
  </si>
  <si>
    <t>IP26</t>
  </si>
  <si>
    <t>IP27</t>
  </si>
  <si>
    <t>IP28</t>
  </si>
  <si>
    <t>IP29</t>
  </si>
  <si>
    <t>IP3</t>
  </si>
  <si>
    <t>IP30</t>
  </si>
  <si>
    <t>IP31</t>
  </si>
  <si>
    <t>IP32</t>
  </si>
  <si>
    <t>IP33</t>
  </si>
  <si>
    <t>IP4</t>
  </si>
  <si>
    <t>IP5</t>
  </si>
  <si>
    <t>IP6</t>
  </si>
  <si>
    <t>IP7</t>
  </si>
  <si>
    <t>IP8</t>
  </si>
  <si>
    <t>IP9</t>
  </si>
  <si>
    <t>IV1</t>
  </si>
  <si>
    <t>IV10</t>
  </si>
  <si>
    <t>IV11</t>
  </si>
  <si>
    <t>IV12</t>
  </si>
  <si>
    <t>IV13</t>
  </si>
  <si>
    <t>IV14</t>
  </si>
  <si>
    <t>IV15</t>
  </si>
  <si>
    <t>IV16</t>
  </si>
  <si>
    <t>IV17</t>
  </si>
  <si>
    <t>IV18</t>
  </si>
  <si>
    <t>IV19</t>
  </si>
  <si>
    <t>IV2</t>
  </si>
  <si>
    <t>IV20</t>
  </si>
  <si>
    <t>IV21</t>
  </si>
  <si>
    <t>IV22</t>
  </si>
  <si>
    <t>IV23</t>
  </si>
  <si>
    <t>IV24</t>
  </si>
  <si>
    <t>IV25</t>
  </si>
  <si>
    <t>IV26</t>
  </si>
  <si>
    <t>IV27</t>
  </si>
  <si>
    <t>IV28</t>
  </si>
  <si>
    <t>IV3</t>
  </si>
  <si>
    <t>IV30</t>
  </si>
  <si>
    <t>IV31</t>
  </si>
  <si>
    <t>IV32</t>
  </si>
  <si>
    <t>IV36</t>
  </si>
  <si>
    <t>IV4</t>
  </si>
  <si>
    <t>IV40</t>
  </si>
  <si>
    <t>IV41</t>
  </si>
  <si>
    <t>IV42</t>
  </si>
  <si>
    <t>IV43</t>
  </si>
  <si>
    <t>IV44</t>
  </si>
  <si>
    <t>IV45</t>
  </si>
  <si>
    <t>IV46</t>
  </si>
  <si>
    <t>IV47</t>
  </si>
  <si>
    <t>IV48</t>
  </si>
  <si>
    <t>IV49</t>
  </si>
  <si>
    <t>IV5</t>
  </si>
  <si>
    <t>IV51</t>
  </si>
  <si>
    <t>IV52</t>
  </si>
  <si>
    <t>IV53</t>
  </si>
  <si>
    <t>IV54</t>
  </si>
  <si>
    <t>IV55</t>
  </si>
  <si>
    <t>IV56</t>
  </si>
  <si>
    <t>IV6</t>
  </si>
  <si>
    <t>IV63</t>
  </si>
  <si>
    <t>IV7</t>
  </si>
  <si>
    <t>IV8</t>
  </si>
  <si>
    <t>IV9</t>
  </si>
  <si>
    <t>KA1</t>
  </si>
  <si>
    <t>KA10</t>
  </si>
  <si>
    <t>KA11</t>
  </si>
  <si>
    <t>KA12</t>
  </si>
  <si>
    <t>KA13</t>
  </si>
  <si>
    <t>KA14</t>
  </si>
  <si>
    <t>KA15</t>
  </si>
  <si>
    <t>KA16</t>
  </si>
  <si>
    <t>KA17</t>
  </si>
  <si>
    <t>KA18</t>
  </si>
  <si>
    <t>KA19</t>
  </si>
  <si>
    <t>KA2</t>
  </si>
  <si>
    <t>KA20</t>
  </si>
  <si>
    <t>KA21</t>
  </si>
  <si>
    <t>KA22</t>
  </si>
  <si>
    <t>KA23</t>
  </si>
  <si>
    <t>KA24</t>
  </si>
  <si>
    <t>KA25</t>
  </si>
  <si>
    <t>KA26</t>
  </si>
  <si>
    <t>KA27</t>
  </si>
  <si>
    <t>KA28</t>
  </si>
  <si>
    <t>KA29</t>
  </si>
  <si>
    <t>KA3</t>
  </si>
  <si>
    <t>KA30</t>
  </si>
  <si>
    <t>KA4</t>
  </si>
  <si>
    <t>KA5</t>
  </si>
  <si>
    <t>KA6</t>
  </si>
  <si>
    <t>KA7</t>
  </si>
  <si>
    <t>KA8</t>
  </si>
  <si>
    <t>KA9</t>
  </si>
  <si>
    <t>KT1</t>
  </si>
  <si>
    <t>KT10</t>
  </si>
  <si>
    <t>KT11</t>
  </si>
  <si>
    <t>KT12</t>
  </si>
  <si>
    <t>KT13</t>
  </si>
  <si>
    <t>KT14</t>
  </si>
  <si>
    <t>KT15</t>
  </si>
  <si>
    <t>KT16</t>
  </si>
  <si>
    <t>KT17</t>
  </si>
  <si>
    <t>KT18</t>
  </si>
  <si>
    <t>KT19</t>
  </si>
  <si>
    <t>KT2</t>
  </si>
  <si>
    <t>KT20</t>
  </si>
  <si>
    <t>KT21</t>
  </si>
  <si>
    <t>KT22</t>
  </si>
  <si>
    <t>KT23</t>
  </si>
  <si>
    <t>KT24</t>
  </si>
  <si>
    <t>KT3</t>
  </si>
  <si>
    <t>KT4</t>
  </si>
  <si>
    <t>KT5</t>
  </si>
  <si>
    <t>KT6</t>
  </si>
  <si>
    <t>KT7</t>
  </si>
  <si>
    <t>KT8</t>
  </si>
  <si>
    <t>KT9</t>
  </si>
  <si>
    <t>KW1</t>
  </si>
  <si>
    <t>KW10</t>
  </si>
  <si>
    <t>KW11</t>
  </si>
  <si>
    <t>KW12</t>
  </si>
  <si>
    <t>KW13</t>
  </si>
  <si>
    <t>KW14</t>
  </si>
  <si>
    <t>KW15</t>
  </si>
  <si>
    <t>KW16</t>
  </si>
  <si>
    <t>KW17</t>
  </si>
  <si>
    <t>KW2</t>
  </si>
  <si>
    <t>KW3</t>
  </si>
  <si>
    <t>KW5</t>
  </si>
  <si>
    <t>KW6</t>
  </si>
  <si>
    <t>KW7</t>
  </si>
  <si>
    <t>KW8</t>
  </si>
  <si>
    <t>KW9</t>
  </si>
  <si>
    <t>KY1</t>
  </si>
  <si>
    <t>KY10</t>
  </si>
  <si>
    <t>KY11</t>
  </si>
  <si>
    <t>KY12</t>
  </si>
  <si>
    <t>KY13</t>
  </si>
  <si>
    <t>KY14</t>
  </si>
  <si>
    <t>KY15</t>
  </si>
  <si>
    <t>KY16</t>
  </si>
  <si>
    <t>KY2</t>
  </si>
  <si>
    <t>KY3</t>
  </si>
  <si>
    <t>KY4</t>
  </si>
  <si>
    <t>KY5</t>
  </si>
  <si>
    <t>KY6</t>
  </si>
  <si>
    <t>KY7</t>
  </si>
  <si>
    <t>KY8</t>
  </si>
  <si>
    <t>KY9</t>
  </si>
  <si>
    <t>L1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</si>
  <si>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</si>
  <si>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</si>
  <si>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</si>
  <si>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</si>
  <si>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</si>
  <si>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</si>
  <si>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</si>
  <si>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</si>
  <si>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</si>
  <si>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</si>
  <si>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</t>
  </si>
  <si>
    <t>L20</t>
  </si>
  <si>
    <t>L21</t>
  </si>
  <si>
    <t>L22</t>
  </si>
  <si>
    <t>L23</t>
  </si>
  <si>
    <t>L24</t>
  </si>
  <si>
    <t>L25</t>
  </si>
  <si>
    <t>L26</t>
  </si>
  <si>
    <t>L27</t>
  </si>
  <si>
    <t>L28</t>
  </si>
  <si>
    <t>L29</t>
  </si>
  <si>
    <t>L3</t>
  </si>
  <si>
    <t>L30</t>
  </si>
  <si>
    <t>L31</t>
  </si>
  <si>
    <t>L32</t>
  </si>
  <si>
    <t>L33</t>
  </si>
  <si>
    <t>L34</t>
  </si>
  <si>
    <t>L35</t>
  </si>
  <si>
    <t>L36</t>
  </si>
  <si>
    <t>L37</t>
  </si>
  <si>
    <t>L38</t>
  </si>
  <si>
    <t>L39</t>
  </si>
  <si>
    <t>L4</t>
  </si>
  <si>
    <t>L40</t>
  </si>
  <si>
    <t>L5</t>
  </si>
  <si>
    <t>L6</t>
  </si>
  <si>
    <t>L69</t>
  </si>
  <si>
    <t>L7</t>
  </si>
  <si>
    <t>L70</t>
  </si>
  <si>
    <t>L8</t>
  </si>
  <si>
    <t>L9</t>
  </si>
  <si>
    <t>LA1</t>
  </si>
  <si>
    <t>LA10</t>
  </si>
  <si>
    <t>LA11</t>
  </si>
  <si>
    <t>LA12</t>
  </si>
  <si>
    <t>LA13</t>
  </si>
  <si>
    <t>LA14</t>
  </si>
  <si>
    <t>LA15</t>
  </si>
  <si>
    <t>LA16</t>
  </si>
  <si>
    <t>LA17</t>
  </si>
  <si>
    <t>LA18</t>
  </si>
  <si>
    <t>LA19</t>
  </si>
  <si>
    <t>LA2</t>
  </si>
  <si>
    <t>LA20</t>
  </si>
  <si>
    <t>LA21</t>
  </si>
  <si>
    <t>LA22</t>
  </si>
  <si>
    <t>LA23</t>
  </si>
  <si>
    <t>LA3</t>
  </si>
  <si>
    <t>LA4</t>
  </si>
  <si>
    <t>LA5</t>
  </si>
  <si>
    <t>LA6</t>
  </si>
  <si>
    <t>LA7</t>
  </si>
  <si>
    <t>LA8</t>
  </si>
  <si>
    <t>LA9</t>
  </si>
  <si>
    <t>LD1</t>
  </si>
  <si>
    <t>LD2</t>
  </si>
  <si>
    <t>LD3</t>
  </si>
  <si>
    <t>LD4</t>
  </si>
  <si>
    <t>LD5</t>
  </si>
  <si>
    <t>LD6</t>
  </si>
  <si>
    <t>LD7</t>
  </si>
  <si>
    <t>LD8</t>
  </si>
  <si>
    <t>LE1</t>
  </si>
  <si>
    <t>LE10</t>
  </si>
  <si>
    <t>LE11</t>
  </si>
  <si>
    <t>LE12</t>
  </si>
  <si>
    <t>LE13</t>
  </si>
  <si>
    <t>LE14</t>
  </si>
  <si>
    <t>LE15</t>
  </si>
  <si>
    <t>LE16</t>
  </si>
  <si>
    <t>LE17</t>
  </si>
  <si>
    <t>LE18</t>
  </si>
  <si>
    <t>LE2</t>
  </si>
  <si>
    <t>LE3</t>
  </si>
  <si>
    <t>LE4</t>
  </si>
  <si>
    <t>LE5</t>
  </si>
  <si>
    <t>LE6</t>
  </si>
  <si>
    <t>LE65</t>
  </si>
  <si>
    <t>LE67</t>
  </si>
  <si>
    <t>LE7</t>
  </si>
  <si>
    <t>LE8</t>
  </si>
  <si>
    <t>LE9</t>
  </si>
  <si>
    <t>LL11</t>
  </si>
  <si>
    <t>LL12</t>
  </si>
  <si>
    <t>LL13</t>
  </si>
  <si>
    <t>LL14</t>
  </si>
  <si>
    <t>LL15</t>
  </si>
  <si>
    <t>LL16</t>
  </si>
  <si>
    <t>LL17</t>
  </si>
  <si>
    <t>LL18</t>
  </si>
  <si>
    <t>LL19</t>
  </si>
  <si>
    <t>LL20</t>
  </si>
  <si>
    <t>LL21</t>
  </si>
  <si>
    <t>LL22</t>
  </si>
  <si>
    <t>LL23</t>
  </si>
  <si>
    <t>LL24</t>
  </si>
  <si>
    <t>LL25</t>
  </si>
  <si>
    <t>LL26</t>
  </si>
  <si>
    <t>LL27</t>
  </si>
  <si>
    <t>LL28</t>
  </si>
  <si>
    <t>LL29</t>
  </si>
  <si>
    <t>LL30</t>
  </si>
  <si>
    <t>LL31</t>
  </si>
  <si>
    <t>LL32</t>
  </si>
  <si>
    <t>LL33</t>
  </si>
  <si>
    <t>LL34</t>
  </si>
  <si>
    <t>LL35</t>
  </si>
  <si>
    <t>LL36</t>
  </si>
  <si>
    <t>LL37</t>
  </si>
  <si>
    <t>LL38</t>
  </si>
  <si>
    <t>LL39</t>
  </si>
  <si>
    <t>LL40</t>
  </si>
  <si>
    <t>LL41</t>
  </si>
  <si>
    <t>LL42</t>
  </si>
  <si>
    <t>LL43</t>
  </si>
  <si>
    <t>LL44</t>
  </si>
  <si>
    <t>LL45</t>
  </si>
  <si>
    <t>LL46</t>
  </si>
  <si>
    <t>LL47</t>
  </si>
  <si>
    <t>LL48</t>
  </si>
  <si>
    <t>LL49</t>
  </si>
  <si>
    <t>LL51</t>
  </si>
  <si>
    <t>LL52</t>
  </si>
  <si>
    <t>LL53</t>
  </si>
  <si>
    <t>LL54</t>
  </si>
  <si>
    <t>LL55</t>
  </si>
  <si>
    <t>LL56</t>
  </si>
  <si>
    <t>LL57</t>
  </si>
  <si>
    <t>LL58</t>
  </si>
  <si>
    <t>LL59</t>
  </si>
  <si>
    <t>LL60</t>
  </si>
  <si>
    <t>LL61</t>
  </si>
  <si>
    <t>LL62</t>
  </si>
  <si>
    <t>LL63</t>
  </si>
  <si>
    <t>LL64</t>
  </si>
  <si>
    <t>LL65</t>
  </si>
  <si>
    <t>LL66</t>
  </si>
  <si>
    <t>LL67</t>
  </si>
  <si>
    <t>LL68</t>
  </si>
  <si>
    <t>LL69</t>
  </si>
  <si>
    <t>LL70</t>
  </si>
  <si>
    <t>LL71</t>
  </si>
  <si>
    <t>LL72</t>
  </si>
  <si>
    <t>LL73</t>
  </si>
  <si>
    <t>LL74</t>
  </si>
  <si>
    <t>LL75</t>
  </si>
  <si>
    <t>LL76</t>
  </si>
  <si>
    <t>LL77</t>
  </si>
  <si>
    <t>LL78</t>
  </si>
  <si>
    <t>LN1</t>
  </si>
  <si>
    <t>LN10</t>
  </si>
  <si>
    <t>LN11</t>
  </si>
  <si>
    <t>LN12</t>
  </si>
  <si>
    <t>LN13</t>
  </si>
  <si>
    <t>LN2</t>
  </si>
  <si>
    <t>LN3</t>
  </si>
  <si>
    <t>LN4</t>
  </si>
  <si>
    <t>LN5</t>
  </si>
  <si>
    <t>LN6</t>
  </si>
  <si>
    <t>LN7</t>
  </si>
  <si>
    <t>LN8</t>
  </si>
  <si>
    <t>LN9</t>
  </si>
  <si>
    <t>LS1</t>
  </si>
  <si>
    <t>LS10</t>
  </si>
  <si>
    <t>LS11</t>
  </si>
  <si>
    <t>LS12</t>
  </si>
  <si>
    <t>LS13</t>
  </si>
  <si>
    <t>LS14</t>
  </si>
  <si>
    <t>LS15</t>
  </si>
  <si>
    <t>LS16</t>
  </si>
  <si>
    <t>LS17</t>
  </si>
  <si>
    <t>LS18</t>
  </si>
  <si>
    <t>LS19</t>
  </si>
  <si>
    <t>LS2</t>
  </si>
  <si>
    <t>LS20</t>
  </si>
  <si>
    <t>LS21</t>
  </si>
  <si>
    <t>LS22</t>
  </si>
  <si>
    <t>LS23</t>
  </si>
  <si>
    <t>LS24</t>
  </si>
  <si>
    <t>LS25</t>
  </si>
  <si>
    <t>LS26</t>
  </si>
  <si>
    <t>LS27</t>
  </si>
  <si>
    <t>LS28</t>
  </si>
  <si>
    <t>LS29</t>
  </si>
  <si>
    <t>LS3</t>
  </si>
  <si>
    <t>LS4</t>
  </si>
  <si>
    <t>LS5</t>
  </si>
  <si>
    <t>LS6</t>
  </si>
  <si>
    <t>LS7</t>
  </si>
  <si>
    <t>LS8</t>
  </si>
  <si>
    <t>LS9</t>
  </si>
  <si>
    <t>LU1</t>
  </si>
  <si>
    <t>LU2</t>
  </si>
  <si>
    <t>LU3</t>
  </si>
  <si>
    <t>LU4</t>
  </si>
  <si>
    <t>LU5</t>
  </si>
  <si>
    <t>LU6</t>
  </si>
  <si>
    <t>LU7</t>
  </si>
  <si>
    <t>M1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</si>
  <si>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</si>
  <si>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</si>
  <si>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</si>
  <si>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</si>
  <si>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</si>
  <si>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</si>
  <si>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</si>
  <si>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</si>
  <si>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</si>
  <si>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</si>
  <si>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</si>
  <si>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</si>
  <si>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</si>
  <si>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</si>
  <si>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</si>
  <si>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</si>
  <si>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</si>
  <si>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</si>
  <si>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</si>
  <si>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</si>
  <si>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</t>
  </si>
  <si>
    <t>M30</t>
  </si>
  <si>
    <t>M31</t>
  </si>
  <si>
    <t>M32</t>
  </si>
  <si>
    <t>M33</t>
  </si>
  <si>
    <t>M34</t>
  </si>
  <si>
    <t>M35</t>
  </si>
  <si>
    <t>M38</t>
  </si>
  <si>
    <t>M4</t>
  </si>
  <si>
    <t>M40</t>
  </si>
  <si>
    <t>M41</t>
  </si>
  <si>
    <t>M43</t>
  </si>
  <si>
    <t>M44</t>
  </si>
  <si>
    <t>M45</t>
  </si>
  <si>
    <t>M46</t>
  </si>
  <si>
    <t>M5</t>
  </si>
  <si>
    <t>M6</t>
  </si>
  <si>
    <t>M60</t>
  </si>
  <si>
    <t>M7</t>
  </si>
  <si>
    <t>M8</t>
  </si>
  <si>
    <t>M9</t>
  </si>
  <si>
    <t>M90</t>
  </si>
  <si>
    <t>ME1</t>
  </si>
  <si>
    <t>ME10</t>
  </si>
  <si>
    <t>ME11</t>
  </si>
  <si>
    <t>ME12</t>
  </si>
  <si>
    <t>ME13</t>
  </si>
  <si>
    <t>ME14</t>
  </si>
  <si>
    <t>ME15</t>
  </si>
  <si>
    <t>ME16</t>
  </si>
  <si>
    <t>ME17</t>
  </si>
  <si>
    <t>ME18</t>
  </si>
  <si>
    <t>ME19</t>
  </si>
  <si>
    <t>ME2</t>
  </si>
  <si>
    <t>ME20</t>
  </si>
  <si>
    <t>ME3</t>
  </si>
  <si>
    <t>ME4</t>
  </si>
  <si>
    <t>ME5</t>
  </si>
  <si>
    <t>ME6</t>
  </si>
  <si>
    <t>ME7</t>
  </si>
  <si>
    <t>ME8</t>
  </si>
  <si>
    <t>ME9</t>
  </si>
  <si>
    <t>MK1</t>
  </si>
  <si>
    <t>MK10</t>
  </si>
  <si>
    <t>MK11</t>
  </si>
  <si>
    <t>MK12</t>
  </si>
  <si>
    <t>MK13</t>
  </si>
  <si>
    <t>MK14</t>
  </si>
  <si>
    <t>MK15</t>
  </si>
  <si>
    <t>MK16</t>
  </si>
  <si>
    <t>MK17</t>
  </si>
  <si>
    <t>MK18</t>
  </si>
  <si>
    <t>MK19</t>
  </si>
  <si>
    <t>MK2</t>
  </si>
  <si>
    <t>MK3</t>
  </si>
  <si>
    <t>MK4</t>
  </si>
  <si>
    <t>MK40</t>
  </si>
  <si>
    <t>MK41</t>
  </si>
  <si>
    <t>MK42</t>
  </si>
  <si>
    <t>MK43</t>
  </si>
  <si>
    <t>MK44</t>
  </si>
  <si>
    <t>MK45</t>
  </si>
  <si>
    <t>MK46</t>
  </si>
  <si>
    <t>MK5</t>
  </si>
  <si>
    <t>MK6</t>
  </si>
  <si>
    <t>MK7</t>
  </si>
  <si>
    <t>MK8</t>
  </si>
  <si>
    <t>MK9</t>
  </si>
  <si>
    <t>ML1</t>
  </si>
  <si>
    <t>ML10</t>
  </si>
  <si>
    <t>ML11</t>
  </si>
  <si>
    <t>ML12</t>
  </si>
  <si>
    <t>ML2</t>
  </si>
  <si>
    <t>ML3</t>
  </si>
  <si>
    <t>ML4</t>
  </si>
  <si>
    <t>ML5</t>
  </si>
  <si>
    <t>ML6</t>
  </si>
  <si>
    <t>ML7</t>
  </si>
  <si>
    <t>ML8</t>
  </si>
  <si>
    <t>ML9</t>
  </si>
  <si>
    <t>N1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</si>
  <si>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</si>
  <si>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</si>
  <si>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</si>
  <si>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</si>
  <si>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</si>
  <si>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</si>
  <si>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</si>
  <si>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</si>
  <si>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</si>
  <si>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</si>
  <si>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</t>
  </si>
  <si>
    <t>N20</t>
  </si>
  <si>
    <t>N21</t>
  </si>
  <si>
    <t>N22</t>
  </si>
  <si>
    <t>N3</t>
  </si>
  <si>
    <t>N4</t>
  </si>
  <si>
    <t>N5</t>
  </si>
  <si>
    <t>N6</t>
  </si>
  <si>
    <t>N7</t>
  </si>
  <si>
    <t>N8</t>
  </si>
  <si>
    <t>N9</t>
  </si>
  <si>
    <t>NE1</t>
  </si>
  <si>
    <t>NE10</t>
  </si>
  <si>
    <t>NE11</t>
  </si>
  <si>
    <t>NE12</t>
  </si>
  <si>
    <t>NE13</t>
  </si>
  <si>
    <t>NE15</t>
  </si>
  <si>
    <t>NE16</t>
  </si>
  <si>
    <t>NE17</t>
  </si>
  <si>
    <t>NE18</t>
  </si>
  <si>
    <t>NE19</t>
  </si>
  <si>
    <t>NE2</t>
  </si>
  <si>
    <t>NE20</t>
  </si>
  <si>
    <t>NE21</t>
  </si>
  <si>
    <t>NE22</t>
  </si>
  <si>
    <t>NE23</t>
  </si>
  <si>
    <t>NE24</t>
  </si>
  <si>
    <t>NE25</t>
  </si>
  <si>
    <t>NE26</t>
  </si>
  <si>
    <t>NE27</t>
  </si>
  <si>
    <t>NE28</t>
  </si>
  <si>
    <t>NE29</t>
  </si>
  <si>
    <t>NE3</t>
  </si>
  <si>
    <t>NE30</t>
  </si>
  <si>
    <t>NE31</t>
  </si>
  <si>
    <t>NE32</t>
  </si>
  <si>
    <t>NE33</t>
  </si>
  <si>
    <t>NE34</t>
  </si>
  <si>
    <t>NE35</t>
  </si>
  <si>
    <t>NE36</t>
  </si>
  <si>
    <t>NE37</t>
  </si>
  <si>
    <t>NE38</t>
  </si>
  <si>
    <t>NE39</t>
  </si>
  <si>
    <t>NE4</t>
  </si>
  <si>
    <t>NE40</t>
  </si>
  <si>
    <t>NE41</t>
  </si>
  <si>
    <t>NE42</t>
  </si>
  <si>
    <t>NE43</t>
  </si>
  <si>
    <t>NE44</t>
  </si>
  <si>
    <t>NE45</t>
  </si>
  <si>
    <t>NE46</t>
  </si>
  <si>
    <t>NE47</t>
  </si>
  <si>
    <t>NE48</t>
  </si>
  <si>
    <t>NE49</t>
  </si>
  <si>
    <t>NE5</t>
  </si>
  <si>
    <t>NE6</t>
  </si>
  <si>
    <t>NE61</t>
  </si>
  <si>
    <t>NE62</t>
  </si>
  <si>
    <t>NE63</t>
  </si>
  <si>
    <t>NE64</t>
  </si>
  <si>
    <t>NE65</t>
  </si>
  <si>
    <t>NE66</t>
  </si>
  <si>
    <t>NE67</t>
  </si>
  <si>
    <t>NE68</t>
  </si>
  <si>
    <t>NE69</t>
  </si>
  <si>
    <t>NE7</t>
  </si>
  <si>
    <t>NE70</t>
  </si>
  <si>
    <t>NE71</t>
  </si>
  <si>
    <t>NE8</t>
  </si>
  <si>
    <t>NE9</t>
  </si>
  <si>
    <t>NE99</t>
  </si>
  <si>
    <t>NG1</t>
  </si>
  <si>
    <t>NG10</t>
  </si>
  <si>
    <t>NG11</t>
  </si>
  <si>
    <t>NG12</t>
  </si>
  <si>
    <t>NG13</t>
  </si>
  <si>
    <t>NG14</t>
  </si>
  <si>
    <t>NG15</t>
  </si>
  <si>
    <t>NG16</t>
  </si>
  <si>
    <t>NG17</t>
  </si>
  <si>
    <t>NG18</t>
  </si>
  <si>
    <t>NG19</t>
  </si>
  <si>
    <t>NG2</t>
  </si>
  <si>
    <t>NG20</t>
  </si>
  <si>
    <t>NG21</t>
  </si>
  <si>
    <t>NG22</t>
  </si>
  <si>
    <t>NG23</t>
  </si>
  <si>
    <t>NG24</t>
  </si>
  <si>
    <t>NG25</t>
  </si>
  <si>
    <t>NG3</t>
  </si>
  <si>
    <t>NG31</t>
  </si>
  <si>
    <t>NG32</t>
  </si>
  <si>
    <t>NG33</t>
  </si>
  <si>
    <t>NG34</t>
  </si>
  <si>
    <t>NG4</t>
  </si>
  <si>
    <t>NG5</t>
  </si>
  <si>
    <t>NG6</t>
  </si>
  <si>
    <t>NG7</t>
  </si>
  <si>
    <t>NG8</t>
  </si>
  <si>
    <t>NG9</t>
  </si>
  <si>
    <t>NN1</t>
  </si>
  <si>
    <t>NN10</t>
  </si>
  <si>
    <t>NN11</t>
  </si>
  <si>
    <t>NN12</t>
  </si>
  <si>
    <t>NN13</t>
  </si>
  <si>
    <t>NN14</t>
  </si>
  <si>
    <t>NN15</t>
  </si>
  <si>
    <t>NN16</t>
  </si>
  <si>
    <t>NN17</t>
  </si>
  <si>
    <t>NN18</t>
  </si>
  <si>
    <t>NN2</t>
  </si>
  <si>
    <t>NN29</t>
  </si>
  <si>
    <t>NN3</t>
  </si>
  <si>
    <t>NN4</t>
  </si>
  <si>
    <t>NN5</t>
  </si>
  <si>
    <t>NN6</t>
  </si>
  <si>
    <t>NN7</t>
  </si>
  <si>
    <t>NN8</t>
  </si>
  <si>
    <t>NN9</t>
  </si>
  <si>
    <t>NP10</t>
  </si>
  <si>
    <t>NP11</t>
  </si>
  <si>
    <t>NP12</t>
  </si>
  <si>
    <t>NP13</t>
  </si>
  <si>
    <t>NP15</t>
  </si>
  <si>
    <t>NP16</t>
  </si>
  <si>
    <t>NP18</t>
  </si>
  <si>
    <t>NP19</t>
  </si>
  <si>
    <t>NP20</t>
  </si>
  <si>
    <t>NP22</t>
  </si>
  <si>
    <t>NP23</t>
  </si>
  <si>
    <t>NP24</t>
  </si>
  <si>
    <t>NP25</t>
  </si>
  <si>
    <t>NP26</t>
  </si>
  <si>
    <t>NP4</t>
  </si>
  <si>
    <t>NP44</t>
  </si>
  <si>
    <t>NP7</t>
  </si>
  <si>
    <t>NP8</t>
  </si>
  <si>
    <t>NR1</t>
  </si>
  <si>
    <t>NR10</t>
  </si>
  <si>
    <t>NR11</t>
  </si>
  <si>
    <t>NR12</t>
  </si>
  <si>
    <t>NR13</t>
  </si>
  <si>
    <t>NR14</t>
  </si>
  <si>
    <t>NR15</t>
  </si>
  <si>
    <t>NR16</t>
  </si>
  <si>
    <t>NR17</t>
  </si>
  <si>
    <t>NR18</t>
  </si>
  <si>
    <t>NR19</t>
  </si>
  <si>
    <t>NR2</t>
  </si>
  <si>
    <t>NR20</t>
  </si>
  <si>
    <t>NR21</t>
  </si>
  <si>
    <t>NR22</t>
  </si>
  <si>
    <t>NR23</t>
  </si>
  <si>
    <t>NR24</t>
  </si>
  <si>
    <t>NR25</t>
  </si>
  <si>
    <t>NR26</t>
  </si>
  <si>
    <t>NR27</t>
  </si>
  <si>
    <t>NR28</t>
  </si>
  <si>
    <t>NR29</t>
  </si>
  <si>
    <t>NR3</t>
  </si>
  <si>
    <t>NR30</t>
  </si>
  <si>
    <t>NR31</t>
  </si>
  <si>
    <t>NR32</t>
  </si>
  <si>
    <t>NR33</t>
  </si>
  <si>
    <t>NR34</t>
  </si>
  <si>
    <t>NR35</t>
  </si>
  <si>
    <t>NR4</t>
  </si>
  <si>
    <t>NR5</t>
  </si>
  <si>
    <t>NR6</t>
  </si>
  <si>
    <t>NR8</t>
  </si>
  <si>
    <t>NR9</t>
  </si>
  <si>
    <t>NW1</t>
  </si>
  <si>
    <t>NW10</t>
  </si>
  <si>
    <t>NW11</t>
  </si>
  <si>
    <t>NW2</t>
  </si>
  <si>
    <t>NW3</t>
  </si>
  <si>
    <t>NW4</t>
  </si>
  <si>
    <t>NW5</t>
  </si>
  <si>
    <t>NW6</t>
  </si>
  <si>
    <t>NW7</t>
  </si>
  <si>
    <t>NW8</t>
  </si>
  <si>
    <t>NW9</t>
  </si>
  <si>
    <t>OL1</t>
  </si>
  <si>
    <t>OL10</t>
  </si>
  <si>
    <t>OL11</t>
  </si>
  <si>
    <t>OL12</t>
  </si>
  <si>
    <t>OL13</t>
  </si>
  <si>
    <t>OL14</t>
  </si>
  <si>
    <t>OL15</t>
  </si>
  <si>
    <t>OL16</t>
  </si>
  <si>
    <t>OL2</t>
  </si>
  <si>
    <t>OL3</t>
  </si>
  <si>
    <t>OL4</t>
  </si>
  <si>
    <t>OL5</t>
  </si>
  <si>
    <t>OL6</t>
  </si>
  <si>
    <t>OL7</t>
  </si>
  <si>
    <t>OL8</t>
  </si>
  <si>
    <t>OL9</t>
  </si>
  <si>
    <t>OX1</t>
  </si>
  <si>
    <t>OX10</t>
  </si>
  <si>
    <t>OX11</t>
  </si>
  <si>
    <t>OX12</t>
  </si>
  <si>
    <t>OX13</t>
  </si>
  <si>
    <t>OX14</t>
  </si>
  <si>
    <t>OX15</t>
  </si>
  <si>
    <t>OX16</t>
  </si>
  <si>
    <t>OX17</t>
  </si>
  <si>
    <t>OX18</t>
  </si>
  <si>
    <t>OX2</t>
  </si>
  <si>
    <t>OX20</t>
  </si>
  <si>
    <t>OX25</t>
  </si>
  <si>
    <t>OX26</t>
  </si>
  <si>
    <t>OX27</t>
  </si>
  <si>
    <t>OX28</t>
  </si>
  <si>
    <t>OX29</t>
  </si>
  <si>
    <t>OX3</t>
  </si>
  <si>
    <t>OX33</t>
  </si>
  <si>
    <t>OX39</t>
  </si>
  <si>
    <t>OX4</t>
  </si>
  <si>
    <t>OX44</t>
  </si>
  <si>
    <t>OX49</t>
  </si>
  <si>
    <t>OX5</t>
  </si>
  <si>
    <t>OX6</t>
  </si>
  <si>
    <t>OX7</t>
  </si>
  <si>
    <t>OX8</t>
  </si>
  <si>
    <t>OX9</t>
  </si>
  <si>
    <t>PA1</t>
  </si>
  <si>
    <t>PA10</t>
  </si>
  <si>
    <t>PA11</t>
  </si>
  <si>
    <t>PA12</t>
  </si>
  <si>
    <t>PA13</t>
  </si>
  <si>
    <t>PA14</t>
  </si>
  <si>
    <t>PA15</t>
  </si>
  <si>
    <t>PA16</t>
  </si>
  <si>
    <t>PA17</t>
  </si>
  <si>
    <t>PA18</t>
  </si>
  <si>
    <t>PA19</t>
  </si>
  <si>
    <t>PA2</t>
  </si>
  <si>
    <t>PA20</t>
  </si>
  <si>
    <t>PA21</t>
  </si>
  <si>
    <t>PA22</t>
  </si>
  <si>
    <t>PA23</t>
  </si>
  <si>
    <t>PA24</t>
  </si>
  <si>
    <t>PA25</t>
  </si>
  <si>
    <t>PA26</t>
  </si>
  <si>
    <t>PA27</t>
  </si>
  <si>
    <t>PA28</t>
  </si>
  <si>
    <t>PA29</t>
  </si>
  <si>
    <t>PA3</t>
  </si>
  <si>
    <t>PA30</t>
  </si>
  <si>
    <t>PA31</t>
  </si>
  <si>
    <t>PA32</t>
  </si>
  <si>
    <t>PA33</t>
  </si>
  <si>
    <t>PA34</t>
  </si>
  <si>
    <t>PA35</t>
  </si>
  <si>
    <t>PA36</t>
  </si>
  <si>
    <t>PA37</t>
  </si>
  <si>
    <t>PA38</t>
  </si>
  <si>
    <t>PA4</t>
  </si>
  <si>
    <t>PA41</t>
  </si>
  <si>
    <t>PA42</t>
  </si>
  <si>
    <t>PA43</t>
  </si>
  <si>
    <t>PA44</t>
  </si>
  <si>
    <t>PA45</t>
  </si>
  <si>
    <t>PA46</t>
  </si>
  <si>
    <t>PA47</t>
  </si>
  <si>
    <t>PA48</t>
  </si>
  <si>
    <t>PA49</t>
  </si>
  <si>
    <t>PA5</t>
  </si>
  <si>
    <t>PA6</t>
  </si>
  <si>
    <t>PA60</t>
  </si>
  <si>
    <t>PA61</t>
  </si>
  <si>
    <t>PA62</t>
  </si>
  <si>
    <t>PA63</t>
  </si>
  <si>
    <t>PA64</t>
  </si>
  <si>
    <t>PA65</t>
  </si>
  <si>
    <t>PA66</t>
  </si>
  <si>
    <t>PA67</t>
  </si>
  <si>
    <t>PA68</t>
  </si>
  <si>
    <t>PA69</t>
  </si>
  <si>
    <t>PA7</t>
  </si>
  <si>
    <t>PA70</t>
  </si>
  <si>
    <t>PA71</t>
  </si>
  <si>
    <t>PA72</t>
  </si>
  <si>
    <t>PA73</t>
  </si>
  <si>
    <t>PA74</t>
  </si>
  <si>
    <t>PA75</t>
  </si>
  <si>
    <t>PA76</t>
  </si>
  <si>
    <t>PA77</t>
  </si>
  <si>
    <t>PA78</t>
  </si>
  <si>
    <t>PA8</t>
  </si>
  <si>
    <t>PA9</t>
  </si>
  <si>
    <t>PE1</t>
  </si>
  <si>
    <t>PE10</t>
  </si>
  <si>
    <t>PE11</t>
  </si>
  <si>
    <t>PE12</t>
  </si>
  <si>
    <t>PE13</t>
  </si>
  <si>
    <t>PE14</t>
  </si>
  <si>
    <t>PE15</t>
  </si>
  <si>
    <t>PE16</t>
  </si>
  <si>
    <t>PE19</t>
  </si>
  <si>
    <t>PE2</t>
  </si>
  <si>
    <t>PE20</t>
  </si>
  <si>
    <t>PE21</t>
  </si>
  <si>
    <t>PE22</t>
  </si>
  <si>
    <t>PE23</t>
  </si>
  <si>
    <t>PE24</t>
  </si>
  <si>
    <t>PE25</t>
  </si>
  <si>
    <t>PE26</t>
  </si>
  <si>
    <t>PE27</t>
  </si>
  <si>
    <t>PE28</t>
  </si>
  <si>
    <t>PE29</t>
  </si>
  <si>
    <t>PE3</t>
  </si>
  <si>
    <t>PE30</t>
  </si>
  <si>
    <t>PE31</t>
  </si>
  <si>
    <t>PE32</t>
  </si>
  <si>
    <t>PE33</t>
  </si>
  <si>
    <t>PE34</t>
  </si>
  <si>
    <t>PE35</t>
  </si>
  <si>
    <t>PE36</t>
  </si>
  <si>
    <t>PE37</t>
  </si>
  <si>
    <t>PE38</t>
  </si>
  <si>
    <t>PE4</t>
  </si>
  <si>
    <t>PE5</t>
  </si>
  <si>
    <t>PE6</t>
  </si>
  <si>
    <t>PE7</t>
  </si>
  <si>
    <t>PE8</t>
  </si>
  <si>
    <t>PE9</t>
  </si>
  <si>
    <t>PH1</t>
  </si>
  <si>
    <t>PH10</t>
  </si>
  <si>
    <t>PH11</t>
  </si>
  <si>
    <t>PH12</t>
  </si>
  <si>
    <t>PH13</t>
  </si>
  <si>
    <t>PH14</t>
  </si>
  <si>
    <t>PH15</t>
  </si>
  <si>
    <t>PH16</t>
  </si>
  <si>
    <t>PH17</t>
  </si>
  <si>
    <t>PH18</t>
  </si>
  <si>
    <t>PH19</t>
  </si>
  <si>
    <t>PH2</t>
  </si>
  <si>
    <t>PH20</t>
  </si>
  <si>
    <t>PH21</t>
  </si>
  <si>
    <t>PH22</t>
  </si>
  <si>
    <t>PH23</t>
  </si>
  <si>
    <t>PH24</t>
  </si>
  <si>
    <t>PH25</t>
  </si>
  <si>
    <t>PH26</t>
  </si>
  <si>
    <t>PH3</t>
  </si>
  <si>
    <t>PH30</t>
  </si>
  <si>
    <t>PH31</t>
  </si>
  <si>
    <t>PH32</t>
  </si>
  <si>
    <t>PH33</t>
  </si>
  <si>
    <t>PH34</t>
  </si>
  <si>
    <t>PH35</t>
  </si>
  <si>
    <t>PH36</t>
  </si>
  <si>
    <t>PH38</t>
  </si>
  <si>
    <t>PH39</t>
  </si>
  <si>
    <t>PH4</t>
  </si>
  <si>
    <t>PH40</t>
  </si>
  <si>
    <t>PH41</t>
  </si>
  <si>
    <t>PH42</t>
  </si>
  <si>
    <t>PH43</t>
  </si>
  <si>
    <t>PH44</t>
  </si>
  <si>
    <t>PH49</t>
  </si>
  <si>
    <t>PH5</t>
  </si>
  <si>
    <t>PH50</t>
  </si>
  <si>
    <t>PH6</t>
  </si>
  <si>
    <t>PH7</t>
  </si>
  <si>
    <t>PH8</t>
  </si>
  <si>
    <t>PH9</t>
  </si>
  <si>
    <t>PL1</t>
  </si>
  <si>
    <t>PL10</t>
  </si>
  <si>
    <t>PL11</t>
  </si>
  <si>
    <t>PL12</t>
  </si>
  <si>
    <t>PL13</t>
  </si>
  <si>
    <t>PL14</t>
  </si>
  <si>
    <t>PL15</t>
  </si>
  <si>
    <t>PL16</t>
  </si>
  <si>
    <t>PL17</t>
  </si>
  <si>
    <t>PL18</t>
  </si>
  <si>
    <t>PL19</t>
  </si>
  <si>
    <t>PL2</t>
  </si>
  <si>
    <t>PL20</t>
  </si>
  <si>
    <t>PL21</t>
  </si>
  <si>
    <t>PL22</t>
  </si>
  <si>
    <t>PL23</t>
  </si>
  <si>
    <t>PL24</t>
  </si>
  <si>
    <t>PL25</t>
  </si>
  <si>
    <t>PL26</t>
  </si>
  <si>
    <t>PL27</t>
  </si>
  <si>
    <t>PL28</t>
  </si>
  <si>
    <t>PL29</t>
  </si>
  <si>
    <t>PL3</t>
  </si>
  <si>
    <t>PL30</t>
  </si>
  <si>
    <t>PL31</t>
  </si>
  <si>
    <t>PL32</t>
  </si>
  <si>
    <t>PL33</t>
  </si>
  <si>
    <t>PL34</t>
  </si>
  <si>
    <t>PL35</t>
  </si>
  <si>
    <t>PL4</t>
  </si>
  <si>
    <t>PL5</t>
  </si>
  <si>
    <t>PL6</t>
  </si>
  <si>
    <t>PL7</t>
  </si>
  <si>
    <t>PL8</t>
  </si>
  <si>
    <t>PL9</t>
  </si>
  <si>
    <t>PO1</t>
  </si>
  <si>
    <t>PO10</t>
  </si>
  <si>
    <t>PO11</t>
  </si>
  <si>
    <t>PO12</t>
  </si>
  <si>
    <t>PO13</t>
  </si>
  <si>
    <t>PO14</t>
  </si>
  <si>
    <t>PO15</t>
  </si>
  <si>
    <t>PO16</t>
  </si>
  <si>
    <t>PO17</t>
  </si>
  <si>
    <t>PO18</t>
  </si>
  <si>
    <t>PO19</t>
  </si>
  <si>
    <t>PO2</t>
  </si>
  <si>
    <t>PO20</t>
  </si>
  <si>
    <t>PO21</t>
  </si>
  <si>
    <t>PO22</t>
  </si>
  <si>
    <t>PO3</t>
  </si>
  <si>
    <t>PO30</t>
  </si>
  <si>
    <t>PO31</t>
  </si>
  <si>
    <t>PO32</t>
  </si>
  <si>
    <t>PO33</t>
  </si>
  <si>
    <t>PO34</t>
  </si>
  <si>
    <t>PO35</t>
  </si>
  <si>
    <t>PO36</t>
  </si>
  <si>
    <t>PO37</t>
  </si>
  <si>
    <t>PO38</t>
  </si>
  <si>
    <t>PO39</t>
  </si>
  <si>
    <t>PO4</t>
  </si>
  <si>
    <t>PO40</t>
  </si>
  <si>
    <t>PO41</t>
  </si>
  <si>
    <t>PO5</t>
  </si>
  <si>
    <t>PO6</t>
  </si>
  <si>
    <t>PO7</t>
  </si>
  <si>
    <t>PO8</t>
  </si>
  <si>
    <t>PO9</t>
  </si>
  <si>
    <t>PR1</t>
  </si>
  <si>
    <t>PR2</t>
  </si>
  <si>
    <t>PR25</t>
  </si>
  <si>
    <t>PR26</t>
  </si>
  <si>
    <t>PR3</t>
  </si>
  <si>
    <t>PR4</t>
  </si>
  <si>
    <t>PR5</t>
  </si>
  <si>
    <t>PR6</t>
  </si>
  <si>
    <t>PR7</t>
  </si>
  <si>
    <t>PR8</t>
  </si>
  <si>
    <t>PR9</t>
  </si>
  <si>
    <t>RG10</t>
  </si>
  <si>
    <t>RG12</t>
  </si>
  <si>
    <t>RG14</t>
  </si>
  <si>
    <t>RG17</t>
  </si>
  <si>
    <t>RG18</t>
  </si>
  <si>
    <t>RG19</t>
  </si>
  <si>
    <t>RG2</t>
  </si>
  <si>
    <t>RG20</t>
  </si>
  <si>
    <t>RG21</t>
  </si>
  <si>
    <t>RG22</t>
  </si>
  <si>
    <t>RG23</t>
  </si>
  <si>
    <t>RG24</t>
  </si>
  <si>
    <t>RG25</t>
  </si>
  <si>
    <t>RG26</t>
  </si>
  <si>
    <t>RG27</t>
  </si>
  <si>
    <t>RG28</t>
  </si>
  <si>
    <t>RG29</t>
  </si>
  <si>
    <t>RG30</t>
  </si>
  <si>
    <t>RG31</t>
  </si>
  <si>
    <t>RG4</t>
  </si>
  <si>
    <t>RG40</t>
  </si>
  <si>
    <t>RG41</t>
  </si>
  <si>
    <t>RG42</t>
  </si>
  <si>
    <t>RG45</t>
  </si>
  <si>
    <t>RG5</t>
  </si>
  <si>
    <t>RG6</t>
  </si>
  <si>
    <t>RG7</t>
  </si>
  <si>
    <t>RG8</t>
  </si>
  <si>
    <t>RG9</t>
  </si>
  <si>
    <t>RH1</t>
  </si>
  <si>
    <t>RH10</t>
  </si>
  <si>
    <t>RH11</t>
  </si>
  <si>
    <t>RH12</t>
  </si>
  <si>
    <t>RH13</t>
  </si>
  <si>
    <t>RH14</t>
  </si>
  <si>
    <t>RH15</t>
  </si>
  <si>
    <t>RH16</t>
  </si>
  <si>
    <t>RH17</t>
  </si>
  <si>
    <t>RH18</t>
  </si>
  <si>
    <t>RH19</t>
  </si>
  <si>
    <t>RH2</t>
  </si>
  <si>
    <t>RH20</t>
  </si>
  <si>
    <t>RH3</t>
  </si>
  <si>
    <t>RH4</t>
  </si>
  <si>
    <t>RH5</t>
  </si>
  <si>
    <t>RH6</t>
  </si>
  <si>
    <t>RH7</t>
  </si>
  <si>
    <t>RH8</t>
  </si>
  <si>
    <t>RH9</t>
  </si>
  <si>
    <t>RM1</t>
  </si>
  <si>
    <t>RM10</t>
  </si>
  <si>
    <t>RM11</t>
  </si>
  <si>
    <t>RM12</t>
  </si>
  <si>
    <t>RM13</t>
  </si>
  <si>
    <t>RM14</t>
  </si>
  <si>
    <t>RM15</t>
  </si>
  <si>
    <t>RM16</t>
  </si>
  <si>
    <t>RM17</t>
  </si>
  <si>
    <t>RM18</t>
  </si>
  <si>
    <t>RM19</t>
  </si>
  <si>
    <t>RM2</t>
  </si>
  <si>
    <t>RM20</t>
  </si>
  <si>
    <t>RM3</t>
  </si>
  <si>
    <t>RM4</t>
  </si>
  <si>
    <t>RM5</t>
  </si>
  <si>
    <t>RM6</t>
  </si>
  <si>
    <t>RM7</t>
  </si>
  <si>
    <t>RM8</t>
  </si>
  <si>
    <t>RM9</t>
  </si>
  <si>
    <t>S1</t>
  </si>
  <si>
    <t>S10</t>
  </si>
  <si>
    <t>S11</t>
  </si>
  <si>
    <t>S12</t>
  </si>
  <si>
    <t>S13</t>
  </si>
  <si>
    <t>S14</t>
  </si>
  <si>
    <t>S17</t>
  </si>
  <si>
    <t>S18</t>
  </si>
  <si>
    <t>S2</t>
  </si>
  <si>
    <t>S20</t>
  </si>
  <si>
    <t>S21</t>
  </si>
  <si>
    <t>S25</t>
  </si>
  <si>
    <t>S26</t>
  </si>
  <si>
    <t>S3</t>
  </si>
  <si>
    <t>S32</t>
  </si>
  <si>
    <t>S33</t>
  </si>
  <si>
    <t>S35</t>
  </si>
  <si>
    <t>S36</t>
  </si>
  <si>
    <t>S4</t>
  </si>
  <si>
    <t>S40</t>
  </si>
  <si>
    <t>S41</t>
  </si>
  <si>
    <t>S42</t>
  </si>
  <si>
    <t>S43</t>
  </si>
  <si>
    <t>S44</t>
  </si>
  <si>
    <t>S45</t>
  </si>
  <si>
    <t>S5</t>
  </si>
  <si>
    <t>S6</t>
  </si>
  <si>
    <t>S60</t>
  </si>
  <si>
    <t>S61</t>
  </si>
  <si>
    <t>S62</t>
  </si>
  <si>
    <t>S63</t>
  </si>
  <si>
    <t>S64</t>
  </si>
  <si>
    <t>S65</t>
  </si>
  <si>
    <t>S66</t>
  </si>
  <si>
    <t>S7</t>
  </si>
  <si>
    <t>S70</t>
  </si>
  <si>
    <t>S71</t>
  </si>
  <si>
    <t>S72</t>
  </si>
  <si>
    <t>S73</t>
  </si>
  <si>
    <t>S74</t>
  </si>
  <si>
    <t>S75</t>
  </si>
  <si>
    <t>S8</t>
  </si>
  <si>
    <t>S80</t>
  </si>
  <si>
    <t>S81</t>
  </si>
  <si>
    <t>S9</t>
  </si>
  <si>
    <t>SA1</t>
  </si>
  <si>
    <t>SA10</t>
  </si>
  <si>
    <t>SA11</t>
  </si>
  <si>
    <t>SA12</t>
  </si>
  <si>
    <t>SA13</t>
  </si>
  <si>
    <t>SA14</t>
  </si>
  <si>
    <t>SA15</t>
  </si>
  <si>
    <t>SA16</t>
  </si>
  <si>
    <t>SA17</t>
  </si>
  <si>
    <t>SA18</t>
  </si>
  <si>
    <t>SA19</t>
  </si>
  <si>
    <t>SA2</t>
  </si>
  <si>
    <t>SA20</t>
  </si>
  <si>
    <t>SA3</t>
  </si>
  <si>
    <t>SA31</t>
  </si>
  <si>
    <t>SA32</t>
  </si>
  <si>
    <t>SA33</t>
  </si>
  <si>
    <t>SA34</t>
  </si>
  <si>
    <t>SA35</t>
  </si>
  <si>
    <t>SA36</t>
  </si>
  <si>
    <t>SA37</t>
  </si>
  <si>
    <t>SA38</t>
  </si>
  <si>
    <t>SA39</t>
  </si>
  <si>
    <t>SA4</t>
  </si>
  <si>
    <t>SA40</t>
  </si>
  <si>
    <t>SA41</t>
  </si>
  <si>
    <t>SA42</t>
  </si>
  <si>
    <t>SA43</t>
  </si>
  <si>
    <t>SA44</t>
  </si>
  <si>
    <t>SA45</t>
  </si>
  <si>
    <t>SA46</t>
  </si>
  <si>
    <t>SA47</t>
  </si>
  <si>
    <t>SA48</t>
  </si>
  <si>
    <t>SA5</t>
  </si>
  <si>
    <t>SA6</t>
  </si>
  <si>
    <t>SA61</t>
  </si>
  <si>
    <t>SA62</t>
  </si>
  <si>
    <t>SA63</t>
  </si>
  <si>
    <t>SA64</t>
  </si>
  <si>
    <t>SA65</t>
  </si>
  <si>
    <t>SA66</t>
  </si>
  <si>
    <t>SA67</t>
  </si>
  <si>
    <t>SA68</t>
  </si>
  <si>
    <t>SA69</t>
  </si>
  <si>
    <t>SA7</t>
  </si>
  <si>
    <t>SA70</t>
  </si>
  <si>
    <t>SA71</t>
  </si>
  <si>
    <t>SA72</t>
  </si>
  <si>
    <t>SA73</t>
  </si>
  <si>
    <t>SA8</t>
  </si>
  <si>
    <t>SA9</t>
  </si>
  <si>
    <t>SE1</t>
  </si>
  <si>
    <t>SE10</t>
  </si>
  <si>
    <t>SE11</t>
  </si>
  <si>
    <t>SE12</t>
  </si>
  <si>
    <t>SE13</t>
  </si>
  <si>
    <t>SE14</t>
  </si>
  <si>
    <t>SE15</t>
  </si>
  <si>
    <t>SE16</t>
  </si>
  <si>
    <t>SE17</t>
  </si>
  <si>
    <t>SE18</t>
  </si>
  <si>
    <t>SE19</t>
  </si>
  <si>
    <t>SE2</t>
  </si>
  <si>
    <t>SE20</t>
  </si>
  <si>
    <t>SE21</t>
  </si>
  <si>
    <t>SE22</t>
  </si>
  <si>
    <t>SE23</t>
  </si>
  <si>
    <t>SE24</t>
  </si>
  <si>
    <t>SE25</t>
  </si>
  <si>
    <t>SE26</t>
  </si>
  <si>
    <t>SE27</t>
  </si>
  <si>
    <t>SE28</t>
  </si>
  <si>
    <t>SE3</t>
  </si>
  <si>
    <t>SE4</t>
  </si>
  <si>
    <t>SE5</t>
  </si>
  <si>
    <t>SE6</t>
  </si>
  <si>
    <t>SE7</t>
  </si>
  <si>
    <t>SE8</t>
  </si>
  <si>
    <t>SE9</t>
  </si>
  <si>
    <t>SG1</t>
  </si>
  <si>
    <t>SG10</t>
  </si>
  <si>
    <t>SG11</t>
  </si>
  <si>
    <t>SG12</t>
  </si>
  <si>
    <t>SG13</t>
  </si>
  <si>
    <t>SG14</t>
  </si>
  <si>
    <t>SG15</t>
  </si>
  <si>
    <t>SG16</t>
  </si>
  <si>
    <t>SG17</t>
  </si>
  <si>
    <t>SG18</t>
  </si>
  <si>
    <t>SG19</t>
  </si>
  <si>
    <t>SG2</t>
  </si>
  <si>
    <t>SG3</t>
  </si>
  <si>
    <t>SG4</t>
  </si>
  <si>
    <t>SG5</t>
  </si>
  <si>
    <t>SG6</t>
  </si>
  <si>
    <t>SG7</t>
  </si>
  <si>
    <t>SG8</t>
  </si>
  <si>
    <t>SG9</t>
  </si>
  <si>
    <t>SK1</t>
  </si>
  <si>
    <t>SK10</t>
  </si>
  <si>
    <t>SK11</t>
  </si>
  <si>
    <t>SK12</t>
  </si>
  <si>
    <t>SK13</t>
  </si>
  <si>
    <t>SK14</t>
  </si>
  <si>
    <t>SK15</t>
  </si>
  <si>
    <t>SK16</t>
  </si>
  <si>
    <t>SK17</t>
  </si>
  <si>
    <t>SK2</t>
  </si>
  <si>
    <t>SK22</t>
  </si>
  <si>
    <t>SK23</t>
  </si>
  <si>
    <t>SK3</t>
  </si>
  <si>
    <t>SK4</t>
  </si>
  <si>
    <t>SK5</t>
  </si>
  <si>
    <t>SK6</t>
  </si>
  <si>
    <t>SK7</t>
  </si>
  <si>
    <t>SK8</t>
  </si>
  <si>
    <t>SK9</t>
  </si>
  <si>
    <t>SL0</t>
  </si>
  <si>
    <t>SL1</t>
  </si>
  <si>
    <t>SL2</t>
  </si>
  <si>
    <t>SL3</t>
  </si>
  <si>
    <t>SL4</t>
  </si>
  <si>
    <t>SL5</t>
  </si>
  <si>
    <t>SL6</t>
  </si>
  <si>
    <t>SL7</t>
  </si>
  <si>
    <t>SL8</t>
  </si>
  <si>
    <t>SL9</t>
  </si>
  <si>
    <t>SM1</t>
  </si>
  <si>
    <t>SM2</t>
  </si>
  <si>
    <t>SM3</t>
  </si>
  <si>
    <t>SM4</t>
  </si>
  <si>
    <t>SM5</t>
  </si>
  <si>
    <t>SM6</t>
  </si>
  <si>
    <t>SM7</t>
  </si>
  <si>
    <t>SN1</t>
  </si>
  <si>
    <t>SN10</t>
  </si>
  <si>
    <t>SN11</t>
  </si>
  <si>
    <t>SN12</t>
  </si>
  <si>
    <t>SN13</t>
  </si>
  <si>
    <t>SN14</t>
  </si>
  <si>
    <t>SN15</t>
  </si>
  <si>
    <t>SN16</t>
  </si>
  <si>
    <t>SN2</t>
  </si>
  <si>
    <t>SN25</t>
  </si>
  <si>
    <t>SN26</t>
  </si>
  <si>
    <t>SN3</t>
  </si>
  <si>
    <t>SN4</t>
  </si>
  <si>
    <t>SN5</t>
  </si>
  <si>
    <t>SN6</t>
  </si>
  <si>
    <t>SN7</t>
  </si>
  <si>
    <t>SN8</t>
  </si>
  <si>
    <t>SN9</t>
  </si>
  <si>
    <t>SO15</t>
  </si>
  <si>
    <t>SO16</t>
  </si>
  <si>
    <t>SO17</t>
  </si>
  <si>
    <t>SO18</t>
  </si>
  <si>
    <t>SO19</t>
  </si>
  <si>
    <t>SO20</t>
  </si>
  <si>
    <t>SO21</t>
  </si>
  <si>
    <t>SO22</t>
  </si>
  <si>
    <t>SO23</t>
  </si>
  <si>
    <t>SO24</t>
  </si>
  <si>
    <t>SO30</t>
  </si>
  <si>
    <t>SO31</t>
  </si>
  <si>
    <t>SO32</t>
  </si>
  <si>
    <t>SO40</t>
  </si>
  <si>
    <t>SO41</t>
  </si>
  <si>
    <t>SO42</t>
  </si>
  <si>
    <t>SO43</t>
  </si>
  <si>
    <t>SO45</t>
  </si>
  <si>
    <t>SO50</t>
  </si>
  <si>
    <t>SO51</t>
  </si>
  <si>
    <t>SO52</t>
  </si>
  <si>
    <t>SO53</t>
  </si>
  <si>
    <t>SP1</t>
  </si>
  <si>
    <t>SP10</t>
  </si>
  <si>
    <t>SP11</t>
  </si>
  <si>
    <t>SP2</t>
  </si>
  <si>
    <t>SP3</t>
  </si>
  <si>
    <t>SP4</t>
  </si>
  <si>
    <t>SP5</t>
  </si>
  <si>
    <t>SP6</t>
  </si>
  <si>
    <t>SP7</t>
  </si>
  <si>
    <t>SP8</t>
  </si>
  <si>
    <t>SP9</t>
  </si>
  <si>
    <t>SR1</t>
  </si>
  <si>
    <t>SR2</t>
  </si>
  <si>
    <t>SR3</t>
  </si>
  <si>
    <t>SR4</t>
  </si>
  <si>
    <t>SR5</t>
  </si>
  <si>
    <t>SR6</t>
  </si>
  <si>
    <t>SR7</t>
  </si>
  <si>
    <t>SR8</t>
  </si>
  <si>
    <t>SR9</t>
  </si>
  <si>
    <t>SS0</t>
  </si>
  <si>
    <t>SS1</t>
  </si>
  <si>
    <t>SS11</t>
  </si>
  <si>
    <t>SS12</t>
  </si>
  <si>
    <t>SS13</t>
  </si>
  <si>
    <t>SS14</t>
  </si>
  <si>
    <t>SS15</t>
  </si>
  <si>
    <t>SS16</t>
  </si>
  <si>
    <t>SS17</t>
  </si>
  <si>
    <t>SS2</t>
  </si>
  <si>
    <t>SS3</t>
  </si>
  <si>
    <t>SS4</t>
  </si>
  <si>
    <t>SS5</t>
  </si>
  <si>
    <t>SS6</t>
  </si>
  <si>
    <t>SS7</t>
  </si>
  <si>
    <t>SS8</t>
  </si>
  <si>
    <t>SS9</t>
  </si>
  <si>
    <t>ST1</t>
  </si>
  <si>
    <t>ST10</t>
  </si>
  <si>
    <t>ST11</t>
  </si>
  <si>
    <t>ST12</t>
  </si>
  <si>
    <t>ST13</t>
  </si>
  <si>
    <t>ST14</t>
  </si>
  <si>
    <t>ST15</t>
  </si>
  <si>
    <t>ST16</t>
  </si>
  <si>
    <t>ST17</t>
  </si>
  <si>
    <t>ST18</t>
  </si>
  <si>
    <t>ST19</t>
  </si>
  <si>
    <t>ST2</t>
  </si>
  <si>
    <t>ST20</t>
  </si>
  <si>
    <t>ST21</t>
  </si>
  <si>
    <t>ST3</t>
  </si>
  <si>
    <t>ST4</t>
  </si>
  <si>
    <t>ST5</t>
  </si>
  <si>
    <t>ST6</t>
  </si>
  <si>
    <t>ST7</t>
  </si>
  <si>
    <t>ST8</t>
  </si>
  <si>
    <t>ST9</t>
  </si>
  <si>
    <t>SW1</t>
  </si>
  <si>
    <t>SW10</t>
  </si>
  <si>
    <t>SW11</t>
  </si>
  <si>
    <t>SW12</t>
  </si>
  <si>
    <t>SW13</t>
  </si>
  <si>
    <t>SW14</t>
  </si>
  <si>
    <t>SW15</t>
  </si>
  <si>
    <t>SW16</t>
  </si>
  <si>
    <t>SW17</t>
  </si>
  <si>
    <t>SW18</t>
  </si>
  <si>
    <t>SW19</t>
  </si>
  <si>
    <t>SW1A</t>
  </si>
  <si>
    <t>SW1E</t>
  </si>
  <si>
    <t>SW1H</t>
  </si>
  <si>
    <t>SW1P</t>
  </si>
  <si>
    <t>SW1V</t>
  </si>
  <si>
    <t>SW1W</t>
  </si>
  <si>
    <t>SW1X</t>
  </si>
  <si>
    <t>SW1Y</t>
  </si>
  <si>
    <t>SW2</t>
  </si>
  <si>
    <t>SW20</t>
  </si>
  <si>
    <t>SW3</t>
  </si>
  <si>
    <t>SW4</t>
  </si>
  <si>
    <t>SW5</t>
  </si>
  <si>
    <t>SW6</t>
  </si>
  <si>
    <t>SW7</t>
  </si>
  <si>
    <t>SW8</t>
  </si>
  <si>
    <t>SW9</t>
  </si>
  <si>
    <t>SY1</t>
  </si>
  <si>
    <t>SY10</t>
  </si>
  <si>
    <t>SY11</t>
  </si>
  <si>
    <t>SY12</t>
  </si>
  <si>
    <t>SY13</t>
  </si>
  <si>
    <t>SY14</t>
  </si>
  <si>
    <t>SY15</t>
  </si>
  <si>
    <t>SY16</t>
  </si>
  <si>
    <t>SY17</t>
  </si>
  <si>
    <t>SY18</t>
  </si>
  <si>
    <t>SY19</t>
  </si>
  <si>
    <t>SY2</t>
  </si>
  <si>
    <t>SY20</t>
  </si>
  <si>
    <t>SY21</t>
  </si>
  <si>
    <t>SY22</t>
  </si>
  <si>
    <t>SY23</t>
  </si>
  <si>
    <t>SY24</t>
  </si>
  <si>
    <t>SY25</t>
  </si>
  <si>
    <t>SY3</t>
  </si>
  <si>
    <t>SY4</t>
  </si>
  <si>
    <t>SY5</t>
  </si>
  <si>
    <t>SY6</t>
  </si>
  <si>
    <t>SY7</t>
  </si>
  <si>
    <t>SY8</t>
  </si>
  <si>
    <t>SY9</t>
  </si>
  <si>
    <t>TA1</t>
  </si>
  <si>
    <t>TA10</t>
  </si>
  <si>
    <t>TA11</t>
  </si>
  <si>
    <t>TA12</t>
  </si>
  <si>
    <t>TA13</t>
  </si>
  <si>
    <t>TA14</t>
  </si>
  <si>
    <t>TA15</t>
  </si>
  <si>
    <t>TA16</t>
  </si>
  <si>
    <t>TA17</t>
  </si>
  <si>
    <t>TA18</t>
  </si>
  <si>
    <t>TA19</t>
  </si>
  <si>
    <t>TA2</t>
  </si>
  <si>
    <t>TA20</t>
  </si>
  <si>
    <t>TA21</t>
  </si>
  <si>
    <t>TA22</t>
  </si>
  <si>
    <t>TA23</t>
  </si>
  <si>
    <t>TA24</t>
  </si>
  <si>
    <t>TA3</t>
  </si>
  <si>
    <t>TA4</t>
  </si>
  <si>
    <t>TA5</t>
  </si>
  <si>
    <t>TA6</t>
  </si>
  <si>
    <t>TA7</t>
  </si>
  <si>
    <t>TA8</t>
  </si>
  <si>
    <t>TA9</t>
  </si>
  <si>
    <t>TD1</t>
  </si>
  <si>
    <t>TD10</t>
  </si>
  <si>
    <t>TD11</t>
  </si>
  <si>
    <t>TD12</t>
  </si>
  <si>
    <t>TD13</t>
  </si>
  <si>
    <t>TD14</t>
  </si>
  <si>
    <t>TD15</t>
  </si>
  <si>
    <t>TD2</t>
  </si>
  <si>
    <t>TD3</t>
  </si>
  <si>
    <t>TD4</t>
  </si>
  <si>
    <t>TD5</t>
  </si>
  <si>
    <t>TD6</t>
  </si>
  <si>
    <t>TD7</t>
  </si>
  <si>
    <t>TD8</t>
  </si>
  <si>
    <t>TD9</t>
  </si>
  <si>
    <t>TF1</t>
  </si>
  <si>
    <t>TF10</t>
  </si>
  <si>
    <t>TF11</t>
  </si>
  <si>
    <t>TF12</t>
  </si>
  <si>
    <t>TF13</t>
  </si>
  <si>
    <t>TF2</t>
  </si>
  <si>
    <t>TF3</t>
  </si>
  <si>
    <t>TF4</t>
  </si>
  <si>
    <t>TF5</t>
  </si>
  <si>
    <t>TF6</t>
  </si>
  <si>
    <t>TF7</t>
  </si>
  <si>
    <t>TF8</t>
  </si>
  <si>
    <t>TF9</t>
  </si>
  <si>
    <t>TN1</t>
  </si>
  <si>
    <t>TN10</t>
  </si>
  <si>
    <t>TN11</t>
  </si>
  <si>
    <t>TN12</t>
  </si>
  <si>
    <t>TN13</t>
  </si>
  <si>
    <t>TN14</t>
  </si>
  <si>
    <t>TN15</t>
  </si>
  <si>
    <t>TN16</t>
  </si>
  <si>
    <t>TN17</t>
  </si>
  <si>
    <t>TN18</t>
  </si>
  <si>
    <t>TN19</t>
  </si>
  <si>
    <t>TN2</t>
  </si>
  <si>
    <t>TN20</t>
  </si>
  <si>
    <t>TN21</t>
  </si>
  <si>
    <t>TN22</t>
  </si>
  <si>
    <t>TN23</t>
  </si>
  <si>
    <t>TN24</t>
  </si>
  <si>
    <t>TN25</t>
  </si>
  <si>
    <t>TN26</t>
  </si>
  <si>
    <t>TN27</t>
  </si>
  <si>
    <t>TN28</t>
  </si>
  <si>
    <t>TN29</t>
  </si>
  <si>
    <t>TN3</t>
  </si>
  <si>
    <t>TN30</t>
  </si>
  <si>
    <t>TN31</t>
  </si>
  <si>
    <t>TN32</t>
  </si>
  <si>
    <t>TN33</t>
  </si>
  <si>
    <t>TN34</t>
  </si>
  <si>
    <t>TN35</t>
  </si>
  <si>
    <t>TN36</t>
  </si>
  <si>
    <t>TN37</t>
  </si>
  <si>
    <t>TN38</t>
  </si>
  <si>
    <t>TN39</t>
  </si>
  <si>
    <t>TN4</t>
  </si>
  <si>
    <t>TN40</t>
  </si>
  <si>
    <t>TN5</t>
  </si>
  <si>
    <t>TN6</t>
  </si>
  <si>
    <t>TN7</t>
  </si>
  <si>
    <t>TN8</t>
  </si>
  <si>
    <t>TN9</t>
  </si>
  <si>
    <t>TQ1</t>
  </si>
  <si>
    <t>TQ10</t>
  </si>
  <si>
    <t>TQ11</t>
  </si>
  <si>
    <t>TQ12</t>
  </si>
  <si>
    <t>TQ13</t>
  </si>
  <si>
    <t>TQ14</t>
  </si>
  <si>
    <t>TQ2</t>
  </si>
  <si>
    <t>TQ3</t>
  </si>
  <si>
    <t>TQ4</t>
  </si>
  <si>
    <t>TQ5</t>
  </si>
  <si>
    <t>TQ6</t>
  </si>
  <si>
    <t>TQ7</t>
  </si>
  <si>
    <t>TQ8</t>
  </si>
  <si>
    <t>TQ9</t>
  </si>
  <si>
    <t>TR1</t>
  </si>
  <si>
    <t>TR10</t>
  </si>
  <si>
    <t>TR11</t>
  </si>
  <si>
    <t>TR12</t>
  </si>
  <si>
    <t>TR13</t>
  </si>
  <si>
    <t>TR14</t>
  </si>
  <si>
    <t>TR15</t>
  </si>
  <si>
    <t>TR16</t>
  </si>
  <si>
    <t>TR17</t>
  </si>
  <si>
    <t>TR18</t>
  </si>
  <si>
    <t>TR19</t>
  </si>
  <si>
    <t>TR2</t>
  </si>
  <si>
    <t>TR20</t>
  </si>
  <si>
    <t>TR21</t>
  </si>
  <si>
    <t>TR22</t>
  </si>
  <si>
    <t>TR23</t>
  </si>
  <si>
    <t>TR24</t>
  </si>
  <si>
    <t>TR25</t>
  </si>
  <si>
    <t>TR26</t>
  </si>
  <si>
    <t>TR27</t>
  </si>
  <si>
    <t>TR3</t>
  </si>
  <si>
    <t>TR4</t>
  </si>
  <si>
    <t>TR5</t>
  </si>
  <si>
    <t>TR6</t>
  </si>
  <si>
    <t>TR7</t>
  </si>
  <si>
    <t>TR8</t>
  </si>
  <si>
    <t>TR9</t>
  </si>
  <si>
    <t>TS1</t>
  </si>
  <si>
    <t>TS10</t>
  </si>
  <si>
    <t>TS11</t>
  </si>
  <si>
    <t>TS12</t>
  </si>
  <si>
    <t>TS13</t>
  </si>
  <si>
    <t>TS14</t>
  </si>
  <si>
    <t>TS15</t>
  </si>
  <si>
    <t>TS16</t>
  </si>
  <si>
    <t>TS17</t>
  </si>
  <si>
    <t>TS18</t>
  </si>
  <si>
    <t>TS19</t>
  </si>
  <si>
    <t>TS2</t>
  </si>
  <si>
    <t>TS20</t>
  </si>
  <si>
    <t>TS21</t>
  </si>
  <si>
    <t>TS22</t>
  </si>
  <si>
    <t>TS23</t>
  </si>
  <si>
    <t>TS24</t>
  </si>
  <si>
    <t>TS25</t>
  </si>
  <si>
    <t>TS26</t>
  </si>
  <si>
    <t>TS27</t>
  </si>
  <si>
    <t>TS28</t>
  </si>
  <si>
    <t>TS29</t>
  </si>
  <si>
    <t>TS3</t>
  </si>
  <si>
    <t>TS4</t>
  </si>
  <si>
    <t>TS5</t>
  </si>
  <si>
    <t>TS6</t>
  </si>
  <si>
    <t>TS7</t>
  </si>
  <si>
    <t>TS8</t>
  </si>
  <si>
    <t>TS9</t>
  </si>
  <si>
    <t>TW1</t>
  </si>
  <si>
    <t>TW10</t>
  </si>
  <si>
    <t>TW11</t>
  </si>
  <si>
    <t>TW12</t>
  </si>
  <si>
    <t>TW13</t>
  </si>
  <si>
    <t>TW14</t>
  </si>
  <si>
    <t>TW15</t>
  </si>
  <si>
    <t>TW16</t>
  </si>
  <si>
    <t>TW17</t>
  </si>
  <si>
    <t>TW18</t>
  </si>
  <si>
    <t>TW19</t>
  </si>
  <si>
    <t>TW2</t>
  </si>
  <si>
    <t>TW20</t>
  </si>
  <si>
    <t>TW3</t>
  </si>
  <si>
    <t>TW4</t>
  </si>
  <si>
    <t>TW5</t>
  </si>
  <si>
    <t>TW6</t>
  </si>
  <si>
    <t>TW7</t>
  </si>
  <si>
    <t>TW8</t>
  </si>
  <si>
    <t>TW9</t>
  </si>
  <si>
    <t>UB1</t>
  </si>
  <si>
    <t>UB10</t>
  </si>
  <si>
    <t>UB11</t>
  </si>
  <si>
    <t>UB2</t>
  </si>
  <si>
    <t>UB3</t>
  </si>
  <si>
    <t>UB4</t>
  </si>
  <si>
    <t>UB5</t>
  </si>
  <si>
    <t>UB6</t>
  </si>
  <si>
    <t>UB7</t>
  </si>
  <si>
    <t>UB8</t>
  </si>
  <si>
    <t>UB9</t>
  </si>
  <si>
    <t>W10</t>
  </si>
  <si>
    <t>W11</t>
  </si>
  <si>
    <t>W12</t>
  </si>
  <si>
    <t>W13</t>
  </si>
  <si>
    <t>W14</t>
  </si>
  <si>
    <t>W1B</t>
  </si>
  <si>
    <t>W1C</t>
  </si>
  <si>
    <t>W1D</t>
  </si>
  <si>
    <t>W1F</t>
  </si>
  <si>
    <t>W1G</t>
  </si>
  <si>
    <t>W1H</t>
  </si>
  <si>
    <t>W1J</t>
  </si>
  <si>
    <t>W1K</t>
  </si>
  <si>
    <t>W1S</t>
  </si>
  <si>
    <t>W1T</t>
  </si>
  <si>
    <t>W1U</t>
  </si>
  <si>
    <t>W1W</t>
  </si>
  <si>
    <t>W2</t>
  </si>
  <si>
    <t>W3</t>
  </si>
  <si>
    <t>W4</t>
  </si>
  <si>
    <t>W5</t>
  </si>
  <si>
    <t>W6</t>
  </si>
  <si>
    <t>W7</t>
  </si>
  <si>
    <t>W8</t>
  </si>
  <si>
    <t>W9</t>
  </si>
  <si>
    <t>WA1</t>
  </si>
  <si>
    <t>WA10</t>
  </si>
  <si>
    <t>WA11</t>
  </si>
  <si>
    <t>WA12</t>
  </si>
  <si>
    <t>WA13</t>
  </si>
  <si>
    <t>WA14</t>
  </si>
  <si>
    <t>WA15</t>
  </si>
  <si>
    <t>WA16</t>
  </si>
  <si>
    <t>WA2</t>
  </si>
  <si>
    <t>WA3</t>
  </si>
  <si>
    <t>WA4</t>
  </si>
  <si>
    <t>WA5</t>
  </si>
  <si>
    <t>WA6</t>
  </si>
  <si>
    <t>WA7</t>
  </si>
  <si>
    <t>WA8</t>
  </si>
  <si>
    <t>WA9</t>
  </si>
  <si>
    <t>WC1</t>
  </si>
  <si>
    <t>WC1A</t>
  </si>
  <si>
    <t>WC1B</t>
  </si>
  <si>
    <t>WC1E</t>
  </si>
  <si>
    <t>WC1H</t>
  </si>
  <si>
    <t>WC1N</t>
  </si>
  <si>
    <t>WC1R</t>
  </si>
  <si>
    <t>WC1V</t>
  </si>
  <si>
    <t>WC1X</t>
  </si>
  <si>
    <t>WC2</t>
  </si>
  <si>
    <t>WC2A</t>
  </si>
  <si>
    <t>WC2B</t>
  </si>
  <si>
    <t>WC2E</t>
  </si>
  <si>
    <t>WC2H</t>
  </si>
  <si>
    <t>WC2N</t>
  </si>
  <si>
    <t>WC2R</t>
  </si>
  <si>
    <t>WD1</t>
  </si>
  <si>
    <t>WD17</t>
  </si>
  <si>
    <t>WD18</t>
  </si>
  <si>
    <t>WD19</t>
  </si>
  <si>
    <t>WD2</t>
  </si>
  <si>
    <t>WD23</t>
  </si>
  <si>
    <t>WD24</t>
  </si>
  <si>
    <t>WD25</t>
  </si>
  <si>
    <t>WD3</t>
  </si>
  <si>
    <t>WD4</t>
  </si>
  <si>
    <t>WD5</t>
  </si>
  <si>
    <t>WD6</t>
  </si>
  <si>
    <t>WD7</t>
  </si>
  <si>
    <t>WF1</t>
  </si>
  <si>
    <t>WF10</t>
  </si>
  <si>
    <t>WF11</t>
  </si>
  <si>
    <t>WF12</t>
  </si>
  <si>
    <t>WF13</t>
  </si>
  <si>
    <t>WF14</t>
  </si>
  <si>
    <t>WF15</t>
  </si>
  <si>
    <t>WF16</t>
  </si>
  <si>
    <t>WF17</t>
  </si>
  <si>
    <t>WF2</t>
  </si>
  <si>
    <t>WF3</t>
  </si>
  <si>
    <t>WF4</t>
  </si>
  <si>
    <t>WF5</t>
  </si>
  <si>
    <t>WF6</t>
  </si>
  <si>
    <t>WF7</t>
  </si>
  <si>
    <t>WF8</t>
  </si>
  <si>
    <t>WF9</t>
  </si>
  <si>
    <t>WN1</t>
  </si>
  <si>
    <t>WN2</t>
  </si>
  <si>
    <t>WN3</t>
  </si>
  <si>
    <t>WN4</t>
  </si>
  <si>
    <t>WN5</t>
  </si>
  <si>
    <t>WN6</t>
  </si>
  <si>
    <t>WN7</t>
  </si>
  <si>
    <t>WN8</t>
  </si>
  <si>
    <t>WR1</t>
  </si>
  <si>
    <t>WR10</t>
  </si>
  <si>
    <t>WR11</t>
  </si>
  <si>
    <t>WR12</t>
  </si>
  <si>
    <t>WR13</t>
  </si>
  <si>
    <t>WR14</t>
  </si>
  <si>
    <t>WR15</t>
  </si>
  <si>
    <t>WR2</t>
  </si>
  <si>
    <t>WR3</t>
  </si>
  <si>
    <t>WR4</t>
  </si>
  <si>
    <t>WR5</t>
  </si>
  <si>
    <t>WR6</t>
  </si>
  <si>
    <t>WR7</t>
  </si>
  <si>
    <t>WR8</t>
  </si>
  <si>
    <t>WR9</t>
  </si>
  <si>
    <t>WS1</t>
  </si>
  <si>
    <t>WS10</t>
  </si>
  <si>
    <t>WS11</t>
  </si>
  <si>
    <t>WS12</t>
  </si>
  <si>
    <t>WS13</t>
  </si>
  <si>
    <t>WS14</t>
  </si>
  <si>
    <t>WS15</t>
  </si>
  <si>
    <t>WS2</t>
  </si>
  <si>
    <t>WS3</t>
  </si>
  <si>
    <t>WS4</t>
  </si>
  <si>
    <t>WS5</t>
  </si>
  <si>
    <t>WS6</t>
  </si>
  <si>
    <t>WS7</t>
  </si>
  <si>
    <t>WS8</t>
  </si>
  <si>
    <t>WS9</t>
  </si>
  <si>
    <t>WV1</t>
  </si>
  <si>
    <t>WV10</t>
  </si>
  <si>
    <t>WV11</t>
  </si>
  <si>
    <t>WV12</t>
  </si>
  <si>
    <t>WV13</t>
  </si>
  <si>
    <t>WV14</t>
  </si>
  <si>
    <t>WV15</t>
  </si>
  <si>
    <t>WV16</t>
  </si>
  <si>
    <t>WV2</t>
  </si>
  <si>
    <t>WV3</t>
  </si>
  <si>
    <t>WV4</t>
  </si>
  <si>
    <t>WV5</t>
  </si>
  <si>
    <t>WV6</t>
  </si>
  <si>
    <t>WV7</t>
  </si>
  <si>
    <t>WV8</t>
  </si>
  <si>
    <t>WV9</t>
  </si>
  <si>
    <t>YO1</t>
  </si>
  <si>
    <t>YO10</t>
  </si>
  <si>
    <t>YO11</t>
  </si>
  <si>
    <t>YO12</t>
  </si>
  <si>
    <t>YO13</t>
  </si>
  <si>
    <t>YO14</t>
  </si>
  <si>
    <t>YO15</t>
  </si>
  <si>
    <t>YO16</t>
  </si>
  <si>
    <t>YO17</t>
  </si>
  <si>
    <t>YO18</t>
  </si>
  <si>
    <t>YO19</t>
  </si>
  <si>
    <t>YO21</t>
  </si>
  <si>
    <t>YO22</t>
  </si>
  <si>
    <t>YO23</t>
  </si>
  <si>
    <t>YO24</t>
  </si>
  <si>
    <t>YO25</t>
  </si>
  <si>
    <t>YO26</t>
  </si>
  <si>
    <t>YO30</t>
  </si>
  <si>
    <t>YO31</t>
  </si>
  <si>
    <t>YO32</t>
  </si>
  <si>
    <t>YO41</t>
  </si>
  <si>
    <t>YO42</t>
  </si>
  <si>
    <t>YO43</t>
  </si>
  <si>
    <t>YO51</t>
  </si>
  <si>
    <t>YO60</t>
  </si>
  <si>
    <t>YO61</t>
  </si>
  <si>
    <t>YO62</t>
  </si>
  <si>
    <t>YO7</t>
  </si>
  <si>
    <t>YO8</t>
  </si>
  <si>
    <t>ZE1</t>
  </si>
  <si>
    <t>ZE2</t>
  </si>
  <si>
    <t>ZE3</t>
  </si>
  <si>
    <t>IM8</t>
  </si>
  <si>
    <t>IM9</t>
  </si>
  <si>
    <t>JE1</t>
  </si>
  <si>
    <t>JE4</t>
  </si>
  <si>
    <t>IM1</t>
  </si>
  <si>
    <t>IM2</t>
  </si>
  <si>
    <t>IM3</t>
  </si>
  <si>
    <t>IM4</t>
  </si>
  <si>
    <t>IM5</t>
  </si>
  <si>
    <t>IM6</t>
  </si>
  <si>
    <t>IM7</t>
  </si>
  <si>
    <t>JE2</t>
  </si>
  <si>
    <t>JE3</t>
  </si>
  <si>
    <t>GY1</t>
  </si>
  <si>
    <t>GY2</t>
  </si>
  <si>
    <t>GY3</t>
  </si>
  <si>
    <t>GY4</t>
  </si>
  <si>
    <t>GY5</t>
  </si>
  <si>
    <t>GY6</t>
  </si>
  <si>
    <t>GY7</t>
  </si>
  <si>
    <t>GY8</t>
  </si>
  <si>
    <t>GY9</t>
  </si>
  <si>
    <t>CB21</t>
  </si>
  <si>
    <t>CB22</t>
  </si>
  <si>
    <t>CB23</t>
  </si>
  <si>
    <t>CB24</t>
  </si>
  <si>
    <t>CB25</t>
  </si>
  <si>
    <t>Dist from</t>
  </si>
  <si>
    <t>LHR / TW6</t>
  </si>
  <si>
    <t xml:space="preserve">Transit </t>
  </si>
  <si>
    <t>time</t>
  </si>
  <si>
    <t>Van</t>
  </si>
  <si>
    <t>Postcode</t>
  </si>
  <si>
    <t>Latitude</t>
  </si>
  <si>
    <t>Longitude</t>
  </si>
  <si>
    <t>Luton</t>
  </si>
  <si>
    <t>Large</t>
  </si>
  <si>
    <t>Trafic / Transit</t>
  </si>
  <si>
    <t>Sprinter</t>
  </si>
  <si>
    <t>Return</t>
  </si>
  <si>
    <t>transit</t>
  </si>
  <si>
    <t>Drivers</t>
  </si>
  <si>
    <t>hours in</t>
  </si>
  <si>
    <t>days</t>
  </si>
  <si>
    <t xml:space="preserve">Q. What does it cost to run each vehicle based upon </t>
  </si>
  <si>
    <t>A....................</t>
  </si>
  <si>
    <t>Job calculator</t>
  </si>
  <si>
    <t>Enter one way mileage in highlighted field below</t>
  </si>
  <si>
    <t>**** Make sure the cost per litre of diesel is up to date</t>
  </si>
  <si>
    <t>Mileage</t>
  </si>
  <si>
    <t>Vehicle cost</t>
  </si>
  <si>
    <t>Single</t>
  </si>
  <si>
    <t>1 day</t>
  </si>
  <si>
    <t>7.5t</t>
  </si>
  <si>
    <t>17t</t>
  </si>
  <si>
    <t xml:space="preserve">Vehicle </t>
  </si>
  <si>
    <t>Driver hours</t>
  </si>
  <si>
    <t>Vehicle Ins (avg)</t>
  </si>
  <si>
    <t>Goods in transit ins (avg)</t>
  </si>
  <si>
    <t>Worst</t>
  </si>
  <si>
    <t>Breakdown cover</t>
  </si>
  <si>
    <t>included</t>
  </si>
  <si>
    <t>Servicing (avg)</t>
  </si>
  <si>
    <t>Fuel Consumption</t>
  </si>
  <si>
    <t>Diesel</t>
  </si>
  <si>
    <t>mpg</t>
  </si>
  <si>
    <t>cost £</t>
  </si>
  <si>
    <t>Salary</t>
  </si>
  <si>
    <t>Total</t>
  </si>
  <si>
    <t>Markup</t>
  </si>
  <si>
    <t>Hourly profit</t>
  </si>
  <si>
    <t>Hourly rate</t>
  </si>
  <si>
    <t>Mileage rate</t>
  </si>
  <si>
    <t>Driver costs</t>
  </si>
  <si>
    <t>Driver salary pa</t>
  </si>
  <si>
    <t>Job cost to client</t>
  </si>
  <si>
    <t>Cost to business</t>
  </si>
  <si>
    <t>Avg pw</t>
  </si>
  <si>
    <t>Base rate / loading &amp; unloading</t>
  </si>
  <si>
    <t>Avg pd</t>
  </si>
  <si>
    <t>Avg ph</t>
  </si>
  <si>
    <t>OT rate ph</t>
  </si>
  <si>
    <t>Overnight</t>
  </si>
  <si>
    <t>+ per diem</t>
  </si>
  <si>
    <t>required</t>
  </si>
  <si>
    <t>Standard Road Network Tariff</t>
  </si>
  <si>
    <t>Outer London Tariff</t>
  </si>
  <si>
    <t>Inner London Tariff</t>
  </si>
  <si>
    <t>Congestion Charge</t>
  </si>
  <si>
    <t>Severn Bridge</t>
  </si>
  <si>
    <t>Percentage markup</t>
  </si>
  <si>
    <t>Oldbury</t>
  </si>
  <si>
    <t>Overton</t>
  </si>
  <si>
    <t>Walsall</t>
  </si>
  <si>
    <t>Average Speeds</t>
  </si>
  <si>
    <t>Belfast via Stanraer</t>
  </si>
  <si>
    <t>Phone</t>
  </si>
  <si>
    <t>Chelmsford Post Code</t>
  </si>
  <si>
    <t>Chester Post Code</t>
  </si>
  <si>
    <t>Cambridge Post Code</t>
  </si>
  <si>
    <t>Carlisle Post Code</t>
  </si>
  <si>
    <t>Bristol Post Code</t>
  </si>
  <si>
    <t>Bolton Post Code</t>
  </si>
  <si>
    <t>Bournemouth Post Code</t>
  </si>
  <si>
    <t>Bradford Post Code</t>
  </si>
  <si>
    <t>Blackburn Post Code</t>
  </si>
  <si>
    <t>Birmingham Post Code</t>
  </si>
  <si>
    <t>St Albans Post Code</t>
  </si>
  <si>
    <t>Aberdeen Post Code</t>
  </si>
  <si>
    <t>Bath Post Code</t>
  </si>
  <si>
    <t>Brighton Post Code</t>
  </si>
  <si>
    <t>Bromley Post Code - M25 route</t>
  </si>
  <si>
    <t>Bromley Post Code - Outer London route</t>
  </si>
  <si>
    <t>Croydon Post Code - Outer London route</t>
  </si>
  <si>
    <t>Croydon Post Code - M25 route</t>
  </si>
  <si>
    <t>Colchester Post Code</t>
  </si>
  <si>
    <t>Canterbury Post Code</t>
  </si>
  <si>
    <t>Coventry Post Code</t>
  </si>
  <si>
    <t>Twickenham Post Code</t>
  </si>
  <si>
    <t>Crewe Post Code</t>
  </si>
  <si>
    <t>Dartford Post Code - M25 route</t>
  </si>
  <si>
    <t>East London Post Code</t>
  </si>
  <si>
    <t>East London Post Code - Non TFL CC</t>
  </si>
  <si>
    <t xml:space="preserve">East Central London Post Code </t>
  </si>
  <si>
    <t>Dundee Post Code</t>
  </si>
  <si>
    <t>Uxbridge Post Code</t>
  </si>
  <si>
    <t>West London Post Code</t>
  </si>
  <si>
    <t>West London Post Code - Non TFL CC</t>
  </si>
  <si>
    <t>Warrington Post Code</t>
  </si>
  <si>
    <t>Derby Post Code</t>
  </si>
  <si>
    <t>Area Name</t>
  </si>
  <si>
    <t>Cardiff Post Code - Severn Bridge Toll</t>
  </si>
  <si>
    <t>Dumfries Post Code</t>
  </si>
  <si>
    <t>Durham Post Code</t>
  </si>
  <si>
    <t>Darlington Post Code</t>
  </si>
  <si>
    <t>Doncaster Post Code</t>
  </si>
  <si>
    <t>Dorchester Post Code</t>
  </si>
  <si>
    <t>Dudley Post Code</t>
  </si>
  <si>
    <t>Edinburgh Post Code</t>
  </si>
  <si>
    <t>Luton Tail Lift</t>
  </si>
  <si>
    <t>Bolton Post Code Average Rate</t>
  </si>
  <si>
    <t>Bournemouth Post Code Average Rate</t>
  </si>
  <si>
    <t>Birmingham Post Code Average Rate</t>
  </si>
  <si>
    <t>Aberdeen Post Code Average Rate</t>
  </si>
  <si>
    <t>St Albans Post Code Average Rate</t>
  </si>
  <si>
    <t>Bath Post Code Average Rate</t>
  </si>
  <si>
    <t>Blackburn Post Code Average Rate</t>
  </si>
  <si>
    <t>Bradford Post Code Average Rate</t>
  </si>
  <si>
    <t>Brighton Post Code Average Rate</t>
  </si>
  <si>
    <t>Bromley Post Code Average Rate</t>
  </si>
  <si>
    <t>Bristol Post Code Average Rate</t>
  </si>
  <si>
    <t>Carlisle Post Code Average Rate</t>
  </si>
  <si>
    <t>Derby Post Code Average Rate</t>
  </si>
  <si>
    <t>Cambridge Post Code Average Rate</t>
  </si>
  <si>
    <t>Cardiff Post Code Average Rate</t>
  </si>
  <si>
    <t>East London Post Code Average Rate</t>
  </si>
  <si>
    <t>East Central London Post Code Average Rate</t>
  </si>
  <si>
    <t>Dumfries Post Code Average Rate</t>
  </si>
  <si>
    <t>Durham Post Code Average Rate</t>
  </si>
  <si>
    <t>Doncaster Post Code Average Rate</t>
  </si>
  <si>
    <t>Chester Post Code Average Rate</t>
  </si>
  <si>
    <t>Chelmsford Post Code Average Rate</t>
  </si>
  <si>
    <t>Colchester Post Code Average Rate</t>
  </si>
  <si>
    <t>Dudley Post Code Average Rate</t>
  </si>
  <si>
    <t>Dorchester Post Code Average Rate</t>
  </si>
  <si>
    <t>Darlington Post Code Average Rate</t>
  </si>
  <si>
    <t>(hrs)</t>
  </si>
  <si>
    <t>time (hrs)</t>
  </si>
  <si>
    <t>Edinburgh Post Code Average Rate</t>
  </si>
  <si>
    <t>Exeter Post Code</t>
  </si>
  <si>
    <t>Exeter Post Code Average Rate</t>
  </si>
  <si>
    <t>Glasgow Post Code</t>
  </si>
  <si>
    <t>Glasgow Post Code Average Rate</t>
  </si>
  <si>
    <t>Gloucester Post Code</t>
  </si>
  <si>
    <t>Gloucester Post Code Average Rate</t>
  </si>
  <si>
    <t>Enfield Post Code - M25 route</t>
  </si>
  <si>
    <t>Enfield Post Code Average Rate</t>
  </si>
  <si>
    <t>Croydon Post Code Average Rate</t>
  </si>
  <si>
    <t>Canterbury Post Code Average Rate</t>
  </si>
  <si>
    <t>Coventry Post Code Average Rate</t>
  </si>
  <si>
    <t>Crewe Post Code Average Rate</t>
  </si>
  <si>
    <t>Dartford Post Code Average Rate</t>
  </si>
  <si>
    <t>Dundee Post Code Average Rate</t>
  </si>
  <si>
    <t>Falkirk Post Code</t>
  </si>
  <si>
    <t>Falkirk Post Code Average Rate</t>
  </si>
  <si>
    <t xml:space="preserve">Blackpool Post Code </t>
  </si>
  <si>
    <t>Blackpool Post Code Average Rate</t>
  </si>
  <si>
    <t>Guildford Post Code</t>
  </si>
  <si>
    <t>Guildford Post Code Average Rate</t>
  </si>
  <si>
    <t>Harrow Post Code</t>
  </si>
  <si>
    <t>Harrow Post Code Average Rate</t>
  </si>
  <si>
    <t>Huddersfield Post Code</t>
  </si>
  <si>
    <t>Huddersfield Post Code Average Rate</t>
  </si>
  <si>
    <t>Harrogate Post Code</t>
  </si>
  <si>
    <t>Harrogate Post Code Average Rate</t>
  </si>
  <si>
    <t>Uxbridge Post Code Average Rate</t>
  </si>
  <si>
    <t>Hemel Hempstead Post Code</t>
  </si>
  <si>
    <t>Hemel Hempstead Post Code Average Rate</t>
  </si>
  <si>
    <t>Hereford Post Code</t>
  </si>
  <si>
    <t>Hereford Post Code Average Rate</t>
  </si>
  <si>
    <t>Hereford Post Code - Severn Bridge</t>
  </si>
  <si>
    <t>West London Post Code Average Rate</t>
  </si>
  <si>
    <t>Small</t>
  </si>
  <si>
    <t>Tail Lift</t>
  </si>
  <si>
    <t>Small van</t>
  </si>
  <si>
    <t>Large van</t>
  </si>
  <si>
    <t>Tail Lift Luton</t>
  </si>
  <si>
    <t>Diesel Rate</t>
  </si>
  <si>
    <t>North London Post Code Average Rate</t>
  </si>
  <si>
    <t>North London Post Code - Non TFL CC</t>
  </si>
  <si>
    <t>Hull Post Code</t>
  </si>
  <si>
    <t>Hull Post Code Average Rate</t>
  </si>
  <si>
    <t>Halifax Post Code</t>
  </si>
  <si>
    <t>Halifax Post Code Average Rate</t>
  </si>
  <si>
    <t>Ilford Post Code</t>
  </si>
  <si>
    <t>Ilford Post Code Average Rate</t>
  </si>
  <si>
    <t>Harrow Post Code - M25 Route</t>
  </si>
  <si>
    <t>Ipswich Post Code</t>
  </si>
  <si>
    <t>Ipswich Post Code Average Rate</t>
  </si>
  <si>
    <t>Inverness Post Code</t>
  </si>
  <si>
    <t>Inverness Post Code Average Rate</t>
  </si>
  <si>
    <t>Kilmarnock Post Code</t>
  </si>
  <si>
    <t>Kilmarnock Post Code Average Rate</t>
  </si>
  <si>
    <t>Kingston Upon Thames Post Code</t>
  </si>
  <si>
    <t>Kingston Upon Thames Post Code Average Rate</t>
  </si>
  <si>
    <t>Kingston Upon Thames Post Code - M25 Route</t>
  </si>
  <si>
    <t>North West London Post Code - Non TFL CC</t>
  </si>
  <si>
    <t>North West London Post Code Average Rate</t>
  </si>
  <si>
    <t>Outer Hebrides  / The Outer Islands</t>
  </si>
  <si>
    <t>Inverness Post Code / Inner Hebredes / Isle of Skye</t>
  </si>
  <si>
    <t>Kilmarnock Post Code / Isle of Arran</t>
  </si>
  <si>
    <t>Scottish Highlands Post Code</t>
  </si>
  <si>
    <t>Scottish Highlands Post Code - Orkney Islands</t>
  </si>
  <si>
    <t>Scottish Highlands Post Code Average Rate</t>
  </si>
  <si>
    <t>Kirkcaldy Post Code</t>
  </si>
  <si>
    <t>Kirkcaldy Post Code Average Rate</t>
  </si>
  <si>
    <t>Liverpool Post Code</t>
  </si>
  <si>
    <t>Liverpool Post Code Average Rate</t>
  </si>
  <si>
    <t>Lancaster Post Code</t>
  </si>
  <si>
    <t>Llandrindod Post Code - Severn Bridge</t>
  </si>
  <si>
    <t>Lancaster Post Code Average Rate</t>
  </si>
  <si>
    <t>Llandrindod Post Code Average Rate</t>
  </si>
  <si>
    <t xml:space="preserve">Leicester Post Code </t>
  </si>
  <si>
    <t>Llandrindod Post Code - Different Route</t>
  </si>
  <si>
    <t>Lincolnshire Post Code</t>
  </si>
  <si>
    <t>Leeds Post Code</t>
  </si>
  <si>
    <t>Luton Post Code</t>
  </si>
  <si>
    <t>Manchester Post Code</t>
  </si>
  <si>
    <t xml:space="preserve">Llandudno North Wales Post Code </t>
  </si>
  <si>
    <t>Medway Kent Post Code</t>
  </si>
  <si>
    <t>Milton Keynes Post Code</t>
  </si>
  <si>
    <t>Leicester Post Code Average Rate</t>
  </si>
  <si>
    <t>Llandudno North Wales Post Code Average Rate</t>
  </si>
  <si>
    <t>Lincolnshire Post Code Average Rate</t>
  </si>
  <si>
    <t>Leeds Post Code Average Rate</t>
  </si>
  <si>
    <t>Luton Post Code Average Rate</t>
  </si>
  <si>
    <t>Manchester Post Code Average Rate</t>
  </si>
  <si>
    <t>Motherwell Post Code</t>
  </si>
  <si>
    <t>Newcastle upon Tyne Post Code</t>
  </si>
  <si>
    <t>Nottingham Post Code</t>
  </si>
  <si>
    <t>Northampton Post Code</t>
  </si>
  <si>
    <t>Newport Severn Bridge Post Code</t>
  </si>
  <si>
    <t>Norwich Post Code</t>
  </si>
  <si>
    <t>Oldham Post Code</t>
  </si>
  <si>
    <t>Oxford Post Code</t>
  </si>
  <si>
    <t>Paisley Post Code</t>
  </si>
  <si>
    <t>Paisley Post Code - subject to ferry crossings</t>
  </si>
  <si>
    <t>Peterborough Post Code</t>
  </si>
  <si>
    <t>Perth Post Code</t>
  </si>
  <si>
    <t>Plymouth Post Code</t>
  </si>
  <si>
    <t>Portsmouth Post Code</t>
  </si>
  <si>
    <t>Preston Post Code</t>
  </si>
  <si>
    <t>Reading Post Code</t>
  </si>
  <si>
    <t>Redhill Post Code</t>
  </si>
  <si>
    <t>Romford Post Code</t>
  </si>
  <si>
    <t>Sheffield Post Code</t>
  </si>
  <si>
    <t>Stevenage Post Code</t>
  </si>
  <si>
    <t>Medway Kent Post Code Average Rate</t>
  </si>
  <si>
    <t>Milton Keynes Post Code Average Rate</t>
  </si>
  <si>
    <t>Motherwell Post Code Average Rate</t>
  </si>
  <si>
    <t>Newcastle Upon Tyne Post Code Average Rate</t>
  </si>
  <si>
    <t>Nottingham Post Code Average Rate</t>
  </si>
  <si>
    <t>Northampton Post Code Average Rate</t>
  </si>
  <si>
    <t>Newport Post Code Average Rate</t>
  </si>
  <si>
    <t>Norwich Post Code Average Rate</t>
  </si>
  <si>
    <t>Oldham Post Code Average Rate</t>
  </si>
  <si>
    <t>Oxford Post Code Average Rate</t>
  </si>
  <si>
    <t>Paisley Post Code Average Rate</t>
  </si>
  <si>
    <t>Peterborough Post Code Average Rate</t>
  </si>
  <si>
    <t>Stockport Post Code</t>
  </si>
  <si>
    <t>Slough Post Code</t>
  </si>
  <si>
    <t>Sutton Post Code</t>
  </si>
  <si>
    <t>Swindon Post Code</t>
  </si>
  <si>
    <t>Southampton Post Code</t>
  </si>
  <si>
    <t>Salisbury Post Code</t>
  </si>
  <si>
    <t>Sunderland Post Code</t>
  </si>
  <si>
    <t>South End On Sea Post Code</t>
  </si>
  <si>
    <t>Stoke On Trent Post Code</t>
  </si>
  <si>
    <t>London South Western And Battersea Post Code</t>
  </si>
  <si>
    <t>London South Western And Battersea Post Code Non CC</t>
  </si>
  <si>
    <t>Shrewsbury Post Code</t>
  </si>
  <si>
    <t>Taunton Post Code</t>
  </si>
  <si>
    <t>Galashiels Post Code</t>
  </si>
  <si>
    <t>Telford Post Code</t>
  </si>
  <si>
    <t>Tonbridge Post Code</t>
  </si>
  <si>
    <t>Torquay Post Code</t>
  </si>
  <si>
    <t>Truro Post Code</t>
  </si>
  <si>
    <t>Cleveland  Post Code</t>
  </si>
  <si>
    <t>Ipswich</t>
  </si>
  <si>
    <t>Medium</t>
  </si>
  <si>
    <t>Combo</t>
  </si>
  <si>
    <t>Tracking + security</t>
  </si>
  <si>
    <t>`</t>
  </si>
  <si>
    <t>Reading Post Code Average Rate</t>
  </si>
  <si>
    <t>Redhill Post Code Average Rate</t>
  </si>
  <si>
    <t>London SW Post Code Average Rate</t>
  </si>
  <si>
    <t>Shrewsbury Post Code Average Rate</t>
  </si>
  <si>
    <t>Taunton Post Code Average Rate</t>
  </si>
  <si>
    <t>Galashiels Post Code Average Rate</t>
  </si>
  <si>
    <t>Telford Post Code Average Rate</t>
  </si>
  <si>
    <t>Tonbridge Post Code Average Rate</t>
  </si>
  <si>
    <t>Stevenage Post Code Average Rate</t>
  </si>
  <si>
    <t>Stockport Post Code Average Rate</t>
  </si>
  <si>
    <t>Slough Post Code Average Rate</t>
  </si>
  <si>
    <t>Sutton Post Code Average Rate</t>
  </si>
  <si>
    <t>West Central London Post Code</t>
  </si>
  <si>
    <t>Torquay Post Code Average Rate</t>
  </si>
  <si>
    <t>Perth Post Code Average Rate</t>
  </si>
  <si>
    <t>Plymouth Post Code Average Rate</t>
  </si>
  <si>
    <t>Portsmouth Post Code Average Rate</t>
  </si>
  <si>
    <t>Romford Post Code Average Rate</t>
  </si>
  <si>
    <t>Sheffield Post Code Average Rate</t>
  </si>
  <si>
    <t xml:space="preserve">Swansea Post Code Severn Bridge </t>
  </si>
  <si>
    <t>Swansea Post Code Average Rate</t>
  </si>
  <si>
    <t>Swindon Post Code Average Rate</t>
  </si>
  <si>
    <t>Southampton Post Code Average Rate</t>
  </si>
  <si>
    <t>AB</t>
  </si>
  <si>
    <t>Tariff ex London Heathrow (LHR)</t>
  </si>
  <si>
    <t>St Albans</t>
  </si>
  <si>
    <t>AL</t>
  </si>
  <si>
    <t>Average Postcode Tariff ex London Heathrow</t>
  </si>
  <si>
    <t>Birmingham</t>
  </si>
  <si>
    <t>B</t>
  </si>
  <si>
    <t>Average</t>
  </si>
  <si>
    <t>Bath</t>
  </si>
  <si>
    <t>BA</t>
  </si>
  <si>
    <t>Blackburn</t>
  </si>
  <si>
    <t>BB</t>
  </si>
  <si>
    <t>Truro Post Code - Scilly Isles</t>
  </si>
  <si>
    <t>Salisbury Post Code Average Rate</t>
  </si>
  <si>
    <t>Sunderland Post Code Average Rate</t>
  </si>
  <si>
    <t>Southend On Sea Post Code Average Rate</t>
  </si>
  <si>
    <t>Stoke On Trent Post Code Average Rate</t>
  </si>
  <si>
    <t>Perth Post Code Isle of Skye -subject to ferry crossing</t>
  </si>
  <si>
    <t>Isle of Man - subject to ferry crossing</t>
  </si>
  <si>
    <t>Guernsey Post Code - subject to ferry crossing</t>
  </si>
  <si>
    <t>Shetland Islands - subject to ferry crossing</t>
  </si>
  <si>
    <t>Jersey Post Code - subject to ferry crossing</t>
  </si>
  <si>
    <t>London SE Post Code</t>
  </si>
  <si>
    <t>London SE Post Code Average Rate</t>
  </si>
  <si>
    <t>Truro Post Code Average Rate</t>
  </si>
  <si>
    <t>Warrington Post Code Average Rate</t>
  </si>
  <si>
    <t>Cleveland Post Code Average Rate</t>
  </si>
  <si>
    <t>Miles</t>
  </si>
  <si>
    <t>Hours</t>
  </si>
  <si>
    <t>Days</t>
  </si>
  <si>
    <t>Bradford</t>
  </si>
  <si>
    <t>BD</t>
  </si>
  <si>
    <t>Bournemouth</t>
  </si>
  <si>
    <t>BH</t>
  </si>
  <si>
    <t xml:space="preserve">Bolton </t>
  </si>
  <si>
    <t>BL</t>
  </si>
  <si>
    <t>Brighton</t>
  </si>
  <si>
    <t>BN</t>
  </si>
  <si>
    <t>BR</t>
  </si>
  <si>
    <t>Bristol</t>
  </si>
  <si>
    <t>BS</t>
  </si>
  <si>
    <t>Aberdeen</t>
  </si>
  <si>
    <t>Belfast</t>
  </si>
  <si>
    <t>BT</t>
  </si>
  <si>
    <t>Carlisle</t>
  </si>
  <si>
    <t>CA</t>
  </si>
  <si>
    <t>Cambridge</t>
  </si>
  <si>
    <t>CB</t>
  </si>
  <si>
    <t>Cardiff</t>
  </si>
  <si>
    <t>CF</t>
  </si>
  <si>
    <t xml:space="preserve">Chester </t>
  </si>
  <si>
    <t>CH</t>
  </si>
  <si>
    <t>Chelmsford</t>
  </si>
  <si>
    <t>CM</t>
  </si>
  <si>
    <t>Colchester</t>
  </si>
  <si>
    <t>CO</t>
  </si>
  <si>
    <t>Croydon</t>
  </si>
  <si>
    <t>CR</t>
  </si>
  <si>
    <t>Canterbury</t>
  </si>
  <si>
    <t>CT</t>
  </si>
  <si>
    <t>Bromley</t>
  </si>
  <si>
    <t>Coventry</t>
  </si>
  <si>
    <t>CV</t>
  </si>
  <si>
    <t>Crewe</t>
  </si>
  <si>
    <t>CW</t>
  </si>
  <si>
    <t>Dartford</t>
  </si>
  <si>
    <t>DA</t>
  </si>
  <si>
    <t>Dundee</t>
  </si>
  <si>
    <t>DD</t>
  </si>
  <si>
    <t>Derby</t>
  </si>
  <si>
    <t>DE</t>
  </si>
  <si>
    <t>Dumfries</t>
  </si>
  <si>
    <t>DG</t>
  </si>
  <si>
    <t>Durham</t>
  </si>
  <si>
    <t>DH</t>
  </si>
  <si>
    <t>Darlington</t>
  </si>
  <si>
    <t>DL</t>
  </si>
  <si>
    <t>Doncaster</t>
  </si>
  <si>
    <t>DN</t>
  </si>
  <si>
    <t>Dorchester</t>
  </si>
  <si>
    <t>DT</t>
  </si>
  <si>
    <t>Dudley</t>
  </si>
  <si>
    <t>DY</t>
  </si>
  <si>
    <t>Tariff</t>
  </si>
  <si>
    <t>50mph</t>
  </si>
  <si>
    <t>25mph</t>
  </si>
  <si>
    <t>10mph</t>
  </si>
  <si>
    <t>East London</t>
  </si>
  <si>
    <t>E</t>
  </si>
  <si>
    <t>East Central London</t>
  </si>
  <si>
    <t>EC</t>
  </si>
  <si>
    <t>Edinburgh</t>
  </si>
  <si>
    <t>EH</t>
  </si>
  <si>
    <t>Enfield</t>
  </si>
  <si>
    <t>EN</t>
  </si>
  <si>
    <t>Exeter</t>
  </si>
  <si>
    <t>EX</t>
  </si>
  <si>
    <t>Falkirk</t>
  </si>
  <si>
    <t>FK</t>
  </si>
  <si>
    <t>Blackpool</t>
  </si>
  <si>
    <t>FY</t>
  </si>
  <si>
    <t>Glasgow</t>
  </si>
  <si>
    <t>G</t>
  </si>
  <si>
    <t>Gloucester</t>
  </si>
  <si>
    <t>GL</t>
  </si>
  <si>
    <t>Guildford</t>
  </si>
  <si>
    <t>GU</t>
  </si>
  <si>
    <t>Guernsey</t>
  </si>
  <si>
    <t>GY</t>
  </si>
  <si>
    <t>Ferry</t>
  </si>
  <si>
    <t>Harrow</t>
  </si>
  <si>
    <t>HA</t>
  </si>
  <si>
    <t>Huddersfield</t>
  </si>
  <si>
    <t>HD</t>
  </si>
  <si>
    <t>Harrogate</t>
  </si>
  <si>
    <t>HG</t>
  </si>
  <si>
    <t>Hemel Hempstead</t>
  </si>
  <si>
    <t>HP</t>
  </si>
  <si>
    <t>Hereford</t>
  </si>
  <si>
    <t>HR</t>
  </si>
  <si>
    <t>HS</t>
  </si>
  <si>
    <t>Hull</t>
  </si>
  <si>
    <t>HU</t>
  </si>
  <si>
    <t>Halifax</t>
  </si>
  <si>
    <t>HX</t>
  </si>
  <si>
    <t>Ilford</t>
  </si>
  <si>
    <t>IG</t>
  </si>
  <si>
    <t>Isle of Man</t>
  </si>
  <si>
    <t>IM</t>
  </si>
  <si>
    <t>IP</t>
  </si>
  <si>
    <t>Inverness</t>
  </si>
  <si>
    <t>IV</t>
  </si>
  <si>
    <t>Jersey</t>
  </si>
  <si>
    <t>JE</t>
  </si>
  <si>
    <t>Kilmarnock</t>
  </si>
  <si>
    <t>KA</t>
  </si>
  <si>
    <t>Kingston Upon Thames</t>
  </si>
  <si>
    <t>KT</t>
  </si>
  <si>
    <t>Scottish Highlands</t>
  </si>
  <si>
    <t>KW</t>
  </si>
  <si>
    <t>Kirkaldy</t>
  </si>
  <si>
    <t>KY</t>
  </si>
  <si>
    <t>Liverpool</t>
  </si>
  <si>
    <t>L</t>
  </si>
  <si>
    <t>Lancaster</t>
  </si>
  <si>
    <t>LA</t>
  </si>
  <si>
    <t>Llandrindod</t>
  </si>
  <si>
    <t>LN</t>
  </si>
  <si>
    <t>Leicester</t>
  </si>
  <si>
    <t>LE</t>
  </si>
  <si>
    <t xml:space="preserve">Llandudno </t>
  </si>
  <si>
    <t>LL</t>
  </si>
  <si>
    <t>Lincolnshire</t>
  </si>
  <si>
    <t>Preston Post Code Average Rate</t>
  </si>
  <si>
    <t>Leeds</t>
  </si>
  <si>
    <t>LS</t>
  </si>
  <si>
    <t xml:space="preserve">Luton </t>
  </si>
  <si>
    <t>LU</t>
  </si>
  <si>
    <t>Manchester</t>
  </si>
  <si>
    <t>M</t>
  </si>
  <si>
    <t>Medway Kent</t>
  </si>
  <si>
    <t>ME</t>
  </si>
  <si>
    <t>Milton Keynes</t>
  </si>
  <si>
    <t>MK</t>
  </si>
  <si>
    <t>Motherwell</t>
  </si>
  <si>
    <t>ML</t>
  </si>
  <si>
    <t>North London</t>
  </si>
  <si>
    <t>N</t>
  </si>
  <si>
    <t>Newcastle Upon Tyne</t>
  </si>
  <si>
    <t>NE</t>
  </si>
  <si>
    <t>Nottingham</t>
  </si>
  <si>
    <t>NG</t>
  </si>
  <si>
    <t>Northampton</t>
  </si>
  <si>
    <t>NN</t>
  </si>
  <si>
    <t>Newport</t>
  </si>
  <si>
    <t>NP</t>
  </si>
  <si>
    <t>Norwich</t>
  </si>
  <si>
    <t>NR</t>
  </si>
  <si>
    <t>North West London</t>
  </si>
  <si>
    <t>NW</t>
  </si>
  <si>
    <t>Oldham</t>
  </si>
  <si>
    <t>OL</t>
  </si>
  <si>
    <t>Oxford</t>
  </si>
  <si>
    <t>OX</t>
  </si>
  <si>
    <t>Paisley</t>
  </si>
  <si>
    <t>PA</t>
  </si>
  <si>
    <t>Peterborough</t>
  </si>
  <si>
    <t>PE</t>
  </si>
  <si>
    <t>Perth</t>
  </si>
  <si>
    <t>PH</t>
  </si>
  <si>
    <t>Plymouth</t>
  </si>
  <si>
    <t>PL</t>
  </si>
  <si>
    <t>Portsmouth</t>
  </si>
  <si>
    <t>PO</t>
  </si>
  <si>
    <t>Preston</t>
  </si>
  <si>
    <t>PR</t>
  </si>
  <si>
    <t>Reading</t>
  </si>
  <si>
    <t>RG</t>
  </si>
  <si>
    <t>Redhill</t>
  </si>
  <si>
    <t>RH</t>
  </si>
  <si>
    <t>Romford</t>
  </si>
  <si>
    <t>RM</t>
  </si>
  <si>
    <t>Sheffield</t>
  </si>
  <si>
    <t>S</t>
  </si>
  <si>
    <t>Swansea</t>
  </si>
  <si>
    <t>SA</t>
  </si>
  <si>
    <t>South East London</t>
  </si>
  <si>
    <t>SE</t>
  </si>
  <si>
    <t>Stevenage</t>
  </si>
  <si>
    <t>SG</t>
  </si>
  <si>
    <t xml:space="preserve">Stockport </t>
  </si>
  <si>
    <t>SK</t>
  </si>
  <si>
    <t>Slough</t>
  </si>
  <si>
    <t>SL</t>
  </si>
  <si>
    <t>Sutton</t>
  </si>
  <si>
    <t>SM</t>
  </si>
  <si>
    <t>Swindon</t>
  </si>
  <si>
    <t>SN</t>
  </si>
  <si>
    <t>Southampton</t>
  </si>
  <si>
    <t>SO</t>
  </si>
  <si>
    <t>Salisbury</t>
  </si>
  <si>
    <t>SP</t>
  </si>
  <si>
    <t>Sunderland</t>
  </si>
  <si>
    <t>SR</t>
  </si>
  <si>
    <t>Southend on Sea</t>
  </si>
  <si>
    <t>SS</t>
  </si>
  <si>
    <t>Stock on Trent</t>
  </si>
  <si>
    <t>ST</t>
  </si>
  <si>
    <t>South West London</t>
  </si>
  <si>
    <t>SW</t>
  </si>
  <si>
    <t>Shrewsbury</t>
  </si>
  <si>
    <t>SY</t>
  </si>
  <si>
    <t>Taunton</t>
  </si>
  <si>
    <t>TA</t>
  </si>
  <si>
    <t>Galasheils</t>
  </si>
  <si>
    <t>TD</t>
  </si>
  <si>
    <t>Telford</t>
  </si>
  <si>
    <t>TF</t>
  </si>
  <si>
    <t>Tonbridge</t>
  </si>
  <si>
    <t>TN</t>
  </si>
  <si>
    <t>Torquay</t>
  </si>
  <si>
    <t>TQ</t>
  </si>
  <si>
    <t>Truro</t>
  </si>
  <si>
    <t>TR</t>
  </si>
  <si>
    <t>Cleveland</t>
  </si>
  <si>
    <t>TS</t>
  </si>
  <si>
    <t>Twickenham</t>
  </si>
  <si>
    <t>TW</t>
  </si>
  <si>
    <t>Uxbridge</t>
  </si>
  <si>
    <t>UB</t>
  </si>
  <si>
    <t>West London</t>
  </si>
  <si>
    <t>W</t>
  </si>
  <si>
    <t>Warrington</t>
  </si>
  <si>
    <t>WA</t>
  </si>
  <si>
    <t xml:space="preserve">West Central </t>
  </si>
  <si>
    <t>WC</t>
  </si>
  <si>
    <t>Watford Post Code Rate</t>
  </si>
  <si>
    <t>Watford Post Code Average Rate</t>
  </si>
  <si>
    <t>Watford</t>
  </si>
  <si>
    <t>WD</t>
  </si>
  <si>
    <t>Wakefield Post Code Rate</t>
  </si>
  <si>
    <t>Wakefield Post Code Average Rate</t>
  </si>
  <si>
    <t>Wigan Post Code Rate</t>
  </si>
  <si>
    <t>Wigan Post Code Average Rate</t>
  </si>
  <si>
    <t>Worcester Post Code Rate</t>
  </si>
  <si>
    <t>Worcester Post Code Average Rate</t>
  </si>
  <si>
    <t>Walsall Post Code Rate</t>
  </si>
  <si>
    <t>Walsall Post Code Average Rate</t>
  </si>
  <si>
    <t>Wolverhampton Post Code Rate</t>
  </si>
  <si>
    <t>Wolverampton Post Code Average Rate</t>
  </si>
  <si>
    <t>York Post Code Rate</t>
  </si>
  <si>
    <t>York Post Code Average Rate</t>
  </si>
  <si>
    <t>Wakefield</t>
  </si>
  <si>
    <t>WF</t>
  </si>
  <si>
    <t>Wigan</t>
  </si>
  <si>
    <t>WN</t>
  </si>
  <si>
    <t>Worcester</t>
  </si>
  <si>
    <t>WR</t>
  </si>
  <si>
    <t>WS</t>
  </si>
  <si>
    <t>Wolverhampton</t>
  </si>
  <si>
    <t>WV</t>
  </si>
  <si>
    <t>York</t>
  </si>
  <si>
    <t>YO</t>
  </si>
  <si>
    <t>Shetland Islands</t>
  </si>
  <si>
    <t>ZE</t>
  </si>
  <si>
    <t>Price £</t>
  </si>
  <si>
    <t xml:space="preserve">St Albans Post Code </t>
  </si>
  <si>
    <t xml:space="preserve"> Welwyn Garden City</t>
  </si>
  <si>
    <t>A1 Print</t>
  </si>
  <si>
    <t xml:space="preserve">Birmingham Post Code </t>
  </si>
  <si>
    <t>NEC</t>
  </si>
  <si>
    <t>Portals</t>
  </si>
  <si>
    <t>Fibremark</t>
  </si>
  <si>
    <t>De La Rue Tapes</t>
  </si>
  <si>
    <t xml:space="preserve">Bristol Post Code </t>
  </si>
  <si>
    <t>Apex</t>
  </si>
  <si>
    <t xml:space="preserve">Impington </t>
  </si>
  <si>
    <t>Luminescence</t>
  </si>
  <si>
    <t>Malvern Press</t>
  </si>
  <si>
    <t>Colourfoil</t>
  </si>
  <si>
    <t xml:space="preserve">Chelmsford Post Code </t>
  </si>
  <si>
    <t>Stansted Airport</t>
  </si>
  <si>
    <t xml:space="preserve"> K&amp;N</t>
  </si>
  <si>
    <t xml:space="preserve">Dudley Post Code </t>
  </si>
  <si>
    <t>Kidderminster</t>
  </si>
  <si>
    <t xml:space="preserve">Edinburgh Post Code </t>
  </si>
  <si>
    <t>Royal Mail</t>
  </si>
  <si>
    <t>Walkers</t>
  </si>
  <si>
    <t>Technographics</t>
  </si>
  <si>
    <t>Eastnor</t>
  </si>
  <si>
    <t>Ilford Post Code - M25 Route</t>
  </si>
  <si>
    <t xml:space="preserve">Ilford Post Code - M25 Route </t>
  </si>
  <si>
    <t xml:space="preserve">Ipswich Post Code </t>
  </si>
  <si>
    <t>BT Martlesham Heath</t>
  </si>
  <si>
    <t>DLR Dunstable</t>
  </si>
  <si>
    <t>GMEX</t>
  </si>
  <si>
    <t>DHL</t>
  </si>
  <si>
    <t>Edmonton</t>
  </si>
  <si>
    <t xml:space="preserve">Newcastle upon Tyne Post Code </t>
  </si>
  <si>
    <t>DLR Gateshead</t>
  </si>
  <si>
    <t>Heywood</t>
  </si>
  <si>
    <t>SPS</t>
  </si>
  <si>
    <t>Paynes</t>
  </si>
  <si>
    <t xml:space="preserve">Peterborough Post Code </t>
  </si>
  <si>
    <t>Tapecraft</t>
  </si>
  <si>
    <t>Boston</t>
  </si>
  <si>
    <t xml:space="preserve">Portsmouth Post Code </t>
  </si>
  <si>
    <t>Fareham</t>
  </si>
  <si>
    <t xml:space="preserve">Reading Post Code </t>
  </si>
  <si>
    <t>DLR Holographics</t>
  </si>
  <si>
    <t>Winnersh / Xerox</t>
  </si>
  <si>
    <t xml:space="preserve">Redhill Post Code </t>
  </si>
  <si>
    <t>Doking</t>
  </si>
  <si>
    <t>Gatwick Cargo</t>
  </si>
  <si>
    <t xml:space="preserve">Stevenage Post Code </t>
  </si>
  <si>
    <t>Royston Labels</t>
  </si>
  <si>
    <t xml:space="preserve">Southampton Post Code </t>
  </si>
  <si>
    <t>Winchester</t>
  </si>
  <si>
    <t>Lymington Ferry</t>
  </si>
  <si>
    <t xml:space="preserve"> Andover</t>
  </si>
  <si>
    <t xml:space="preserve">South End On Sea Post Code </t>
  </si>
  <si>
    <t xml:space="preserve">Twickenham Post Code </t>
  </si>
  <si>
    <t xml:space="preserve">Uxbridge Post Code </t>
  </si>
  <si>
    <t>Home</t>
  </si>
  <si>
    <t>Greenford Shurgard</t>
  </si>
  <si>
    <t>K&amp;N</t>
  </si>
  <si>
    <t xml:space="preserve">West Central London Post Code </t>
  </si>
  <si>
    <t>The Savoy</t>
  </si>
  <si>
    <t xml:space="preserve">Walsall Post Code Rate </t>
  </si>
  <si>
    <t>Roman Print</t>
  </si>
  <si>
    <t>Driver salary</t>
  </si>
  <si>
    <t>Misc - admin, office, premises</t>
  </si>
  <si>
    <t>Profit</t>
  </si>
  <si>
    <t xml:space="preserve"> </t>
  </si>
  <si>
    <t>Turbosound</t>
  </si>
  <si>
    <t>Northolt</t>
  </si>
  <si>
    <t>Music Bank</t>
  </si>
  <si>
    <t>LSE</t>
  </si>
  <si>
    <t>Wokefield Park</t>
  </si>
  <si>
    <t>Ewloe</t>
  </si>
  <si>
    <t>Chelsea</t>
  </si>
  <si>
    <t>Streatham</t>
  </si>
  <si>
    <t>Gosport</t>
  </si>
  <si>
    <t>Hungerford</t>
  </si>
  <si>
    <t>Canary Wharf</t>
  </si>
  <si>
    <t>DLR IDS</t>
  </si>
  <si>
    <t>Pontypool</t>
  </si>
  <si>
    <t>Verwood</t>
  </si>
  <si>
    <t>Irlam</t>
  </si>
  <si>
    <t>Juniper</t>
  </si>
  <si>
    <t>Egham</t>
  </si>
  <si>
    <t>Loughton</t>
  </si>
  <si>
    <t>Borehamwood</t>
  </si>
  <si>
    <t>Park Lane</t>
  </si>
  <si>
    <t>The Dome / 02 Arena</t>
  </si>
  <si>
    <t>Richmond / NOTHS</t>
  </si>
  <si>
    <t>Twickenham Post Code Average Rate</t>
  </si>
  <si>
    <t>Knightsbridge</t>
  </si>
  <si>
    <t>Newbury</t>
  </si>
  <si>
    <t>Nomura</t>
  </si>
  <si>
    <t>Westminster</t>
  </si>
  <si>
    <t>Bracknell</t>
  </si>
  <si>
    <t>Leyland</t>
  </si>
  <si>
    <t>Limington / Somerset</t>
  </si>
  <si>
    <t>West Molesley</t>
  </si>
  <si>
    <t>Newark</t>
  </si>
  <si>
    <t>ecourier</t>
  </si>
  <si>
    <t>Premium</t>
  </si>
  <si>
    <t>Anywhere</t>
  </si>
  <si>
    <t>Camberwell</t>
  </si>
  <si>
    <t>Stafford</t>
  </si>
  <si>
    <t>Peckham</t>
  </si>
  <si>
    <t>Wimbledon</t>
  </si>
  <si>
    <t>Stratford</t>
  </si>
  <si>
    <t>Fleet</t>
  </si>
  <si>
    <t>Edgbaston</t>
  </si>
  <si>
    <t>Warwick University</t>
  </si>
  <si>
    <t>Surbiton</t>
  </si>
  <si>
    <t>Letchworth</t>
  </si>
  <si>
    <t>Redditch</t>
  </si>
  <si>
    <t>Camberley / Telindus</t>
  </si>
  <si>
    <t>Lakenheath</t>
  </si>
  <si>
    <t>Mereworth</t>
  </si>
  <si>
    <t>Alton Towers</t>
  </si>
  <si>
    <t>Studley</t>
  </si>
  <si>
    <t>Balham</t>
  </si>
  <si>
    <t>Braintree</t>
  </si>
  <si>
    <t>Crawley</t>
  </si>
  <si>
    <t>Orange Tariff / 20mph avg</t>
  </si>
  <si>
    <t>Tendering</t>
  </si>
  <si>
    <t>Ealing</t>
  </si>
  <si>
    <t>Potters Bar / QED</t>
  </si>
  <si>
    <t>Hersham / Fuzion</t>
  </si>
  <si>
    <t>Santander</t>
  </si>
  <si>
    <t>Wisbech / 5 Star</t>
  </si>
  <si>
    <t>Ruislip Dump</t>
  </si>
  <si>
    <t>Hook</t>
  </si>
  <si>
    <t>Hitchin</t>
  </si>
  <si>
    <t>Grreat Yarmouth</t>
  </si>
  <si>
    <t>West Malling</t>
  </si>
  <si>
    <t>Harefield</t>
  </si>
  <si>
    <t>Kemble</t>
  </si>
  <si>
    <t>Kentish Town</t>
  </si>
  <si>
    <t>Wimslow</t>
  </si>
  <si>
    <t>Hatfield</t>
  </si>
  <si>
    <t>Woking</t>
  </si>
  <si>
    <t>RG1</t>
  </si>
  <si>
    <t>Ferndown</t>
  </si>
  <si>
    <t>Woburn Green</t>
  </si>
  <si>
    <t>Lutterworth Magna Park</t>
  </si>
  <si>
    <t>Hellmanns</t>
  </si>
  <si>
    <t>Bentley</t>
  </si>
  <si>
    <t>Abingdon</t>
  </si>
  <si>
    <t>Hyde</t>
  </si>
  <si>
    <t>Chesterfield</t>
  </si>
  <si>
    <t>Hednesford Staffordhire</t>
  </si>
  <si>
    <t>Shaftesbury</t>
  </si>
  <si>
    <t>Hillsea</t>
  </si>
  <si>
    <t>Farnborough</t>
  </si>
  <si>
    <t>Sandhurst</t>
  </si>
  <si>
    <t>SSL</t>
  </si>
  <si>
    <t xml:space="preserve">30 mins loading / unloading time </t>
  </si>
  <si>
    <t>Chessington</t>
  </si>
  <si>
    <t>Hammersmith</t>
  </si>
  <si>
    <t>Bedford Tech Park</t>
  </si>
  <si>
    <t>Bermondsey</t>
  </si>
  <si>
    <t>Colindale</t>
  </si>
  <si>
    <t>Woodford</t>
  </si>
  <si>
    <t>Wandsworth</t>
  </si>
  <si>
    <t>Linlithgow</t>
  </si>
  <si>
    <t>Withington</t>
  </si>
  <si>
    <t>Leatherhead</t>
  </si>
  <si>
    <t>Harwich Cruise Terminal</t>
  </si>
  <si>
    <t>Milford Haven</t>
  </si>
  <si>
    <t>Wesfield</t>
  </si>
  <si>
    <t>Brit Row</t>
  </si>
  <si>
    <t>Reigate</t>
  </si>
  <si>
    <t>a standard 9 hour day and averaging 10 mph ??</t>
  </si>
  <si>
    <t>a standard 9 hour day and averaging 20 mph ??</t>
  </si>
  <si>
    <t>The Grand Hotel</t>
  </si>
  <si>
    <t>EE</t>
  </si>
  <si>
    <t>Hounslow</t>
  </si>
  <si>
    <t xml:space="preserve">    </t>
  </si>
  <si>
    <t>Red Tariff / 10mph avg</t>
  </si>
  <si>
    <t>Aylesford</t>
  </si>
  <si>
    <t>Saffron Waldon</t>
  </si>
  <si>
    <t>Knutsford</t>
  </si>
  <si>
    <t>Chiswick</t>
  </si>
  <si>
    <t>Penryn</t>
  </si>
  <si>
    <t>Caldicot</t>
  </si>
  <si>
    <t>Fujitsu</t>
  </si>
  <si>
    <t>Node4</t>
  </si>
  <si>
    <t>North Acton VMI</t>
  </si>
  <si>
    <t>Harpenden</t>
  </si>
  <si>
    <t>Tilbury</t>
  </si>
  <si>
    <t>Bolton</t>
  </si>
  <si>
    <t>Chatham</t>
  </si>
  <si>
    <t>Shepperton</t>
  </si>
  <si>
    <t>Milton Keynes Tilbrook</t>
  </si>
  <si>
    <t>Reading Uni</t>
  </si>
  <si>
    <t>Hilton Metropole</t>
  </si>
  <si>
    <t>Southampton cruise</t>
  </si>
  <si>
    <t>Didcot</t>
  </si>
  <si>
    <t>Henley on Thames</t>
  </si>
  <si>
    <t>GCHQ</t>
  </si>
  <si>
    <t>Gamma Focal Point</t>
  </si>
  <si>
    <t>The Belfry Milton Common</t>
  </si>
  <si>
    <t>ICC</t>
  </si>
  <si>
    <t>NYSE Basildon</t>
  </si>
  <si>
    <t>Princes Risborough</t>
  </si>
  <si>
    <t>St Johns Wood</t>
  </si>
  <si>
    <t>Major Tom</t>
  </si>
  <si>
    <t>Linx</t>
  </si>
  <si>
    <t>Condor Poole</t>
  </si>
  <si>
    <t>Maidenhead</t>
  </si>
  <si>
    <t>Teddington</t>
  </si>
  <si>
    <t>The Bunker</t>
  </si>
  <si>
    <t>BIC</t>
  </si>
  <si>
    <t>Trafford Park</t>
  </si>
  <si>
    <t>Fortinet</t>
  </si>
  <si>
    <t>Parmenion</t>
  </si>
  <si>
    <t>Havant</t>
  </si>
  <si>
    <t>Schenkers + ATComms</t>
  </si>
  <si>
    <t>Gemalto</t>
  </si>
  <si>
    <t>Stamford Bridge</t>
  </si>
  <si>
    <t>Crewe Fujitsu</t>
  </si>
  <si>
    <t>Headley</t>
  </si>
  <si>
    <t>ExCel</t>
  </si>
  <si>
    <t>Geant Cambridge</t>
  </si>
  <si>
    <t>Sunbury</t>
  </si>
  <si>
    <t>Worthing Pier</t>
  </si>
  <si>
    <t>Tewkesbury</t>
  </si>
  <si>
    <t>Copdock</t>
  </si>
  <si>
    <t>Pinewood Studios</t>
  </si>
  <si>
    <t>Lemsford</t>
  </si>
  <si>
    <t>Macclesfield</t>
  </si>
  <si>
    <t>K&amp;N Manchester</t>
  </si>
  <si>
    <t>Six Degrees</t>
  </si>
  <si>
    <t>Llanishen, Cardiff</t>
  </si>
  <si>
    <t>Entertec Tring</t>
  </si>
  <si>
    <t>Stockley</t>
  </si>
  <si>
    <t>a standard 9 hour day and averaging 45 mph ??</t>
  </si>
  <si>
    <t>Green Tariff / 45mph avg</t>
  </si>
  <si>
    <t>Royal Mint</t>
  </si>
  <si>
    <t>Folkestone</t>
  </si>
  <si>
    <t>Gaydon / Land Rover</t>
  </si>
  <si>
    <t>St Leonards on Sea</t>
  </si>
  <si>
    <t>Billingshurst / Expose</t>
  </si>
  <si>
    <t>John Henry's</t>
  </si>
  <si>
    <t>Telent</t>
  </si>
  <si>
    <t>Chrysaor</t>
  </si>
  <si>
    <t>Olympia</t>
  </si>
  <si>
    <t>SEARCH</t>
  </si>
  <si>
    <t>Diesel price per litre</t>
  </si>
  <si>
    <t>Enter Postcode</t>
  </si>
  <si>
    <t>Inc VAT</t>
  </si>
  <si>
    <t>Ex VAT</t>
  </si>
  <si>
    <t>£Gallon Inc VAT</t>
  </si>
  <si>
    <t>Trafic</t>
  </si>
  <si>
    <t>Master</t>
  </si>
  <si>
    <t>Stanndard Hours</t>
  </si>
  <si>
    <t>09:00 - 17:00</t>
  </si>
  <si>
    <t>Out of hours band #1</t>
  </si>
  <si>
    <t>Out of hours band #2</t>
  </si>
  <si>
    <t>Out of hours band #3</t>
  </si>
  <si>
    <t>17:00 - 00:00</t>
  </si>
  <si>
    <t>00:00 - 05:00</t>
  </si>
  <si>
    <t>05:00 - 09:00</t>
  </si>
  <si>
    <t xml:space="preserve">Mon </t>
  </si>
  <si>
    <t>Tues</t>
  </si>
  <si>
    <t>Wed</t>
  </si>
  <si>
    <t>Thur</t>
  </si>
  <si>
    <t>Fri</t>
  </si>
  <si>
    <t>Sat</t>
  </si>
  <si>
    <t>Sun</t>
  </si>
  <si>
    <t>Customer</t>
  </si>
  <si>
    <t>Percentage Mark up</t>
  </si>
  <si>
    <t>Gamma</t>
  </si>
  <si>
    <t>Joys</t>
  </si>
  <si>
    <t>NEW</t>
  </si>
  <si>
    <t>Variable Costs</t>
  </si>
  <si>
    <t xml:space="preserve">Time Band Surcharges </t>
  </si>
  <si>
    <t>Time Band Surcharges Green</t>
  </si>
  <si>
    <t>Time</t>
  </si>
  <si>
    <t>Band</t>
  </si>
  <si>
    <t>Job Time</t>
  </si>
  <si>
    <t>Time Band</t>
  </si>
  <si>
    <t>% Surcharge</t>
  </si>
  <si>
    <t>Day</t>
  </si>
  <si>
    <t xml:space="preserve">Monday </t>
  </si>
  <si>
    <t>Tuesday</t>
  </si>
  <si>
    <t>Wednesday</t>
  </si>
  <si>
    <t>Thursday</t>
  </si>
  <si>
    <t>Friday</t>
  </si>
  <si>
    <t>Saturday</t>
  </si>
  <si>
    <t>Sunday</t>
  </si>
  <si>
    <t>Monday</t>
  </si>
  <si>
    <t>Search</t>
  </si>
  <si>
    <t>Links</t>
  </si>
  <si>
    <t>https://goodcalculators.com/true-cost-of-an-employee-calculator/</t>
  </si>
  <si>
    <t>Driver Salary</t>
  </si>
  <si>
    <t>Cost to Business</t>
  </si>
  <si>
    <t>Customer Mark Up</t>
  </si>
  <si>
    <t>Profit for Job</t>
  </si>
  <si>
    <t>Van Profit</t>
  </si>
  <si>
    <t>Driver Salaries</t>
  </si>
  <si>
    <t>Speed &amp; Salary for different Customers</t>
  </si>
  <si>
    <t>computer</t>
  </si>
  <si>
    <t xml:space="preserve">Customer </t>
  </si>
  <si>
    <t>Speed</t>
  </si>
  <si>
    <t>Round Robin</t>
  </si>
  <si>
    <t>Complete Mileage</t>
  </si>
  <si>
    <t>https://www.google.co.uk/maps</t>
  </si>
  <si>
    <t>Enter this complete total mileage below</t>
  </si>
  <si>
    <t>m17</t>
  </si>
  <si>
    <t>Enter promo code for discount</t>
  </si>
  <si>
    <t>Prices from London Heathrow to Multiple UK Destinations</t>
  </si>
  <si>
    <t>Prices from London Heathrow to all UK postcodes or vice versa</t>
  </si>
  <si>
    <t>Our prices are based upon our location at London Heathrow Airport postcode TW6</t>
  </si>
  <si>
    <t>To obtain a price for any UK postcode from TW6, or any postcode returning to TW6, please use the search box quoting the first part of the postcode i.e M17 (Manchester)</t>
  </si>
  <si>
    <t xml:space="preserve">To obtain a price from our base at London Heathrow TW6 to a multiple combination of postcodes, please use the Google maps link below and plan you route from TW6 ending back at TW6 (i.e TW6 - Reading - M17 - TW6 is 416 Miles). 
</t>
  </si>
  <si>
    <t>Excludes the following postcodes: BR, E, EC, EN, HA, IG, KT, N, NW, SE, SW, TW, UB, W, WC, WD. For all prices within the M25 and London please call on 0208 432 2246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</si>
</sst>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£&quot;#,##0.00;[Red]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(* #,##0.00_);_(* \(#,##0.00\);_(* &quot;-&quot;??_);_(@_)"/>
    <numFmt numFmtId="167" formatCode="_-&quot;$&quot;* #,##0.00_-;\-&quot;$&quot;* #,##0.00_-;_-&quot;$&quot;* &quot;-&quot;??_-;_-@_-"/>
    <numFmt numFmtId="168" formatCode="0.0%"/>
  </numFmts>
  <fonts count="9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4"/>
      <name val="Arial"/>
      <family val="2"/>
    </font>
    <font>
      <sz val="24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i/>
      <sz val="12"/>
      <color rgb="FFFF0000"/>
      <name val="Arial"/>
      <family val="2"/>
    </font>
    <font>
      <sz val="10"/>
      <color indexed="81"/>
      <name val="Arial"/>
      <family val="2"/>
    </font>
    <font>
      <b/>
      <sz val="14"/>
      <color theme="0"/>
      <name val="Calibri"/>
      <family val="2"/>
      <scheme val="minor"/>
    </font>
    <font>
      <sz val="12"/>
      <color theme="0"/>
      <name val="Arial"/>
      <family val="2"/>
    </font>
    <font>
      <b/>
      <sz val="1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i/>
      <sz val="12"/>
      <color theme="0"/>
      <name val="Arial"/>
      <family val="2"/>
    </font>
    <font>
      <b/>
      <i/>
      <sz val="12"/>
      <color theme="0"/>
      <name val="Arial"/>
      <family val="2"/>
    </font>
    <font>
      <b/>
      <sz val="12"/>
      <color rgb="FF00B050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color theme="1"/>
      <name val="Tahoma"/>
      <family val="2"/>
    </font>
    <font>
      <sz val="8"/>
      <color rgb="FF333333"/>
      <name val="Tahoma"/>
      <family val="2"/>
    </font>
    <font>
      <sz val="8"/>
      <color rgb="FF3B5998"/>
      <name val="Tahoma"/>
      <family val="2"/>
    </font>
    <font>
      <u/>
      <sz val="11"/>
      <color theme="10"/>
      <name val="Calibri"/>
      <family val="2"/>
      <scheme val="minor"/>
    </font>
    <font>
      <b/>
      <sz val="24"/>
      <name val="Arial"/>
      <family val="2"/>
    </font>
    <font>
      <sz val="2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color theme="0"/>
      <name val="Arial"/>
      <family val="2"/>
    </font>
    <font>
      <b/>
      <sz val="12"/>
      <color theme="0"/>
      <name val="Arial"/>
      <family val="2"/>
    </font>
    <font>
      <b/>
      <i/>
      <sz val="12"/>
      <color theme="0"/>
      <name val="Arial"/>
      <family val="2"/>
    </font>
    <font>
      <sz val="12"/>
      <color theme="0"/>
      <name val="Arial"/>
      <family val="2"/>
    </font>
    <font>
      <sz val="12"/>
      <color rgb="FFFFC000"/>
      <name val="Arial"/>
      <family val="2"/>
    </font>
    <font>
      <b/>
      <i/>
      <sz val="12"/>
      <color rgb="FFFFC000"/>
      <name val="Arial"/>
      <family val="2"/>
    </font>
    <font>
      <i/>
      <sz val="12"/>
      <name val="Arial"/>
      <family val="2"/>
    </font>
    <font>
      <b/>
      <sz val="12"/>
      <color rgb="FFFFC000"/>
      <name val="Arial"/>
      <family val="2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8"/>
      <color rgb="FFFFFF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28"/>
      <name val="Calibri"/>
      <family val="2"/>
      <scheme val="minor"/>
    </font>
    <font>
      <b/>
      <sz val="14"/>
      <name val="Calibri"/>
      <family val="2"/>
      <scheme val="minor"/>
    </font>
    <font>
      <i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sz val="20"/>
      <color theme="1" tint="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6"/>
      <name val="Calibri"/>
      <family val="2"/>
      <scheme val="minor"/>
    </font>
    <font>
      <sz val="14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42" fillId="0" borderId="0"/>
    <xf numFmtId="166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0" fontId="44" fillId="0" borderId="0"/>
    <xf numFmtId="0" fontId="44" fillId="0" borderId="0"/>
    <xf numFmtId="0" fontId="45" fillId="0" borderId="0"/>
    <xf numFmtId="0" fontId="42" fillId="0" borderId="0"/>
    <xf numFmtId="0" fontId="42" fillId="0" borderId="0"/>
    <xf numFmtId="166" fontId="4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75">
    <xf numFmtId="0" fontId="0" fillId="0" borderId="0" xfId="0"/>
    <xf numFmtId="0" fontId="0" fillId="35" borderId="0" xfId="0" applyFill="1" applyBorder="1"/>
    <xf numFmtId="0" fontId="26" fillId="36" borderId="10" xfId="0" applyFont="1" applyFill="1" applyBorder="1" applyProtection="1"/>
    <xf numFmtId="2" fontId="25" fillId="36" borderId="11" xfId="0" applyNumberFormat="1" applyFont="1" applyFill="1" applyBorder="1" applyProtection="1"/>
    <xf numFmtId="2" fontId="25" fillId="36" borderId="12" xfId="0" applyNumberFormat="1" applyFont="1" applyFill="1" applyBorder="1" applyProtection="1"/>
    <xf numFmtId="0" fontId="26" fillId="37" borderId="10" xfId="0" applyFont="1" applyFill="1" applyBorder="1" applyProtection="1"/>
    <xf numFmtId="0" fontId="25" fillId="37" borderId="11" xfId="0" applyFont="1" applyFill="1" applyBorder="1" applyProtection="1"/>
    <xf numFmtId="0" fontId="25" fillId="0" borderId="13" xfId="0" applyFont="1" applyBorder="1" applyProtection="1"/>
    <xf numFmtId="2" fontId="25" fillId="0" borderId="0" xfId="0" applyNumberFormat="1" applyFont="1" applyAlignment="1" applyProtection="1">
      <alignment horizontal="right"/>
    </xf>
    <xf numFmtId="0" fontId="26" fillId="37" borderId="13" xfId="0" applyFont="1" applyFill="1" applyBorder="1" applyProtection="1"/>
    <xf numFmtId="0" fontId="25" fillId="37" borderId="0" xfId="0" applyFont="1" applyFill="1" applyBorder="1" applyProtection="1"/>
    <xf numFmtId="0" fontId="25" fillId="0" borderId="15" xfId="0" applyFont="1" applyBorder="1" applyAlignment="1" applyProtection="1">
      <alignment horizontal="left"/>
    </xf>
    <xf numFmtId="0" fontId="25" fillId="0" borderId="0" xfId="0" applyFont="1" applyBorder="1" applyAlignment="1" applyProtection="1">
      <alignment horizontal="right"/>
    </xf>
    <xf numFmtId="0" fontId="25" fillId="0" borderId="0" xfId="0" applyFont="1" applyBorder="1" applyProtection="1"/>
    <xf numFmtId="2" fontId="25" fillId="0" borderId="14" xfId="0" applyNumberFormat="1" applyFont="1" applyBorder="1" applyAlignment="1" applyProtection="1">
      <alignment horizontal="right"/>
    </xf>
    <xf numFmtId="0" fontId="26" fillId="0" borderId="17" xfId="0" applyNumberFormat="1" applyFont="1" applyFill="1" applyBorder="1" applyProtection="1"/>
    <xf numFmtId="0" fontId="25" fillId="0" borderId="18" xfId="0" applyFont="1" applyFill="1" applyBorder="1" applyAlignment="1" applyProtection="1">
      <alignment horizontal="right"/>
    </xf>
    <xf numFmtId="2" fontId="25" fillId="0" borderId="0" xfId="0" applyNumberFormat="1" applyFont="1" applyBorder="1" applyProtection="1"/>
    <xf numFmtId="0" fontId="26" fillId="0" borderId="13" xfId="0" applyFont="1" applyBorder="1" applyProtection="1"/>
    <xf numFmtId="164" fontId="26" fillId="0" borderId="0" xfId="0" applyNumberFormat="1" applyFont="1" applyBorder="1" applyProtection="1"/>
    <xf numFmtId="0" fontId="26" fillId="0" borderId="0" xfId="0" applyFont="1" applyBorder="1" applyProtection="1"/>
    <xf numFmtId="2" fontId="25" fillId="0" borderId="14" xfId="0" applyNumberFormat="1" applyFont="1" applyBorder="1" applyProtection="1"/>
    <xf numFmtId="164" fontId="26" fillId="0" borderId="0" xfId="0" applyNumberFormat="1" applyFont="1" applyFill="1" applyBorder="1" applyProtection="1"/>
    <xf numFmtId="0" fontId="25" fillId="0" borderId="15" xfId="0" applyFont="1" applyBorder="1" applyAlignment="1" applyProtection="1">
      <alignment horizontal="right"/>
    </xf>
    <xf numFmtId="0" fontId="25" fillId="0" borderId="15" xfId="0" applyFont="1" applyFill="1" applyBorder="1" applyProtection="1"/>
    <xf numFmtId="164" fontId="25" fillId="0" borderId="14" xfId="0" applyNumberFormat="1" applyFont="1" applyBorder="1" applyProtection="1"/>
    <xf numFmtId="2" fontId="26" fillId="0" borderId="0" xfId="0" applyNumberFormat="1" applyFont="1" applyBorder="1" applyProtection="1"/>
    <xf numFmtId="0" fontId="25" fillId="0" borderId="15" xfId="0" applyFont="1" applyBorder="1" applyProtection="1"/>
    <xf numFmtId="0" fontId="25" fillId="0" borderId="16" xfId="0" applyFont="1" applyBorder="1" applyProtection="1"/>
    <xf numFmtId="164" fontId="25" fillId="0" borderId="17" xfId="0" applyNumberFormat="1" applyFont="1" applyBorder="1" applyProtection="1"/>
    <xf numFmtId="0" fontId="20" fillId="33" borderId="0" xfId="0" applyFont="1" applyFill="1" applyProtection="1"/>
    <xf numFmtId="0" fontId="21" fillId="33" borderId="0" xfId="0" applyFont="1" applyFill="1" applyProtection="1"/>
    <xf numFmtId="0" fontId="20" fillId="0" borderId="0" xfId="0" applyFont="1" applyFill="1" applyProtection="1"/>
    <xf numFmtId="0" fontId="21" fillId="0" borderId="0" xfId="0" applyFont="1" applyFill="1" applyProtection="1"/>
    <xf numFmtId="0" fontId="20" fillId="0" borderId="0" xfId="0" applyFont="1" applyProtection="1"/>
    <xf numFmtId="0" fontId="21" fillId="0" borderId="0" xfId="0" applyFont="1" applyProtection="1"/>
    <xf numFmtId="0" fontId="25" fillId="0" borderId="0" xfId="0" applyFont="1" applyProtection="1"/>
    <xf numFmtId="0" fontId="25" fillId="37" borderId="12" xfId="0" applyFont="1" applyFill="1" applyBorder="1" applyProtection="1"/>
    <xf numFmtId="1" fontId="26" fillId="0" borderId="14" xfId="0" applyNumberFormat="1" applyFont="1" applyFill="1" applyBorder="1" applyAlignment="1" applyProtection="1">
      <alignment horizontal="right"/>
    </xf>
    <xf numFmtId="0" fontId="25" fillId="37" borderId="14" xfId="0" applyFont="1" applyFill="1" applyBorder="1" applyProtection="1"/>
    <xf numFmtId="1" fontId="25" fillId="0" borderId="16" xfId="0" applyNumberFormat="1" applyFont="1" applyFill="1" applyBorder="1" applyProtection="1"/>
    <xf numFmtId="0" fontId="25" fillId="0" borderId="17" xfId="0" applyNumberFormat="1" applyFont="1" applyFill="1" applyBorder="1" applyProtection="1"/>
    <xf numFmtId="0" fontId="25" fillId="0" borderId="14" xfId="0" applyFont="1" applyBorder="1" applyProtection="1"/>
    <xf numFmtId="1" fontId="25" fillId="0" borderId="0" xfId="0" applyNumberFormat="1" applyFont="1" applyFill="1" applyBorder="1" applyProtection="1"/>
    <xf numFmtId="0" fontId="25" fillId="0" borderId="0" xfId="0" applyNumberFormat="1" applyFont="1" applyFill="1" applyBorder="1" applyProtection="1"/>
    <xf numFmtId="164" fontId="25" fillId="0" borderId="0" xfId="0" applyNumberFormat="1" applyFont="1" applyFill="1" applyBorder="1" applyProtection="1"/>
    <xf numFmtId="1" fontId="25" fillId="0" borderId="18" xfId="0" applyNumberFormat="1" applyFont="1" applyFill="1" applyBorder="1" applyProtection="1"/>
    <xf numFmtId="0" fontId="25" fillId="0" borderId="18" xfId="0" applyNumberFormat="1" applyFont="1" applyFill="1" applyBorder="1" applyProtection="1"/>
    <xf numFmtId="164" fontId="25" fillId="0" borderId="0" xfId="0" applyNumberFormat="1" applyFont="1" applyFill="1" applyBorder="1" applyAlignment="1" applyProtection="1">
      <alignment horizontal="right"/>
    </xf>
    <xf numFmtId="164" fontId="25" fillId="0" borderId="0" xfId="0" applyNumberFormat="1" applyFont="1" applyBorder="1" applyProtection="1"/>
    <xf numFmtId="9" fontId="26" fillId="0" borderId="13" xfId="0" applyNumberFormat="1" applyFont="1" applyFill="1" applyBorder="1" applyProtection="1"/>
    <xf numFmtId="1" fontId="26" fillId="0" borderId="16" xfId="0" applyNumberFormat="1" applyFont="1" applyFill="1" applyBorder="1" applyProtection="1"/>
    <xf numFmtId="164" fontId="26" fillId="0" borderId="17" xfId="0" applyNumberFormat="1" applyFont="1" applyFill="1" applyBorder="1" applyProtection="1"/>
    <xf numFmtId="0" fontId="27" fillId="0" borderId="0" xfId="0" applyFont="1" applyProtection="1"/>
    <xf numFmtId="0" fontId="27" fillId="37" borderId="11" xfId="0" applyFont="1" applyFill="1" applyBorder="1" applyProtection="1"/>
    <xf numFmtId="0" fontId="27" fillId="0" borderId="0" xfId="0" applyFont="1" applyBorder="1" applyProtection="1"/>
    <xf numFmtId="0" fontId="24" fillId="0" borderId="0" xfId="0" applyFont="1" applyProtection="1"/>
    <xf numFmtId="0" fontId="20" fillId="34" borderId="0" xfId="0" applyFont="1" applyFill="1" applyProtection="1"/>
    <xf numFmtId="0" fontId="21" fillId="34" borderId="0" xfId="0" applyFont="1" applyFill="1" applyProtection="1"/>
    <xf numFmtId="0" fontId="26" fillId="34" borderId="0" xfId="0" applyFont="1" applyFill="1" applyProtection="1"/>
    <xf numFmtId="0" fontId="25" fillId="34" borderId="0" xfId="0" applyFont="1" applyFill="1" applyProtection="1"/>
    <xf numFmtId="164" fontId="25" fillId="34" borderId="14" xfId="0" applyNumberFormat="1" applyFont="1" applyFill="1" applyBorder="1" applyProtection="1"/>
    <xf numFmtId="0" fontId="26" fillId="34" borderId="15" xfId="0" applyFont="1" applyFill="1" applyBorder="1" applyProtection="1"/>
    <xf numFmtId="0" fontId="26" fillId="34" borderId="16" xfId="0" applyFont="1" applyFill="1" applyBorder="1" applyProtection="1"/>
    <xf numFmtId="164" fontId="26" fillId="34" borderId="16" xfId="0" applyNumberFormat="1" applyFont="1" applyFill="1" applyBorder="1" applyProtection="1"/>
    <xf numFmtId="164" fontId="25" fillId="33" borderId="14" xfId="0" applyNumberFormat="1" applyFont="1" applyFill="1" applyBorder="1" applyProtection="1"/>
    <xf numFmtId="0" fontId="26" fillId="33" borderId="15" xfId="0" applyFont="1" applyFill="1" applyBorder="1" applyProtection="1"/>
    <xf numFmtId="0" fontId="26" fillId="33" borderId="16" xfId="0" applyFont="1" applyFill="1" applyBorder="1" applyProtection="1"/>
    <xf numFmtId="164" fontId="26" fillId="33" borderId="16" xfId="0" applyNumberFormat="1" applyFont="1" applyFill="1" applyBorder="1" applyProtection="1"/>
    <xf numFmtId="0" fontId="26" fillId="33" borderId="0" xfId="0" applyFont="1" applyFill="1" applyProtection="1"/>
    <xf numFmtId="0" fontId="25" fillId="33" borderId="0" xfId="0" applyFont="1" applyFill="1" applyProtection="1"/>
    <xf numFmtId="0" fontId="19" fillId="0" borderId="0" xfId="0" applyFont="1" applyFill="1"/>
    <xf numFmtId="0" fontId="18" fillId="0" borderId="0" xfId="0" applyFont="1" applyFill="1"/>
    <xf numFmtId="164" fontId="18" fillId="0" borderId="0" xfId="0" applyNumberFormat="1" applyFont="1" applyFill="1"/>
    <xf numFmtId="0" fontId="0" fillId="38" borderId="0" xfId="0" applyFill="1"/>
    <xf numFmtId="164" fontId="25" fillId="0" borderId="0" xfId="0" applyNumberFormat="1" applyFont="1" applyProtection="1"/>
    <xf numFmtId="164" fontId="26" fillId="0" borderId="16" xfId="0" applyNumberFormat="1" applyFont="1" applyFill="1" applyBorder="1" applyProtection="1"/>
    <xf numFmtId="1" fontId="25" fillId="0" borderId="0" xfId="0" applyNumberFormat="1" applyFont="1" applyProtection="1"/>
    <xf numFmtId="9" fontId="26" fillId="0" borderId="0" xfId="0" applyNumberFormat="1" applyFont="1" applyBorder="1" applyProtection="1"/>
    <xf numFmtId="0" fontId="25" fillId="34" borderId="15" xfId="0" applyFont="1" applyFill="1" applyBorder="1" applyProtection="1"/>
    <xf numFmtId="0" fontId="25" fillId="34" borderId="16" xfId="0" applyFont="1" applyFill="1" applyBorder="1" applyProtection="1"/>
    <xf numFmtId="0" fontId="28" fillId="0" borderId="0" xfId="0" applyFont="1"/>
    <xf numFmtId="1" fontId="0" fillId="0" borderId="0" xfId="0" applyNumberFormat="1"/>
    <xf numFmtId="0" fontId="0" fillId="0" borderId="0" xfId="0" applyBorder="1"/>
    <xf numFmtId="0" fontId="33" fillId="35" borderId="0" xfId="0" applyFont="1" applyFill="1" applyBorder="1"/>
    <xf numFmtId="1" fontId="33" fillId="35" borderId="0" xfId="0" applyNumberFormat="1" applyFont="1" applyFill="1" applyBorder="1"/>
    <xf numFmtId="2" fontId="33" fillId="35" borderId="0" xfId="0" applyNumberFormat="1" applyFont="1" applyFill="1" applyBorder="1" applyAlignment="1">
      <alignment horizontal="right"/>
    </xf>
    <xf numFmtId="0" fontId="33" fillId="35" borderId="0" xfId="0" quotePrefix="1" applyFont="1" applyFill="1" applyBorder="1" applyAlignment="1">
      <alignment horizontal="right"/>
    </xf>
    <xf numFmtId="0" fontId="33" fillId="35" borderId="0" xfId="0" applyFont="1" applyFill="1" applyBorder="1" applyAlignment="1">
      <alignment horizontal="right"/>
    </xf>
    <xf numFmtId="0" fontId="29" fillId="0" borderId="0" xfId="0" applyFont="1" applyBorder="1"/>
    <xf numFmtId="2" fontId="29" fillId="0" borderId="0" xfId="0" applyNumberFormat="1" applyFont="1" applyBorder="1"/>
    <xf numFmtId="165" fontId="29" fillId="0" borderId="0" xfId="0" applyNumberFormat="1" applyFont="1" applyBorder="1"/>
    <xf numFmtId="0" fontId="29" fillId="33" borderId="22" xfId="0" applyFont="1" applyFill="1" applyBorder="1"/>
    <xf numFmtId="0" fontId="29" fillId="33" borderId="0" xfId="0" applyFont="1" applyFill="1" applyBorder="1"/>
    <xf numFmtId="0" fontId="0" fillId="33" borderId="0" xfId="0" applyFill="1" applyBorder="1"/>
    <xf numFmtId="1" fontId="29" fillId="0" borderId="0" xfId="0" applyNumberFormat="1" applyFont="1" applyBorder="1" applyAlignment="1">
      <alignment horizontal="right"/>
    </xf>
    <xf numFmtId="0" fontId="29" fillId="0" borderId="0" xfId="0" applyFont="1" applyBorder="1" applyAlignment="1">
      <alignment horizontal="right"/>
    </xf>
    <xf numFmtId="0" fontId="18" fillId="35" borderId="0" xfId="0" applyFont="1" applyFill="1" applyBorder="1"/>
    <xf numFmtId="0" fontId="36" fillId="35" borderId="0" xfId="0" applyFont="1" applyFill="1" applyBorder="1"/>
    <xf numFmtId="0" fontId="35" fillId="35" borderId="0" xfId="0" applyFont="1" applyFill="1" applyBorder="1"/>
    <xf numFmtId="0" fontId="33" fillId="33" borderId="0" xfId="0" applyFont="1" applyFill="1" applyBorder="1"/>
    <xf numFmtId="0" fontId="33" fillId="38" borderId="0" xfId="0" applyFont="1" applyFill="1" applyBorder="1"/>
    <xf numFmtId="0" fontId="33" fillId="34" borderId="0" xfId="0" applyFont="1" applyFill="1" applyBorder="1"/>
    <xf numFmtId="1" fontId="0" fillId="35" borderId="0" xfId="0" applyNumberFormat="1" applyFill="1" applyBorder="1"/>
    <xf numFmtId="0" fontId="29" fillId="38" borderId="0" xfId="0" applyFont="1" applyFill="1" applyBorder="1"/>
    <xf numFmtId="0" fontId="29" fillId="34" borderId="0" xfId="0" applyFont="1" applyFill="1" applyBorder="1"/>
    <xf numFmtId="0" fontId="29" fillId="39" borderId="0" xfId="0" applyFont="1" applyFill="1" applyBorder="1"/>
    <xf numFmtId="0" fontId="33" fillId="39" borderId="0" xfId="0" applyFont="1" applyFill="1" applyBorder="1"/>
    <xf numFmtId="2" fontId="16" fillId="0" borderId="0" xfId="0" applyNumberFormat="1" applyFont="1"/>
    <xf numFmtId="2" fontId="29" fillId="0" borderId="0" xfId="0" applyNumberFormat="1" applyFont="1"/>
    <xf numFmtId="165" fontId="29" fillId="0" borderId="0" xfId="0" applyNumberFormat="1" applyFont="1"/>
    <xf numFmtId="0" fontId="0" fillId="33" borderId="0" xfId="0" applyFill="1"/>
    <xf numFmtId="0" fontId="0" fillId="34" borderId="0" xfId="0" applyFill="1"/>
    <xf numFmtId="2" fontId="0" fillId="0" borderId="0" xfId="0" applyNumberFormat="1"/>
    <xf numFmtId="0" fontId="16" fillId="0" borderId="0" xfId="0" applyFont="1"/>
    <xf numFmtId="0" fontId="29" fillId="0" borderId="0" xfId="0" applyFont="1"/>
    <xf numFmtId="0" fontId="0" fillId="39" borderId="0" xfId="0" applyFill="1"/>
    <xf numFmtId="0" fontId="16" fillId="33" borderId="0" xfId="0" applyFont="1" applyFill="1"/>
    <xf numFmtId="0" fontId="29" fillId="33" borderId="0" xfId="0" applyFont="1" applyFill="1"/>
    <xf numFmtId="0" fontId="29" fillId="39" borderId="0" xfId="0" applyFont="1" applyFill="1"/>
    <xf numFmtId="0" fontId="16" fillId="39" borderId="0" xfId="0" applyFont="1" applyFill="1"/>
    <xf numFmtId="0" fontId="33" fillId="35" borderId="0" xfId="0" applyFont="1" applyFill="1" applyAlignment="1">
      <alignment horizontal="right"/>
    </xf>
    <xf numFmtId="164" fontId="37" fillId="0" borderId="0" xfId="0" applyNumberFormat="1" applyFont="1" applyBorder="1" applyProtection="1"/>
    <xf numFmtId="164" fontId="37" fillId="0" borderId="14" xfId="0" applyNumberFormat="1" applyFont="1" applyBorder="1" applyProtection="1"/>
    <xf numFmtId="164" fontId="37" fillId="0" borderId="0" xfId="0" applyNumberFormat="1" applyFont="1" applyBorder="1" applyAlignment="1" applyProtection="1">
      <alignment horizontal="right"/>
    </xf>
    <xf numFmtId="164" fontId="37" fillId="0" borderId="14" xfId="0" applyNumberFormat="1" applyFont="1" applyBorder="1" applyAlignment="1" applyProtection="1">
      <alignment horizontal="right"/>
    </xf>
    <xf numFmtId="164" fontId="30" fillId="0" borderId="0" xfId="0" applyNumberFormat="1" applyFont="1" applyBorder="1" applyProtection="1"/>
    <xf numFmtId="164" fontId="30" fillId="0" borderId="14" xfId="0" applyNumberFormat="1" applyFont="1" applyBorder="1" applyProtection="1"/>
    <xf numFmtId="164" fontId="38" fillId="0" borderId="0" xfId="0" applyNumberFormat="1" applyFont="1" applyBorder="1" applyProtection="1"/>
    <xf numFmtId="164" fontId="38" fillId="0" borderId="14" xfId="0" applyNumberFormat="1" applyFont="1" applyBorder="1" applyProtection="1"/>
    <xf numFmtId="164" fontId="38" fillId="0" borderId="16" xfId="0" applyNumberFormat="1" applyFont="1" applyBorder="1" applyProtection="1"/>
    <xf numFmtId="164" fontId="38" fillId="0" borderId="17" xfId="0" applyNumberFormat="1" applyFont="1" applyBorder="1" applyProtection="1"/>
    <xf numFmtId="0" fontId="34" fillId="0" borderId="13" xfId="0" applyFont="1" applyFill="1" applyBorder="1" applyProtection="1"/>
    <xf numFmtId="164" fontId="39" fillId="33" borderId="16" xfId="0" applyNumberFormat="1" applyFont="1" applyFill="1" applyBorder="1" applyProtection="1"/>
    <xf numFmtId="164" fontId="37" fillId="0" borderId="0" xfId="0" applyNumberFormat="1" applyFont="1" applyFill="1" applyBorder="1" applyProtection="1"/>
    <xf numFmtId="164" fontId="37" fillId="0" borderId="14" xfId="0" applyNumberFormat="1" applyFont="1" applyFill="1" applyBorder="1" applyProtection="1"/>
    <xf numFmtId="0" fontId="34" fillId="0" borderId="13" xfId="0" applyFont="1" applyBorder="1" applyProtection="1"/>
    <xf numFmtId="1" fontId="26" fillId="0" borderId="17" xfId="0" applyNumberFormat="1" applyFont="1" applyFill="1" applyBorder="1" applyProtection="1"/>
    <xf numFmtId="0" fontId="34" fillId="0" borderId="0" xfId="0" applyFont="1" applyProtection="1"/>
    <xf numFmtId="164" fontId="31" fillId="34" borderId="16" xfId="0" applyNumberFormat="1" applyFont="1" applyFill="1" applyBorder="1" applyProtection="1"/>
    <xf numFmtId="164" fontId="31" fillId="34" borderId="17" xfId="0" applyNumberFormat="1" applyFont="1" applyFill="1" applyBorder="1" applyProtection="1"/>
    <xf numFmtId="164" fontId="40" fillId="34" borderId="16" xfId="0" applyNumberFormat="1" applyFont="1" applyFill="1" applyBorder="1" applyProtection="1"/>
    <xf numFmtId="164" fontId="40" fillId="34" borderId="17" xfId="0" applyNumberFormat="1" applyFont="1" applyFill="1" applyBorder="1" applyProtection="1"/>
    <xf numFmtId="43" fontId="27" fillId="0" borderId="0" xfId="42" applyFont="1" applyProtection="1"/>
    <xf numFmtId="0" fontId="0" fillId="0" borderId="0" xfId="0"/>
    <xf numFmtId="0" fontId="49" fillId="38" borderId="0" xfId="0" applyFont="1" applyFill="1" applyProtection="1"/>
    <xf numFmtId="0" fontId="50" fillId="38" borderId="0" xfId="0" applyFont="1" applyFill="1" applyProtection="1"/>
    <xf numFmtId="0" fontId="49" fillId="0" borderId="0" xfId="0" applyFont="1" applyFill="1" applyProtection="1"/>
    <xf numFmtId="0" fontId="50" fillId="0" borderId="0" xfId="0" applyFont="1" applyFill="1" applyProtection="1"/>
    <xf numFmtId="0" fontId="49" fillId="0" borderId="0" xfId="0" applyFont="1" applyProtection="1"/>
    <xf numFmtId="0" fontId="50" fillId="0" borderId="0" xfId="0" applyFont="1" applyProtection="1"/>
    <xf numFmtId="0" fontId="51" fillId="38" borderId="0" xfId="0" applyFont="1" applyFill="1" applyProtection="1"/>
    <xf numFmtId="0" fontId="52" fillId="0" borderId="0" xfId="0" applyFont="1" applyProtection="1"/>
    <xf numFmtId="0" fontId="52" fillId="38" borderId="0" xfId="0" applyFont="1" applyFill="1" applyProtection="1"/>
    <xf numFmtId="0" fontId="51" fillId="36" borderId="10" xfId="0" applyFont="1" applyFill="1" applyBorder="1" applyProtection="1"/>
    <xf numFmtId="2" fontId="52" fillId="36" borderId="11" xfId="0" applyNumberFormat="1" applyFont="1" applyFill="1" applyBorder="1" applyProtection="1"/>
    <xf numFmtId="2" fontId="52" fillId="36" borderId="12" xfId="0" applyNumberFormat="1" applyFont="1" applyFill="1" applyBorder="1" applyProtection="1"/>
    <xf numFmtId="0" fontId="51" fillId="37" borderId="10" xfId="0" applyFont="1" applyFill="1" applyBorder="1" applyProtection="1"/>
    <xf numFmtId="0" fontId="52" fillId="37" borderId="11" xfId="0" applyFont="1" applyFill="1" applyBorder="1" applyProtection="1"/>
    <xf numFmtId="0" fontId="52" fillId="37" borderId="12" xfId="0" applyFont="1" applyFill="1" applyBorder="1" applyProtection="1"/>
    <xf numFmtId="0" fontId="52" fillId="0" borderId="13" xfId="0" applyFont="1" applyBorder="1" applyProtection="1"/>
    <xf numFmtId="2" fontId="52" fillId="0" borderId="0" xfId="0" applyNumberFormat="1" applyFont="1" applyAlignment="1" applyProtection="1">
      <alignment horizontal="right"/>
    </xf>
    <xf numFmtId="1" fontId="51" fillId="0" borderId="14" xfId="0" applyNumberFormat="1" applyFont="1" applyFill="1" applyBorder="1" applyAlignment="1" applyProtection="1">
      <alignment horizontal="right"/>
    </xf>
    <xf numFmtId="0" fontId="51" fillId="37" borderId="13" xfId="0" applyFont="1" applyFill="1" applyBorder="1" applyProtection="1"/>
    <xf numFmtId="0" fontId="52" fillId="37" borderId="0" xfId="0" applyFont="1" applyFill="1" applyBorder="1" applyProtection="1"/>
    <xf numFmtId="0" fontId="52" fillId="37" borderId="14" xfId="0" applyFont="1" applyFill="1" applyBorder="1" applyProtection="1"/>
    <xf numFmtId="0" fontId="52" fillId="0" borderId="15" xfId="0" applyFont="1" applyBorder="1" applyAlignment="1" applyProtection="1">
      <alignment horizontal="left"/>
    </xf>
    <xf numFmtId="1" fontId="52" fillId="0" borderId="16" xfId="0" applyNumberFormat="1" applyFont="1" applyFill="1" applyBorder="1" applyProtection="1"/>
    <xf numFmtId="0" fontId="52" fillId="0" borderId="17" xfId="0" applyNumberFormat="1" applyFont="1" applyFill="1" applyBorder="1" applyProtection="1"/>
    <xf numFmtId="164" fontId="52" fillId="0" borderId="0" xfId="0" applyNumberFormat="1" applyFont="1" applyFill="1" applyBorder="1" applyProtection="1"/>
    <xf numFmtId="0" fontId="52" fillId="0" borderId="0" xfId="0" applyFont="1" applyBorder="1" applyProtection="1"/>
    <xf numFmtId="164" fontId="53" fillId="0" borderId="0" xfId="0" applyNumberFormat="1" applyFont="1" applyFill="1" applyBorder="1" applyProtection="1"/>
    <xf numFmtId="164" fontId="53" fillId="0" borderId="14" xfId="0" applyNumberFormat="1" applyFont="1" applyFill="1" applyBorder="1" applyProtection="1"/>
    <xf numFmtId="0" fontId="52" fillId="0" borderId="0" xfId="0" applyFont="1" applyBorder="1" applyAlignment="1" applyProtection="1">
      <alignment horizontal="right"/>
    </xf>
    <xf numFmtId="1" fontId="52" fillId="0" borderId="0" xfId="0" applyNumberFormat="1" applyFont="1" applyFill="1" applyBorder="1" applyProtection="1"/>
    <xf numFmtId="0" fontId="52" fillId="0" borderId="0" xfId="0" applyNumberFormat="1" applyFont="1" applyFill="1" applyBorder="1" applyProtection="1"/>
    <xf numFmtId="2" fontId="52" fillId="0" borderId="14" xfId="0" applyNumberFormat="1" applyFont="1" applyBorder="1" applyAlignment="1" applyProtection="1">
      <alignment horizontal="right"/>
    </xf>
    <xf numFmtId="0" fontId="51" fillId="0" borderId="17" xfId="0" applyNumberFormat="1" applyFont="1" applyFill="1" applyBorder="1" applyProtection="1"/>
    <xf numFmtId="164" fontId="53" fillId="0" borderId="0" xfId="0" applyNumberFormat="1" applyFont="1" applyFill="1" applyBorder="1" applyAlignment="1" applyProtection="1">
      <alignment horizontal="right"/>
    </xf>
    <xf numFmtId="164" fontId="53" fillId="0" borderId="14" xfId="0" applyNumberFormat="1" applyFont="1" applyFill="1" applyBorder="1" applyAlignment="1" applyProtection="1">
      <alignment horizontal="right"/>
    </xf>
    <xf numFmtId="0" fontId="52" fillId="0" borderId="18" xfId="0" applyFont="1" applyFill="1" applyBorder="1" applyAlignment="1" applyProtection="1">
      <alignment horizontal="right"/>
    </xf>
    <xf numFmtId="1" fontId="52" fillId="0" borderId="18" xfId="0" applyNumberFormat="1" applyFont="1" applyFill="1" applyBorder="1" applyProtection="1"/>
    <xf numFmtId="0" fontId="52" fillId="0" borderId="18" xfId="0" applyNumberFormat="1" applyFont="1" applyFill="1" applyBorder="1" applyProtection="1"/>
    <xf numFmtId="2" fontId="52" fillId="0" borderId="0" xfId="0" applyNumberFormat="1" applyFont="1" applyBorder="1" applyProtection="1"/>
    <xf numFmtId="164" fontId="52" fillId="0" borderId="0" xfId="0" applyNumberFormat="1" applyFont="1" applyBorder="1" applyProtection="1"/>
    <xf numFmtId="0" fontId="51" fillId="0" borderId="13" xfId="0" applyFont="1" applyBorder="1" applyProtection="1"/>
    <xf numFmtId="164" fontId="51" fillId="0" borderId="0" xfId="0" applyNumberFormat="1" applyFont="1" applyBorder="1" applyProtection="1"/>
    <xf numFmtId="0" fontId="51" fillId="0" borderId="0" xfId="0" applyFont="1" applyBorder="1" applyProtection="1"/>
    <xf numFmtId="164" fontId="54" fillId="0" borderId="0" xfId="0" applyNumberFormat="1" applyFont="1" applyFill="1" applyBorder="1" applyProtection="1"/>
    <xf numFmtId="164" fontId="54" fillId="0" borderId="14" xfId="0" applyNumberFormat="1" applyFont="1" applyFill="1" applyBorder="1" applyProtection="1"/>
    <xf numFmtId="9" fontId="51" fillId="0" borderId="13" xfId="0" applyNumberFormat="1" applyFont="1" applyFill="1" applyBorder="1" applyProtection="1"/>
    <xf numFmtId="9" fontId="51" fillId="0" borderId="0" xfId="0" applyNumberFormat="1" applyFont="1" applyBorder="1" applyProtection="1"/>
    <xf numFmtId="2" fontId="52" fillId="0" borderId="14" xfId="0" applyNumberFormat="1" applyFont="1" applyBorder="1" applyProtection="1"/>
    <xf numFmtId="164" fontId="51" fillId="0" borderId="0" xfId="0" applyNumberFormat="1" applyFont="1" applyFill="1" applyBorder="1" applyProtection="1"/>
    <xf numFmtId="164" fontId="55" fillId="0" borderId="0" xfId="0" applyNumberFormat="1" applyFont="1" applyFill="1" applyBorder="1" applyProtection="1"/>
    <xf numFmtId="164" fontId="55" fillId="0" borderId="14" xfId="0" applyNumberFormat="1" applyFont="1" applyFill="1" applyBorder="1" applyProtection="1"/>
    <xf numFmtId="0" fontId="56" fillId="0" borderId="13" xfId="0" applyFont="1" applyBorder="1" applyProtection="1"/>
    <xf numFmtId="0" fontId="52" fillId="0" borderId="15" xfId="0" applyFont="1" applyBorder="1" applyAlignment="1" applyProtection="1">
      <alignment horizontal="right"/>
    </xf>
    <xf numFmtId="1" fontId="51" fillId="0" borderId="16" xfId="0" applyNumberFormat="1" applyFont="1" applyFill="1" applyBorder="1" applyProtection="1"/>
    <xf numFmtId="164" fontId="51" fillId="0" borderId="17" xfId="0" applyNumberFormat="1" applyFont="1" applyFill="1" applyBorder="1" applyProtection="1"/>
    <xf numFmtId="0" fontId="52" fillId="38" borderId="15" xfId="0" applyFont="1" applyFill="1" applyBorder="1" applyProtection="1"/>
    <xf numFmtId="0" fontId="52" fillId="38" borderId="16" xfId="0" applyFont="1" applyFill="1" applyBorder="1" applyProtection="1"/>
    <xf numFmtId="164" fontId="51" fillId="38" borderId="16" xfId="0" applyNumberFormat="1" applyFont="1" applyFill="1" applyBorder="1" applyProtection="1"/>
    <xf numFmtId="164" fontId="58" fillId="38" borderId="16" xfId="0" applyNumberFormat="1" applyFont="1" applyFill="1" applyBorder="1" applyProtection="1"/>
    <xf numFmtId="164" fontId="58" fillId="38" borderId="17" xfId="0" applyNumberFormat="1" applyFont="1" applyFill="1" applyBorder="1" applyProtection="1"/>
    <xf numFmtId="0" fontId="59" fillId="0" borderId="0" xfId="0" applyFont="1" applyProtection="1"/>
    <xf numFmtId="164" fontId="52" fillId="38" borderId="14" xfId="0" applyNumberFormat="1" applyFont="1" applyFill="1" applyBorder="1" applyProtection="1"/>
    <xf numFmtId="0" fontId="59" fillId="37" borderId="11" xfId="0" applyFont="1" applyFill="1" applyBorder="1" applyProtection="1"/>
    <xf numFmtId="0" fontId="59" fillId="0" borderId="0" xfId="0" applyFont="1" applyBorder="1" applyProtection="1"/>
    <xf numFmtId="0" fontId="52" fillId="0" borderId="14" xfId="0" applyFont="1" applyBorder="1" applyProtection="1"/>
    <xf numFmtId="164" fontId="52" fillId="0" borderId="14" xfId="0" applyNumberFormat="1" applyFont="1" applyBorder="1" applyProtection="1"/>
    <xf numFmtId="164" fontId="53" fillId="0" borderId="0" xfId="0" applyNumberFormat="1" applyFont="1" applyBorder="1" applyProtection="1"/>
    <xf numFmtId="164" fontId="53" fillId="0" borderId="14" xfId="0" applyNumberFormat="1" applyFont="1" applyBorder="1" applyProtection="1"/>
    <xf numFmtId="2" fontId="51" fillId="0" borderId="0" xfId="0" applyNumberFormat="1" applyFont="1" applyBorder="1" applyProtection="1"/>
    <xf numFmtId="0" fontId="51" fillId="38" borderId="15" xfId="0" applyFont="1" applyFill="1" applyBorder="1" applyProtection="1"/>
    <xf numFmtId="0" fontId="51" fillId="38" borderId="16" xfId="0" applyFont="1" applyFill="1" applyBorder="1" applyProtection="1"/>
    <xf numFmtId="164" fontId="60" fillId="38" borderId="16" xfId="0" applyNumberFormat="1" applyFont="1" applyFill="1" applyBorder="1" applyProtection="1"/>
    <xf numFmtId="164" fontId="60" fillId="38" borderId="17" xfId="0" applyNumberFormat="1" applyFont="1" applyFill="1" applyBorder="1" applyProtection="1"/>
    <xf numFmtId="0" fontId="52" fillId="0" borderId="15" xfId="0" applyFont="1" applyBorder="1" applyProtection="1"/>
    <xf numFmtId="0" fontId="52" fillId="0" borderId="16" xfId="0" applyFont="1" applyBorder="1" applyProtection="1"/>
    <xf numFmtId="164" fontId="52" fillId="0" borderId="17" xfId="0" applyNumberFormat="1" applyFont="1" applyBorder="1" applyProtection="1"/>
    <xf numFmtId="0" fontId="61" fillId="0" borderId="0" xfId="0" applyFont="1" applyProtection="1"/>
    <xf numFmtId="0" fontId="62" fillId="0" borderId="0" xfId="0" applyFont="1" applyFill="1"/>
    <xf numFmtId="0" fontId="63" fillId="0" borderId="0" xfId="0" applyFont="1" applyFill="1"/>
    <xf numFmtId="2" fontId="63" fillId="0" borderId="0" xfId="0" applyNumberFormat="1" applyFont="1" applyFill="1" applyAlignment="1">
      <alignment horizontal="right"/>
    </xf>
    <xf numFmtId="0" fontId="64" fillId="0" borderId="0" xfId="0" applyFont="1" applyFill="1" applyAlignment="1">
      <alignment horizontal="right"/>
    </xf>
    <xf numFmtId="164" fontId="64" fillId="0" borderId="0" xfId="0" applyNumberFormat="1" applyFont="1" applyFill="1" applyBorder="1" applyAlignment="1">
      <alignment horizontal="right"/>
    </xf>
    <xf numFmtId="0" fontId="62" fillId="0" borderId="0" xfId="0" applyFont="1" applyFill="1" applyAlignment="1">
      <alignment horizontal="right"/>
    </xf>
    <xf numFmtId="0" fontId="63" fillId="0" borderId="0" xfId="0" applyFont="1" applyFill="1" applyAlignment="1">
      <alignment horizontal="right"/>
    </xf>
    <xf numFmtId="0" fontId="65" fillId="33" borderId="0" xfId="0" applyFont="1" applyFill="1"/>
    <xf numFmtId="0" fontId="65" fillId="38" borderId="0" xfId="0" applyFont="1" applyFill="1"/>
    <xf numFmtId="0" fontId="63" fillId="38" borderId="0" xfId="0" applyFont="1" applyFill="1"/>
    <xf numFmtId="0" fontId="62" fillId="34" borderId="0" xfId="0" applyFont="1" applyFill="1"/>
    <xf numFmtId="2" fontId="63" fillId="34" borderId="0" xfId="0" applyNumberFormat="1" applyFont="1" applyFill="1" applyAlignment="1">
      <alignment horizontal="right"/>
    </xf>
    <xf numFmtId="0" fontId="66" fillId="0" borderId="0" xfId="0" applyFont="1" applyFill="1"/>
    <xf numFmtId="2" fontId="66" fillId="0" borderId="0" xfId="0" applyNumberFormat="1" applyFont="1" applyFill="1" applyAlignment="1">
      <alignment horizontal="right"/>
    </xf>
    <xf numFmtId="0" fontId="66" fillId="0" borderId="0" xfId="0" applyFont="1" applyFill="1" applyAlignment="1">
      <alignment horizontal="right"/>
    </xf>
    <xf numFmtId="164" fontId="67" fillId="0" borderId="0" xfId="0" applyNumberFormat="1" applyFont="1" applyFill="1" applyAlignment="1">
      <alignment horizontal="right"/>
    </xf>
    <xf numFmtId="0" fontId="65" fillId="0" borderId="0" xfId="0" applyFont="1" applyFill="1"/>
    <xf numFmtId="2" fontId="65" fillId="0" borderId="0" xfId="0" applyNumberFormat="1" applyFont="1" applyFill="1"/>
    <xf numFmtId="2" fontId="65" fillId="0" borderId="0" xfId="0" applyNumberFormat="1" applyFont="1" applyFill="1" applyAlignment="1">
      <alignment horizontal="right"/>
    </xf>
    <xf numFmtId="0" fontId="65" fillId="0" borderId="0" xfId="0" applyFont="1" applyFill="1" applyAlignment="1">
      <alignment horizontal="right"/>
    </xf>
    <xf numFmtId="164" fontId="65" fillId="0" borderId="0" xfId="0" applyNumberFormat="1" applyFont="1" applyFill="1"/>
    <xf numFmtId="0" fontId="68" fillId="0" borderId="0" xfId="0" applyFont="1" applyFill="1"/>
    <xf numFmtId="0" fontId="65" fillId="0" borderId="0" xfId="0" quotePrefix="1" applyFont="1" applyFill="1" applyAlignment="1">
      <alignment horizontal="right"/>
    </xf>
    <xf numFmtId="0" fontId="65" fillId="0" borderId="0" xfId="0" quotePrefix="1" applyFont="1" applyFill="1"/>
    <xf numFmtId="0" fontId="68" fillId="33" borderId="19" xfId="0" applyFont="1" applyFill="1" applyBorder="1"/>
    <xf numFmtId="0" fontId="68" fillId="33" borderId="20" xfId="0" applyFont="1" applyFill="1" applyBorder="1"/>
    <xf numFmtId="2" fontId="68" fillId="33" borderId="20" xfId="0" applyNumberFormat="1" applyFont="1" applyFill="1" applyBorder="1"/>
    <xf numFmtId="2" fontId="68" fillId="33" borderId="20" xfId="0" applyNumberFormat="1" applyFont="1" applyFill="1" applyBorder="1" applyAlignment="1">
      <alignment horizontal="right"/>
    </xf>
    <xf numFmtId="164" fontId="64" fillId="33" borderId="20" xfId="0" applyNumberFormat="1" applyFont="1" applyFill="1" applyBorder="1" applyAlignment="1">
      <alignment horizontal="right"/>
    </xf>
    <xf numFmtId="164" fontId="68" fillId="33" borderId="20" xfId="0" applyNumberFormat="1" applyFont="1" applyFill="1" applyBorder="1"/>
    <xf numFmtId="164" fontId="68" fillId="33" borderId="20" xfId="0" applyNumberFormat="1" applyFont="1" applyFill="1" applyBorder="1" applyAlignment="1">
      <alignment horizontal="right"/>
    </xf>
    <xf numFmtId="164" fontId="68" fillId="33" borderId="21" xfId="0" applyNumberFormat="1" applyFont="1" applyFill="1" applyBorder="1" applyAlignment="1">
      <alignment horizontal="right"/>
    </xf>
    <xf numFmtId="0" fontId="68" fillId="33" borderId="22" xfId="0" applyFont="1" applyFill="1" applyBorder="1"/>
    <xf numFmtId="0" fontId="68" fillId="33" borderId="0" xfId="0" applyFont="1" applyFill="1" applyBorder="1"/>
    <xf numFmtId="0" fontId="64" fillId="33" borderId="0" xfId="0" applyFont="1" applyFill="1" applyBorder="1"/>
    <xf numFmtId="0" fontId="64" fillId="0" borderId="0" xfId="0" applyFont="1" applyFill="1" applyBorder="1"/>
    <xf numFmtId="2" fontId="64" fillId="0" borderId="0" xfId="0" applyNumberFormat="1" applyFont="1" applyFill="1" applyBorder="1"/>
    <xf numFmtId="2" fontId="64" fillId="0" borderId="0" xfId="0" applyNumberFormat="1" applyFont="1" applyFill="1" applyBorder="1" applyAlignment="1">
      <alignment horizontal="right"/>
    </xf>
    <xf numFmtId="164" fontId="64" fillId="0" borderId="0" xfId="0" applyNumberFormat="1" applyFont="1" applyFill="1" applyBorder="1"/>
    <xf numFmtId="164" fontId="64" fillId="0" borderId="23" xfId="0" applyNumberFormat="1" applyFont="1" applyFill="1" applyBorder="1" applyAlignment="1">
      <alignment horizontal="right"/>
    </xf>
    <xf numFmtId="164" fontId="64" fillId="0" borderId="0" xfId="0" applyNumberFormat="1" applyFont="1" applyFill="1" applyAlignment="1">
      <alignment horizontal="right"/>
    </xf>
    <xf numFmtId="0" fontId="64" fillId="0" borderId="0" xfId="0" applyFont="1" applyFill="1"/>
    <xf numFmtId="2" fontId="64" fillId="33" borderId="0" xfId="0" applyNumberFormat="1" applyFont="1" applyFill="1" applyBorder="1"/>
    <xf numFmtId="2" fontId="64" fillId="33" borderId="0" xfId="0" applyNumberFormat="1" applyFont="1" applyFill="1" applyBorder="1" applyAlignment="1">
      <alignment horizontal="right"/>
    </xf>
    <xf numFmtId="164" fontId="64" fillId="33" borderId="0" xfId="0" applyNumberFormat="1" applyFont="1" applyFill="1" applyBorder="1" applyAlignment="1">
      <alignment horizontal="right"/>
    </xf>
    <xf numFmtId="164" fontId="64" fillId="33" borderId="0" xfId="0" applyNumberFormat="1" applyFont="1" applyFill="1" applyBorder="1"/>
    <xf numFmtId="164" fontId="64" fillId="33" borderId="23" xfId="0" applyNumberFormat="1" applyFont="1" applyFill="1" applyBorder="1" applyAlignment="1">
      <alignment horizontal="right"/>
    </xf>
    <xf numFmtId="0" fontId="68" fillId="33" borderId="24" xfId="0" applyFont="1" applyFill="1" applyBorder="1"/>
    <xf numFmtId="0" fontId="68" fillId="33" borderId="25" xfId="0" applyFont="1" applyFill="1" applyBorder="1"/>
    <xf numFmtId="2" fontId="68" fillId="33" borderId="25" xfId="0" applyNumberFormat="1" applyFont="1" applyFill="1" applyBorder="1"/>
    <xf numFmtId="164" fontId="68" fillId="33" borderId="25" xfId="0" applyNumberFormat="1" applyFont="1" applyFill="1" applyBorder="1" applyAlignment="1">
      <alignment horizontal="right"/>
    </xf>
    <xf numFmtId="164" fontId="68" fillId="33" borderId="25" xfId="0" applyNumberFormat="1" applyFont="1" applyFill="1" applyBorder="1"/>
    <xf numFmtId="165" fontId="68" fillId="33" borderId="25" xfId="0" applyNumberFormat="1" applyFont="1" applyFill="1" applyBorder="1" applyAlignment="1">
      <alignment horizontal="right"/>
    </xf>
    <xf numFmtId="165" fontId="68" fillId="33" borderId="26" xfId="0" applyNumberFormat="1" applyFont="1" applyFill="1" applyBorder="1" applyAlignment="1">
      <alignment horizontal="right"/>
    </xf>
    <xf numFmtId="2" fontId="64" fillId="0" borderId="0" xfId="0" applyNumberFormat="1" applyFont="1" applyFill="1"/>
    <xf numFmtId="2" fontId="64" fillId="0" borderId="0" xfId="0" applyNumberFormat="1" applyFont="1" applyFill="1" applyAlignment="1">
      <alignment horizontal="right"/>
    </xf>
    <xf numFmtId="164" fontId="64" fillId="0" borderId="0" xfId="0" applyNumberFormat="1" applyFont="1" applyFill="1"/>
    <xf numFmtId="0" fontId="68" fillId="38" borderId="19" xfId="0" applyFont="1" applyFill="1" applyBorder="1"/>
    <xf numFmtId="0" fontId="68" fillId="38" borderId="20" xfId="0" applyFont="1" applyFill="1" applyBorder="1"/>
    <xf numFmtId="2" fontId="68" fillId="38" borderId="20" xfId="0" applyNumberFormat="1" applyFont="1" applyFill="1" applyBorder="1"/>
    <xf numFmtId="2" fontId="68" fillId="38" borderId="20" xfId="0" applyNumberFormat="1" applyFont="1" applyFill="1" applyBorder="1" applyAlignment="1">
      <alignment horizontal="right"/>
    </xf>
    <xf numFmtId="164" fontId="68" fillId="38" borderId="20" xfId="0" applyNumberFormat="1" applyFont="1" applyFill="1" applyBorder="1" applyAlignment="1">
      <alignment horizontal="right"/>
    </xf>
    <xf numFmtId="164" fontId="68" fillId="38" borderId="21" xfId="0" applyNumberFormat="1" applyFont="1" applyFill="1" applyBorder="1" applyAlignment="1">
      <alignment horizontal="right"/>
    </xf>
    <xf numFmtId="0" fontId="64" fillId="38" borderId="0" xfId="0" applyFont="1" applyFill="1" applyBorder="1"/>
    <xf numFmtId="0" fontId="68" fillId="38" borderId="22" xfId="0" applyFont="1" applyFill="1" applyBorder="1"/>
    <xf numFmtId="0" fontId="68" fillId="38" borderId="0" xfId="0" applyFont="1" applyFill="1" applyBorder="1"/>
    <xf numFmtId="2" fontId="64" fillId="38" borderId="0" xfId="0" applyNumberFormat="1" applyFont="1" applyFill="1" applyBorder="1"/>
    <xf numFmtId="2" fontId="64" fillId="38" borderId="0" xfId="0" applyNumberFormat="1" applyFont="1" applyFill="1" applyBorder="1" applyAlignment="1">
      <alignment horizontal="right"/>
    </xf>
    <xf numFmtId="164" fontId="64" fillId="38" borderId="0" xfId="0" applyNumberFormat="1" applyFont="1" applyFill="1" applyBorder="1" applyAlignment="1">
      <alignment horizontal="right"/>
    </xf>
    <xf numFmtId="164" fontId="64" fillId="38" borderId="23" xfId="0" applyNumberFormat="1" applyFont="1" applyFill="1" applyBorder="1" applyAlignment="1">
      <alignment horizontal="right"/>
    </xf>
    <xf numFmtId="0" fontId="68" fillId="38" borderId="24" xfId="0" applyFont="1" applyFill="1" applyBorder="1"/>
    <xf numFmtId="0" fontId="68" fillId="38" borderId="25" xfId="0" applyFont="1" applyFill="1" applyBorder="1"/>
    <xf numFmtId="2" fontId="68" fillId="38" borderId="25" xfId="0" applyNumberFormat="1" applyFont="1" applyFill="1" applyBorder="1"/>
    <xf numFmtId="164" fontId="68" fillId="38" borderId="25" xfId="0" applyNumberFormat="1" applyFont="1" applyFill="1" applyBorder="1" applyAlignment="1">
      <alignment horizontal="right"/>
    </xf>
    <xf numFmtId="165" fontId="68" fillId="38" borderId="25" xfId="0" applyNumberFormat="1" applyFont="1" applyFill="1" applyBorder="1" applyAlignment="1">
      <alignment horizontal="right"/>
    </xf>
    <xf numFmtId="165" fontId="68" fillId="38" borderId="26" xfId="0" applyNumberFormat="1" applyFont="1" applyFill="1" applyBorder="1" applyAlignment="1">
      <alignment horizontal="right"/>
    </xf>
    <xf numFmtId="0" fontId="68" fillId="39" borderId="19" xfId="0" applyFont="1" applyFill="1" applyBorder="1"/>
    <xf numFmtId="0" fontId="68" fillId="39" borderId="20" xfId="0" applyFont="1" applyFill="1" applyBorder="1"/>
    <xf numFmtId="2" fontId="68" fillId="39" borderId="20" xfId="0" applyNumberFormat="1" applyFont="1" applyFill="1" applyBorder="1"/>
    <xf numFmtId="2" fontId="68" fillId="39" borderId="20" xfId="0" applyNumberFormat="1" applyFont="1" applyFill="1" applyBorder="1" applyAlignment="1">
      <alignment horizontal="right"/>
    </xf>
    <xf numFmtId="164" fontId="68" fillId="39" borderId="20" xfId="0" applyNumberFormat="1" applyFont="1" applyFill="1" applyBorder="1" applyAlignment="1">
      <alignment horizontal="right"/>
    </xf>
    <xf numFmtId="164" fontId="68" fillId="39" borderId="21" xfId="0" applyNumberFormat="1" applyFont="1" applyFill="1" applyBorder="1" applyAlignment="1">
      <alignment horizontal="right"/>
    </xf>
    <xf numFmtId="0" fontId="68" fillId="39" borderId="22" xfId="0" applyFont="1" applyFill="1" applyBorder="1"/>
    <xf numFmtId="0" fontId="68" fillId="39" borderId="0" xfId="0" applyFont="1" applyFill="1" applyBorder="1"/>
    <xf numFmtId="0" fontId="64" fillId="39" borderId="0" xfId="0" applyFont="1" applyFill="1" applyBorder="1"/>
    <xf numFmtId="2" fontId="64" fillId="39" borderId="0" xfId="0" applyNumberFormat="1" applyFont="1" applyFill="1" applyBorder="1"/>
    <xf numFmtId="2" fontId="64" fillId="39" borderId="0" xfId="0" applyNumberFormat="1" applyFont="1" applyFill="1" applyBorder="1" applyAlignment="1">
      <alignment horizontal="right"/>
    </xf>
    <xf numFmtId="164" fontId="64" fillId="39" borderId="0" xfId="0" applyNumberFormat="1" applyFont="1" applyFill="1" applyBorder="1" applyAlignment="1">
      <alignment horizontal="right"/>
    </xf>
    <xf numFmtId="164" fontId="64" fillId="39" borderId="23" xfId="0" applyNumberFormat="1" applyFont="1" applyFill="1" applyBorder="1" applyAlignment="1">
      <alignment horizontal="right"/>
    </xf>
    <xf numFmtId="0" fontId="68" fillId="39" borderId="24" xfId="0" applyFont="1" applyFill="1" applyBorder="1"/>
    <xf numFmtId="0" fontId="68" fillId="39" borderId="25" xfId="0" applyFont="1" applyFill="1" applyBorder="1"/>
    <xf numFmtId="0" fontId="64" fillId="39" borderId="25" xfId="0" applyFont="1" applyFill="1" applyBorder="1"/>
    <xf numFmtId="2" fontId="64" fillId="39" borderId="25" xfId="0" applyNumberFormat="1" applyFont="1" applyFill="1" applyBorder="1"/>
    <xf numFmtId="2" fontId="64" fillId="39" borderId="25" xfId="0" applyNumberFormat="1" applyFont="1" applyFill="1" applyBorder="1" applyAlignment="1">
      <alignment horizontal="right"/>
    </xf>
    <xf numFmtId="164" fontId="64" fillId="39" borderId="25" xfId="0" applyNumberFormat="1" applyFont="1" applyFill="1" applyBorder="1" applyAlignment="1">
      <alignment horizontal="right"/>
    </xf>
    <xf numFmtId="164" fontId="64" fillId="39" borderId="26" xfId="0" applyNumberFormat="1" applyFont="1" applyFill="1" applyBorder="1" applyAlignment="1">
      <alignment horizontal="right"/>
    </xf>
    <xf numFmtId="0" fontId="69" fillId="0" borderId="0" xfId="0" applyFont="1" applyFill="1"/>
    <xf numFmtId="0" fontId="70" fillId="33" borderId="0" xfId="0" applyFont="1" applyFill="1" applyBorder="1"/>
    <xf numFmtId="0" fontId="70" fillId="0" borderId="0" xfId="0" applyFont="1" applyFill="1" applyBorder="1"/>
    <xf numFmtId="2" fontId="70" fillId="0" borderId="0" xfId="0" applyNumberFormat="1" applyFont="1" applyFill="1" applyBorder="1"/>
    <xf numFmtId="2" fontId="70" fillId="0" borderId="0" xfId="0" applyNumberFormat="1" applyFont="1" applyFill="1" applyBorder="1" applyAlignment="1">
      <alignment horizontal="right"/>
    </xf>
    <xf numFmtId="0" fontId="71" fillId="34" borderId="19" xfId="0" applyFont="1" applyFill="1" applyBorder="1"/>
    <xf numFmtId="0" fontId="71" fillId="34" borderId="20" xfId="0" applyFont="1" applyFill="1" applyBorder="1"/>
    <xf numFmtId="2" fontId="71" fillId="34" borderId="20" xfId="0" applyNumberFormat="1" applyFont="1" applyFill="1" applyBorder="1"/>
    <xf numFmtId="2" fontId="71" fillId="34" borderId="20" xfId="0" applyNumberFormat="1" applyFont="1" applyFill="1" applyBorder="1" applyAlignment="1">
      <alignment horizontal="right"/>
    </xf>
    <xf numFmtId="164" fontId="68" fillId="34" borderId="20" xfId="0" applyNumberFormat="1" applyFont="1" applyFill="1" applyBorder="1" applyAlignment="1">
      <alignment horizontal="right"/>
    </xf>
    <xf numFmtId="164" fontId="71" fillId="34" borderId="20" xfId="0" applyNumberFormat="1" applyFont="1" applyFill="1" applyBorder="1" applyAlignment="1">
      <alignment horizontal="right"/>
    </xf>
    <xf numFmtId="164" fontId="71" fillId="34" borderId="21" xfId="0" applyNumberFormat="1" applyFont="1" applyFill="1" applyBorder="1" applyAlignment="1">
      <alignment horizontal="right"/>
    </xf>
    <xf numFmtId="0" fontId="71" fillId="0" borderId="0" xfId="0" applyFont="1" applyFill="1"/>
    <xf numFmtId="0" fontId="71" fillId="34" borderId="22" xfId="0" applyFont="1" applyFill="1" applyBorder="1"/>
    <xf numFmtId="0" fontId="71" fillId="34" borderId="0" xfId="0" applyFont="1" applyFill="1" applyBorder="1"/>
    <xf numFmtId="0" fontId="70" fillId="34" borderId="0" xfId="0" applyFont="1" applyFill="1" applyBorder="1"/>
    <xf numFmtId="164" fontId="70" fillId="0" borderId="0" xfId="0" applyNumberFormat="1" applyFont="1" applyFill="1" applyBorder="1" applyAlignment="1">
      <alignment horizontal="right"/>
    </xf>
    <xf numFmtId="164" fontId="70" fillId="0" borderId="23" xfId="0" applyNumberFormat="1" applyFont="1" applyFill="1" applyBorder="1" applyAlignment="1">
      <alignment horizontal="right"/>
    </xf>
    <xf numFmtId="0" fontId="70" fillId="0" borderId="0" xfId="0" applyFont="1" applyFill="1"/>
    <xf numFmtId="2" fontId="70" fillId="34" borderId="0" xfId="0" applyNumberFormat="1" applyFont="1" applyFill="1" applyBorder="1"/>
    <xf numFmtId="2" fontId="70" fillId="34" borderId="0" xfId="0" applyNumberFormat="1" applyFont="1" applyFill="1" applyBorder="1" applyAlignment="1">
      <alignment horizontal="right"/>
    </xf>
    <xf numFmtId="164" fontId="64" fillId="34" borderId="0" xfId="0" applyNumberFormat="1" applyFont="1" applyFill="1" applyBorder="1" applyAlignment="1">
      <alignment horizontal="right"/>
    </xf>
    <xf numFmtId="164" fontId="70" fillId="34" borderId="0" xfId="0" applyNumberFormat="1" applyFont="1" applyFill="1" applyBorder="1" applyAlignment="1">
      <alignment horizontal="right"/>
    </xf>
    <xf numFmtId="164" fontId="70" fillId="34" borderId="23" xfId="0" applyNumberFormat="1" applyFont="1" applyFill="1" applyBorder="1" applyAlignment="1">
      <alignment horizontal="right"/>
    </xf>
    <xf numFmtId="0" fontId="71" fillId="34" borderId="24" xfId="0" applyFont="1" applyFill="1" applyBorder="1"/>
    <xf numFmtId="0" fontId="71" fillId="34" borderId="25" xfId="0" applyFont="1" applyFill="1" applyBorder="1"/>
    <xf numFmtId="2" fontId="71" fillId="34" borderId="25" xfId="0" applyNumberFormat="1" applyFont="1" applyFill="1" applyBorder="1"/>
    <xf numFmtId="164" fontId="68" fillId="34" borderId="25" xfId="0" applyNumberFormat="1" applyFont="1" applyFill="1" applyBorder="1" applyAlignment="1">
      <alignment horizontal="right"/>
    </xf>
    <xf numFmtId="165" fontId="71" fillId="34" borderId="25" xfId="0" applyNumberFormat="1" applyFont="1" applyFill="1" applyBorder="1" applyAlignment="1">
      <alignment horizontal="right"/>
    </xf>
    <xf numFmtId="165" fontId="71" fillId="34" borderId="26" xfId="0" applyNumberFormat="1" applyFont="1" applyFill="1" applyBorder="1" applyAlignment="1">
      <alignment horizontal="right"/>
    </xf>
    <xf numFmtId="2" fontId="70" fillId="0" borderId="0" xfId="0" applyNumberFormat="1" applyFont="1" applyFill="1"/>
    <xf numFmtId="2" fontId="70" fillId="0" borderId="0" xfId="0" applyNumberFormat="1" applyFont="1" applyFill="1" applyAlignment="1">
      <alignment horizontal="right"/>
    </xf>
    <xf numFmtId="0" fontId="70" fillId="0" borderId="0" xfId="0" applyFont="1" applyFill="1" applyAlignment="1">
      <alignment horizontal="right"/>
    </xf>
    <xf numFmtId="2" fontId="68" fillId="33" borderId="0" xfId="0" applyNumberFormat="1" applyFont="1" applyFill="1" applyBorder="1"/>
    <xf numFmtId="2" fontId="68" fillId="33" borderId="0" xfId="0" applyNumberFormat="1" applyFont="1" applyFill="1" applyBorder="1" applyAlignment="1">
      <alignment horizontal="right"/>
    </xf>
    <xf numFmtId="164" fontId="68" fillId="33" borderId="0" xfId="0" applyNumberFormat="1" applyFont="1" applyFill="1" applyBorder="1" applyAlignment="1">
      <alignment horizontal="right"/>
    </xf>
    <xf numFmtId="164" fontId="68" fillId="33" borderId="23" xfId="0" applyNumberFormat="1" applyFont="1" applyFill="1" applyBorder="1" applyAlignment="1">
      <alignment horizontal="right"/>
    </xf>
    <xf numFmtId="0" fontId="64" fillId="38" borderId="20" xfId="0" applyFont="1" applyFill="1" applyBorder="1"/>
    <xf numFmtId="2" fontId="64" fillId="38" borderId="20" xfId="0" applyNumberFormat="1" applyFont="1" applyFill="1" applyBorder="1"/>
    <xf numFmtId="2" fontId="64" fillId="38" borderId="20" xfId="0" applyNumberFormat="1" applyFont="1" applyFill="1" applyBorder="1" applyAlignment="1">
      <alignment horizontal="right"/>
    </xf>
    <xf numFmtId="164" fontId="64" fillId="38" borderId="20" xfId="0" applyNumberFormat="1" applyFont="1" applyFill="1" applyBorder="1" applyAlignment="1">
      <alignment horizontal="right"/>
    </xf>
    <xf numFmtId="164" fontId="64" fillId="38" borderId="21" xfId="0" applyNumberFormat="1" applyFont="1" applyFill="1" applyBorder="1" applyAlignment="1">
      <alignment horizontal="right"/>
    </xf>
    <xf numFmtId="0" fontId="64" fillId="38" borderId="22" xfId="0" applyFont="1" applyFill="1" applyBorder="1"/>
    <xf numFmtId="0" fontId="64" fillId="38" borderId="0" xfId="0" applyFont="1" applyFill="1" applyBorder="1" applyAlignment="1">
      <alignment horizontal="right"/>
    </xf>
    <xf numFmtId="0" fontId="64" fillId="38" borderId="23" xfId="0" applyFont="1" applyFill="1" applyBorder="1" applyAlignment="1">
      <alignment horizontal="right"/>
    </xf>
    <xf numFmtId="0" fontId="64" fillId="33" borderId="22" xfId="0" applyFont="1" applyFill="1" applyBorder="1"/>
    <xf numFmtId="2" fontId="68" fillId="33" borderId="25" xfId="0" applyNumberFormat="1" applyFont="1" applyFill="1" applyBorder="1" applyAlignment="1">
      <alignment horizontal="right"/>
    </xf>
    <xf numFmtId="0" fontId="68" fillId="0" borderId="0" xfId="0" applyFont="1" applyFill="1" applyBorder="1"/>
    <xf numFmtId="2" fontId="68" fillId="0" borderId="0" xfId="0" applyNumberFormat="1" applyFont="1" applyFill="1" applyBorder="1" applyAlignment="1">
      <alignment horizontal="right"/>
    </xf>
    <xf numFmtId="164" fontId="68" fillId="0" borderId="0" xfId="0" applyNumberFormat="1" applyFont="1" applyFill="1" applyBorder="1" applyAlignment="1">
      <alignment horizontal="right"/>
    </xf>
    <xf numFmtId="165" fontId="68" fillId="0" borderId="0" xfId="0" applyNumberFormat="1" applyFont="1" applyFill="1" applyBorder="1" applyAlignment="1">
      <alignment horizontal="right"/>
    </xf>
    <xf numFmtId="2" fontId="68" fillId="39" borderId="25" xfId="0" applyNumberFormat="1" applyFont="1" applyFill="1" applyBorder="1"/>
    <xf numFmtId="2" fontId="68" fillId="39" borderId="25" xfId="0" applyNumberFormat="1" applyFont="1" applyFill="1" applyBorder="1" applyAlignment="1">
      <alignment horizontal="right"/>
    </xf>
    <xf numFmtId="164" fontId="68" fillId="39" borderId="25" xfId="0" applyNumberFormat="1" applyFont="1" applyFill="1" applyBorder="1" applyAlignment="1">
      <alignment horizontal="right"/>
    </xf>
    <xf numFmtId="164" fontId="68" fillId="39" borderId="26" xfId="0" applyNumberFormat="1" applyFont="1" applyFill="1" applyBorder="1" applyAlignment="1">
      <alignment horizontal="right"/>
    </xf>
    <xf numFmtId="2" fontId="68" fillId="38" borderId="25" xfId="0" applyNumberFormat="1" applyFont="1" applyFill="1" applyBorder="1" applyAlignment="1">
      <alignment horizontal="right"/>
    </xf>
    <xf numFmtId="0" fontId="64" fillId="33" borderId="0" xfId="0" applyFont="1" applyFill="1" applyBorder="1" applyAlignment="1">
      <alignment horizontal="right"/>
    </xf>
    <xf numFmtId="0" fontId="64" fillId="33" borderId="23" xfId="0" applyFont="1" applyFill="1" applyBorder="1" applyAlignment="1">
      <alignment horizontal="right"/>
    </xf>
    <xf numFmtId="165" fontId="68" fillId="33" borderId="25" xfId="0" applyNumberFormat="1" applyFont="1" applyFill="1" applyBorder="1"/>
    <xf numFmtId="165" fontId="68" fillId="33" borderId="26" xfId="0" applyNumberFormat="1" applyFont="1" applyFill="1" applyBorder="1"/>
    <xf numFmtId="0" fontId="63" fillId="33" borderId="0" xfId="0" applyFont="1" applyFill="1" applyBorder="1"/>
    <xf numFmtId="2" fontId="63" fillId="33" borderId="0" xfId="0" applyNumberFormat="1" applyFont="1" applyFill="1" applyBorder="1"/>
    <xf numFmtId="2" fontId="63" fillId="33" borderId="0" xfId="0" applyNumberFormat="1" applyFont="1" applyFill="1" applyBorder="1" applyAlignment="1">
      <alignment horizontal="right"/>
    </xf>
    <xf numFmtId="0" fontId="63" fillId="33" borderId="0" xfId="0" applyFont="1" applyFill="1" applyBorder="1" applyAlignment="1">
      <alignment horizontal="right"/>
    </xf>
    <xf numFmtId="0" fontId="63" fillId="33" borderId="23" xfId="0" applyFont="1" applyFill="1" applyBorder="1" applyAlignment="1">
      <alignment horizontal="right"/>
    </xf>
    <xf numFmtId="2" fontId="68" fillId="0" borderId="0" xfId="0" applyNumberFormat="1" applyFont="1" applyFill="1"/>
    <xf numFmtId="164" fontId="68" fillId="0" borderId="0" xfId="0" applyNumberFormat="1" applyFont="1" applyFill="1" applyAlignment="1">
      <alignment horizontal="right"/>
    </xf>
    <xf numFmtId="165" fontId="68" fillId="0" borderId="0" xfId="0" applyNumberFormat="1" applyFont="1" applyFill="1" applyAlignment="1">
      <alignment horizontal="right"/>
    </xf>
    <xf numFmtId="2" fontId="68" fillId="0" borderId="0" xfId="0" applyNumberFormat="1" applyFont="1" applyFill="1" applyBorder="1"/>
    <xf numFmtId="0" fontId="64" fillId="33" borderId="20" xfId="0" applyFont="1" applyFill="1" applyBorder="1"/>
    <xf numFmtId="2" fontId="64" fillId="33" borderId="20" xfId="0" applyNumberFormat="1" applyFont="1" applyFill="1" applyBorder="1"/>
    <xf numFmtId="2" fontId="64" fillId="33" borderId="20" xfId="0" applyNumberFormat="1" applyFont="1" applyFill="1" applyBorder="1" applyAlignment="1">
      <alignment horizontal="right"/>
    </xf>
    <xf numFmtId="164" fontId="64" fillId="33" borderId="21" xfId="0" applyNumberFormat="1" applyFont="1" applyFill="1" applyBorder="1" applyAlignment="1">
      <alignment horizontal="right"/>
    </xf>
    <xf numFmtId="0" fontId="64" fillId="39" borderId="0" xfId="0" applyFont="1" applyFill="1" applyBorder="1" applyAlignment="1">
      <alignment horizontal="right"/>
    </xf>
    <xf numFmtId="0" fontId="64" fillId="39" borderId="23" xfId="0" applyFont="1" applyFill="1" applyBorder="1" applyAlignment="1">
      <alignment horizontal="right"/>
    </xf>
    <xf numFmtId="0" fontId="72" fillId="0" borderId="0" xfId="0" applyFont="1" applyFill="1"/>
    <xf numFmtId="2" fontId="72" fillId="0" borderId="0" xfId="0" applyNumberFormat="1" applyFont="1" applyFill="1"/>
    <xf numFmtId="2" fontId="72" fillId="0" borderId="0" xfId="0" applyNumberFormat="1" applyFont="1" applyFill="1" applyAlignment="1">
      <alignment horizontal="right"/>
    </xf>
    <xf numFmtId="164" fontId="72" fillId="0" borderId="0" xfId="0" applyNumberFormat="1" applyFont="1" applyFill="1" applyAlignment="1">
      <alignment horizontal="right"/>
    </xf>
    <xf numFmtId="0" fontId="72" fillId="0" borderId="0" xfId="0" applyFont="1" applyFill="1" applyAlignment="1">
      <alignment horizontal="right"/>
    </xf>
    <xf numFmtId="4" fontId="64" fillId="0" borderId="0" xfId="0" applyNumberFormat="1" applyFont="1" applyFill="1" applyAlignment="1">
      <alignment horizontal="right"/>
    </xf>
    <xf numFmtId="0" fontId="68" fillId="34" borderId="20" xfId="0" applyFont="1" applyFill="1" applyBorder="1"/>
    <xf numFmtId="2" fontId="68" fillId="34" borderId="20" xfId="0" applyNumberFormat="1" applyFont="1" applyFill="1" applyBorder="1"/>
    <xf numFmtId="2" fontId="68" fillId="34" borderId="20" xfId="0" applyNumberFormat="1" applyFont="1" applyFill="1" applyBorder="1" applyAlignment="1">
      <alignment horizontal="right"/>
    </xf>
    <xf numFmtId="164" fontId="70" fillId="34" borderId="20" xfId="0" applyNumberFormat="1" applyFont="1" applyFill="1" applyBorder="1" applyAlignment="1">
      <alignment horizontal="right"/>
    </xf>
    <xf numFmtId="164" fontId="70" fillId="34" borderId="21" xfId="0" applyNumberFormat="1" applyFont="1" applyFill="1" applyBorder="1" applyAlignment="1">
      <alignment horizontal="right"/>
    </xf>
    <xf numFmtId="0" fontId="64" fillId="34" borderId="0" xfId="0" applyFont="1" applyFill="1" applyBorder="1"/>
    <xf numFmtId="2" fontId="64" fillId="34" borderId="0" xfId="0" applyNumberFormat="1" applyFont="1" applyFill="1" applyBorder="1" applyAlignment="1">
      <alignment horizontal="right"/>
    </xf>
    <xf numFmtId="164" fontId="64" fillId="34" borderId="23" xfId="0" applyNumberFormat="1" applyFont="1" applyFill="1" applyBorder="1" applyAlignment="1">
      <alignment horizontal="right"/>
    </xf>
    <xf numFmtId="2" fontId="71" fillId="0" borderId="0" xfId="0" applyNumberFormat="1" applyFont="1" applyFill="1"/>
    <xf numFmtId="165" fontId="71" fillId="0" borderId="0" xfId="0" applyNumberFormat="1" applyFont="1" applyFill="1" applyAlignment="1">
      <alignment horizontal="right"/>
    </xf>
    <xf numFmtId="2" fontId="64" fillId="34" borderId="0" xfId="0" applyNumberFormat="1" applyFont="1" applyFill="1" applyBorder="1"/>
    <xf numFmtId="0" fontId="68" fillId="34" borderId="19" xfId="0" applyFont="1" applyFill="1" applyBorder="1"/>
    <xf numFmtId="0" fontId="68" fillId="34" borderId="22" xfId="0" applyFont="1" applyFill="1" applyBorder="1"/>
    <xf numFmtId="0" fontId="68" fillId="34" borderId="0" xfId="0" applyFont="1" applyFill="1" applyBorder="1"/>
    <xf numFmtId="0" fontId="68" fillId="34" borderId="24" xfId="0" applyFont="1" applyFill="1" applyBorder="1"/>
    <xf numFmtId="0" fontId="68" fillId="34" borderId="25" xfId="0" applyFont="1" applyFill="1" applyBorder="1"/>
    <xf numFmtId="2" fontId="68" fillId="34" borderId="25" xfId="0" applyNumberFormat="1" applyFont="1" applyFill="1" applyBorder="1"/>
    <xf numFmtId="165" fontId="68" fillId="34" borderId="25" xfId="0" applyNumberFormat="1" applyFont="1" applyFill="1" applyBorder="1"/>
    <xf numFmtId="0" fontId="64" fillId="34" borderId="22" xfId="0" applyFont="1" applyFill="1" applyBorder="1"/>
    <xf numFmtId="165" fontId="68" fillId="34" borderId="25" xfId="0" applyNumberFormat="1" applyFont="1" applyFill="1" applyBorder="1" applyAlignment="1">
      <alignment horizontal="right"/>
    </xf>
    <xf numFmtId="165" fontId="68" fillId="34" borderId="26" xfId="0" applyNumberFormat="1" applyFont="1" applyFill="1" applyBorder="1" applyAlignment="1">
      <alignment horizontal="right"/>
    </xf>
    <xf numFmtId="0" fontId="64" fillId="0" borderId="0" xfId="0" applyFont="1" applyFill="1" applyBorder="1" applyAlignment="1">
      <alignment horizontal="right"/>
    </xf>
    <xf numFmtId="0" fontId="64" fillId="34" borderId="20" xfId="0" applyFont="1" applyFill="1" applyBorder="1"/>
    <xf numFmtId="164" fontId="68" fillId="34" borderId="21" xfId="0" applyNumberFormat="1" applyFont="1" applyFill="1" applyBorder="1" applyAlignment="1">
      <alignment horizontal="right"/>
    </xf>
    <xf numFmtId="0" fontId="68" fillId="33" borderId="0" xfId="0" applyFont="1" applyFill="1" applyBorder="1" applyAlignment="1">
      <alignment horizontal="right"/>
    </xf>
    <xf numFmtId="0" fontId="68" fillId="33" borderId="23" xfId="0" applyFont="1" applyFill="1" applyBorder="1" applyAlignment="1">
      <alignment horizontal="right"/>
    </xf>
    <xf numFmtId="164" fontId="68" fillId="34" borderId="26" xfId="0" applyNumberFormat="1" applyFont="1" applyFill="1" applyBorder="1" applyAlignment="1">
      <alignment horizontal="right"/>
    </xf>
    <xf numFmtId="2" fontId="68" fillId="38" borderId="0" xfId="0" applyNumberFormat="1" applyFont="1" applyFill="1" applyBorder="1"/>
    <xf numFmtId="2" fontId="68" fillId="38" borderId="0" xfId="0" applyNumberFormat="1" applyFont="1" applyFill="1" applyBorder="1" applyAlignment="1">
      <alignment horizontal="right"/>
    </xf>
    <xf numFmtId="164" fontId="68" fillId="38" borderId="0" xfId="0" applyNumberFormat="1" applyFont="1" applyFill="1" applyBorder="1" applyAlignment="1">
      <alignment horizontal="right"/>
    </xf>
    <xf numFmtId="0" fontId="68" fillId="38" borderId="0" xfId="0" applyFont="1" applyFill="1" applyBorder="1" applyAlignment="1">
      <alignment horizontal="right"/>
    </xf>
    <xf numFmtId="0" fontId="68" fillId="38" borderId="23" xfId="0" applyFont="1" applyFill="1" applyBorder="1" applyAlignment="1">
      <alignment horizontal="right"/>
    </xf>
    <xf numFmtId="164" fontId="64" fillId="0" borderId="20" xfId="0" applyNumberFormat="1" applyFont="1" applyFill="1" applyBorder="1" applyAlignment="1">
      <alignment horizontal="right"/>
    </xf>
    <xf numFmtId="0" fontId="68" fillId="39" borderId="20" xfId="0" applyFont="1" applyFill="1" applyBorder="1" applyAlignment="1">
      <alignment horizontal="right"/>
    </xf>
    <xf numFmtId="0" fontId="68" fillId="39" borderId="21" xfId="0" applyFont="1" applyFill="1" applyBorder="1" applyAlignment="1">
      <alignment horizontal="right"/>
    </xf>
    <xf numFmtId="0" fontId="68" fillId="39" borderId="25" xfId="0" applyFont="1" applyFill="1" applyBorder="1" applyAlignment="1">
      <alignment horizontal="right"/>
    </xf>
    <xf numFmtId="0" fontId="68" fillId="39" borderId="26" xfId="0" applyFont="1" applyFill="1" applyBorder="1" applyAlignment="1">
      <alignment horizontal="right"/>
    </xf>
    <xf numFmtId="2" fontId="63" fillId="0" borderId="0" xfId="0" applyNumberFormat="1" applyFont="1" applyFill="1"/>
    <xf numFmtId="164" fontId="68" fillId="33" borderId="0" xfId="0" applyNumberFormat="1" applyFont="1" applyFill="1" applyBorder="1"/>
    <xf numFmtId="2" fontId="28" fillId="0" borderId="0" xfId="0" applyNumberFormat="1" applyFont="1" applyFill="1" applyBorder="1" applyAlignment="1">
      <alignment horizontal="right"/>
    </xf>
    <xf numFmtId="164" fontId="28" fillId="0" borderId="0" xfId="0" applyNumberFormat="1" applyFont="1" applyFill="1" applyBorder="1" applyAlignment="1">
      <alignment horizontal="right"/>
    </xf>
    <xf numFmtId="164" fontId="28" fillId="0" borderId="0" xfId="0" applyNumberFormat="1" applyFont="1" applyFill="1" applyBorder="1"/>
    <xf numFmtId="164" fontId="28" fillId="0" borderId="23" xfId="0" applyNumberFormat="1" applyFont="1" applyFill="1" applyBorder="1" applyAlignment="1">
      <alignment horizontal="right"/>
    </xf>
    <xf numFmtId="2" fontId="28" fillId="33" borderId="0" xfId="0" applyNumberFormat="1" applyFont="1" applyFill="1" applyBorder="1" applyAlignment="1">
      <alignment horizontal="right"/>
    </xf>
    <xf numFmtId="164" fontId="28" fillId="33" borderId="0" xfId="0" applyNumberFormat="1" applyFont="1" applyFill="1" applyBorder="1" applyAlignment="1">
      <alignment horizontal="right"/>
    </xf>
    <xf numFmtId="164" fontId="28" fillId="33" borderId="0" xfId="0" applyNumberFormat="1" applyFont="1" applyFill="1" applyBorder="1"/>
    <xf numFmtId="164" fontId="28" fillId="33" borderId="23" xfId="0" applyNumberFormat="1" applyFont="1" applyFill="1" applyBorder="1" applyAlignment="1">
      <alignment horizontal="right"/>
    </xf>
    <xf numFmtId="0" fontId="24" fillId="0" borderId="0" xfId="0" applyFont="1" applyFill="1"/>
    <xf numFmtId="0" fontId="73" fillId="0" borderId="0" xfId="0" applyFont="1" applyFill="1"/>
    <xf numFmtId="0" fontId="74" fillId="0" borderId="0" xfId="0" applyFont="1" applyFill="1"/>
    <xf numFmtId="164" fontId="70" fillId="0" borderId="0" xfId="0" applyNumberFormat="1" applyFont="1" applyFill="1" applyAlignment="1">
      <alignment horizontal="right"/>
    </xf>
    <xf numFmtId="0" fontId="75" fillId="0" borderId="0" xfId="0" applyFont="1" applyFill="1"/>
    <xf numFmtId="164" fontId="70" fillId="0" borderId="0" xfId="0" applyNumberFormat="1" applyFont="1" applyFill="1"/>
    <xf numFmtId="0" fontId="28" fillId="0" borderId="0" xfId="0" applyFont="1" applyFill="1" applyBorder="1"/>
    <xf numFmtId="0" fontId="70" fillId="0" borderId="0" xfId="0" applyFont="1" applyFill="1" applyBorder="1" applyAlignment="1">
      <alignment horizontal="center"/>
    </xf>
    <xf numFmtId="0" fontId="63" fillId="0" borderId="0" xfId="0" applyFont="1" applyFill="1" applyAlignment="1">
      <alignment horizontal="center"/>
    </xf>
    <xf numFmtId="0" fontId="66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65" fillId="0" borderId="0" xfId="0" applyFont="1" applyFill="1" applyAlignment="1">
      <alignment horizontal="center"/>
    </xf>
    <xf numFmtId="0" fontId="68" fillId="33" borderId="2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64" fillId="33" borderId="0" xfId="0" applyFont="1" applyFill="1" applyBorder="1" applyAlignment="1">
      <alignment horizontal="center"/>
    </xf>
    <xf numFmtId="0" fontId="68" fillId="33" borderId="25" xfId="0" applyFont="1" applyFill="1" applyBorder="1" applyAlignment="1">
      <alignment horizontal="center"/>
    </xf>
    <xf numFmtId="0" fontId="64" fillId="0" borderId="0" xfId="0" applyFont="1" applyFill="1" applyAlignment="1">
      <alignment horizontal="center"/>
    </xf>
    <xf numFmtId="0" fontId="68" fillId="38" borderId="20" xfId="0" applyFont="1" applyFill="1" applyBorder="1" applyAlignment="1">
      <alignment horizontal="center"/>
    </xf>
    <xf numFmtId="0" fontId="64" fillId="38" borderId="0" xfId="0" applyFont="1" applyFill="1" applyBorder="1" applyAlignment="1">
      <alignment horizontal="center"/>
    </xf>
    <xf numFmtId="0" fontId="68" fillId="38" borderId="25" xfId="0" applyFont="1" applyFill="1" applyBorder="1" applyAlignment="1">
      <alignment horizontal="center"/>
    </xf>
    <xf numFmtId="0" fontId="68" fillId="39" borderId="20" xfId="0" applyFont="1" applyFill="1" applyBorder="1" applyAlignment="1">
      <alignment horizontal="center"/>
    </xf>
    <xf numFmtId="0" fontId="64" fillId="39" borderId="0" xfId="0" applyFont="1" applyFill="1" applyBorder="1" applyAlignment="1">
      <alignment horizontal="center"/>
    </xf>
    <xf numFmtId="0" fontId="71" fillId="34" borderId="20" xfId="0" applyFont="1" applyFill="1" applyBorder="1" applyAlignment="1">
      <alignment horizontal="center"/>
    </xf>
    <xf numFmtId="0" fontId="70" fillId="34" borderId="0" xfId="0" applyFont="1" applyFill="1" applyBorder="1" applyAlignment="1">
      <alignment horizontal="center"/>
    </xf>
    <xf numFmtId="0" fontId="71" fillId="34" borderId="25" xfId="0" applyFont="1" applyFill="1" applyBorder="1" applyAlignment="1">
      <alignment horizontal="center"/>
    </xf>
    <xf numFmtId="0" fontId="70" fillId="0" borderId="0" xfId="0" applyFont="1" applyFill="1" applyAlignment="1">
      <alignment horizontal="center"/>
    </xf>
    <xf numFmtId="0" fontId="68" fillId="33" borderId="0" xfId="0" applyFont="1" applyFill="1" applyBorder="1" applyAlignment="1">
      <alignment horizontal="center"/>
    </xf>
    <xf numFmtId="0" fontId="64" fillId="38" borderId="20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68" fillId="39" borderId="25" xfId="0" applyFont="1" applyFill="1" applyBorder="1" applyAlignment="1">
      <alignment horizontal="center"/>
    </xf>
    <xf numFmtId="0" fontId="63" fillId="33" borderId="0" xfId="0" applyFont="1" applyFill="1" applyBorder="1" applyAlignment="1">
      <alignment horizontal="center"/>
    </xf>
    <xf numFmtId="0" fontId="68" fillId="0" borderId="0" xfId="0" applyFont="1" applyFill="1" applyAlignment="1">
      <alignment horizontal="center"/>
    </xf>
    <xf numFmtId="0" fontId="64" fillId="33" borderId="20" xfId="0" applyFont="1" applyFill="1" applyBorder="1" applyAlignment="1">
      <alignment horizontal="center"/>
    </xf>
    <xf numFmtId="0" fontId="72" fillId="0" borderId="0" xfId="0" applyFont="1" applyFill="1" applyAlignment="1">
      <alignment horizontal="center"/>
    </xf>
    <xf numFmtId="0" fontId="68" fillId="34" borderId="20" xfId="0" applyFont="1" applyFill="1" applyBorder="1" applyAlignment="1">
      <alignment horizontal="center"/>
    </xf>
    <xf numFmtId="0" fontId="71" fillId="0" borderId="0" xfId="0" applyFont="1" applyFill="1" applyAlignment="1">
      <alignment horizontal="center"/>
    </xf>
    <xf numFmtId="0" fontId="64" fillId="34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68" fillId="34" borderId="25" xfId="0" applyFont="1" applyFill="1" applyBorder="1" applyAlignment="1">
      <alignment horizontal="center"/>
    </xf>
    <xf numFmtId="0" fontId="68" fillId="38" borderId="0" xfId="0" applyFont="1" applyFill="1" applyBorder="1" applyAlignment="1">
      <alignment horizontal="center"/>
    </xf>
    <xf numFmtId="0" fontId="65" fillId="34" borderId="0" xfId="0" applyFont="1" applyFill="1" applyAlignment="1">
      <alignment horizontal="left"/>
    </xf>
    <xf numFmtId="0" fontId="86" fillId="43" borderId="27" xfId="0" applyFont="1" applyFill="1" applyBorder="1" applyAlignment="1" applyProtection="1">
      <alignment horizontal="center"/>
      <protection locked="0"/>
    </xf>
    <xf numFmtId="0" fontId="0" fillId="0" borderId="0" xfId="0" applyProtection="1"/>
    <xf numFmtId="0" fontId="16" fillId="0" borderId="0" xfId="0" applyFont="1" applyProtection="1"/>
    <xf numFmtId="0" fontId="16" fillId="0" borderId="28" xfId="0" applyFont="1" applyBorder="1" applyProtection="1"/>
    <xf numFmtId="0" fontId="16" fillId="0" borderId="29" xfId="0" applyFont="1" applyBorder="1" applyProtection="1"/>
    <xf numFmtId="0" fontId="0" fillId="0" borderId="10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33" borderId="12" xfId="0" applyFill="1" applyBorder="1" applyAlignment="1" applyProtection="1">
      <alignment horizontal="center"/>
    </xf>
    <xf numFmtId="0" fontId="0" fillId="33" borderId="10" xfId="0" applyFill="1" applyBorder="1" applyProtection="1"/>
    <xf numFmtId="164" fontId="0" fillId="0" borderId="11" xfId="0" applyNumberFormat="1" applyBorder="1" applyAlignment="1" applyProtection="1">
      <alignment horizontal="center"/>
    </xf>
    <xf numFmtId="164" fontId="0" fillId="0" borderId="12" xfId="0" applyNumberFormat="1" applyBorder="1" applyAlignment="1" applyProtection="1">
      <alignment horizontal="center"/>
    </xf>
    <xf numFmtId="0" fontId="76" fillId="42" borderId="10" xfId="0" applyFont="1" applyFill="1" applyBorder="1" applyProtection="1"/>
    <xf numFmtId="0" fontId="71" fillId="42" borderId="11" xfId="0" applyFont="1" applyFill="1" applyBorder="1" applyProtection="1"/>
    <xf numFmtId="0" fontId="71" fillId="42" borderId="12" xfId="0" applyFont="1" applyFill="1" applyBorder="1" applyProtection="1"/>
    <xf numFmtId="0" fontId="76" fillId="38" borderId="10" xfId="0" applyFont="1" applyFill="1" applyBorder="1" applyProtection="1"/>
    <xf numFmtId="0" fontId="71" fillId="38" borderId="11" xfId="0" applyFont="1" applyFill="1" applyBorder="1" applyProtection="1"/>
    <xf numFmtId="0" fontId="71" fillId="34" borderId="11" xfId="0" applyFont="1" applyFill="1" applyBorder="1" applyProtection="1"/>
    <xf numFmtId="0" fontId="71" fillId="34" borderId="12" xfId="0" applyFont="1" applyFill="1" applyBorder="1" applyProtection="1"/>
    <xf numFmtId="0" fontId="70" fillId="0" borderId="10" xfId="0" applyFont="1" applyFill="1" applyBorder="1" applyProtection="1"/>
    <xf numFmtId="0" fontId="70" fillId="33" borderId="11" xfId="0" applyFont="1" applyFill="1" applyBorder="1" applyAlignment="1" applyProtection="1">
      <alignment horizontal="center"/>
    </xf>
    <xf numFmtId="20" fontId="70" fillId="0" borderId="11" xfId="0" applyNumberFormat="1" applyFont="1" applyFill="1" applyBorder="1" applyAlignment="1" applyProtection="1">
      <alignment horizontal="center"/>
    </xf>
    <xf numFmtId="0" fontId="70" fillId="0" borderId="11" xfId="0" applyFont="1" applyFill="1" applyBorder="1" applyProtection="1"/>
    <xf numFmtId="0" fontId="71" fillId="0" borderId="12" xfId="0" applyFont="1" applyFill="1" applyBorder="1" applyProtection="1"/>
    <xf numFmtId="0" fontId="0" fillId="0" borderId="13" xfId="0" applyBorder="1" applyAlignment="1" applyProtection="1">
      <alignment horizontal="center"/>
    </xf>
    <xf numFmtId="9" fontId="0" fillId="0" borderId="14" xfId="55" applyFont="1" applyBorder="1" applyAlignment="1" applyProtection="1">
      <alignment horizontal="center"/>
    </xf>
    <xf numFmtId="164" fontId="0" fillId="0" borderId="13" xfId="0" applyNumberFormat="1" applyBorder="1" applyAlignment="1" applyProtection="1">
      <alignment horizontal="center"/>
    </xf>
    <xf numFmtId="164" fontId="0" fillId="0" borderId="14" xfId="0" applyNumberFormat="1" applyBorder="1" applyAlignment="1" applyProtection="1">
      <alignment horizontal="center"/>
    </xf>
    <xf numFmtId="164" fontId="0" fillId="0" borderId="0" xfId="0" applyNumberForma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38" borderId="13" xfId="0" applyFill="1" applyBorder="1" applyProtection="1"/>
    <xf numFmtId="0" fontId="71" fillId="0" borderId="13" xfId="0" applyFont="1" applyFill="1" applyBorder="1" applyAlignment="1" applyProtection="1">
      <alignment horizontal="center"/>
    </xf>
    <xf numFmtId="0" fontId="71" fillId="0" borderId="0" xfId="0" applyFont="1" applyFill="1" applyBorder="1" applyAlignment="1" applyProtection="1">
      <alignment horizontal="center"/>
    </xf>
    <xf numFmtId="0" fontId="71" fillId="0" borderId="14" xfId="0" applyFont="1" applyFill="1" applyBorder="1" applyAlignment="1" applyProtection="1">
      <alignment horizontal="center"/>
    </xf>
    <xf numFmtId="0" fontId="0" fillId="0" borderId="0" xfId="0" applyFill="1" applyProtection="1"/>
    <xf numFmtId="0" fontId="71" fillId="0" borderId="13" xfId="0" applyFont="1" applyFill="1" applyBorder="1" applyProtection="1"/>
    <xf numFmtId="0" fontId="70" fillId="33" borderId="0" xfId="0" applyFont="1" applyFill="1" applyBorder="1" applyAlignment="1" applyProtection="1">
      <alignment horizontal="center"/>
    </xf>
    <xf numFmtId="9" fontId="70" fillId="0" borderId="0" xfId="55" applyFont="1" applyFill="1" applyBorder="1" applyAlignment="1" applyProtection="1">
      <alignment horizontal="center"/>
    </xf>
    <xf numFmtId="0" fontId="70" fillId="0" borderId="0" xfId="0" applyFont="1" applyFill="1" applyBorder="1" applyProtection="1"/>
    <xf numFmtId="0" fontId="70" fillId="0" borderId="14" xfId="0" applyFont="1" applyFill="1" applyBorder="1" applyProtection="1"/>
    <xf numFmtId="168" fontId="0" fillId="0" borderId="14" xfId="55" applyNumberFormat="1" applyFont="1" applyBorder="1" applyAlignment="1" applyProtection="1">
      <alignment horizontal="center"/>
    </xf>
    <xf numFmtId="0" fontId="0" fillId="34" borderId="15" xfId="0" applyFill="1" applyBorder="1" applyProtection="1"/>
    <xf numFmtId="164" fontId="0" fillId="0" borderId="16" xfId="0" applyNumberFormat="1" applyBorder="1" applyAlignment="1" applyProtection="1">
      <alignment horizontal="center"/>
    </xf>
    <xf numFmtId="164" fontId="0" fillId="0" borderId="17" xfId="0" applyNumberFormat="1" applyBorder="1" applyAlignment="1" applyProtection="1">
      <alignment horizontal="center"/>
    </xf>
    <xf numFmtId="0" fontId="70" fillId="0" borderId="13" xfId="0" applyFont="1" applyFill="1" applyBorder="1" applyAlignment="1" applyProtection="1">
      <alignment horizontal="center"/>
    </xf>
    <xf numFmtId="9" fontId="70" fillId="0" borderId="0" xfId="0" applyNumberFormat="1" applyFont="1" applyFill="1" applyBorder="1" applyAlignment="1" applyProtection="1">
      <alignment horizontal="center"/>
    </xf>
    <xf numFmtId="9" fontId="70" fillId="0" borderId="14" xfId="0" applyNumberFormat="1" applyFont="1" applyFill="1" applyBorder="1" applyAlignment="1" applyProtection="1">
      <alignment horizontal="center"/>
    </xf>
    <xf numFmtId="9" fontId="70" fillId="0" borderId="14" xfId="55" applyFont="1" applyFill="1" applyBorder="1" applyAlignment="1" applyProtection="1">
      <alignment horizontal="center"/>
    </xf>
    <xf numFmtId="0" fontId="70" fillId="0" borderId="13" xfId="0" applyFont="1" applyFill="1" applyBorder="1" applyProtection="1"/>
    <xf numFmtId="0" fontId="70" fillId="0" borderId="15" xfId="0" applyFont="1" applyFill="1" applyBorder="1" applyAlignment="1" applyProtection="1">
      <alignment horizontal="center"/>
    </xf>
    <xf numFmtId="9" fontId="70" fillId="0" borderId="16" xfId="0" applyNumberFormat="1" applyFont="1" applyFill="1" applyBorder="1" applyAlignment="1" applyProtection="1">
      <alignment horizontal="center"/>
    </xf>
    <xf numFmtId="9" fontId="70" fillId="0" borderId="17" xfId="0" applyNumberFormat="1" applyFont="1" applyFill="1" applyBorder="1" applyAlignment="1" applyProtection="1">
      <alignment horizontal="center"/>
    </xf>
    <xf numFmtId="9" fontId="70" fillId="0" borderId="16" xfId="55" applyFont="1" applyFill="1" applyBorder="1" applyAlignment="1" applyProtection="1">
      <alignment horizontal="center"/>
    </xf>
    <xf numFmtId="9" fontId="70" fillId="0" borderId="17" xfId="55" applyFont="1" applyFill="1" applyBorder="1" applyAlignment="1" applyProtection="1">
      <alignment horizontal="center"/>
    </xf>
    <xf numFmtId="0" fontId="70" fillId="0" borderId="0" xfId="0" applyFont="1" applyFill="1" applyBorder="1" applyAlignment="1" applyProtection="1">
      <alignment horizontal="center"/>
    </xf>
    <xf numFmtId="0" fontId="70" fillId="38" borderId="0" xfId="0" applyFont="1" applyFill="1" applyBorder="1" applyAlignment="1" applyProtection="1">
      <alignment horizontal="center"/>
    </xf>
    <xf numFmtId="20" fontId="70" fillId="0" borderId="0" xfId="0" applyNumberFormat="1" applyFont="1" applyFill="1" applyBorder="1" applyAlignment="1" applyProtection="1">
      <alignment horizontal="center"/>
    </xf>
    <xf numFmtId="0" fontId="79" fillId="0" borderId="10" xfId="0" applyFont="1" applyFill="1" applyBorder="1" applyAlignment="1" applyProtection="1">
      <alignment horizontal="center"/>
    </xf>
    <xf numFmtId="0" fontId="79" fillId="0" borderId="11" xfId="0" applyFont="1" applyFill="1" applyBorder="1" applyAlignment="1" applyProtection="1">
      <alignment horizontal="center"/>
    </xf>
    <xf numFmtId="0" fontId="79" fillId="0" borderId="12" xfId="0" applyFont="1" applyFill="1" applyBorder="1" applyAlignment="1" applyProtection="1">
      <alignment horizontal="center"/>
    </xf>
    <xf numFmtId="0" fontId="80" fillId="0" borderId="0" xfId="0" applyFont="1" applyAlignment="1" applyProtection="1">
      <alignment horizontal="center"/>
    </xf>
    <xf numFmtId="20" fontId="80" fillId="0" borderId="13" xfId="0" applyNumberFormat="1" applyFont="1" applyBorder="1" applyAlignment="1" applyProtection="1">
      <alignment horizontal="center"/>
    </xf>
    <xf numFmtId="10" fontId="81" fillId="0" borderId="0" xfId="0" applyNumberFormat="1" applyFont="1" applyFill="1" applyBorder="1" applyAlignment="1" applyProtection="1">
      <alignment horizontal="center"/>
    </xf>
    <xf numFmtId="10" fontId="81" fillId="0" borderId="14" xfId="0" applyNumberFormat="1" applyFont="1" applyFill="1" applyBorder="1" applyAlignment="1" applyProtection="1">
      <alignment horizontal="center"/>
    </xf>
    <xf numFmtId="9" fontId="81" fillId="0" borderId="0" xfId="0" applyNumberFormat="1" applyFont="1" applyFill="1" applyBorder="1" applyAlignment="1" applyProtection="1">
      <alignment horizontal="center"/>
    </xf>
    <xf numFmtId="9" fontId="81" fillId="0" borderId="14" xfId="0" applyNumberFormat="1" applyFont="1" applyFill="1" applyBorder="1" applyAlignment="1" applyProtection="1">
      <alignment horizontal="center"/>
    </xf>
    <xf numFmtId="0" fontId="70" fillId="34" borderId="0" xfId="0" applyFont="1" applyFill="1" applyBorder="1" applyAlignment="1" applyProtection="1">
      <alignment horizontal="center"/>
    </xf>
    <xf numFmtId="0" fontId="71" fillId="0" borderId="0" xfId="0" applyFont="1" applyFill="1" applyBorder="1" applyProtection="1"/>
    <xf numFmtId="0" fontId="71" fillId="0" borderId="14" xfId="0" applyFont="1" applyFill="1" applyBorder="1" applyProtection="1"/>
    <xf numFmtId="0" fontId="70" fillId="0" borderId="15" xfId="0" applyFont="1" applyFill="1" applyBorder="1" applyProtection="1"/>
    <xf numFmtId="0" fontId="70" fillId="34" borderId="16" xfId="0" applyFont="1" applyFill="1" applyBorder="1" applyAlignment="1" applyProtection="1">
      <alignment horizontal="center"/>
    </xf>
    <xf numFmtId="0" fontId="71" fillId="0" borderId="16" xfId="0" applyFont="1" applyFill="1" applyBorder="1" applyProtection="1"/>
    <xf numFmtId="0" fontId="71" fillId="0" borderId="17" xfId="0" applyFont="1" applyFill="1" applyBorder="1" applyProtection="1"/>
    <xf numFmtId="164" fontId="0" fillId="0" borderId="15" xfId="0" applyNumberFormat="1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9" fontId="0" fillId="0" borderId="17" xfId="55" applyFont="1" applyBorder="1" applyAlignment="1" applyProtection="1">
      <alignment horizontal="center"/>
    </xf>
    <xf numFmtId="0" fontId="0" fillId="0" borderId="17" xfId="0" applyBorder="1" applyAlignment="1" applyProtection="1">
      <alignment horizontal="center"/>
    </xf>
    <xf numFmtId="10" fontId="80" fillId="0" borderId="0" xfId="0" applyNumberFormat="1" applyFont="1" applyBorder="1" applyAlignment="1" applyProtection="1">
      <alignment horizontal="center"/>
    </xf>
    <xf numFmtId="10" fontId="80" fillId="0" borderId="14" xfId="0" applyNumberFormat="1" applyFont="1" applyBorder="1" applyAlignment="1" applyProtection="1">
      <alignment horizontal="center"/>
    </xf>
    <xf numFmtId="9" fontId="80" fillId="0" borderId="0" xfId="0" applyNumberFormat="1" applyFont="1" applyBorder="1" applyAlignment="1" applyProtection="1">
      <alignment horizontal="center"/>
    </xf>
    <xf numFmtId="9" fontId="80" fillId="0" borderId="14" xfId="0" applyNumberFormat="1" applyFont="1" applyBorder="1" applyAlignment="1" applyProtection="1">
      <alignment horizontal="center"/>
    </xf>
    <xf numFmtId="20" fontId="80" fillId="0" borderId="15" xfId="0" applyNumberFormat="1" applyFont="1" applyBorder="1" applyAlignment="1" applyProtection="1">
      <alignment horizontal="center"/>
    </xf>
    <xf numFmtId="10" fontId="80" fillId="0" borderId="16" xfId="0" applyNumberFormat="1" applyFont="1" applyBorder="1" applyAlignment="1" applyProtection="1">
      <alignment horizontal="center"/>
    </xf>
    <xf numFmtId="10" fontId="80" fillId="0" borderId="17" xfId="0" applyNumberFormat="1" applyFont="1" applyBorder="1" applyAlignment="1" applyProtection="1">
      <alignment horizontal="center"/>
    </xf>
    <xf numFmtId="9" fontId="80" fillId="0" borderId="16" xfId="0" applyNumberFormat="1" applyFont="1" applyBorder="1" applyAlignment="1" applyProtection="1">
      <alignment horizontal="center"/>
    </xf>
    <xf numFmtId="9" fontId="80" fillId="0" borderId="17" xfId="0" applyNumberFormat="1" applyFont="1" applyBorder="1" applyAlignment="1" applyProtection="1">
      <alignment horizontal="center"/>
    </xf>
    <xf numFmtId="20" fontId="80" fillId="0" borderId="0" xfId="0" applyNumberFormat="1" applyFont="1" applyAlignment="1" applyProtection="1">
      <alignment horizontal="center"/>
    </xf>
    <xf numFmtId="0" fontId="78" fillId="0" borderId="0" xfId="0" applyFont="1" applyFill="1" applyBorder="1" applyProtection="1"/>
    <xf numFmtId="0" fontId="77" fillId="0" borderId="0" xfId="0" applyFont="1" applyFill="1" applyBorder="1" applyProtection="1"/>
    <xf numFmtId="0" fontId="71" fillId="40" borderId="10" xfId="0" applyFont="1" applyFill="1" applyBorder="1" applyAlignment="1" applyProtection="1">
      <alignment horizontal="center"/>
    </xf>
    <xf numFmtId="0" fontId="70" fillId="41" borderId="27" xfId="0" applyFont="1" applyFill="1" applyBorder="1" applyAlignment="1" applyProtection="1">
      <alignment horizontal="center"/>
    </xf>
    <xf numFmtId="0" fontId="71" fillId="40" borderId="15" xfId="0" applyFont="1" applyFill="1" applyBorder="1" applyAlignment="1" applyProtection="1">
      <alignment horizontal="center"/>
    </xf>
    <xf numFmtId="9" fontId="70" fillId="40" borderId="17" xfId="0" applyNumberFormat="1" applyFont="1" applyFill="1" applyBorder="1" applyAlignment="1" applyProtection="1">
      <alignment horizontal="center"/>
    </xf>
    <xf numFmtId="2" fontId="78" fillId="0" borderId="0" xfId="0" applyNumberFormat="1" applyFont="1" applyFill="1" applyBorder="1" applyAlignment="1" applyProtection="1">
      <alignment horizontal="center"/>
    </xf>
    <xf numFmtId="2" fontId="77" fillId="0" borderId="0" xfId="0" applyNumberFormat="1" applyFont="1" applyFill="1" applyBorder="1" applyAlignment="1" applyProtection="1">
      <alignment horizontal="center"/>
    </xf>
    <xf numFmtId="2" fontId="71" fillId="40" borderId="11" xfId="0" applyNumberFormat="1" applyFont="1" applyFill="1" applyBorder="1" applyAlignment="1" applyProtection="1">
      <alignment horizontal="center"/>
    </xf>
    <xf numFmtId="2" fontId="71" fillId="40" borderId="12" xfId="0" applyNumberFormat="1" applyFont="1" applyFill="1" applyBorder="1" applyAlignment="1" applyProtection="1">
      <alignment horizontal="center"/>
    </xf>
    <xf numFmtId="2" fontId="71" fillId="40" borderId="13" xfId="0" applyNumberFormat="1" applyFont="1" applyFill="1" applyBorder="1" applyAlignment="1" applyProtection="1">
      <alignment horizontal="center"/>
    </xf>
    <xf numFmtId="2" fontId="71" fillId="40" borderId="0" xfId="0" applyNumberFormat="1" applyFont="1" applyFill="1" applyBorder="1" applyAlignment="1" applyProtection="1">
      <alignment horizontal="center"/>
    </xf>
    <xf numFmtId="2" fontId="71" fillId="40" borderId="14" xfId="0" applyNumberFormat="1" applyFont="1" applyFill="1" applyBorder="1" applyAlignment="1" applyProtection="1">
      <alignment horizontal="center"/>
    </xf>
    <xf numFmtId="0" fontId="70" fillId="40" borderId="0" xfId="0" applyFont="1" applyFill="1" applyBorder="1" applyAlignment="1" applyProtection="1">
      <alignment horizontal="center"/>
    </xf>
    <xf numFmtId="0" fontId="82" fillId="40" borderId="0" xfId="0" applyFont="1" applyFill="1" applyBorder="1" applyAlignment="1" applyProtection="1">
      <alignment horizontal="center"/>
    </xf>
    <xf numFmtId="2" fontId="70" fillId="40" borderId="0" xfId="0" applyNumberFormat="1" applyFont="1" applyFill="1" applyBorder="1" applyAlignment="1" applyProtection="1">
      <alignment horizontal="center"/>
    </xf>
    <xf numFmtId="164" fontId="70" fillId="40" borderId="0" xfId="0" applyNumberFormat="1" applyFont="1" applyFill="1" applyBorder="1" applyAlignment="1" applyProtection="1">
      <alignment horizontal="center"/>
    </xf>
    <xf numFmtId="164" fontId="70" fillId="40" borderId="14" xfId="0" applyNumberFormat="1" applyFont="1" applyFill="1" applyBorder="1" applyAlignment="1" applyProtection="1">
      <alignment horizontal="center"/>
    </xf>
    <xf numFmtId="0" fontId="72" fillId="40" borderId="13" xfId="0" applyFont="1" applyFill="1" applyBorder="1" applyAlignment="1" applyProtection="1">
      <alignment horizontal="center"/>
    </xf>
    <xf numFmtId="0" fontId="72" fillId="40" borderId="0" xfId="0" applyFont="1" applyFill="1" applyBorder="1" applyAlignment="1" applyProtection="1">
      <alignment horizontal="center"/>
    </xf>
    <xf numFmtId="164" fontId="72" fillId="40" borderId="0" xfId="0" applyNumberFormat="1" applyFont="1" applyFill="1" applyBorder="1" applyAlignment="1" applyProtection="1">
      <alignment horizontal="center"/>
    </xf>
    <xf numFmtId="164" fontId="72" fillId="40" borderId="14" xfId="0" applyNumberFormat="1" applyFont="1" applyFill="1" applyBorder="1" applyAlignment="1" applyProtection="1">
      <alignment horizontal="center"/>
    </xf>
    <xf numFmtId="0" fontId="70" fillId="40" borderId="13" xfId="0" applyFont="1" applyFill="1" applyBorder="1" applyAlignment="1" applyProtection="1">
      <alignment horizontal="center"/>
    </xf>
    <xf numFmtId="0" fontId="71" fillId="40" borderId="13" xfId="0" applyFont="1" applyFill="1" applyBorder="1" applyAlignment="1" applyProtection="1">
      <alignment horizontal="center"/>
    </xf>
    <xf numFmtId="0" fontId="71" fillId="40" borderId="0" xfId="0" applyFont="1" applyFill="1" applyBorder="1" applyAlignment="1" applyProtection="1">
      <alignment horizontal="center"/>
    </xf>
    <xf numFmtId="20" fontId="70" fillId="41" borderId="27" xfId="0" applyNumberFormat="1" applyFont="1" applyFill="1" applyBorder="1" applyAlignment="1" applyProtection="1">
      <alignment horizontal="center"/>
    </xf>
    <xf numFmtId="0" fontId="71" fillId="40" borderId="16" xfId="0" applyFont="1" applyFill="1" applyBorder="1" applyAlignment="1" applyProtection="1">
      <alignment horizontal="center"/>
    </xf>
    <xf numFmtId="2" fontId="70" fillId="40" borderId="16" xfId="0" applyNumberFormat="1" applyFont="1" applyFill="1" applyBorder="1" applyAlignment="1" applyProtection="1">
      <alignment horizontal="center"/>
    </xf>
    <xf numFmtId="0" fontId="70" fillId="40" borderId="16" xfId="0" applyFont="1" applyFill="1" applyBorder="1" applyAlignment="1" applyProtection="1">
      <alignment horizontal="center"/>
    </xf>
    <xf numFmtId="164" fontId="70" fillId="40" borderId="16" xfId="0" applyNumberFormat="1" applyFont="1" applyFill="1" applyBorder="1" applyAlignment="1" applyProtection="1">
      <alignment horizontal="center"/>
    </xf>
    <xf numFmtId="164" fontId="70" fillId="40" borderId="17" xfId="0" applyNumberFormat="1" applyFont="1" applyFill="1" applyBorder="1" applyAlignment="1" applyProtection="1">
      <alignment horizontal="center"/>
    </xf>
    <xf numFmtId="0" fontId="76" fillId="40" borderId="10" xfId="0" applyFont="1" applyFill="1" applyBorder="1" applyProtection="1"/>
    <xf numFmtId="0" fontId="70" fillId="40" borderId="11" xfId="0" applyFont="1" applyFill="1" applyBorder="1" applyProtection="1"/>
    <xf numFmtId="0" fontId="70" fillId="40" borderId="12" xfId="0" applyFont="1" applyFill="1" applyBorder="1" applyProtection="1"/>
    <xf numFmtId="0" fontId="71" fillId="40" borderId="10" xfId="0" applyFont="1" applyFill="1" applyBorder="1" applyProtection="1"/>
    <xf numFmtId="0" fontId="76" fillId="40" borderId="13" xfId="0" applyFont="1" applyFill="1" applyBorder="1" applyProtection="1"/>
    <xf numFmtId="0" fontId="70" fillId="40" borderId="0" xfId="0" applyFont="1" applyFill="1" applyBorder="1" applyProtection="1"/>
    <xf numFmtId="0" fontId="70" fillId="40" borderId="14" xfId="0" applyFont="1" applyFill="1" applyBorder="1" applyProtection="1"/>
    <xf numFmtId="0" fontId="48" fillId="40" borderId="13" xfId="54" applyFill="1" applyBorder="1" applyProtection="1"/>
    <xf numFmtId="0" fontId="71" fillId="40" borderId="13" xfId="0" applyFont="1" applyFill="1" applyBorder="1" applyProtection="1"/>
    <xf numFmtId="0" fontId="70" fillId="40" borderId="14" xfId="0" applyFont="1" applyFill="1" applyBorder="1" applyAlignment="1" applyProtection="1">
      <alignment horizontal="center"/>
    </xf>
    <xf numFmtId="0" fontId="71" fillId="40" borderId="0" xfId="0" applyFont="1" applyFill="1" applyBorder="1" applyProtection="1"/>
    <xf numFmtId="0" fontId="71" fillId="40" borderId="14" xfId="0" applyFont="1" applyFill="1" applyBorder="1" applyProtection="1"/>
    <xf numFmtId="8" fontId="70" fillId="41" borderId="27" xfId="0" applyNumberFormat="1" applyFont="1" applyFill="1" applyBorder="1" applyAlignment="1" applyProtection="1">
      <alignment horizontal="center"/>
    </xf>
    <xf numFmtId="8" fontId="70" fillId="40" borderId="0" xfId="0" applyNumberFormat="1" applyFont="1" applyFill="1" applyBorder="1" applyAlignment="1" applyProtection="1">
      <alignment horizontal="center"/>
    </xf>
    <xf numFmtId="8" fontId="70" fillId="40" borderId="14" xfId="0" applyNumberFormat="1" applyFont="1" applyFill="1" applyBorder="1" applyAlignment="1" applyProtection="1">
      <alignment horizontal="center"/>
    </xf>
    <xf numFmtId="164" fontId="70" fillId="41" borderId="27" xfId="0" applyNumberFormat="1" applyFont="1" applyFill="1" applyBorder="1" applyAlignment="1" applyProtection="1">
      <alignment horizontal="center"/>
    </xf>
    <xf numFmtId="0" fontId="70" fillId="40" borderId="13" xfId="0" applyFont="1" applyFill="1" applyBorder="1" applyProtection="1"/>
    <xf numFmtId="0" fontId="70" fillId="40" borderId="15" xfId="0" applyFont="1" applyFill="1" applyBorder="1" applyProtection="1"/>
    <xf numFmtId="0" fontId="70" fillId="40" borderId="16" xfId="0" applyFont="1" applyFill="1" applyBorder="1" applyProtection="1"/>
    <xf numFmtId="0" fontId="70" fillId="40" borderId="17" xfId="0" applyFont="1" applyFill="1" applyBorder="1" applyProtection="1"/>
    <xf numFmtId="0" fontId="71" fillId="40" borderId="15" xfId="0" applyFont="1" applyFill="1" applyBorder="1" applyProtection="1"/>
    <xf numFmtId="3" fontId="71" fillId="33" borderId="27" xfId="0" applyNumberFormat="1" applyFont="1" applyFill="1" applyBorder="1" applyAlignment="1" applyProtection="1">
      <alignment horizontal="center"/>
    </xf>
    <xf numFmtId="3" fontId="71" fillId="38" borderId="27" xfId="0" applyNumberFormat="1" applyFont="1" applyFill="1" applyBorder="1" applyAlignment="1" applyProtection="1">
      <alignment horizontal="center"/>
    </xf>
    <xf numFmtId="3" fontId="71" fillId="34" borderId="27" xfId="0" applyNumberFormat="1" applyFont="1" applyFill="1" applyBorder="1" applyAlignment="1" applyProtection="1">
      <alignment horizontal="center"/>
    </xf>
    <xf numFmtId="0" fontId="0" fillId="0" borderId="0" xfId="0" applyAlignment="1" applyProtection="1">
      <alignment horizontal="left" vertical="center" readingOrder="1"/>
    </xf>
    <xf numFmtId="0" fontId="46" fillId="0" borderId="0" xfId="0" applyFont="1" applyAlignment="1" applyProtection="1">
      <alignment horizontal="left" vertical="center"/>
    </xf>
    <xf numFmtId="0" fontId="48" fillId="0" borderId="0" xfId="54" applyAlignment="1" applyProtection="1">
      <alignment horizontal="left" vertical="center"/>
    </xf>
    <xf numFmtId="1" fontId="25" fillId="33" borderId="0" xfId="0" applyNumberFormat="1" applyFont="1" applyFill="1" applyAlignment="1" applyProtection="1">
      <alignment horizontal="right"/>
    </xf>
    <xf numFmtId="9" fontId="26" fillId="0" borderId="0" xfId="0" applyNumberFormat="1" applyFont="1" applyFill="1" applyBorder="1" applyProtection="1"/>
    <xf numFmtId="1" fontId="25" fillId="33" borderId="0" xfId="0" applyNumberFormat="1" applyFont="1" applyFill="1" applyProtection="1"/>
    <xf numFmtId="1" fontId="34" fillId="0" borderId="0" xfId="0" applyNumberFormat="1" applyFont="1" applyFill="1" applyProtection="1"/>
    <xf numFmtId="0" fontId="47" fillId="0" borderId="0" xfId="0" applyFont="1" applyAlignment="1" applyProtection="1">
      <alignment horizontal="left" vertical="center" readingOrder="1"/>
    </xf>
    <xf numFmtId="0" fontId="48" fillId="0" borderId="0" xfId="54" applyAlignment="1" applyProtection="1">
      <alignment horizontal="left" vertical="center" readingOrder="1"/>
    </xf>
    <xf numFmtId="1" fontId="52" fillId="38" borderId="0" xfId="0" applyNumberFormat="1" applyFont="1" applyFill="1" applyAlignment="1" applyProtection="1">
      <alignment horizontal="right"/>
    </xf>
    <xf numFmtId="9" fontId="51" fillId="0" borderId="0" xfId="0" applyNumberFormat="1" applyFont="1" applyFill="1" applyBorder="1" applyProtection="1"/>
    <xf numFmtId="1" fontId="52" fillId="38" borderId="0" xfId="0" applyNumberFormat="1" applyFont="1" applyFill="1" applyProtection="1"/>
    <xf numFmtId="1" fontId="57" fillId="38" borderId="0" xfId="0" applyNumberFormat="1" applyFont="1" applyFill="1" applyProtection="1"/>
    <xf numFmtId="1" fontId="25" fillId="34" borderId="0" xfId="0" applyNumberFormat="1" applyFont="1" applyFill="1" applyAlignment="1" applyProtection="1">
      <alignment horizontal="right"/>
    </xf>
    <xf numFmtId="1" fontId="25" fillId="34" borderId="0" xfId="0" applyNumberFormat="1" applyFont="1" applyFill="1" applyProtection="1"/>
    <xf numFmtId="1" fontId="41" fillId="34" borderId="0" xfId="0" applyNumberFormat="1" applyFont="1" applyFill="1" applyProtection="1"/>
    <xf numFmtId="0" fontId="85" fillId="0" borderId="0" xfId="0" applyFont="1" applyAlignment="1" applyProtection="1">
      <alignment horizontal="center"/>
    </xf>
    <xf numFmtId="0" fontId="89" fillId="0" borderId="0" xfId="0" applyFont="1" applyProtection="1"/>
    <xf numFmtId="0" fontId="90" fillId="0" borderId="0" xfId="0" applyFont="1" applyProtection="1"/>
    <xf numFmtId="0" fontId="90" fillId="0" borderId="0" xfId="0" applyFont="1" applyAlignment="1" applyProtection="1">
      <alignment horizontal="left"/>
    </xf>
    <xf numFmtId="0" fontId="88" fillId="0" borderId="0" xfId="0" applyFont="1" applyProtection="1"/>
    <xf numFmtId="0" fontId="84" fillId="0" borderId="0" xfId="0" applyFont="1" applyAlignment="1" applyProtection="1">
      <alignment horizontal="center"/>
    </xf>
    <xf numFmtId="0" fontId="83" fillId="0" borderId="0" xfId="0" applyFont="1" applyProtection="1"/>
    <xf numFmtId="0" fontId="0" fillId="44" borderId="10" xfId="0" applyFill="1" applyBorder="1" applyAlignment="1" applyProtection="1">
      <alignment horizontal="center"/>
    </xf>
    <xf numFmtId="0" fontId="0" fillId="44" borderId="11" xfId="0" applyFill="1" applyBorder="1" applyAlignment="1" applyProtection="1">
      <alignment horizontal="center"/>
    </xf>
    <xf numFmtId="0" fontId="0" fillId="44" borderId="12" xfId="0" applyFill="1" applyBorder="1" applyAlignment="1" applyProtection="1">
      <alignment horizontal="center"/>
    </xf>
    <xf numFmtId="0" fontId="0" fillId="44" borderId="13" xfId="0" applyFill="1" applyBorder="1" applyAlignment="1" applyProtection="1">
      <alignment horizontal="center"/>
    </xf>
    <xf numFmtId="2" fontId="71" fillId="44" borderId="0" xfId="0" applyNumberFormat="1" applyFont="1" applyFill="1" applyBorder="1" applyAlignment="1" applyProtection="1">
      <alignment horizontal="center"/>
    </xf>
    <xf numFmtId="0" fontId="0" fillId="44" borderId="0" xfId="0" applyFill="1" applyBorder="1" applyAlignment="1" applyProtection="1">
      <alignment horizontal="center"/>
    </xf>
    <xf numFmtId="0" fontId="0" fillId="44" borderId="14" xfId="0" applyFill="1" applyBorder="1" applyAlignment="1" applyProtection="1">
      <alignment horizontal="center"/>
    </xf>
    <xf numFmtId="0" fontId="0" fillId="44" borderId="16" xfId="0" applyFill="1" applyBorder="1" applyAlignment="1" applyProtection="1">
      <alignment horizontal="center"/>
    </xf>
    <xf numFmtId="2" fontId="0" fillId="44" borderId="16" xfId="0" applyNumberFormat="1" applyFill="1" applyBorder="1" applyAlignment="1" applyProtection="1">
      <alignment horizontal="center"/>
    </xf>
    <xf numFmtId="164" fontId="0" fillId="44" borderId="16" xfId="0" applyNumberFormat="1" applyFill="1" applyBorder="1" applyAlignment="1" applyProtection="1">
      <alignment horizontal="center"/>
    </xf>
    <xf numFmtId="164" fontId="86" fillId="44" borderId="16" xfId="0" applyNumberFormat="1" applyFont="1" applyFill="1" applyBorder="1" applyAlignment="1" applyProtection="1">
      <alignment horizontal="center"/>
    </xf>
    <xf numFmtId="164" fontId="86" fillId="44" borderId="17" xfId="0" applyNumberFormat="1" applyFont="1" applyFill="1" applyBorder="1" applyAlignment="1" applyProtection="1">
      <alignment horizontal="center"/>
    </xf>
    <xf numFmtId="0" fontId="90" fillId="0" borderId="0" xfId="0" applyFont="1" applyAlignment="1" applyProtection="1"/>
    <xf numFmtId="0" fontId="84" fillId="0" borderId="0" xfId="0" applyFont="1" applyProtection="1"/>
    <xf numFmtId="0" fontId="84" fillId="0" borderId="0" xfId="0" applyFont="1" applyAlignment="1" applyProtection="1">
      <alignment horizontal="left" vertical="top" wrapText="1"/>
    </xf>
    <xf numFmtId="0" fontId="84" fillId="0" borderId="0" xfId="0" applyFont="1" applyAlignment="1" applyProtection="1">
      <alignment horizontal="left" wrapText="1"/>
    </xf>
    <xf numFmtId="0" fontId="84" fillId="0" borderId="0" xfId="0" applyFont="1" applyAlignment="1" applyProtection="1">
      <alignment horizontal="left" vertical="top" wrapText="1"/>
    </xf>
    <xf numFmtId="0" fontId="87" fillId="0" borderId="0" xfId="54" applyFont="1" applyProtection="1"/>
    <xf numFmtId="0" fontId="84" fillId="0" borderId="0" xfId="0" applyFont="1" applyFill="1" applyBorder="1" applyProtection="1"/>
    <xf numFmtId="0" fontId="84" fillId="0" borderId="0" xfId="0" applyFont="1" applyAlignment="1" applyProtection="1">
      <alignment horizontal="left"/>
    </xf>
    <xf numFmtId="0" fontId="91" fillId="0" borderId="0" xfId="0" applyFont="1" applyProtection="1"/>
    <xf numFmtId="0" fontId="92" fillId="43" borderId="27" xfId="0" applyFont="1" applyFill="1" applyBorder="1" applyAlignment="1" applyProtection="1">
      <alignment horizontal="center"/>
      <protection locked="0"/>
    </xf>
    <xf numFmtId="0" fontId="87" fillId="0" borderId="0" xfId="54" applyFont="1" applyProtection="1">
      <protection locked="0"/>
    </xf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2" xfId="44" xr:uid="{00000000-0005-0000-0000-00001C000000}"/>
    <cellStyle name="Comma 2 2" xfId="53" xr:uid="{00000000-0005-0000-0000-00001D000000}"/>
    <cellStyle name="Comma 3" xfId="45" xr:uid="{00000000-0005-0000-0000-00001E000000}"/>
    <cellStyle name="Currency 2" xfId="46" xr:uid="{00000000-0005-0000-0000-000020000000}"/>
    <cellStyle name="Currency 3" xfId="47" xr:uid="{00000000-0005-0000-0000-000021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4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00000000-0005-0000-0000-00002D000000}"/>
    <cellStyle name="Normal 3" xfId="48" xr:uid="{00000000-0005-0000-0000-00002E000000}"/>
    <cellStyle name="Normal 4" xfId="49" xr:uid="{00000000-0005-0000-0000-00002F000000}"/>
    <cellStyle name="Normal 5" xfId="50" xr:uid="{00000000-0005-0000-0000-000030000000}"/>
    <cellStyle name="Normal 6" xfId="51" xr:uid="{00000000-0005-0000-0000-000031000000}"/>
    <cellStyle name="Normal 7" xfId="52" xr:uid="{00000000-0005-0000-0000-000032000000}"/>
    <cellStyle name="Note" xfId="15" builtinId="10" customBuiltin="1"/>
    <cellStyle name="Output" xfId="10" builtinId="21" customBuiltin="1"/>
    <cellStyle name="Percent" xfId="55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FF9900"/>
      <color rgb="FFF79646"/>
      <color rgb="FFFFFFAB"/>
      <color rgb="FFEE9012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gif"/><Relationship Id="rId1" Type="http://schemas.openxmlformats.org/officeDocument/2006/relationships/hyperlink" Target="http://www.drclark.net/en/disease-a-protoco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1076325</xdr:colOff>
      <xdr:row>1</xdr:row>
      <xdr:rowOff>28575</xdr:rowOff>
    </xdr:from>
    <xdr:to>
      <xdr:col>15</xdr:col>
      <xdr:colOff>135636</xdr:colOff>
      <xdr:row>6</xdr:row>
      <xdr:rowOff>40497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D7F2E3-87DE-44F1-AE1C-799D4E9D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219075"/>
          <a:ext cx="8098536" cy="964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88098</xdr:rowOff>
    </xdr:from>
    <xdr:to>
      <xdr:col>0</xdr:col>
      <xdr:colOff>2483351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098"/>
          <a:ext cx="2483351" cy="6929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28</xdr:row>
      <xdr:rowOff>0</xdr:rowOff>
    </xdr:from>
    <xdr:to>
      <xdr:col>15</xdr:col>
      <xdr:colOff>9525</xdr:colOff>
      <xdr:row>28</xdr:row>
      <xdr:rowOff>9525</xdr:rowOff>
    </xdr:to>
    <xdr:pic>
      <xdr:nvPicPr>
        <xdr:cNvPr id="2" name="Picture 1" descr="https://fbstatic-a.akamaihd.net/rsrc.php/v2/y4/r/-PAXP-deijE.gif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67818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9525</xdr:colOff>
      <xdr:row>28</xdr:row>
      <xdr:rowOff>9525</xdr:rowOff>
    </xdr:to>
    <xdr:pic>
      <xdr:nvPicPr>
        <xdr:cNvPr id="3" name="Picture 2" descr="https://fbstatic-a.akamaihd.net/rsrc.php/v2/y4/r/-PAXP-deijE.gif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67818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9525</xdr:colOff>
      <xdr:row>28</xdr:row>
      <xdr:rowOff>9525</xdr:rowOff>
    </xdr:to>
    <xdr:pic>
      <xdr:nvPicPr>
        <xdr:cNvPr id="4" name="Picture 3" descr="https://fbstatic-a.akamaihd.net/rsrc.php/v2/y4/r/-PAXP-deijE.gif">
          <a:hlinkClick xmlns:r="http://schemas.openxmlformats.org/officeDocument/2006/relationships" r:id="rId1" tgtFrame="_blank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67818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.uk/map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goodcalculators.com/true-cost-of-an-employee-calculator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40837-C878-4DD2-B476-525CB4C0AF06}">
  <dimension ref="B1:AN1453"/>
  <sheetViews>
    <sheetView workbookViewId="0">
      <selection activeCell="B23" sqref="B23"/>
    </sheetView>
  </sheetViews>
  <sheetFormatPr defaultRowHeight="15" x14ac:dyDescent="0.25"/>
  <cols>
    <col min="1" max="1" width="3.5703125" style="488" customWidth="1"/>
    <col min="2" max="2" width="9.5703125" style="488" bestFit="1" customWidth="1"/>
    <col min="3" max="3" width="19" style="488" bestFit="1" customWidth="1"/>
    <col min="4" max="4" width="1.5703125" style="488" customWidth="1"/>
    <col min="5" max="5" width="13.85546875" style="488" bestFit="1" customWidth="1"/>
    <col min="6" max="6" width="15.42578125" style="488" bestFit="1" customWidth="1"/>
    <col min="7" max="7" width="2.140625" style="488" customWidth="1"/>
    <col min="8" max="8" width="11.140625" style="488" customWidth="1"/>
    <col min="9" max="9" width="10.140625" style="488" bestFit="1" customWidth="1"/>
    <col min="10" max="10" width="9.140625" style="488"/>
    <col min="11" max="11" width="7" style="488" customWidth="1"/>
    <col min="12" max="16" width="9.140625" style="488"/>
    <col min="17" max="17" width="2.85546875" style="488" customWidth="1"/>
    <col min="18" max="18" width="29.7109375" style="488" bestFit="1" customWidth="1"/>
    <col min="19" max="19" width="7.85546875" style="488" bestFit="1" customWidth="1"/>
    <col min="20" max="20" width="7.42578125" style="488" bestFit="1" customWidth="1"/>
    <col min="21" max="21" width="10.28515625" style="488" bestFit="1" customWidth="1"/>
    <col min="22" max="22" width="8.140625" style="488" bestFit="1" customWidth="1"/>
    <col min="23" max="23" width="6.7109375" style="488" bestFit="1" customWidth="1"/>
    <col min="24" max="24" width="8" style="488" bestFit="1" customWidth="1"/>
    <col min="25" max="25" width="6.7109375" style="488" bestFit="1" customWidth="1"/>
    <col min="26" max="26" width="2.42578125" style="488" customWidth="1"/>
    <col min="27" max="27" width="23.5703125" style="488" bestFit="1" customWidth="1"/>
    <col min="28" max="28" width="7.7109375" style="488" bestFit="1" customWidth="1"/>
    <col min="29" max="29" width="7.28515625" style="488" bestFit="1" customWidth="1"/>
    <col min="30" max="30" width="10.140625" style="488" bestFit="1" customWidth="1"/>
    <col min="31" max="31" width="8" style="488" bestFit="1" customWidth="1"/>
    <col min="32" max="32" width="5.7109375" style="488" bestFit="1" customWidth="1"/>
    <col min="33" max="33" width="7.85546875" style="488" bestFit="1" customWidth="1"/>
    <col min="34" max="34" width="6.5703125" style="488" bestFit="1" customWidth="1"/>
    <col min="35" max="35" width="1.7109375" style="488" customWidth="1"/>
    <col min="36" max="36" width="2.140625" style="488" bestFit="1" customWidth="1"/>
    <col min="37" max="37" width="11.85546875" style="488" bestFit="1" customWidth="1"/>
    <col min="38" max="38" width="6.140625" style="488" bestFit="1" customWidth="1"/>
    <col min="39" max="39" width="9" style="488" customWidth="1"/>
    <col min="40" max="40" width="5.5703125" style="488" bestFit="1" customWidth="1"/>
    <col min="41" max="41" width="2.140625" style="488" customWidth="1"/>
    <col min="42" max="16384" width="9.140625" style="488"/>
  </cols>
  <sheetData>
    <row r="1" spans="2:40" x14ac:dyDescent="0.25">
      <c r="B1" s="489" t="s">
        <v>3733</v>
      </c>
      <c r="C1" s="489"/>
      <c r="D1" s="489"/>
      <c r="E1" s="489" t="s">
        <v>3736</v>
      </c>
      <c r="H1" s="489" t="s">
        <v>3737</v>
      </c>
      <c r="L1" s="489" t="s">
        <v>3734</v>
      </c>
      <c r="R1" s="489" t="s">
        <v>3717</v>
      </c>
      <c r="S1" s="489"/>
      <c r="T1" s="489"/>
      <c r="U1" s="489"/>
      <c r="V1" s="489"/>
      <c r="W1" s="489"/>
      <c r="X1" s="489"/>
      <c r="Y1" s="489"/>
      <c r="Z1" s="489"/>
      <c r="AA1" s="489" t="s">
        <v>3717</v>
      </c>
      <c r="AB1" s="489"/>
      <c r="AC1" s="489"/>
      <c r="AD1" s="489"/>
      <c r="AE1" s="489"/>
      <c r="AF1" s="489"/>
      <c r="AG1" s="489"/>
      <c r="AH1" s="489"/>
      <c r="AI1" s="489"/>
      <c r="AJ1" s="489"/>
      <c r="AK1" s="489" t="s">
        <v>3717</v>
      </c>
    </row>
    <row r="2" spans="2:40" ht="15.75" x14ac:dyDescent="0.25">
      <c r="B2" s="490" t="s">
        <v>3706</v>
      </c>
      <c r="C2" s="491" t="s">
        <v>3707</v>
      </c>
      <c r="E2" s="492" t="s">
        <v>3501</v>
      </c>
      <c r="F2" s="493" t="s">
        <v>2891</v>
      </c>
      <c r="H2" s="492" t="s">
        <v>3739</v>
      </c>
      <c r="I2" s="494" t="s">
        <v>2882</v>
      </c>
      <c r="J2" s="495" t="s">
        <v>3740</v>
      </c>
      <c r="L2" s="496">
        <v>1</v>
      </c>
      <c r="M2" s="497">
        <f>'Search &amp; Variables'!$J$9*'Outside M25 '!J28</f>
        <v>77.370540241453</v>
      </c>
      <c r="N2" s="497">
        <f>'Search &amp; Variables'!$J$9*'Outside M25 '!K28</f>
        <v>85.748670176638186</v>
      </c>
      <c r="O2" s="497">
        <f>'Search &amp; Variables'!$J$9*'Outside M25 '!L28</f>
        <v>94.909633384045591</v>
      </c>
      <c r="P2" s="498">
        <f>'Search &amp; Variables'!$J$9*'Outside M25 '!M28</f>
        <v>103.475374491453</v>
      </c>
      <c r="R2" s="499" t="s">
        <v>3713</v>
      </c>
      <c r="S2" s="500"/>
      <c r="T2" s="500"/>
      <c r="U2" s="500"/>
      <c r="V2" s="500"/>
      <c r="W2" s="500"/>
      <c r="X2" s="500"/>
      <c r="Y2" s="501"/>
      <c r="AA2" s="502" t="s">
        <v>3712</v>
      </c>
      <c r="AB2" s="503"/>
      <c r="AC2" s="503"/>
      <c r="AD2" s="504"/>
      <c r="AE2" s="504"/>
      <c r="AF2" s="504"/>
      <c r="AG2" s="504"/>
      <c r="AH2" s="505"/>
      <c r="AJ2" s="506">
        <v>1</v>
      </c>
      <c r="AK2" s="507" t="s">
        <v>3728</v>
      </c>
      <c r="AL2" s="508">
        <f>'Search &amp; Variables'!E16</f>
        <v>0.375</v>
      </c>
      <c r="AM2" s="509"/>
      <c r="AN2" s="510">
        <f>VLOOKUP('Search &amp; Variables'!D16,AK3:AL9,2,FALSE)</f>
        <v>0</v>
      </c>
    </row>
    <row r="3" spans="2:40" ht="15.75" x14ac:dyDescent="0.25">
      <c r="B3" s="511">
        <v>0</v>
      </c>
      <c r="C3" s="512">
        <v>0</v>
      </c>
      <c r="E3" s="513">
        <v>18000</v>
      </c>
      <c r="F3" s="514">
        <v>19321.490000000002</v>
      </c>
      <c r="H3" s="511">
        <v>0</v>
      </c>
      <c r="I3" s="515">
        <v>24000</v>
      </c>
      <c r="J3" s="516">
        <v>50</v>
      </c>
      <c r="L3" s="517">
        <v>2</v>
      </c>
      <c r="M3" s="515">
        <f>'Search &amp; Variables'!$J$9*'Outer London inside M25'!J28</f>
        <v>67.202506398860393</v>
      </c>
      <c r="N3" s="515">
        <f>'Search &amp; Variables'!$J$9*'Outer London inside M25'!K28</f>
        <v>72.36381517663817</v>
      </c>
      <c r="O3" s="515">
        <f>'Search &amp; Variables'!$J$9*'Outer London inside M25'!L28</f>
        <v>78.951321458119665</v>
      </c>
      <c r="P3" s="514">
        <f>'Search &amp; Variables'!$J$9*'Outer London inside M25'!M28</f>
        <v>83.65687717663819</v>
      </c>
      <c r="R3" s="518" t="s">
        <v>3691</v>
      </c>
      <c r="S3" s="519" t="s">
        <v>3699</v>
      </c>
      <c r="T3" s="519" t="s">
        <v>3700</v>
      </c>
      <c r="U3" s="519" t="s">
        <v>3701</v>
      </c>
      <c r="V3" s="519" t="s">
        <v>3702</v>
      </c>
      <c r="W3" s="519" t="s">
        <v>3703</v>
      </c>
      <c r="X3" s="519" t="s">
        <v>3704</v>
      </c>
      <c r="Y3" s="520" t="s">
        <v>3705</v>
      </c>
      <c r="AA3" s="518" t="s">
        <v>3691</v>
      </c>
      <c r="AB3" s="519" t="s">
        <v>3699</v>
      </c>
      <c r="AC3" s="519" t="s">
        <v>3700</v>
      </c>
      <c r="AD3" s="519" t="s">
        <v>3701</v>
      </c>
      <c r="AE3" s="519" t="s">
        <v>3702</v>
      </c>
      <c r="AF3" s="519" t="s">
        <v>3703</v>
      </c>
      <c r="AG3" s="519" t="s">
        <v>3704</v>
      </c>
      <c r="AH3" s="520" t="s">
        <v>3705</v>
      </c>
      <c r="AI3" s="521"/>
      <c r="AJ3" s="522"/>
      <c r="AK3" s="523" t="s">
        <v>3727</v>
      </c>
      <c r="AL3" s="524">
        <f>VLOOKUP(AL2,'Pull Through Sheet'!$R$13:$Y$1452,2,TRUE)</f>
        <v>0</v>
      </c>
      <c r="AM3" s="525"/>
      <c r="AN3" s="526"/>
    </row>
    <row r="4" spans="2:40" ht="15.75" x14ac:dyDescent="0.25">
      <c r="B4" s="511">
        <v>2.5</v>
      </c>
      <c r="C4" s="527">
        <v>2.5000000000000001E-2</v>
      </c>
      <c r="E4" s="513">
        <v>19000</v>
      </c>
      <c r="F4" s="514">
        <v>20459.490000000002</v>
      </c>
      <c r="H4" s="511">
        <v>2.5</v>
      </c>
      <c r="I4" s="515">
        <v>24000</v>
      </c>
      <c r="J4" s="516">
        <v>50</v>
      </c>
      <c r="L4" s="528">
        <v>3</v>
      </c>
      <c r="M4" s="529">
        <f>'Search &amp; Variables'!$J$9*'London template'!J28</f>
        <v>63.342321009971513</v>
      </c>
      <c r="N4" s="529">
        <f>'Search &amp; Variables'!$J$9*'London template'!K28</f>
        <v>67.216901324786321</v>
      </c>
      <c r="O4" s="529">
        <f>'Search &amp; Variables'!$J$9*'London template'!L28</f>
        <v>72.77502483589744</v>
      </c>
      <c r="P4" s="530">
        <f>'Search &amp; Variables'!$J$9*'London template'!M28</f>
        <v>75.936506398860416</v>
      </c>
      <c r="R4" s="531" t="s">
        <v>3692</v>
      </c>
      <c r="S4" s="532">
        <v>0</v>
      </c>
      <c r="T4" s="532">
        <v>0</v>
      </c>
      <c r="U4" s="532">
        <v>0</v>
      </c>
      <c r="V4" s="532">
        <v>0</v>
      </c>
      <c r="W4" s="532">
        <v>0</v>
      </c>
      <c r="X4" s="532">
        <v>0.25</v>
      </c>
      <c r="Y4" s="533">
        <v>0.25</v>
      </c>
      <c r="AA4" s="531" t="s">
        <v>3692</v>
      </c>
      <c r="AB4" s="524">
        <v>0</v>
      </c>
      <c r="AC4" s="524">
        <v>0</v>
      </c>
      <c r="AD4" s="524">
        <v>0</v>
      </c>
      <c r="AE4" s="524">
        <v>0</v>
      </c>
      <c r="AF4" s="524">
        <v>0</v>
      </c>
      <c r="AG4" s="524">
        <v>0.5</v>
      </c>
      <c r="AH4" s="534">
        <v>0.5</v>
      </c>
      <c r="AI4" s="521"/>
      <c r="AJ4" s="535"/>
      <c r="AK4" s="523" t="s">
        <v>3721</v>
      </c>
      <c r="AL4" s="524">
        <f>VLOOKUP(AL2,'Pull Through Sheet'!$R$13:$Y$1452,3,TRUE)</f>
        <v>0</v>
      </c>
      <c r="AM4" s="525"/>
      <c r="AN4" s="526"/>
    </row>
    <row r="5" spans="2:40" ht="15.75" x14ac:dyDescent="0.25">
      <c r="B5" s="511">
        <v>5</v>
      </c>
      <c r="C5" s="512">
        <v>0.05</v>
      </c>
      <c r="E5" s="513">
        <v>20000</v>
      </c>
      <c r="F5" s="514">
        <v>21597.49</v>
      </c>
      <c r="H5" s="511">
        <v>5</v>
      </c>
      <c r="I5" s="515">
        <v>24000</v>
      </c>
      <c r="J5" s="516">
        <v>50</v>
      </c>
      <c r="R5" s="518" t="s">
        <v>3693</v>
      </c>
      <c r="S5" s="532"/>
      <c r="T5" s="532"/>
      <c r="U5" s="532"/>
      <c r="V5" s="532"/>
      <c r="W5" s="532"/>
      <c r="X5" s="532"/>
      <c r="Y5" s="533"/>
      <c r="AA5" s="518" t="s">
        <v>3693</v>
      </c>
      <c r="AB5" s="524"/>
      <c r="AC5" s="524"/>
      <c r="AD5" s="524"/>
      <c r="AE5" s="524"/>
      <c r="AF5" s="524"/>
      <c r="AG5" s="524"/>
      <c r="AH5" s="534"/>
      <c r="AI5" s="521"/>
      <c r="AJ5" s="535"/>
      <c r="AK5" s="523" t="s">
        <v>3722</v>
      </c>
      <c r="AL5" s="524">
        <f>VLOOKUP(AL2,'Pull Through Sheet'!$R$13:$Y$1452,4,TRUE)</f>
        <v>0</v>
      </c>
      <c r="AM5" s="525"/>
      <c r="AN5" s="526"/>
    </row>
    <row r="6" spans="2:40" ht="15.75" x14ac:dyDescent="0.25">
      <c r="B6" s="511">
        <v>7.5</v>
      </c>
      <c r="C6" s="527">
        <v>7.4999999999999997E-2</v>
      </c>
      <c r="E6" s="513">
        <v>21000</v>
      </c>
      <c r="F6" s="514">
        <v>22735.49</v>
      </c>
      <c r="H6" s="511">
        <v>7.5</v>
      </c>
      <c r="I6" s="515">
        <v>24000</v>
      </c>
      <c r="J6" s="516">
        <v>50</v>
      </c>
      <c r="R6" s="531" t="s">
        <v>3696</v>
      </c>
      <c r="S6" s="532">
        <v>0</v>
      </c>
      <c r="T6" s="532">
        <v>0</v>
      </c>
      <c r="U6" s="532">
        <v>0</v>
      </c>
      <c r="V6" s="532">
        <v>0</v>
      </c>
      <c r="W6" s="532">
        <v>0</v>
      </c>
      <c r="X6" s="532">
        <v>0.25</v>
      </c>
      <c r="Y6" s="533">
        <v>0.25</v>
      </c>
      <c r="AA6" s="531" t="s">
        <v>3696</v>
      </c>
      <c r="AB6" s="524">
        <v>0.5</v>
      </c>
      <c r="AC6" s="524">
        <v>0.5</v>
      </c>
      <c r="AD6" s="524">
        <v>0.5</v>
      </c>
      <c r="AE6" s="524">
        <v>0.5</v>
      </c>
      <c r="AF6" s="524">
        <v>0.5</v>
      </c>
      <c r="AG6" s="524">
        <v>0.5</v>
      </c>
      <c r="AH6" s="534">
        <v>0.5</v>
      </c>
      <c r="AI6" s="521"/>
      <c r="AJ6" s="535"/>
      <c r="AK6" s="523" t="s">
        <v>3723</v>
      </c>
      <c r="AL6" s="524">
        <f>VLOOKUP(AL2,'Pull Through Sheet'!$R$13:$Y$1452,5,TRUE)</f>
        <v>0</v>
      </c>
      <c r="AM6" s="525"/>
      <c r="AN6" s="526"/>
    </row>
    <row r="7" spans="2:40" ht="15.75" x14ac:dyDescent="0.25">
      <c r="B7" s="511">
        <v>10</v>
      </c>
      <c r="C7" s="512">
        <v>0.1</v>
      </c>
      <c r="E7" s="513">
        <v>22000</v>
      </c>
      <c r="F7" s="514">
        <v>23873.49</v>
      </c>
      <c r="H7" s="511">
        <v>10</v>
      </c>
      <c r="I7" s="515">
        <v>24000</v>
      </c>
      <c r="J7" s="516">
        <v>50</v>
      </c>
      <c r="R7" s="518" t="s">
        <v>3694</v>
      </c>
      <c r="S7" s="532"/>
      <c r="T7" s="532"/>
      <c r="U7" s="532"/>
      <c r="V7" s="532"/>
      <c r="W7" s="532"/>
      <c r="X7" s="532"/>
      <c r="Y7" s="533"/>
      <c r="AA7" s="518" t="s">
        <v>3694</v>
      </c>
      <c r="AB7" s="524"/>
      <c r="AC7" s="524"/>
      <c r="AD7" s="524"/>
      <c r="AE7" s="524"/>
      <c r="AF7" s="524"/>
      <c r="AG7" s="524"/>
      <c r="AH7" s="534"/>
      <c r="AI7" s="521"/>
      <c r="AJ7" s="535"/>
      <c r="AK7" s="523" t="s">
        <v>3724</v>
      </c>
      <c r="AL7" s="524">
        <f>VLOOKUP(AL2,'Pull Through Sheet'!$R$13:$Y$1452,6,TRUE)</f>
        <v>0</v>
      </c>
      <c r="AM7" s="525"/>
      <c r="AN7" s="526"/>
    </row>
    <row r="8" spans="2:40" ht="15.75" x14ac:dyDescent="0.25">
      <c r="B8" s="511">
        <v>12.5</v>
      </c>
      <c r="C8" s="527">
        <v>0.125</v>
      </c>
      <c r="E8" s="513">
        <v>23000</v>
      </c>
      <c r="F8" s="514">
        <v>25011.49</v>
      </c>
      <c r="H8" s="511">
        <v>12.5</v>
      </c>
      <c r="I8" s="515">
        <v>24000</v>
      </c>
      <c r="J8" s="516">
        <v>50</v>
      </c>
      <c r="R8" s="531" t="s">
        <v>3697</v>
      </c>
      <c r="S8" s="532">
        <v>0.33</v>
      </c>
      <c r="T8" s="532">
        <v>0.33</v>
      </c>
      <c r="U8" s="532">
        <v>0.33</v>
      </c>
      <c r="V8" s="532">
        <v>0.33</v>
      </c>
      <c r="W8" s="532">
        <v>0.33</v>
      </c>
      <c r="X8" s="532">
        <v>0.5</v>
      </c>
      <c r="Y8" s="533">
        <v>0.5</v>
      </c>
      <c r="AA8" s="531" t="s">
        <v>3697</v>
      </c>
      <c r="AB8" s="524">
        <v>0.8</v>
      </c>
      <c r="AC8" s="524">
        <v>0.8</v>
      </c>
      <c r="AD8" s="524">
        <v>0.8</v>
      </c>
      <c r="AE8" s="524">
        <v>0.8</v>
      </c>
      <c r="AF8" s="524">
        <v>0.8</v>
      </c>
      <c r="AG8" s="524">
        <v>0.8</v>
      </c>
      <c r="AH8" s="534">
        <v>0.8</v>
      </c>
      <c r="AJ8" s="535"/>
      <c r="AK8" s="523" t="s">
        <v>3725</v>
      </c>
      <c r="AL8" s="524">
        <f>VLOOKUP(AL2,'Pull Through Sheet'!$R$13:$Y$1452,7,TRUE)</f>
        <v>0.25</v>
      </c>
      <c r="AM8" s="525"/>
      <c r="AN8" s="526"/>
    </row>
    <row r="9" spans="2:40" ht="15.75" x14ac:dyDescent="0.25">
      <c r="B9" s="511">
        <v>15</v>
      </c>
      <c r="C9" s="512">
        <v>0.15</v>
      </c>
      <c r="E9" s="513">
        <v>24000</v>
      </c>
      <c r="F9" s="514">
        <v>26149.49</v>
      </c>
      <c r="H9" s="511">
        <v>15</v>
      </c>
      <c r="I9" s="515">
        <v>24000</v>
      </c>
      <c r="J9" s="516">
        <v>50</v>
      </c>
      <c r="R9" s="518" t="s">
        <v>3695</v>
      </c>
      <c r="S9" s="532"/>
      <c r="T9" s="532"/>
      <c r="U9" s="532"/>
      <c r="V9" s="532"/>
      <c r="W9" s="532"/>
      <c r="X9" s="532"/>
      <c r="Y9" s="533"/>
      <c r="AA9" s="518" t="s">
        <v>3695</v>
      </c>
      <c r="AB9" s="524"/>
      <c r="AC9" s="524"/>
      <c r="AD9" s="524"/>
      <c r="AE9" s="524"/>
      <c r="AF9" s="524"/>
      <c r="AG9" s="524"/>
      <c r="AH9" s="534"/>
      <c r="AJ9" s="535"/>
      <c r="AK9" s="523" t="s">
        <v>3726</v>
      </c>
      <c r="AL9" s="524">
        <f>VLOOKUP(AL2,'Pull Through Sheet'!$R$13:$Y$1452,8,TRUE)</f>
        <v>0.25</v>
      </c>
      <c r="AM9" s="525"/>
      <c r="AN9" s="526"/>
    </row>
    <row r="10" spans="2:40" ht="15.75" x14ac:dyDescent="0.25">
      <c r="B10" s="511">
        <v>33</v>
      </c>
      <c r="C10" s="512">
        <v>0.33</v>
      </c>
      <c r="E10" s="513">
        <v>25000</v>
      </c>
      <c r="F10" s="514">
        <v>27287.49</v>
      </c>
      <c r="H10" s="511">
        <v>33</v>
      </c>
      <c r="I10" s="515">
        <v>35000</v>
      </c>
      <c r="J10" s="516">
        <v>45</v>
      </c>
      <c r="R10" s="536" t="s">
        <v>3698</v>
      </c>
      <c r="S10" s="537">
        <v>0</v>
      </c>
      <c r="T10" s="537">
        <v>0</v>
      </c>
      <c r="U10" s="537">
        <v>0</v>
      </c>
      <c r="V10" s="537">
        <v>0</v>
      </c>
      <c r="W10" s="537">
        <v>0</v>
      </c>
      <c r="X10" s="537">
        <v>0.25</v>
      </c>
      <c r="Y10" s="538">
        <v>0.25</v>
      </c>
      <c r="AA10" s="536" t="s">
        <v>3698</v>
      </c>
      <c r="AB10" s="539">
        <v>0</v>
      </c>
      <c r="AC10" s="539">
        <v>0</v>
      </c>
      <c r="AD10" s="539">
        <v>0</v>
      </c>
      <c r="AE10" s="539">
        <v>0</v>
      </c>
      <c r="AF10" s="539">
        <v>0</v>
      </c>
      <c r="AG10" s="539">
        <v>0.5</v>
      </c>
      <c r="AH10" s="540">
        <v>0.5</v>
      </c>
      <c r="AJ10" s="535"/>
      <c r="AK10" s="525"/>
      <c r="AL10" s="525"/>
      <c r="AM10" s="525"/>
      <c r="AN10" s="526"/>
    </row>
    <row r="11" spans="2:40" ht="15.75" x14ac:dyDescent="0.25">
      <c r="B11" s="511" t="s">
        <v>3738</v>
      </c>
      <c r="C11" s="512">
        <v>0.33</v>
      </c>
      <c r="E11" s="513">
        <v>26000</v>
      </c>
      <c r="F11" s="514">
        <v>28425.49</v>
      </c>
      <c r="H11" s="511" t="s">
        <v>3738</v>
      </c>
      <c r="I11" s="515">
        <v>35000</v>
      </c>
      <c r="J11" s="516">
        <v>50</v>
      </c>
      <c r="R11" s="541"/>
      <c r="S11" s="541"/>
      <c r="T11" s="541"/>
      <c r="U11" s="541"/>
      <c r="V11" s="541"/>
      <c r="W11" s="541"/>
      <c r="X11" s="541"/>
      <c r="Y11" s="541"/>
      <c r="AJ11" s="535">
        <v>2</v>
      </c>
      <c r="AK11" s="542" t="s">
        <v>3728</v>
      </c>
      <c r="AL11" s="543">
        <f>'Search &amp; Variables'!E16</f>
        <v>0.375</v>
      </c>
      <c r="AM11" s="525"/>
      <c r="AN11" s="526">
        <f>VLOOKUP('Search &amp; Variables'!D16,AK12:AL18,2,FALSE)</f>
        <v>0</v>
      </c>
    </row>
    <row r="12" spans="2:40" ht="15.75" x14ac:dyDescent="0.25">
      <c r="B12" s="511" t="s">
        <v>3708</v>
      </c>
      <c r="C12" s="512">
        <v>0.33</v>
      </c>
      <c r="E12" s="513">
        <v>27000</v>
      </c>
      <c r="F12" s="514">
        <v>29563.49</v>
      </c>
      <c r="H12" s="511" t="s">
        <v>3708</v>
      </c>
      <c r="I12" s="515">
        <v>35000</v>
      </c>
      <c r="J12" s="516">
        <v>45</v>
      </c>
      <c r="R12" s="544" t="s">
        <v>3714</v>
      </c>
      <c r="S12" s="545" t="s">
        <v>3720</v>
      </c>
      <c r="T12" s="545" t="s">
        <v>3721</v>
      </c>
      <c r="U12" s="545" t="s">
        <v>3722</v>
      </c>
      <c r="V12" s="545" t="s">
        <v>3723</v>
      </c>
      <c r="W12" s="545" t="s">
        <v>3724</v>
      </c>
      <c r="X12" s="545" t="s">
        <v>3725</v>
      </c>
      <c r="Y12" s="546" t="s">
        <v>3726</v>
      </c>
      <c r="Z12" s="547"/>
      <c r="AA12" s="544" t="s">
        <v>3714</v>
      </c>
      <c r="AB12" s="545" t="s">
        <v>3720</v>
      </c>
      <c r="AC12" s="545" t="s">
        <v>3721</v>
      </c>
      <c r="AD12" s="545" t="s">
        <v>3722</v>
      </c>
      <c r="AE12" s="545" t="s">
        <v>3723</v>
      </c>
      <c r="AF12" s="545" t="s">
        <v>3724</v>
      </c>
      <c r="AG12" s="545" t="s">
        <v>3725</v>
      </c>
      <c r="AH12" s="546" t="s">
        <v>3726</v>
      </c>
      <c r="AJ12" s="522"/>
      <c r="AK12" s="542" t="s">
        <v>3727</v>
      </c>
      <c r="AL12" s="524">
        <f>VLOOKUP(AL11,'Pull Through Sheet'!$AA$13:$AH$1452,2,TRUE)</f>
        <v>0</v>
      </c>
      <c r="AM12" s="525"/>
      <c r="AN12" s="526"/>
    </row>
    <row r="13" spans="2:40" ht="15.75" x14ac:dyDescent="0.25">
      <c r="B13" s="511" t="s">
        <v>3709</v>
      </c>
      <c r="C13" s="512">
        <v>0.33</v>
      </c>
      <c r="E13" s="513">
        <v>28000</v>
      </c>
      <c r="F13" s="514">
        <v>30701.49</v>
      </c>
      <c r="H13" s="511" t="s">
        <v>3709</v>
      </c>
      <c r="I13" s="515">
        <v>35000</v>
      </c>
      <c r="J13" s="516">
        <v>45</v>
      </c>
      <c r="R13" s="548">
        <v>0</v>
      </c>
      <c r="S13" s="549">
        <f>$S$8</f>
        <v>0.33</v>
      </c>
      <c r="T13" s="549">
        <f>$T$8</f>
        <v>0.33</v>
      </c>
      <c r="U13" s="549">
        <f>$U$8</f>
        <v>0.33</v>
      </c>
      <c r="V13" s="549">
        <f>$V$8</f>
        <v>0.33</v>
      </c>
      <c r="W13" s="549">
        <f>$W$8</f>
        <v>0.33</v>
      </c>
      <c r="X13" s="549">
        <f>$X$8</f>
        <v>0.5</v>
      </c>
      <c r="Y13" s="550">
        <f>$Y$8</f>
        <v>0.5</v>
      </c>
      <c r="Z13" s="547"/>
      <c r="AA13" s="548">
        <v>0</v>
      </c>
      <c r="AB13" s="551">
        <f>$AB$8</f>
        <v>0.8</v>
      </c>
      <c r="AC13" s="551">
        <f>$AC$8</f>
        <v>0.8</v>
      </c>
      <c r="AD13" s="551">
        <f>$AD$8</f>
        <v>0.8</v>
      </c>
      <c r="AE13" s="551">
        <f>$AE$8</f>
        <v>0.8</v>
      </c>
      <c r="AF13" s="551">
        <f>$AF$8</f>
        <v>0.8</v>
      </c>
      <c r="AG13" s="551">
        <f>$AG$8</f>
        <v>0.8</v>
      </c>
      <c r="AH13" s="552">
        <f>$AH$8</f>
        <v>0.8</v>
      </c>
      <c r="AJ13" s="522"/>
      <c r="AK13" s="542" t="s">
        <v>3721</v>
      </c>
      <c r="AL13" s="524">
        <f>VLOOKUP(AL11,'Pull Through Sheet'!$AA$13:$AH$1452,3,TRUE)</f>
        <v>0</v>
      </c>
      <c r="AM13" s="525"/>
      <c r="AN13" s="526"/>
    </row>
    <row r="14" spans="2:40" ht="15.75" x14ac:dyDescent="0.25">
      <c r="B14" s="511" t="s">
        <v>3520</v>
      </c>
      <c r="C14" s="512">
        <v>0.33</v>
      </c>
      <c r="E14" s="513">
        <v>29000</v>
      </c>
      <c r="F14" s="514">
        <v>31839.49</v>
      </c>
      <c r="H14" s="511" t="s">
        <v>3520</v>
      </c>
      <c r="I14" s="515">
        <v>35000</v>
      </c>
      <c r="J14" s="516">
        <v>45</v>
      </c>
      <c r="R14" s="548">
        <v>6.9444444444444447E-4</v>
      </c>
      <c r="S14" s="549">
        <f t="shared" ref="S14:S77" si="0">$S$8</f>
        <v>0.33</v>
      </c>
      <c r="T14" s="549">
        <f t="shared" ref="T14:T77" si="1">$T$8</f>
        <v>0.33</v>
      </c>
      <c r="U14" s="549">
        <f t="shared" ref="U14:U77" si="2">$U$8</f>
        <v>0.33</v>
      </c>
      <c r="V14" s="549">
        <f t="shared" ref="V14:V77" si="3">$V$8</f>
        <v>0.33</v>
      </c>
      <c r="W14" s="549">
        <f t="shared" ref="W14:W77" si="4">$W$8</f>
        <v>0.33</v>
      </c>
      <c r="X14" s="549">
        <f t="shared" ref="X14:X77" si="5">$X$8</f>
        <v>0.5</v>
      </c>
      <c r="Y14" s="550">
        <f t="shared" ref="Y14:Y77" si="6">$Y$8</f>
        <v>0.5</v>
      </c>
      <c r="Z14" s="547"/>
      <c r="AA14" s="548">
        <v>6.9444444444444447E-4</v>
      </c>
      <c r="AB14" s="551">
        <f t="shared" ref="AB14:AB77" si="7">$AB$8</f>
        <v>0.8</v>
      </c>
      <c r="AC14" s="551">
        <f t="shared" ref="AC14:AC77" si="8">$AC$8</f>
        <v>0.8</v>
      </c>
      <c r="AD14" s="551">
        <f t="shared" ref="AD14:AD77" si="9">$AD$8</f>
        <v>0.8</v>
      </c>
      <c r="AE14" s="551">
        <f t="shared" ref="AE14:AE77" si="10">$AE$8</f>
        <v>0.8</v>
      </c>
      <c r="AF14" s="551">
        <f t="shared" ref="AF14:AF77" si="11">$AF$8</f>
        <v>0.8</v>
      </c>
      <c r="AG14" s="551">
        <f t="shared" ref="AG14:AG77" si="12">$AG$8</f>
        <v>0.8</v>
      </c>
      <c r="AH14" s="552">
        <f t="shared" ref="AH14:AH77" si="13">$AH$8</f>
        <v>0.8</v>
      </c>
      <c r="AJ14" s="535"/>
      <c r="AK14" s="542" t="s">
        <v>3722</v>
      </c>
      <c r="AL14" s="524">
        <f>VLOOKUP(AL11,'Pull Through Sheet'!$AA$13:$AH$1452,4,TRUE)</f>
        <v>0</v>
      </c>
      <c r="AM14" s="525"/>
      <c r="AN14" s="526"/>
    </row>
    <row r="15" spans="2:40" ht="15.75" x14ac:dyDescent="0.25">
      <c r="B15" s="511" t="s">
        <v>3496</v>
      </c>
      <c r="C15" s="512">
        <v>0.33</v>
      </c>
      <c r="E15" s="513">
        <v>30000</v>
      </c>
      <c r="F15" s="514">
        <v>32977.49</v>
      </c>
      <c r="H15" s="511" t="s">
        <v>3496</v>
      </c>
      <c r="I15" s="515">
        <v>35000</v>
      </c>
      <c r="J15" s="516">
        <v>45</v>
      </c>
      <c r="R15" s="548">
        <v>1.3888888888888889E-3</v>
      </c>
      <c r="S15" s="549">
        <f t="shared" si="0"/>
        <v>0.33</v>
      </c>
      <c r="T15" s="549">
        <f t="shared" si="1"/>
        <v>0.33</v>
      </c>
      <c r="U15" s="549">
        <f t="shared" si="2"/>
        <v>0.33</v>
      </c>
      <c r="V15" s="549">
        <f t="shared" si="3"/>
        <v>0.33</v>
      </c>
      <c r="W15" s="549">
        <f t="shared" si="4"/>
        <v>0.33</v>
      </c>
      <c r="X15" s="549">
        <f t="shared" si="5"/>
        <v>0.5</v>
      </c>
      <c r="Y15" s="550">
        <f t="shared" si="6"/>
        <v>0.5</v>
      </c>
      <c r="Z15" s="547"/>
      <c r="AA15" s="548">
        <v>1.3888888888888889E-3</v>
      </c>
      <c r="AB15" s="551">
        <f t="shared" si="7"/>
        <v>0.8</v>
      </c>
      <c r="AC15" s="551">
        <f t="shared" si="8"/>
        <v>0.8</v>
      </c>
      <c r="AD15" s="551">
        <f t="shared" si="9"/>
        <v>0.8</v>
      </c>
      <c r="AE15" s="551">
        <f t="shared" si="10"/>
        <v>0.8</v>
      </c>
      <c r="AF15" s="551">
        <f t="shared" si="11"/>
        <v>0.8</v>
      </c>
      <c r="AG15" s="551">
        <f t="shared" si="12"/>
        <v>0.8</v>
      </c>
      <c r="AH15" s="552">
        <f t="shared" si="13"/>
        <v>0.8</v>
      </c>
      <c r="AJ15" s="535"/>
      <c r="AK15" s="553" t="s">
        <v>3723</v>
      </c>
      <c r="AL15" s="524">
        <f>VLOOKUP(AL11,'Pull Through Sheet'!$AA$13:$AH$1452,5,TRUE)</f>
        <v>0</v>
      </c>
      <c r="AM15" s="525"/>
      <c r="AN15" s="526"/>
    </row>
    <row r="16" spans="2:40" ht="15.75" x14ac:dyDescent="0.25">
      <c r="B16" s="511" t="s">
        <v>3710</v>
      </c>
      <c r="C16" s="512">
        <v>0.15</v>
      </c>
      <c r="E16" s="513">
        <v>31000</v>
      </c>
      <c r="F16" s="514">
        <v>34115.49</v>
      </c>
      <c r="H16" s="511" t="s">
        <v>3710</v>
      </c>
      <c r="I16" s="515">
        <v>24000</v>
      </c>
      <c r="J16" s="516">
        <v>50</v>
      </c>
      <c r="R16" s="548">
        <v>2.0833333333333333E-3</v>
      </c>
      <c r="S16" s="549">
        <f t="shared" si="0"/>
        <v>0.33</v>
      </c>
      <c r="T16" s="549">
        <f t="shared" si="1"/>
        <v>0.33</v>
      </c>
      <c r="U16" s="549">
        <f t="shared" si="2"/>
        <v>0.33</v>
      </c>
      <c r="V16" s="549">
        <f t="shared" si="3"/>
        <v>0.33</v>
      </c>
      <c r="W16" s="549">
        <f t="shared" si="4"/>
        <v>0.33</v>
      </c>
      <c r="X16" s="549">
        <f t="shared" si="5"/>
        <v>0.5</v>
      </c>
      <c r="Y16" s="550">
        <f t="shared" si="6"/>
        <v>0.5</v>
      </c>
      <c r="Z16" s="547"/>
      <c r="AA16" s="548">
        <v>2.0833333333333298E-3</v>
      </c>
      <c r="AB16" s="551">
        <f t="shared" si="7"/>
        <v>0.8</v>
      </c>
      <c r="AC16" s="551">
        <f t="shared" si="8"/>
        <v>0.8</v>
      </c>
      <c r="AD16" s="551">
        <f t="shared" si="9"/>
        <v>0.8</v>
      </c>
      <c r="AE16" s="551">
        <f t="shared" si="10"/>
        <v>0.8</v>
      </c>
      <c r="AF16" s="551">
        <f t="shared" si="11"/>
        <v>0.8</v>
      </c>
      <c r="AG16" s="551">
        <f t="shared" si="12"/>
        <v>0.8</v>
      </c>
      <c r="AH16" s="552">
        <f t="shared" si="13"/>
        <v>0.8</v>
      </c>
      <c r="AJ16" s="535"/>
      <c r="AK16" s="553" t="s">
        <v>3724</v>
      </c>
      <c r="AL16" s="524">
        <f>VLOOKUP(AL11,'Pull Through Sheet'!$AA$13:$AH$1452,6,TRUE)</f>
        <v>0</v>
      </c>
      <c r="AM16" s="525"/>
      <c r="AN16" s="526"/>
    </row>
    <row r="17" spans="2:40" ht="15.75" x14ac:dyDescent="0.25">
      <c r="B17" s="511"/>
      <c r="C17" s="512"/>
      <c r="E17" s="513">
        <v>32000</v>
      </c>
      <c r="F17" s="514">
        <v>35253.49</v>
      </c>
      <c r="H17" s="511"/>
      <c r="I17" s="515"/>
      <c r="J17" s="516"/>
      <c r="R17" s="548">
        <v>2.7777777777777779E-3</v>
      </c>
      <c r="S17" s="549">
        <f t="shared" si="0"/>
        <v>0.33</v>
      </c>
      <c r="T17" s="549">
        <f t="shared" si="1"/>
        <v>0.33</v>
      </c>
      <c r="U17" s="549">
        <f t="shared" si="2"/>
        <v>0.33</v>
      </c>
      <c r="V17" s="549">
        <f t="shared" si="3"/>
        <v>0.33</v>
      </c>
      <c r="W17" s="549">
        <f t="shared" si="4"/>
        <v>0.33</v>
      </c>
      <c r="X17" s="549">
        <f t="shared" si="5"/>
        <v>0.5</v>
      </c>
      <c r="Y17" s="550">
        <f t="shared" si="6"/>
        <v>0.5</v>
      </c>
      <c r="Z17" s="547"/>
      <c r="AA17" s="548">
        <v>2.7777777777777701E-3</v>
      </c>
      <c r="AB17" s="551">
        <f t="shared" si="7"/>
        <v>0.8</v>
      </c>
      <c r="AC17" s="551">
        <f t="shared" si="8"/>
        <v>0.8</v>
      </c>
      <c r="AD17" s="551">
        <f t="shared" si="9"/>
        <v>0.8</v>
      </c>
      <c r="AE17" s="551">
        <f t="shared" si="10"/>
        <v>0.8</v>
      </c>
      <c r="AF17" s="551">
        <f t="shared" si="11"/>
        <v>0.8</v>
      </c>
      <c r="AG17" s="551">
        <f t="shared" si="12"/>
        <v>0.8</v>
      </c>
      <c r="AH17" s="552">
        <f t="shared" si="13"/>
        <v>0.8</v>
      </c>
      <c r="AJ17" s="535"/>
      <c r="AK17" s="553" t="s">
        <v>3725</v>
      </c>
      <c r="AL17" s="524">
        <f>VLOOKUP(AL11,'Pull Through Sheet'!$AA$13:$AH$1452,7,TRUE)</f>
        <v>0.5</v>
      </c>
      <c r="AM17" s="554"/>
      <c r="AN17" s="555"/>
    </row>
    <row r="18" spans="2:40" ht="15.75" x14ac:dyDescent="0.25">
      <c r="B18" s="511"/>
      <c r="C18" s="512"/>
      <c r="E18" s="513">
        <v>33000</v>
      </c>
      <c r="F18" s="514">
        <v>36391.49</v>
      </c>
      <c r="H18" s="511"/>
      <c r="I18" s="515"/>
      <c r="J18" s="516"/>
      <c r="R18" s="548">
        <v>3.472222222222222E-3</v>
      </c>
      <c r="S18" s="549">
        <f t="shared" si="0"/>
        <v>0.33</v>
      </c>
      <c r="T18" s="549">
        <f t="shared" si="1"/>
        <v>0.33</v>
      </c>
      <c r="U18" s="549">
        <f t="shared" si="2"/>
        <v>0.33</v>
      </c>
      <c r="V18" s="549">
        <f t="shared" si="3"/>
        <v>0.33</v>
      </c>
      <c r="W18" s="549">
        <f t="shared" si="4"/>
        <v>0.33</v>
      </c>
      <c r="X18" s="549">
        <f t="shared" si="5"/>
        <v>0.5</v>
      </c>
      <c r="Y18" s="550">
        <f t="shared" si="6"/>
        <v>0.5</v>
      </c>
      <c r="Z18" s="547"/>
      <c r="AA18" s="548">
        <v>3.4722222222222199E-3</v>
      </c>
      <c r="AB18" s="551">
        <f t="shared" si="7"/>
        <v>0.8</v>
      </c>
      <c r="AC18" s="551">
        <f t="shared" si="8"/>
        <v>0.8</v>
      </c>
      <c r="AD18" s="551">
        <f t="shared" si="9"/>
        <v>0.8</v>
      </c>
      <c r="AE18" s="551">
        <f t="shared" si="10"/>
        <v>0.8</v>
      </c>
      <c r="AF18" s="551">
        <f t="shared" si="11"/>
        <v>0.8</v>
      </c>
      <c r="AG18" s="551">
        <f t="shared" si="12"/>
        <v>0.8</v>
      </c>
      <c r="AH18" s="552">
        <f t="shared" si="13"/>
        <v>0.8</v>
      </c>
      <c r="AJ18" s="556"/>
      <c r="AK18" s="557" t="s">
        <v>3726</v>
      </c>
      <c r="AL18" s="539">
        <f>VLOOKUP(AL11,'Pull Through Sheet'!$AA$13:$AH$1452,8,TRUE)</f>
        <v>0.5</v>
      </c>
      <c r="AM18" s="558"/>
      <c r="AN18" s="559"/>
    </row>
    <row r="19" spans="2:40" x14ac:dyDescent="0.25">
      <c r="B19" s="511"/>
      <c r="C19" s="512"/>
      <c r="E19" s="513">
        <v>34000</v>
      </c>
      <c r="F19" s="514">
        <v>37529.49</v>
      </c>
      <c r="H19" s="511"/>
      <c r="I19" s="515"/>
      <c r="J19" s="516"/>
      <c r="R19" s="548">
        <v>4.1666666666666666E-3</v>
      </c>
      <c r="S19" s="549">
        <f t="shared" si="0"/>
        <v>0.33</v>
      </c>
      <c r="T19" s="549">
        <f t="shared" si="1"/>
        <v>0.33</v>
      </c>
      <c r="U19" s="549">
        <f t="shared" si="2"/>
        <v>0.33</v>
      </c>
      <c r="V19" s="549">
        <f t="shared" si="3"/>
        <v>0.33</v>
      </c>
      <c r="W19" s="549">
        <f t="shared" si="4"/>
        <v>0.33</v>
      </c>
      <c r="X19" s="549">
        <f t="shared" si="5"/>
        <v>0.5</v>
      </c>
      <c r="Y19" s="550">
        <f t="shared" si="6"/>
        <v>0.5</v>
      </c>
      <c r="Z19" s="547"/>
      <c r="AA19" s="548">
        <v>4.1666666666666597E-3</v>
      </c>
      <c r="AB19" s="551">
        <f t="shared" si="7"/>
        <v>0.8</v>
      </c>
      <c r="AC19" s="551">
        <f t="shared" si="8"/>
        <v>0.8</v>
      </c>
      <c r="AD19" s="551">
        <f t="shared" si="9"/>
        <v>0.8</v>
      </c>
      <c r="AE19" s="551">
        <f t="shared" si="10"/>
        <v>0.8</v>
      </c>
      <c r="AF19" s="551">
        <f t="shared" si="11"/>
        <v>0.8</v>
      </c>
      <c r="AG19" s="551">
        <f t="shared" si="12"/>
        <v>0.8</v>
      </c>
      <c r="AH19" s="552">
        <f t="shared" si="13"/>
        <v>0.8</v>
      </c>
    </row>
    <row r="20" spans="2:40" x14ac:dyDescent="0.25">
      <c r="B20" s="511"/>
      <c r="C20" s="512"/>
      <c r="E20" s="513">
        <v>35000</v>
      </c>
      <c r="F20" s="514">
        <v>38667.49</v>
      </c>
      <c r="H20" s="511"/>
      <c r="I20" s="515"/>
      <c r="J20" s="516"/>
      <c r="R20" s="548">
        <v>4.8611111111111103E-3</v>
      </c>
      <c r="S20" s="549">
        <f t="shared" si="0"/>
        <v>0.33</v>
      </c>
      <c r="T20" s="549">
        <f t="shared" si="1"/>
        <v>0.33</v>
      </c>
      <c r="U20" s="549">
        <f t="shared" si="2"/>
        <v>0.33</v>
      </c>
      <c r="V20" s="549">
        <f t="shared" si="3"/>
        <v>0.33</v>
      </c>
      <c r="W20" s="549">
        <f t="shared" si="4"/>
        <v>0.33</v>
      </c>
      <c r="X20" s="549">
        <f t="shared" si="5"/>
        <v>0.5</v>
      </c>
      <c r="Y20" s="550">
        <f t="shared" si="6"/>
        <v>0.5</v>
      </c>
      <c r="Z20" s="547"/>
      <c r="AA20" s="548">
        <v>4.8611111111111103E-3</v>
      </c>
      <c r="AB20" s="551">
        <f t="shared" si="7"/>
        <v>0.8</v>
      </c>
      <c r="AC20" s="551">
        <f t="shared" si="8"/>
        <v>0.8</v>
      </c>
      <c r="AD20" s="551">
        <f t="shared" si="9"/>
        <v>0.8</v>
      </c>
      <c r="AE20" s="551">
        <f t="shared" si="10"/>
        <v>0.8</v>
      </c>
      <c r="AF20" s="551">
        <f t="shared" si="11"/>
        <v>0.8</v>
      </c>
      <c r="AG20" s="551">
        <f t="shared" si="12"/>
        <v>0.8</v>
      </c>
      <c r="AH20" s="552">
        <f t="shared" si="13"/>
        <v>0.8</v>
      </c>
    </row>
    <row r="21" spans="2:40" x14ac:dyDescent="0.25">
      <c r="B21" s="511"/>
      <c r="C21" s="512"/>
      <c r="E21" s="513">
        <v>36000</v>
      </c>
      <c r="F21" s="514">
        <v>39805.49</v>
      </c>
      <c r="H21" s="511"/>
      <c r="I21" s="515"/>
      <c r="J21" s="516"/>
      <c r="R21" s="548">
        <v>5.5555555555555497E-3</v>
      </c>
      <c r="S21" s="549">
        <f t="shared" si="0"/>
        <v>0.33</v>
      </c>
      <c r="T21" s="549">
        <f t="shared" si="1"/>
        <v>0.33</v>
      </c>
      <c r="U21" s="549">
        <f t="shared" si="2"/>
        <v>0.33</v>
      </c>
      <c r="V21" s="549">
        <f t="shared" si="3"/>
        <v>0.33</v>
      </c>
      <c r="W21" s="549">
        <f t="shared" si="4"/>
        <v>0.33</v>
      </c>
      <c r="X21" s="549">
        <f t="shared" si="5"/>
        <v>0.5</v>
      </c>
      <c r="Y21" s="550">
        <f t="shared" si="6"/>
        <v>0.5</v>
      </c>
      <c r="Z21" s="547"/>
      <c r="AA21" s="548">
        <v>5.5555555555555497E-3</v>
      </c>
      <c r="AB21" s="551">
        <f t="shared" si="7"/>
        <v>0.8</v>
      </c>
      <c r="AC21" s="551">
        <f t="shared" si="8"/>
        <v>0.8</v>
      </c>
      <c r="AD21" s="551">
        <f t="shared" si="9"/>
        <v>0.8</v>
      </c>
      <c r="AE21" s="551">
        <f t="shared" si="10"/>
        <v>0.8</v>
      </c>
      <c r="AF21" s="551">
        <f t="shared" si="11"/>
        <v>0.8</v>
      </c>
      <c r="AG21" s="551">
        <f t="shared" si="12"/>
        <v>0.8</v>
      </c>
      <c r="AH21" s="552">
        <f t="shared" si="13"/>
        <v>0.8</v>
      </c>
    </row>
    <row r="22" spans="2:40" x14ac:dyDescent="0.25">
      <c r="B22" s="511"/>
      <c r="C22" s="512"/>
      <c r="E22" s="513">
        <v>37000</v>
      </c>
      <c r="F22" s="514">
        <v>40943.49</v>
      </c>
      <c r="H22" s="511"/>
      <c r="I22" s="515"/>
      <c r="J22" s="516"/>
      <c r="R22" s="548">
        <v>6.2500000000000003E-3</v>
      </c>
      <c r="S22" s="549">
        <f t="shared" si="0"/>
        <v>0.33</v>
      </c>
      <c r="T22" s="549">
        <f t="shared" si="1"/>
        <v>0.33</v>
      </c>
      <c r="U22" s="549">
        <f t="shared" si="2"/>
        <v>0.33</v>
      </c>
      <c r="V22" s="549">
        <f t="shared" si="3"/>
        <v>0.33</v>
      </c>
      <c r="W22" s="549">
        <f t="shared" si="4"/>
        <v>0.33</v>
      </c>
      <c r="X22" s="549">
        <f t="shared" si="5"/>
        <v>0.5</v>
      </c>
      <c r="Y22" s="550">
        <f t="shared" si="6"/>
        <v>0.5</v>
      </c>
      <c r="Z22" s="547"/>
      <c r="AA22" s="548">
        <v>6.2500000000000003E-3</v>
      </c>
      <c r="AB22" s="551">
        <f t="shared" si="7"/>
        <v>0.8</v>
      </c>
      <c r="AC22" s="551">
        <f t="shared" si="8"/>
        <v>0.8</v>
      </c>
      <c r="AD22" s="551">
        <f t="shared" si="9"/>
        <v>0.8</v>
      </c>
      <c r="AE22" s="551">
        <f t="shared" si="10"/>
        <v>0.8</v>
      </c>
      <c r="AF22" s="551">
        <f t="shared" si="11"/>
        <v>0.8</v>
      </c>
      <c r="AG22" s="551">
        <f t="shared" si="12"/>
        <v>0.8</v>
      </c>
      <c r="AH22" s="552">
        <f t="shared" si="13"/>
        <v>0.8</v>
      </c>
    </row>
    <row r="23" spans="2:40" x14ac:dyDescent="0.25">
      <c r="B23" s="511"/>
      <c r="C23" s="512"/>
      <c r="E23" s="513">
        <v>38000</v>
      </c>
      <c r="F23" s="514">
        <v>42081.49</v>
      </c>
      <c r="H23" s="511"/>
      <c r="I23" s="515"/>
      <c r="J23" s="516"/>
      <c r="R23" s="548">
        <v>6.9444444444444441E-3</v>
      </c>
      <c r="S23" s="549">
        <f t="shared" si="0"/>
        <v>0.33</v>
      </c>
      <c r="T23" s="549">
        <f t="shared" si="1"/>
        <v>0.33</v>
      </c>
      <c r="U23" s="549">
        <f t="shared" si="2"/>
        <v>0.33</v>
      </c>
      <c r="V23" s="549">
        <f t="shared" si="3"/>
        <v>0.33</v>
      </c>
      <c r="W23" s="549">
        <f t="shared" si="4"/>
        <v>0.33</v>
      </c>
      <c r="X23" s="549">
        <f t="shared" si="5"/>
        <v>0.5</v>
      </c>
      <c r="Y23" s="550">
        <f t="shared" si="6"/>
        <v>0.5</v>
      </c>
      <c r="Z23" s="547"/>
      <c r="AA23" s="548">
        <v>6.9444444444444397E-3</v>
      </c>
      <c r="AB23" s="551">
        <f t="shared" si="7"/>
        <v>0.8</v>
      </c>
      <c r="AC23" s="551">
        <f t="shared" si="8"/>
        <v>0.8</v>
      </c>
      <c r="AD23" s="551">
        <f t="shared" si="9"/>
        <v>0.8</v>
      </c>
      <c r="AE23" s="551">
        <f t="shared" si="10"/>
        <v>0.8</v>
      </c>
      <c r="AF23" s="551">
        <f t="shared" si="11"/>
        <v>0.8</v>
      </c>
      <c r="AG23" s="551">
        <f t="shared" si="12"/>
        <v>0.8</v>
      </c>
      <c r="AH23" s="552">
        <f t="shared" si="13"/>
        <v>0.8</v>
      </c>
    </row>
    <row r="24" spans="2:40" x14ac:dyDescent="0.25">
      <c r="B24" s="511"/>
      <c r="C24" s="512"/>
      <c r="E24" s="513">
        <v>39000</v>
      </c>
      <c r="F24" s="514">
        <v>43219.49</v>
      </c>
      <c r="H24" s="511"/>
      <c r="I24" s="515"/>
      <c r="J24" s="516"/>
      <c r="R24" s="548">
        <v>7.6388888888888904E-3</v>
      </c>
      <c r="S24" s="549">
        <f t="shared" si="0"/>
        <v>0.33</v>
      </c>
      <c r="T24" s="549">
        <f t="shared" si="1"/>
        <v>0.33</v>
      </c>
      <c r="U24" s="549">
        <f t="shared" si="2"/>
        <v>0.33</v>
      </c>
      <c r="V24" s="549">
        <f t="shared" si="3"/>
        <v>0.33</v>
      </c>
      <c r="W24" s="549">
        <f t="shared" si="4"/>
        <v>0.33</v>
      </c>
      <c r="X24" s="549">
        <f t="shared" si="5"/>
        <v>0.5</v>
      </c>
      <c r="Y24" s="550">
        <f t="shared" si="6"/>
        <v>0.5</v>
      </c>
      <c r="Z24" s="547"/>
      <c r="AA24" s="548">
        <v>7.63888888888888E-3</v>
      </c>
      <c r="AB24" s="551">
        <f t="shared" si="7"/>
        <v>0.8</v>
      </c>
      <c r="AC24" s="551">
        <f t="shared" si="8"/>
        <v>0.8</v>
      </c>
      <c r="AD24" s="551">
        <f t="shared" si="9"/>
        <v>0.8</v>
      </c>
      <c r="AE24" s="551">
        <f t="shared" si="10"/>
        <v>0.8</v>
      </c>
      <c r="AF24" s="551">
        <f t="shared" si="11"/>
        <v>0.8</v>
      </c>
      <c r="AG24" s="551">
        <f t="shared" si="12"/>
        <v>0.8</v>
      </c>
      <c r="AH24" s="552">
        <f t="shared" si="13"/>
        <v>0.8</v>
      </c>
    </row>
    <row r="25" spans="2:40" x14ac:dyDescent="0.25">
      <c r="B25" s="511"/>
      <c r="C25" s="512"/>
      <c r="E25" s="560">
        <v>40000</v>
      </c>
      <c r="F25" s="530">
        <v>44357.49</v>
      </c>
      <c r="H25" s="511"/>
      <c r="I25" s="515"/>
      <c r="J25" s="516"/>
      <c r="R25" s="548">
        <v>8.3333333333333297E-3</v>
      </c>
      <c r="S25" s="549">
        <f t="shared" si="0"/>
        <v>0.33</v>
      </c>
      <c r="T25" s="549">
        <f t="shared" si="1"/>
        <v>0.33</v>
      </c>
      <c r="U25" s="549">
        <f t="shared" si="2"/>
        <v>0.33</v>
      </c>
      <c r="V25" s="549">
        <f t="shared" si="3"/>
        <v>0.33</v>
      </c>
      <c r="W25" s="549">
        <f t="shared" si="4"/>
        <v>0.33</v>
      </c>
      <c r="X25" s="549">
        <f t="shared" si="5"/>
        <v>0.5</v>
      </c>
      <c r="Y25" s="550">
        <f t="shared" si="6"/>
        <v>0.5</v>
      </c>
      <c r="Z25" s="547"/>
      <c r="AA25" s="548">
        <v>8.3333333333333297E-3</v>
      </c>
      <c r="AB25" s="551">
        <f t="shared" si="7"/>
        <v>0.8</v>
      </c>
      <c r="AC25" s="551">
        <f t="shared" si="8"/>
        <v>0.8</v>
      </c>
      <c r="AD25" s="551">
        <f t="shared" si="9"/>
        <v>0.8</v>
      </c>
      <c r="AE25" s="551">
        <f t="shared" si="10"/>
        <v>0.8</v>
      </c>
      <c r="AF25" s="551">
        <f t="shared" si="11"/>
        <v>0.8</v>
      </c>
      <c r="AG25" s="551">
        <f t="shared" si="12"/>
        <v>0.8</v>
      </c>
      <c r="AH25" s="552">
        <f t="shared" si="13"/>
        <v>0.8</v>
      </c>
    </row>
    <row r="26" spans="2:40" x14ac:dyDescent="0.25">
      <c r="B26" s="511"/>
      <c r="C26" s="512"/>
      <c r="H26" s="511"/>
      <c r="I26" s="515"/>
      <c r="J26" s="516"/>
      <c r="R26" s="548">
        <v>9.0277777777777804E-3</v>
      </c>
      <c r="S26" s="549">
        <f t="shared" si="0"/>
        <v>0.33</v>
      </c>
      <c r="T26" s="549">
        <f t="shared" si="1"/>
        <v>0.33</v>
      </c>
      <c r="U26" s="549">
        <f t="shared" si="2"/>
        <v>0.33</v>
      </c>
      <c r="V26" s="549">
        <f t="shared" si="3"/>
        <v>0.33</v>
      </c>
      <c r="W26" s="549">
        <f t="shared" si="4"/>
        <v>0.33</v>
      </c>
      <c r="X26" s="549">
        <f t="shared" si="5"/>
        <v>0.5</v>
      </c>
      <c r="Y26" s="550">
        <f t="shared" si="6"/>
        <v>0.5</v>
      </c>
      <c r="Z26" s="547"/>
      <c r="AA26" s="548">
        <v>9.02777777777777E-3</v>
      </c>
      <c r="AB26" s="551">
        <f t="shared" si="7"/>
        <v>0.8</v>
      </c>
      <c r="AC26" s="551">
        <f t="shared" si="8"/>
        <v>0.8</v>
      </c>
      <c r="AD26" s="551">
        <f t="shared" si="9"/>
        <v>0.8</v>
      </c>
      <c r="AE26" s="551">
        <f t="shared" si="10"/>
        <v>0.8</v>
      </c>
      <c r="AF26" s="551">
        <f t="shared" si="11"/>
        <v>0.8</v>
      </c>
      <c r="AG26" s="551">
        <f t="shared" si="12"/>
        <v>0.8</v>
      </c>
      <c r="AH26" s="552">
        <f t="shared" si="13"/>
        <v>0.8</v>
      </c>
    </row>
    <row r="27" spans="2:40" x14ac:dyDescent="0.25">
      <c r="B27" s="511"/>
      <c r="C27" s="512"/>
      <c r="H27" s="511"/>
      <c r="I27" s="515"/>
      <c r="J27" s="516"/>
      <c r="R27" s="548">
        <v>9.7222222222222224E-3</v>
      </c>
      <c r="S27" s="549">
        <f t="shared" si="0"/>
        <v>0.33</v>
      </c>
      <c r="T27" s="549">
        <f t="shared" si="1"/>
        <v>0.33</v>
      </c>
      <c r="U27" s="549">
        <f t="shared" si="2"/>
        <v>0.33</v>
      </c>
      <c r="V27" s="549">
        <f t="shared" si="3"/>
        <v>0.33</v>
      </c>
      <c r="W27" s="549">
        <f t="shared" si="4"/>
        <v>0.33</v>
      </c>
      <c r="X27" s="549">
        <f t="shared" si="5"/>
        <v>0.5</v>
      </c>
      <c r="Y27" s="550">
        <f t="shared" si="6"/>
        <v>0.5</v>
      </c>
      <c r="Z27" s="547"/>
      <c r="AA27" s="548">
        <v>9.7222222222222206E-3</v>
      </c>
      <c r="AB27" s="551">
        <f t="shared" si="7"/>
        <v>0.8</v>
      </c>
      <c r="AC27" s="551">
        <f t="shared" si="8"/>
        <v>0.8</v>
      </c>
      <c r="AD27" s="551">
        <f t="shared" si="9"/>
        <v>0.8</v>
      </c>
      <c r="AE27" s="551">
        <f t="shared" si="10"/>
        <v>0.8</v>
      </c>
      <c r="AF27" s="551">
        <f t="shared" si="11"/>
        <v>0.8</v>
      </c>
      <c r="AG27" s="551">
        <f t="shared" si="12"/>
        <v>0.8</v>
      </c>
      <c r="AH27" s="552">
        <f t="shared" si="13"/>
        <v>0.8</v>
      </c>
    </row>
    <row r="28" spans="2:40" x14ac:dyDescent="0.25">
      <c r="B28" s="511"/>
      <c r="C28" s="512"/>
      <c r="H28" s="511"/>
      <c r="I28" s="515"/>
      <c r="J28" s="516"/>
      <c r="R28" s="548">
        <v>1.0416666666666701E-2</v>
      </c>
      <c r="S28" s="549">
        <f t="shared" si="0"/>
        <v>0.33</v>
      </c>
      <c r="T28" s="549">
        <f t="shared" si="1"/>
        <v>0.33</v>
      </c>
      <c r="U28" s="549">
        <f t="shared" si="2"/>
        <v>0.33</v>
      </c>
      <c r="V28" s="549">
        <f t="shared" si="3"/>
        <v>0.33</v>
      </c>
      <c r="W28" s="549">
        <f t="shared" si="4"/>
        <v>0.33</v>
      </c>
      <c r="X28" s="549">
        <f t="shared" si="5"/>
        <v>0.5</v>
      </c>
      <c r="Y28" s="550">
        <f t="shared" si="6"/>
        <v>0.5</v>
      </c>
      <c r="Z28" s="547"/>
      <c r="AA28" s="548">
        <v>1.0416666666666701E-2</v>
      </c>
      <c r="AB28" s="551">
        <f t="shared" si="7"/>
        <v>0.8</v>
      </c>
      <c r="AC28" s="551">
        <f t="shared" si="8"/>
        <v>0.8</v>
      </c>
      <c r="AD28" s="551">
        <f t="shared" si="9"/>
        <v>0.8</v>
      </c>
      <c r="AE28" s="551">
        <f t="shared" si="10"/>
        <v>0.8</v>
      </c>
      <c r="AF28" s="551">
        <f t="shared" si="11"/>
        <v>0.8</v>
      </c>
      <c r="AG28" s="551">
        <f t="shared" si="12"/>
        <v>0.8</v>
      </c>
      <c r="AH28" s="552">
        <f t="shared" si="13"/>
        <v>0.8</v>
      </c>
    </row>
    <row r="29" spans="2:40" x14ac:dyDescent="0.25">
      <c r="B29" s="511"/>
      <c r="C29" s="512"/>
      <c r="H29" s="511"/>
      <c r="I29" s="515"/>
      <c r="J29" s="516"/>
      <c r="R29" s="548">
        <v>1.1111111111111099E-2</v>
      </c>
      <c r="S29" s="549">
        <f t="shared" si="0"/>
        <v>0.33</v>
      </c>
      <c r="T29" s="549">
        <f t="shared" si="1"/>
        <v>0.33</v>
      </c>
      <c r="U29" s="549">
        <f t="shared" si="2"/>
        <v>0.33</v>
      </c>
      <c r="V29" s="549">
        <f t="shared" si="3"/>
        <v>0.33</v>
      </c>
      <c r="W29" s="549">
        <f t="shared" si="4"/>
        <v>0.33</v>
      </c>
      <c r="X29" s="549">
        <f t="shared" si="5"/>
        <v>0.5</v>
      </c>
      <c r="Y29" s="550">
        <f t="shared" si="6"/>
        <v>0.5</v>
      </c>
      <c r="Z29" s="547"/>
      <c r="AA29" s="548">
        <v>1.1111111111111099E-2</v>
      </c>
      <c r="AB29" s="551">
        <f t="shared" si="7"/>
        <v>0.8</v>
      </c>
      <c r="AC29" s="551">
        <f t="shared" si="8"/>
        <v>0.8</v>
      </c>
      <c r="AD29" s="551">
        <f t="shared" si="9"/>
        <v>0.8</v>
      </c>
      <c r="AE29" s="551">
        <f t="shared" si="10"/>
        <v>0.8</v>
      </c>
      <c r="AF29" s="551">
        <f t="shared" si="11"/>
        <v>0.8</v>
      </c>
      <c r="AG29" s="551">
        <f t="shared" si="12"/>
        <v>0.8</v>
      </c>
      <c r="AH29" s="552">
        <f t="shared" si="13"/>
        <v>0.8</v>
      </c>
    </row>
    <row r="30" spans="2:40" x14ac:dyDescent="0.25">
      <c r="B30" s="511"/>
      <c r="C30" s="512"/>
      <c r="H30" s="511"/>
      <c r="I30" s="515"/>
      <c r="J30" s="516"/>
      <c r="R30" s="548">
        <v>1.18055555555556E-2</v>
      </c>
      <c r="S30" s="549">
        <f t="shared" si="0"/>
        <v>0.33</v>
      </c>
      <c r="T30" s="549">
        <f t="shared" si="1"/>
        <v>0.33</v>
      </c>
      <c r="U30" s="549">
        <f t="shared" si="2"/>
        <v>0.33</v>
      </c>
      <c r="V30" s="549">
        <f t="shared" si="3"/>
        <v>0.33</v>
      </c>
      <c r="W30" s="549">
        <f t="shared" si="4"/>
        <v>0.33</v>
      </c>
      <c r="X30" s="549">
        <f t="shared" si="5"/>
        <v>0.5</v>
      </c>
      <c r="Y30" s="550">
        <f t="shared" si="6"/>
        <v>0.5</v>
      </c>
      <c r="Z30" s="547"/>
      <c r="AA30" s="548">
        <v>1.18055555555555E-2</v>
      </c>
      <c r="AB30" s="551">
        <f t="shared" si="7"/>
        <v>0.8</v>
      </c>
      <c r="AC30" s="551">
        <f t="shared" si="8"/>
        <v>0.8</v>
      </c>
      <c r="AD30" s="551">
        <f t="shared" si="9"/>
        <v>0.8</v>
      </c>
      <c r="AE30" s="551">
        <f t="shared" si="10"/>
        <v>0.8</v>
      </c>
      <c r="AF30" s="551">
        <f t="shared" si="11"/>
        <v>0.8</v>
      </c>
      <c r="AG30" s="551">
        <f t="shared" si="12"/>
        <v>0.8</v>
      </c>
      <c r="AH30" s="552">
        <f t="shared" si="13"/>
        <v>0.8</v>
      </c>
    </row>
    <row r="31" spans="2:40" x14ac:dyDescent="0.25">
      <c r="B31" s="511"/>
      <c r="C31" s="512"/>
      <c r="H31" s="511"/>
      <c r="I31" s="515"/>
      <c r="J31" s="516"/>
      <c r="R31" s="548">
        <v>1.2500000000000001E-2</v>
      </c>
      <c r="S31" s="549">
        <f t="shared" si="0"/>
        <v>0.33</v>
      </c>
      <c r="T31" s="549">
        <f t="shared" si="1"/>
        <v>0.33</v>
      </c>
      <c r="U31" s="549">
        <f t="shared" si="2"/>
        <v>0.33</v>
      </c>
      <c r="V31" s="549">
        <f t="shared" si="3"/>
        <v>0.33</v>
      </c>
      <c r="W31" s="549">
        <f t="shared" si="4"/>
        <v>0.33</v>
      </c>
      <c r="X31" s="549">
        <f t="shared" si="5"/>
        <v>0.5</v>
      </c>
      <c r="Y31" s="550">
        <f t="shared" si="6"/>
        <v>0.5</v>
      </c>
      <c r="Z31" s="547"/>
      <c r="AA31" s="548">
        <v>1.2500000000000001E-2</v>
      </c>
      <c r="AB31" s="551">
        <f t="shared" si="7"/>
        <v>0.8</v>
      </c>
      <c r="AC31" s="551">
        <f t="shared" si="8"/>
        <v>0.8</v>
      </c>
      <c r="AD31" s="551">
        <f t="shared" si="9"/>
        <v>0.8</v>
      </c>
      <c r="AE31" s="551">
        <f t="shared" si="10"/>
        <v>0.8</v>
      </c>
      <c r="AF31" s="551">
        <f t="shared" si="11"/>
        <v>0.8</v>
      </c>
      <c r="AG31" s="551">
        <f t="shared" si="12"/>
        <v>0.8</v>
      </c>
      <c r="AH31" s="552">
        <f t="shared" si="13"/>
        <v>0.8</v>
      </c>
    </row>
    <row r="32" spans="2:40" x14ac:dyDescent="0.25">
      <c r="B32" s="511"/>
      <c r="C32" s="512"/>
      <c r="H32" s="511"/>
      <c r="I32" s="515"/>
      <c r="J32" s="516"/>
      <c r="R32" s="548">
        <v>1.3194444444444399E-2</v>
      </c>
      <c r="S32" s="549">
        <f t="shared" si="0"/>
        <v>0.33</v>
      </c>
      <c r="T32" s="549">
        <f t="shared" si="1"/>
        <v>0.33</v>
      </c>
      <c r="U32" s="549">
        <f t="shared" si="2"/>
        <v>0.33</v>
      </c>
      <c r="V32" s="549">
        <f t="shared" si="3"/>
        <v>0.33</v>
      </c>
      <c r="W32" s="549">
        <f t="shared" si="4"/>
        <v>0.33</v>
      </c>
      <c r="X32" s="549">
        <f t="shared" si="5"/>
        <v>0.5</v>
      </c>
      <c r="Y32" s="550">
        <f t="shared" si="6"/>
        <v>0.5</v>
      </c>
      <c r="Z32" s="547"/>
      <c r="AA32" s="548">
        <v>1.3194444444444399E-2</v>
      </c>
      <c r="AB32" s="551">
        <f t="shared" si="7"/>
        <v>0.8</v>
      </c>
      <c r="AC32" s="551">
        <f t="shared" si="8"/>
        <v>0.8</v>
      </c>
      <c r="AD32" s="551">
        <f t="shared" si="9"/>
        <v>0.8</v>
      </c>
      <c r="AE32" s="551">
        <f t="shared" si="10"/>
        <v>0.8</v>
      </c>
      <c r="AF32" s="551">
        <f t="shared" si="11"/>
        <v>0.8</v>
      </c>
      <c r="AG32" s="551">
        <f t="shared" si="12"/>
        <v>0.8</v>
      </c>
      <c r="AH32" s="552">
        <f t="shared" si="13"/>
        <v>0.8</v>
      </c>
    </row>
    <row r="33" spans="2:34" x14ac:dyDescent="0.25">
      <c r="B33" s="561"/>
      <c r="C33" s="562"/>
      <c r="H33" s="511"/>
      <c r="I33" s="515"/>
      <c r="J33" s="516"/>
      <c r="R33" s="548">
        <v>1.38888888888889E-2</v>
      </c>
      <c r="S33" s="549">
        <f t="shared" si="0"/>
        <v>0.33</v>
      </c>
      <c r="T33" s="549">
        <f t="shared" si="1"/>
        <v>0.33</v>
      </c>
      <c r="U33" s="549">
        <f t="shared" si="2"/>
        <v>0.33</v>
      </c>
      <c r="V33" s="549">
        <f t="shared" si="3"/>
        <v>0.33</v>
      </c>
      <c r="W33" s="549">
        <f t="shared" si="4"/>
        <v>0.33</v>
      </c>
      <c r="X33" s="549">
        <f t="shared" si="5"/>
        <v>0.5</v>
      </c>
      <c r="Y33" s="550">
        <f t="shared" si="6"/>
        <v>0.5</v>
      </c>
      <c r="Z33" s="547"/>
      <c r="AA33" s="548">
        <v>1.38888888888888E-2</v>
      </c>
      <c r="AB33" s="551">
        <f t="shared" si="7"/>
        <v>0.8</v>
      </c>
      <c r="AC33" s="551">
        <f t="shared" si="8"/>
        <v>0.8</v>
      </c>
      <c r="AD33" s="551">
        <f t="shared" si="9"/>
        <v>0.8</v>
      </c>
      <c r="AE33" s="551">
        <f t="shared" si="10"/>
        <v>0.8</v>
      </c>
      <c r="AF33" s="551">
        <f t="shared" si="11"/>
        <v>0.8</v>
      </c>
      <c r="AG33" s="551">
        <f t="shared" si="12"/>
        <v>0.8</v>
      </c>
      <c r="AH33" s="552">
        <f t="shared" si="13"/>
        <v>0.8</v>
      </c>
    </row>
    <row r="34" spans="2:34" x14ac:dyDescent="0.25">
      <c r="H34" s="561"/>
      <c r="I34" s="529"/>
      <c r="J34" s="563"/>
      <c r="R34" s="548">
        <v>1.4583333333333301E-2</v>
      </c>
      <c r="S34" s="549">
        <f t="shared" si="0"/>
        <v>0.33</v>
      </c>
      <c r="T34" s="549">
        <f t="shared" si="1"/>
        <v>0.33</v>
      </c>
      <c r="U34" s="549">
        <f t="shared" si="2"/>
        <v>0.33</v>
      </c>
      <c r="V34" s="549">
        <f t="shared" si="3"/>
        <v>0.33</v>
      </c>
      <c r="W34" s="549">
        <f t="shared" si="4"/>
        <v>0.33</v>
      </c>
      <c r="X34" s="549">
        <f t="shared" si="5"/>
        <v>0.5</v>
      </c>
      <c r="Y34" s="550">
        <f t="shared" si="6"/>
        <v>0.5</v>
      </c>
      <c r="Z34" s="547"/>
      <c r="AA34" s="548">
        <v>1.4583333333333301E-2</v>
      </c>
      <c r="AB34" s="551">
        <f t="shared" si="7"/>
        <v>0.8</v>
      </c>
      <c r="AC34" s="551">
        <f t="shared" si="8"/>
        <v>0.8</v>
      </c>
      <c r="AD34" s="551">
        <f t="shared" si="9"/>
        <v>0.8</v>
      </c>
      <c r="AE34" s="551">
        <f t="shared" si="10"/>
        <v>0.8</v>
      </c>
      <c r="AF34" s="551">
        <f t="shared" si="11"/>
        <v>0.8</v>
      </c>
      <c r="AG34" s="551">
        <f t="shared" si="12"/>
        <v>0.8</v>
      </c>
      <c r="AH34" s="552">
        <f t="shared" si="13"/>
        <v>0.8</v>
      </c>
    </row>
    <row r="35" spans="2:34" x14ac:dyDescent="0.25">
      <c r="R35" s="548">
        <v>1.52777777777778E-2</v>
      </c>
      <c r="S35" s="549">
        <f t="shared" si="0"/>
        <v>0.33</v>
      </c>
      <c r="T35" s="549">
        <f t="shared" si="1"/>
        <v>0.33</v>
      </c>
      <c r="U35" s="549">
        <f t="shared" si="2"/>
        <v>0.33</v>
      </c>
      <c r="V35" s="549">
        <f t="shared" si="3"/>
        <v>0.33</v>
      </c>
      <c r="W35" s="549">
        <f t="shared" si="4"/>
        <v>0.33</v>
      </c>
      <c r="X35" s="549">
        <f t="shared" si="5"/>
        <v>0.5</v>
      </c>
      <c r="Y35" s="550">
        <f t="shared" si="6"/>
        <v>0.5</v>
      </c>
      <c r="Z35" s="547"/>
      <c r="AA35" s="548">
        <v>1.5277777777777699E-2</v>
      </c>
      <c r="AB35" s="551">
        <f t="shared" si="7"/>
        <v>0.8</v>
      </c>
      <c r="AC35" s="551">
        <f t="shared" si="8"/>
        <v>0.8</v>
      </c>
      <c r="AD35" s="551">
        <f t="shared" si="9"/>
        <v>0.8</v>
      </c>
      <c r="AE35" s="551">
        <f t="shared" si="10"/>
        <v>0.8</v>
      </c>
      <c r="AF35" s="551">
        <f t="shared" si="11"/>
        <v>0.8</v>
      </c>
      <c r="AG35" s="551">
        <f t="shared" si="12"/>
        <v>0.8</v>
      </c>
      <c r="AH35" s="552">
        <f t="shared" si="13"/>
        <v>0.8</v>
      </c>
    </row>
    <row r="36" spans="2:34" x14ac:dyDescent="0.25">
      <c r="R36" s="548">
        <v>1.59722222222222E-2</v>
      </c>
      <c r="S36" s="549">
        <f t="shared" si="0"/>
        <v>0.33</v>
      </c>
      <c r="T36" s="549">
        <f t="shared" si="1"/>
        <v>0.33</v>
      </c>
      <c r="U36" s="549">
        <f t="shared" si="2"/>
        <v>0.33</v>
      </c>
      <c r="V36" s="549">
        <f t="shared" si="3"/>
        <v>0.33</v>
      </c>
      <c r="W36" s="549">
        <f t="shared" si="4"/>
        <v>0.33</v>
      </c>
      <c r="X36" s="549">
        <f t="shared" si="5"/>
        <v>0.5</v>
      </c>
      <c r="Y36" s="550">
        <f t="shared" si="6"/>
        <v>0.5</v>
      </c>
      <c r="Z36" s="547"/>
      <c r="AA36" s="548">
        <v>1.59722222222222E-2</v>
      </c>
      <c r="AB36" s="551">
        <f t="shared" si="7"/>
        <v>0.8</v>
      </c>
      <c r="AC36" s="551">
        <f t="shared" si="8"/>
        <v>0.8</v>
      </c>
      <c r="AD36" s="551">
        <f t="shared" si="9"/>
        <v>0.8</v>
      </c>
      <c r="AE36" s="551">
        <f t="shared" si="10"/>
        <v>0.8</v>
      </c>
      <c r="AF36" s="551">
        <f t="shared" si="11"/>
        <v>0.8</v>
      </c>
      <c r="AG36" s="551">
        <f t="shared" si="12"/>
        <v>0.8</v>
      </c>
      <c r="AH36" s="552">
        <f t="shared" si="13"/>
        <v>0.8</v>
      </c>
    </row>
    <row r="37" spans="2:34" x14ac:dyDescent="0.25">
      <c r="R37" s="548">
        <v>1.6666666666666601E-2</v>
      </c>
      <c r="S37" s="549">
        <f t="shared" si="0"/>
        <v>0.33</v>
      </c>
      <c r="T37" s="549">
        <f t="shared" si="1"/>
        <v>0.33</v>
      </c>
      <c r="U37" s="549">
        <f t="shared" si="2"/>
        <v>0.33</v>
      </c>
      <c r="V37" s="549">
        <f t="shared" si="3"/>
        <v>0.33</v>
      </c>
      <c r="W37" s="549">
        <f t="shared" si="4"/>
        <v>0.33</v>
      </c>
      <c r="X37" s="549">
        <f t="shared" si="5"/>
        <v>0.5</v>
      </c>
      <c r="Y37" s="550">
        <f t="shared" si="6"/>
        <v>0.5</v>
      </c>
      <c r="Z37" s="547"/>
      <c r="AA37" s="548">
        <v>1.6666666666666601E-2</v>
      </c>
      <c r="AB37" s="551">
        <f t="shared" si="7"/>
        <v>0.8</v>
      </c>
      <c r="AC37" s="551">
        <f t="shared" si="8"/>
        <v>0.8</v>
      </c>
      <c r="AD37" s="551">
        <f t="shared" si="9"/>
        <v>0.8</v>
      </c>
      <c r="AE37" s="551">
        <f t="shared" si="10"/>
        <v>0.8</v>
      </c>
      <c r="AF37" s="551">
        <f t="shared" si="11"/>
        <v>0.8</v>
      </c>
      <c r="AG37" s="551">
        <f t="shared" si="12"/>
        <v>0.8</v>
      </c>
      <c r="AH37" s="552">
        <f t="shared" si="13"/>
        <v>0.8</v>
      </c>
    </row>
    <row r="38" spans="2:34" x14ac:dyDescent="0.25">
      <c r="R38" s="548">
        <v>1.7361111111111101E-2</v>
      </c>
      <c r="S38" s="549">
        <f t="shared" si="0"/>
        <v>0.33</v>
      </c>
      <c r="T38" s="549">
        <f t="shared" si="1"/>
        <v>0.33</v>
      </c>
      <c r="U38" s="549">
        <f t="shared" si="2"/>
        <v>0.33</v>
      </c>
      <c r="V38" s="549">
        <f t="shared" si="3"/>
        <v>0.33</v>
      </c>
      <c r="W38" s="549">
        <f t="shared" si="4"/>
        <v>0.33</v>
      </c>
      <c r="X38" s="549">
        <f t="shared" si="5"/>
        <v>0.5</v>
      </c>
      <c r="Y38" s="550">
        <f t="shared" si="6"/>
        <v>0.5</v>
      </c>
      <c r="Z38" s="547"/>
      <c r="AA38" s="548">
        <v>1.7361111111111101E-2</v>
      </c>
      <c r="AB38" s="551">
        <f t="shared" si="7"/>
        <v>0.8</v>
      </c>
      <c r="AC38" s="551">
        <f t="shared" si="8"/>
        <v>0.8</v>
      </c>
      <c r="AD38" s="551">
        <f t="shared" si="9"/>
        <v>0.8</v>
      </c>
      <c r="AE38" s="551">
        <f t="shared" si="10"/>
        <v>0.8</v>
      </c>
      <c r="AF38" s="551">
        <f t="shared" si="11"/>
        <v>0.8</v>
      </c>
      <c r="AG38" s="551">
        <f t="shared" si="12"/>
        <v>0.8</v>
      </c>
      <c r="AH38" s="552">
        <f t="shared" si="13"/>
        <v>0.8</v>
      </c>
    </row>
    <row r="39" spans="2:34" x14ac:dyDescent="0.25">
      <c r="R39" s="548">
        <v>1.8055555555555498E-2</v>
      </c>
      <c r="S39" s="549">
        <f t="shared" si="0"/>
        <v>0.33</v>
      </c>
      <c r="T39" s="549">
        <f t="shared" si="1"/>
        <v>0.33</v>
      </c>
      <c r="U39" s="549">
        <f t="shared" si="2"/>
        <v>0.33</v>
      </c>
      <c r="V39" s="549">
        <f t="shared" si="3"/>
        <v>0.33</v>
      </c>
      <c r="W39" s="549">
        <f t="shared" si="4"/>
        <v>0.33</v>
      </c>
      <c r="X39" s="549">
        <f t="shared" si="5"/>
        <v>0.5</v>
      </c>
      <c r="Y39" s="550">
        <f t="shared" si="6"/>
        <v>0.5</v>
      </c>
      <c r="Z39" s="547"/>
      <c r="AA39" s="548">
        <v>1.8055555555555498E-2</v>
      </c>
      <c r="AB39" s="551">
        <f t="shared" si="7"/>
        <v>0.8</v>
      </c>
      <c r="AC39" s="551">
        <f t="shared" si="8"/>
        <v>0.8</v>
      </c>
      <c r="AD39" s="551">
        <f t="shared" si="9"/>
        <v>0.8</v>
      </c>
      <c r="AE39" s="551">
        <f t="shared" si="10"/>
        <v>0.8</v>
      </c>
      <c r="AF39" s="551">
        <f t="shared" si="11"/>
        <v>0.8</v>
      </c>
      <c r="AG39" s="551">
        <f t="shared" si="12"/>
        <v>0.8</v>
      </c>
      <c r="AH39" s="552">
        <f t="shared" si="13"/>
        <v>0.8</v>
      </c>
    </row>
    <row r="40" spans="2:34" x14ac:dyDescent="0.25">
      <c r="R40" s="548">
        <v>1.8749999999999999E-2</v>
      </c>
      <c r="S40" s="549">
        <f t="shared" si="0"/>
        <v>0.33</v>
      </c>
      <c r="T40" s="549">
        <f t="shared" si="1"/>
        <v>0.33</v>
      </c>
      <c r="U40" s="549">
        <f t="shared" si="2"/>
        <v>0.33</v>
      </c>
      <c r="V40" s="549">
        <f t="shared" si="3"/>
        <v>0.33</v>
      </c>
      <c r="W40" s="549">
        <f t="shared" si="4"/>
        <v>0.33</v>
      </c>
      <c r="X40" s="549">
        <f t="shared" si="5"/>
        <v>0.5</v>
      </c>
      <c r="Y40" s="550">
        <f t="shared" si="6"/>
        <v>0.5</v>
      </c>
      <c r="Z40" s="547"/>
      <c r="AA40" s="548">
        <v>1.8749999999999999E-2</v>
      </c>
      <c r="AB40" s="551">
        <f t="shared" si="7"/>
        <v>0.8</v>
      </c>
      <c r="AC40" s="551">
        <f t="shared" si="8"/>
        <v>0.8</v>
      </c>
      <c r="AD40" s="551">
        <f t="shared" si="9"/>
        <v>0.8</v>
      </c>
      <c r="AE40" s="551">
        <f t="shared" si="10"/>
        <v>0.8</v>
      </c>
      <c r="AF40" s="551">
        <f t="shared" si="11"/>
        <v>0.8</v>
      </c>
      <c r="AG40" s="551">
        <f t="shared" si="12"/>
        <v>0.8</v>
      </c>
      <c r="AH40" s="552">
        <f t="shared" si="13"/>
        <v>0.8</v>
      </c>
    </row>
    <row r="41" spans="2:34" x14ac:dyDescent="0.25">
      <c r="R41" s="548">
        <v>1.94444444444444E-2</v>
      </c>
      <c r="S41" s="549">
        <f t="shared" si="0"/>
        <v>0.33</v>
      </c>
      <c r="T41" s="549">
        <f t="shared" si="1"/>
        <v>0.33</v>
      </c>
      <c r="U41" s="549">
        <f t="shared" si="2"/>
        <v>0.33</v>
      </c>
      <c r="V41" s="549">
        <f t="shared" si="3"/>
        <v>0.33</v>
      </c>
      <c r="W41" s="549">
        <f t="shared" si="4"/>
        <v>0.33</v>
      </c>
      <c r="X41" s="549">
        <f t="shared" si="5"/>
        <v>0.5</v>
      </c>
      <c r="Y41" s="550">
        <f t="shared" si="6"/>
        <v>0.5</v>
      </c>
      <c r="Z41" s="547"/>
      <c r="AA41" s="548">
        <v>1.94444444444444E-2</v>
      </c>
      <c r="AB41" s="551">
        <f t="shared" si="7"/>
        <v>0.8</v>
      </c>
      <c r="AC41" s="551">
        <f t="shared" si="8"/>
        <v>0.8</v>
      </c>
      <c r="AD41" s="551">
        <f t="shared" si="9"/>
        <v>0.8</v>
      </c>
      <c r="AE41" s="551">
        <f t="shared" si="10"/>
        <v>0.8</v>
      </c>
      <c r="AF41" s="551">
        <f t="shared" si="11"/>
        <v>0.8</v>
      </c>
      <c r="AG41" s="551">
        <f t="shared" si="12"/>
        <v>0.8</v>
      </c>
      <c r="AH41" s="552">
        <f t="shared" si="13"/>
        <v>0.8</v>
      </c>
    </row>
    <row r="42" spans="2:34" x14ac:dyDescent="0.25">
      <c r="R42" s="548">
        <v>2.01388888888888E-2</v>
      </c>
      <c r="S42" s="549">
        <f t="shared" si="0"/>
        <v>0.33</v>
      </c>
      <c r="T42" s="549">
        <f t="shared" si="1"/>
        <v>0.33</v>
      </c>
      <c r="U42" s="549">
        <f t="shared" si="2"/>
        <v>0.33</v>
      </c>
      <c r="V42" s="549">
        <f t="shared" si="3"/>
        <v>0.33</v>
      </c>
      <c r="W42" s="549">
        <f t="shared" si="4"/>
        <v>0.33</v>
      </c>
      <c r="X42" s="549">
        <f t="shared" si="5"/>
        <v>0.5</v>
      </c>
      <c r="Y42" s="550">
        <f t="shared" si="6"/>
        <v>0.5</v>
      </c>
      <c r="Z42" s="547"/>
      <c r="AA42" s="548">
        <v>2.01388888888888E-2</v>
      </c>
      <c r="AB42" s="551">
        <f t="shared" si="7"/>
        <v>0.8</v>
      </c>
      <c r="AC42" s="551">
        <f t="shared" si="8"/>
        <v>0.8</v>
      </c>
      <c r="AD42" s="551">
        <f t="shared" si="9"/>
        <v>0.8</v>
      </c>
      <c r="AE42" s="551">
        <f t="shared" si="10"/>
        <v>0.8</v>
      </c>
      <c r="AF42" s="551">
        <f t="shared" si="11"/>
        <v>0.8</v>
      </c>
      <c r="AG42" s="551">
        <f t="shared" si="12"/>
        <v>0.8</v>
      </c>
      <c r="AH42" s="552">
        <f t="shared" si="13"/>
        <v>0.8</v>
      </c>
    </row>
    <row r="43" spans="2:34" x14ac:dyDescent="0.25">
      <c r="R43" s="548">
        <v>2.0833333333333301E-2</v>
      </c>
      <c r="S43" s="549">
        <f t="shared" si="0"/>
        <v>0.33</v>
      </c>
      <c r="T43" s="549">
        <f t="shared" si="1"/>
        <v>0.33</v>
      </c>
      <c r="U43" s="549">
        <f t="shared" si="2"/>
        <v>0.33</v>
      </c>
      <c r="V43" s="549">
        <f t="shared" si="3"/>
        <v>0.33</v>
      </c>
      <c r="W43" s="549">
        <f t="shared" si="4"/>
        <v>0.33</v>
      </c>
      <c r="X43" s="549">
        <f t="shared" si="5"/>
        <v>0.5</v>
      </c>
      <c r="Y43" s="550">
        <f t="shared" si="6"/>
        <v>0.5</v>
      </c>
      <c r="Z43" s="547"/>
      <c r="AA43" s="548">
        <v>2.0833333333333301E-2</v>
      </c>
      <c r="AB43" s="551">
        <f t="shared" si="7"/>
        <v>0.8</v>
      </c>
      <c r="AC43" s="551">
        <f t="shared" si="8"/>
        <v>0.8</v>
      </c>
      <c r="AD43" s="551">
        <f t="shared" si="9"/>
        <v>0.8</v>
      </c>
      <c r="AE43" s="551">
        <f t="shared" si="10"/>
        <v>0.8</v>
      </c>
      <c r="AF43" s="551">
        <f t="shared" si="11"/>
        <v>0.8</v>
      </c>
      <c r="AG43" s="551">
        <f t="shared" si="12"/>
        <v>0.8</v>
      </c>
      <c r="AH43" s="552">
        <f t="shared" si="13"/>
        <v>0.8</v>
      </c>
    </row>
    <row r="44" spans="2:34" x14ac:dyDescent="0.25">
      <c r="R44" s="548">
        <v>2.1527777777777701E-2</v>
      </c>
      <c r="S44" s="549">
        <f t="shared" si="0"/>
        <v>0.33</v>
      </c>
      <c r="T44" s="549">
        <f t="shared" si="1"/>
        <v>0.33</v>
      </c>
      <c r="U44" s="549">
        <f t="shared" si="2"/>
        <v>0.33</v>
      </c>
      <c r="V44" s="549">
        <f t="shared" si="3"/>
        <v>0.33</v>
      </c>
      <c r="W44" s="549">
        <f t="shared" si="4"/>
        <v>0.33</v>
      </c>
      <c r="X44" s="549">
        <f t="shared" si="5"/>
        <v>0.5</v>
      </c>
      <c r="Y44" s="550">
        <f t="shared" si="6"/>
        <v>0.5</v>
      </c>
      <c r="Z44" s="547"/>
      <c r="AA44" s="548">
        <v>2.1527777777777701E-2</v>
      </c>
      <c r="AB44" s="551">
        <f t="shared" si="7"/>
        <v>0.8</v>
      </c>
      <c r="AC44" s="551">
        <f t="shared" si="8"/>
        <v>0.8</v>
      </c>
      <c r="AD44" s="551">
        <f t="shared" si="9"/>
        <v>0.8</v>
      </c>
      <c r="AE44" s="551">
        <f t="shared" si="10"/>
        <v>0.8</v>
      </c>
      <c r="AF44" s="551">
        <f t="shared" si="11"/>
        <v>0.8</v>
      </c>
      <c r="AG44" s="551">
        <f t="shared" si="12"/>
        <v>0.8</v>
      </c>
      <c r="AH44" s="552">
        <f t="shared" si="13"/>
        <v>0.8</v>
      </c>
    </row>
    <row r="45" spans="2:34" x14ac:dyDescent="0.25">
      <c r="R45" s="548">
        <v>2.2222222222222199E-2</v>
      </c>
      <c r="S45" s="549">
        <f t="shared" si="0"/>
        <v>0.33</v>
      </c>
      <c r="T45" s="549">
        <f t="shared" si="1"/>
        <v>0.33</v>
      </c>
      <c r="U45" s="549">
        <f t="shared" si="2"/>
        <v>0.33</v>
      </c>
      <c r="V45" s="549">
        <f t="shared" si="3"/>
        <v>0.33</v>
      </c>
      <c r="W45" s="549">
        <f t="shared" si="4"/>
        <v>0.33</v>
      </c>
      <c r="X45" s="549">
        <f t="shared" si="5"/>
        <v>0.5</v>
      </c>
      <c r="Y45" s="550">
        <f t="shared" si="6"/>
        <v>0.5</v>
      </c>
      <c r="Z45" s="547"/>
      <c r="AA45" s="548">
        <v>2.2222222222222199E-2</v>
      </c>
      <c r="AB45" s="551">
        <f t="shared" si="7"/>
        <v>0.8</v>
      </c>
      <c r="AC45" s="551">
        <f t="shared" si="8"/>
        <v>0.8</v>
      </c>
      <c r="AD45" s="551">
        <f t="shared" si="9"/>
        <v>0.8</v>
      </c>
      <c r="AE45" s="551">
        <f t="shared" si="10"/>
        <v>0.8</v>
      </c>
      <c r="AF45" s="551">
        <f t="shared" si="11"/>
        <v>0.8</v>
      </c>
      <c r="AG45" s="551">
        <f t="shared" si="12"/>
        <v>0.8</v>
      </c>
      <c r="AH45" s="552">
        <f t="shared" si="13"/>
        <v>0.8</v>
      </c>
    </row>
    <row r="46" spans="2:34" x14ac:dyDescent="0.25">
      <c r="R46" s="548">
        <v>2.2916666666666599E-2</v>
      </c>
      <c r="S46" s="549">
        <f t="shared" si="0"/>
        <v>0.33</v>
      </c>
      <c r="T46" s="549">
        <f t="shared" si="1"/>
        <v>0.33</v>
      </c>
      <c r="U46" s="549">
        <f t="shared" si="2"/>
        <v>0.33</v>
      </c>
      <c r="V46" s="549">
        <f t="shared" si="3"/>
        <v>0.33</v>
      </c>
      <c r="W46" s="549">
        <f t="shared" si="4"/>
        <v>0.33</v>
      </c>
      <c r="X46" s="549">
        <f t="shared" si="5"/>
        <v>0.5</v>
      </c>
      <c r="Y46" s="550">
        <f t="shared" si="6"/>
        <v>0.5</v>
      </c>
      <c r="Z46" s="547"/>
      <c r="AA46" s="548">
        <v>2.2916666666666599E-2</v>
      </c>
      <c r="AB46" s="551">
        <f t="shared" si="7"/>
        <v>0.8</v>
      </c>
      <c r="AC46" s="551">
        <f t="shared" si="8"/>
        <v>0.8</v>
      </c>
      <c r="AD46" s="551">
        <f t="shared" si="9"/>
        <v>0.8</v>
      </c>
      <c r="AE46" s="551">
        <f t="shared" si="10"/>
        <v>0.8</v>
      </c>
      <c r="AF46" s="551">
        <f t="shared" si="11"/>
        <v>0.8</v>
      </c>
      <c r="AG46" s="551">
        <f t="shared" si="12"/>
        <v>0.8</v>
      </c>
      <c r="AH46" s="552">
        <f t="shared" si="13"/>
        <v>0.8</v>
      </c>
    </row>
    <row r="47" spans="2:34" x14ac:dyDescent="0.25">
      <c r="R47" s="548">
        <v>2.36111111111111E-2</v>
      </c>
      <c r="S47" s="549">
        <f t="shared" si="0"/>
        <v>0.33</v>
      </c>
      <c r="T47" s="549">
        <f t="shared" si="1"/>
        <v>0.33</v>
      </c>
      <c r="U47" s="549">
        <f t="shared" si="2"/>
        <v>0.33</v>
      </c>
      <c r="V47" s="549">
        <f t="shared" si="3"/>
        <v>0.33</v>
      </c>
      <c r="W47" s="549">
        <f t="shared" si="4"/>
        <v>0.33</v>
      </c>
      <c r="X47" s="549">
        <f t="shared" si="5"/>
        <v>0.5</v>
      </c>
      <c r="Y47" s="550">
        <f t="shared" si="6"/>
        <v>0.5</v>
      </c>
      <c r="Z47" s="547"/>
      <c r="AA47" s="548">
        <v>2.36111111111111E-2</v>
      </c>
      <c r="AB47" s="551">
        <f t="shared" si="7"/>
        <v>0.8</v>
      </c>
      <c r="AC47" s="551">
        <f t="shared" si="8"/>
        <v>0.8</v>
      </c>
      <c r="AD47" s="551">
        <f t="shared" si="9"/>
        <v>0.8</v>
      </c>
      <c r="AE47" s="551">
        <f t="shared" si="10"/>
        <v>0.8</v>
      </c>
      <c r="AF47" s="551">
        <f t="shared" si="11"/>
        <v>0.8</v>
      </c>
      <c r="AG47" s="551">
        <f t="shared" si="12"/>
        <v>0.8</v>
      </c>
      <c r="AH47" s="552">
        <f t="shared" si="13"/>
        <v>0.8</v>
      </c>
    </row>
    <row r="48" spans="2:34" x14ac:dyDescent="0.25">
      <c r="R48" s="548">
        <v>2.43055555555555E-2</v>
      </c>
      <c r="S48" s="549">
        <f t="shared" si="0"/>
        <v>0.33</v>
      </c>
      <c r="T48" s="549">
        <f t="shared" si="1"/>
        <v>0.33</v>
      </c>
      <c r="U48" s="549">
        <f t="shared" si="2"/>
        <v>0.33</v>
      </c>
      <c r="V48" s="549">
        <f t="shared" si="3"/>
        <v>0.33</v>
      </c>
      <c r="W48" s="549">
        <f t="shared" si="4"/>
        <v>0.33</v>
      </c>
      <c r="X48" s="549">
        <f t="shared" si="5"/>
        <v>0.5</v>
      </c>
      <c r="Y48" s="550">
        <f t="shared" si="6"/>
        <v>0.5</v>
      </c>
      <c r="Z48" s="547"/>
      <c r="AA48" s="548">
        <v>2.43055555555555E-2</v>
      </c>
      <c r="AB48" s="551">
        <f t="shared" si="7"/>
        <v>0.8</v>
      </c>
      <c r="AC48" s="551">
        <f t="shared" si="8"/>
        <v>0.8</v>
      </c>
      <c r="AD48" s="551">
        <f t="shared" si="9"/>
        <v>0.8</v>
      </c>
      <c r="AE48" s="551">
        <f t="shared" si="10"/>
        <v>0.8</v>
      </c>
      <c r="AF48" s="551">
        <f t="shared" si="11"/>
        <v>0.8</v>
      </c>
      <c r="AG48" s="551">
        <f t="shared" si="12"/>
        <v>0.8</v>
      </c>
      <c r="AH48" s="552">
        <f t="shared" si="13"/>
        <v>0.8</v>
      </c>
    </row>
    <row r="49" spans="18:34" x14ac:dyDescent="0.25">
      <c r="R49" s="548">
        <v>2.5000000000000001E-2</v>
      </c>
      <c r="S49" s="549">
        <f t="shared" si="0"/>
        <v>0.33</v>
      </c>
      <c r="T49" s="549">
        <f t="shared" si="1"/>
        <v>0.33</v>
      </c>
      <c r="U49" s="549">
        <f t="shared" si="2"/>
        <v>0.33</v>
      </c>
      <c r="V49" s="549">
        <f t="shared" si="3"/>
        <v>0.33</v>
      </c>
      <c r="W49" s="549">
        <f t="shared" si="4"/>
        <v>0.33</v>
      </c>
      <c r="X49" s="549">
        <f t="shared" si="5"/>
        <v>0.5</v>
      </c>
      <c r="Y49" s="550">
        <f t="shared" si="6"/>
        <v>0.5</v>
      </c>
      <c r="Z49" s="547"/>
      <c r="AA49" s="548">
        <v>2.5000000000000001E-2</v>
      </c>
      <c r="AB49" s="551">
        <f t="shared" si="7"/>
        <v>0.8</v>
      </c>
      <c r="AC49" s="551">
        <f t="shared" si="8"/>
        <v>0.8</v>
      </c>
      <c r="AD49" s="551">
        <f t="shared" si="9"/>
        <v>0.8</v>
      </c>
      <c r="AE49" s="551">
        <f t="shared" si="10"/>
        <v>0.8</v>
      </c>
      <c r="AF49" s="551">
        <f t="shared" si="11"/>
        <v>0.8</v>
      </c>
      <c r="AG49" s="551">
        <f t="shared" si="12"/>
        <v>0.8</v>
      </c>
      <c r="AH49" s="552">
        <f t="shared" si="13"/>
        <v>0.8</v>
      </c>
    </row>
    <row r="50" spans="18:34" x14ac:dyDescent="0.25">
      <c r="R50" s="548">
        <v>2.5694444444444402E-2</v>
      </c>
      <c r="S50" s="549">
        <f t="shared" si="0"/>
        <v>0.33</v>
      </c>
      <c r="T50" s="549">
        <f t="shared" si="1"/>
        <v>0.33</v>
      </c>
      <c r="U50" s="549">
        <f t="shared" si="2"/>
        <v>0.33</v>
      </c>
      <c r="V50" s="549">
        <f t="shared" si="3"/>
        <v>0.33</v>
      </c>
      <c r="W50" s="549">
        <f t="shared" si="4"/>
        <v>0.33</v>
      </c>
      <c r="X50" s="549">
        <f t="shared" si="5"/>
        <v>0.5</v>
      </c>
      <c r="Y50" s="550">
        <f t="shared" si="6"/>
        <v>0.5</v>
      </c>
      <c r="Z50" s="547"/>
      <c r="AA50" s="548">
        <v>2.5694444444444402E-2</v>
      </c>
      <c r="AB50" s="551">
        <f t="shared" si="7"/>
        <v>0.8</v>
      </c>
      <c r="AC50" s="551">
        <f t="shared" si="8"/>
        <v>0.8</v>
      </c>
      <c r="AD50" s="551">
        <f t="shared" si="9"/>
        <v>0.8</v>
      </c>
      <c r="AE50" s="551">
        <f t="shared" si="10"/>
        <v>0.8</v>
      </c>
      <c r="AF50" s="551">
        <f t="shared" si="11"/>
        <v>0.8</v>
      </c>
      <c r="AG50" s="551">
        <f t="shared" si="12"/>
        <v>0.8</v>
      </c>
      <c r="AH50" s="552">
        <f t="shared" si="13"/>
        <v>0.8</v>
      </c>
    </row>
    <row r="51" spans="18:34" x14ac:dyDescent="0.25">
      <c r="R51" s="548">
        <v>2.6388888888888799E-2</v>
      </c>
      <c r="S51" s="549">
        <f t="shared" si="0"/>
        <v>0.33</v>
      </c>
      <c r="T51" s="549">
        <f t="shared" si="1"/>
        <v>0.33</v>
      </c>
      <c r="U51" s="549">
        <f t="shared" si="2"/>
        <v>0.33</v>
      </c>
      <c r="V51" s="549">
        <f t="shared" si="3"/>
        <v>0.33</v>
      </c>
      <c r="W51" s="549">
        <f t="shared" si="4"/>
        <v>0.33</v>
      </c>
      <c r="X51" s="549">
        <f t="shared" si="5"/>
        <v>0.5</v>
      </c>
      <c r="Y51" s="550">
        <f t="shared" si="6"/>
        <v>0.5</v>
      </c>
      <c r="Z51" s="547"/>
      <c r="AA51" s="548">
        <v>2.6388888888888799E-2</v>
      </c>
      <c r="AB51" s="551">
        <f t="shared" si="7"/>
        <v>0.8</v>
      </c>
      <c r="AC51" s="551">
        <f t="shared" si="8"/>
        <v>0.8</v>
      </c>
      <c r="AD51" s="551">
        <f t="shared" si="9"/>
        <v>0.8</v>
      </c>
      <c r="AE51" s="551">
        <f t="shared" si="10"/>
        <v>0.8</v>
      </c>
      <c r="AF51" s="551">
        <f t="shared" si="11"/>
        <v>0.8</v>
      </c>
      <c r="AG51" s="551">
        <f t="shared" si="12"/>
        <v>0.8</v>
      </c>
      <c r="AH51" s="552">
        <f t="shared" si="13"/>
        <v>0.8</v>
      </c>
    </row>
    <row r="52" spans="18:34" x14ac:dyDescent="0.25">
      <c r="R52" s="548">
        <v>2.70833333333333E-2</v>
      </c>
      <c r="S52" s="549">
        <f t="shared" si="0"/>
        <v>0.33</v>
      </c>
      <c r="T52" s="549">
        <f t="shared" si="1"/>
        <v>0.33</v>
      </c>
      <c r="U52" s="549">
        <f t="shared" si="2"/>
        <v>0.33</v>
      </c>
      <c r="V52" s="549">
        <f t="shared" si="3"/>
        <v>0.33</v>
      </c>
      <c r="W52" s="549">
        <f t="shared" si="4"/>
        <v>0.33</v>
      </c>
      <c r="X52" s="549">
        <f t="shared" si="5"/>
        <v>0.5</v>
      </c>
      <c r="Y52" s="550">
        <f t="shared" si="6"/>
        <v>0.5</v>
      </c>
      <c r="Z52" s="547"/>
      <c r="AA52" s="548">
        <v>2.70833333333333E-2</v>
      </c>
      <c r="AB52" s="551">
        <f t="shared" si="7"/>
        <v>0.8</v>
      </c>
      <c r="AC52" s="551">
        <f t="shared" si="8"/>
        <v>0.8</v>
      </c>
      <c r="AD52" s="551">
        <f t="shared" si="9"/>
        <v>0.8</v>
      </c>
      <c r="AE52" s="551">
        <f t="shared" si="10"/>
        <v>0.8</v>
      </c>
      <c r="AF52" s="551">
        <f t="shared" si="11"/>
        <v>0.8</v>
      </c>
      <c r="AG52" s="551">
        <f t="shared" si="12"/>
        <v>0.8</v>
      </c>
      <c r="AH52" s="552">
        <f t="shared" si="13"/>
        <v>0.8</v>
      </c>
    </row>
    <row r="53" spans="18:34" x14ac:dyDescent="0.25">
      <c r="R53" s="548">
        <v>2.77777777777777E-2</v>
      </c>
      <c r="S53" s="549">
        <f t="shared" si="0"/>
        <v>0.33</v>
      </c>
      <c r="T53" s="549">
        <f t="shared" si="1"/>
        <v>0.33</v>
      </c>
      <c r="U53" s="549">
        <f t="shared" si="2"/>
        <v>0.33</v>
      </c>
      <c r="V53" s="549">
        <f t="shared" si="3"/>
        <v>0.33</v>
      </c>
      <c r="W53" s="549">
        <f t="shared" si="4"/>
        <v>0.33</v>
      </c>
      <c r="X53" s="549">
        <f t="shared" si="5"/>
        <v>0.5</v>
      </c>
      <c r="Y53" s="550">
        <f t="shared" si="6"/>
        <v>0.5</v>
      </c>
      <c r="Z53" s="547"/>
      <c r="AA53" s="548">
        <v>2.77777777777777E-2</v>
      </c>
      <c r="AB53" s="551">
        <f t="shared" si="7"/>
        <v>0.8</v>
      </c>
      <c r="AC53" s="551">
        <f t="shared" si="8"/>
        <v>0.8</v>
      </c>
      <c r="AD53" s="551">
        <f t="shared" si="9"/>
        <v>0.8</v>
      </c>
      <c r="AE53" s="551">
        <f t="shared" si="10"/>
        <v>0.8</v>
      </c>
      <c r="AF53" s="551">
        <f t="shared" si="11"/>
        <v>0.8</v>
      </c>
      <c r="AG53" s="551">
        <f t="shared" si="12"/>
        <v>0.8</v>
      </c>
      <c r="AH53" s="552">
        <f t="shared" si="13"/>
        <v>0.8</v>
      </c>
    </row>
    <row r="54" spans="18:34" x14ac:dyDescent="0.25">
      <c r="R54" s="548">
        <v>2.8472222222222201E-2</v>
      </c>
      <c r="S54" s="549">
        <f t="shared" si="0"/>
        <v>0.33</v>
      </c>
      <c r="T54" s="549">
        <f t="shared" si="1"/>
        <v>0.33</v>
      </c>
      <c r="U54" s="549">
        <f t="shared" si="2"/>
        <v>0.33</v>
      </c>
      <c r="V54" s="549">
        <f t="shared" si="3"/>
        <v>0.33</v>
      </c>
      <c r="W54" s="549">
        <f t="shared" si="4"/>
        <v>0.33</v>
      </c>
      <c r="X54" s="549">
        <f t="shared" si="5"/>
        <v>0.5</v>
      </c>
      <c r="Y54" s="550">
        <f t="shared" si="6"/>
        <v>0.5</v>
      </c>
      <c r="Z54" s="547"/>
      <c r="AA54" s="548">
        <v>2.8472222222222201E-2</v>
      </c>
      <c r="AB54" s="551">
        <f t="shared" si="7"/>
        <v>0.8</v>
      </c>
      <c r="AC54" s="551">
        <f t="shared" si="8"/>
        <v>0.8</v>
      </c>
      <c r="AD54" s="551">
        <f t="shared" si="9"/>
        <v>0.8</v>
      </c>
      <c r="AE54" s="551">
        <f t="shared" si="10"/>
        <v>0.8</v>
      </c>
      <c r="AF54" s="551">
        <f t="shared" si="11"/>
        <v>0.8</v>
      </c>
      <c r="AG54" s="551">
        <f t="shared" si="12"/>
        <v>0.8</v>
      </c>
      <c r="AH54" s="552">
        <f t="shared" si="13"/>
        <v>0.8</v>
      </c>
    </row>
    <row r="55" spans="18:34" x14ac:dyDescent="0.25">
      <c r="R55" s="548">
        <v>2.9166666666666601E-2</v>
      </c>
      <c r="S55" s="549">
        <f t="shared" si="0"/>
        <v>0.33</v>
      </c>
      <c r="T55" s="549">
        <f t="shared" si="1"/>
        <v>0.33</v>
      </c>
      <c r="U55" s="549">
        <f t="shared" si="2"/>
        <v>0.33</v>
      </c>
      <c r="V55" s="549">
        <f t="shared" si="3"/>
        <v>0.33</v>
      </c>
      <c r="W55" s="549">
        <f t="shared" si="4"/>
        <v>0.33</v>
      </c>
      <c r="X55" s="549">
        <f t="shared" si="5"/>
        <v>0.5</v>
      </c>
      <c r="Y55" s="550">
        <f t="shared" si="6"/>
        <v>0.5</v>
      </c>
      <c r="Z55" s="547"/>
      <c r="AA55" s="548">
        <v>2.9166666666666601E-2</v>
      </c>
      <c r="AB55" s="551">
        <f t="shared" si="7"/>
        <v>0.8</v>
      </c>
      <c r="AC55" s="551">
        <f t="shared" si="8"/>
        <v>0.8</v>
      </c>
      <c r="AD55" s="551">
        <f t="shared" si="9"/>
        <v>0.8</v>
      </c>
      <c r="AE55" s="551">
        <f t="shared" si="10"/>
        <v>0.8</v>
      </c>
      <c r="AF55" s="551">
        <f t="shared" si="11"/>
        <v>0.8</v>
      </c>
      <c r="AG55" s="551">
        <f t="shared" si="12"/>
        <v>0.8</v>
      </c>
      <c r="AH55" s="552">
        <f t="shared" si="13"/>
        <v>0.8</v>
      </c>
    </row>
    <row r="56" spans="18:34" x14ac:dyDescent="0.25">
      <c r="R56" s="548">
        <v>2.9861111111111099E-2</v>
      </c>
      <c r="S56" s="549">
        <f t="shared" si="0"/>
        <v>0.33</v>
      </c>
      <c r="T56" s="549">
        <f t="shared" si="1"/>
        <v>0.33</v>
      </c>
      <c r="U56" s="549">
        <f t="shared" si="2"/>
        <v>0.33</v>
      </c>
      <c r="V56" s="549">
        <f t="shared" si="3"/>
        <v>0.33</v>
      </c>
      <c r="W56" s="549">
        <f t="shared" si="4"/>
        <v>0.33</v>
      </c>
      <c r="X56" s="549">
        <f t="shared" si="5"/>
        <v>0.5</v>
      </c>
      <c r="Y56" s="550">
        <f t="shared" si="6"/>
        <v>0.5</v>
      </c>
      <c r="Z56" s="547"/>
      <c r="AA56" s="548">
        <v>2.9861111111111099E-2</v>
      </c>
      <c r="AB56" s="551">
        <f t="shared" si="7"/>
        <v>0.8</v>
      </c>
      <c r="AC56" s="551">
        <f t="shared" si="8"/>
        <v>0.8</v>
      </c>
      <c r="AD56" s="551">
        <f t="shared" si="9"/>
        <v>0.8</v>
      </c>
      <c r="AE56" s="551">
        <f t="shared" si="10"/>
        <v>0.8</v>
      </c>
      <c r="AF56" s="551">
        <f t="shared" si="11"/>
        <v>0.8</v>
      </c>
      <c r="AG56" s="551">
        <f t="shared" si="12"/>
        <v>0.8</v>
      </c>
      <c r="AH56" s="552">
        <f t="shared" si="13"/>
        <v>0.8</v>
      </c>
    </row>
    <row r="57" spans="18:34" x14ac:dyDescent="0.25">
      <c r="R57" s="548">
        <v>3.0555555555555499E-2</v>
      </c>
      <c r="S57" s="549">
        <f t="shared" si="0"/>
        <v>0.33</v>
      </c>
      <c r="T57" s="549">
        <f t="shared" si="1"/>
        <v>0.33</v>
      </c>
      <c r="U57" s="549">
        <f t="shared" si="2"/>
        <v>0.33</v>
      </c>
      <c r="V57" s="549">
        <f t="shared" si="3"/>
        <v>0.33</v>
      </c>
      <c r="W57" s="549">
        <f t="shared" si="4"/>
        <v>0.33</v>
      </c>
      <c r="X57" s="549">
        <f t="shared" si="5"/>
        <v>0.5</v>
      </c>
      <c r="Y57" s="550">
        <f t="shared" si="6"/>
        <v>0.5</v>
      </c>
      <c r="Z57" s="547"/>
      <c r="AA57" s="548">
        <v>3.0555555555555499E-2</v>
      </c>
      <c r="AB57" s="551">
        <f t="shared" si="7"/>
        <v>0.8</v>
      </c>
      <c r="AC57" s="551">
        <f t="shared" si="8"/>
        <v>0.8</v>
      </c>
      <c r="AD57" s="551">
        <f t="shared" si="9"/>
        <v>0.8</v>
      </c>
      <c r="AE57" s="551">
        <f t="shared" si="10"/>
        <v>0.8</v>
      </c>
      <c r="AF57" s="551">
        <f t="shared" si="11"/>
        <v>0.8</v>
      </c>
      <c r="AG57" s="551">
        <f t="shared" si="12"/>
        <v>0.8</v>
      </c>
      <c r="AH57" s="552">
        <f t="shared" si="13"/>
        <v>0.8</v>
      </c>
    </row>
    <row r="58" spans="18:34" x14ac:dyDescent="0.25">
      <c r="R58" s="548">
        <v>3.125E-2</v>
      </c>
      <c r="S58" s="549">
        <f t="shared" si="0"/>
        <v>0.33</v>
      </c>
      <c r="T58" s="549">
        <f t="shared" si="1"/>
        <v>0.33</v>
      </c>
      <c r="U58" s="549">
        <f t="shared" si="2"/>
        <v>0.33</v>
      </c>
      <c r="V58" s="549">
        <f t="shared" si="3"/>
        <v>0.33</v>
      </c>
      <c r="W58" s="549">
        <f t="shared" si="4"/>
        <v>0.33</v>
      </c>
      <c r="X58" s="549">
        <f t="shared" si="5"/>
        <v>0.5</v>
      </c>
      <c r="Y58" s="550">
        <f t="shared" si="6"/>
        <v>0.5</v>
      </c>
      <c r="Z58" s="547"/>
      <c r="AA58" s="548">
        <v>3.125E-2</v>
      </c>
      <c r="AB58" s="551">
        <f t="shared" si="7"/>
        <v>0.8</v>
      </c>
      <c r="AC58" s="551">
        <f t="shared" si="8"/>
        <v>0.8</v>
      </c>
      <c r="AD58" s="551">
        <f t="shared" si="9"/>
        <v>0.8</v>
      </c>
      <c r="AE58" s="551">
        <f t="shared" si="10"/>
        <v>0.8</v>
      </c>
      <c r="AF58" s="551">
        <f t="shared" si="11"/>
        <v>0.8</v>
      </c>
      <c r="AG58" s="551">
        <f t="shared" si="12"/>
        <v>0.8</v>
      </c>
      <c r="AH58" s="552">
        <f t="shared" si="13"/>
        <v>0.8</v>
      </c>
    </row>
    <row r="59" spans="18:34" x14ac:dyDescent="0.25">
      <c r="R59" s="548">
        <v>3.19444444444444E-2</v>
      </c>
      <c r="S59" s="549">
        <f t="shared" si="0"/>
        <v>0.33</v>
      </c>
      <c r="T59" s="549">
        <f t="shared" si="1"/>
        <v>0.33</v>
      </c>
      <c r="U59" s="549">
        <f t="shared" si="2"/>
        <v>0.33</v>
      </c>
      <c r="V59" s="549">
        <f t="shared" si="3"/>
        <v>0.33</v>
      </c>
      <c r="W59" s="549">
        <f t="shared" si="4"/>
        <v>0.33</v>
      </c>
      <c r="X59" s="549">
        <f t="shared" si="5"/>
        <v>0.5</v>
      </c>
      <c r="Y59" s="550">
        <f t="shared" si="6"/>
        <v>0.5</v>
      </c>
      <c r="Z59" s="547"/>
      <c r="AA59" s="548">
        <v>3.19444444444444E-2</v>
      </c>
      <c r="AB59" s="551">
        <f t="shared" si="7"/>
        <v>0.8</v>
      </c>
      <c r="AC59" s="551">
        <f t="shared" si="8"/>
        <v>0.8</v>
      </c>
      <c r="AD59" s="551">
        <f t="shared" si="9"/>
        <v>0.8</v>
      </c>
      <c r="AE59" s="551">
        <f t="shared" si="10"/>
        <v>0.8</v>
      </c>
      <c r="AF59" s="551">
        <f t="shared" si="11"/>
        <v>0.8</v>
      </c>
      <c r="AG59" s="551">
        <f t="shared" si="12"/>
        <v>0.8</v>
      </c>
      <c r="AH59" s="552">
        <f t="shared" si="13"/>
        <v>0.8</v>
      </c>
    </row>
    <row r="60" spans="18:34" x14ac:dyDescent="0.25">
      <c r="R60" s="548">
        <v>3.2638888888888801E-2</v>
      </c>
      <c r="S60" s="549">
        <f t="shared" si="0"/>
        <v>0.33</v>
      </c>
      <c r="T60" s="549">
        <f t="shared" si="1"/>
        <v>0.33</v>
      </c>
      <c r="U60" s="549">
        <f t="shared" si="2"/>
        <v>0.33</v>
      </c>
      <c r="V60" s="549">
        <f t="shared" si="3"/>
        <v>0.33</v>
      </c>
      <c r="W60" s="549">
        <f t="shared" si="4"/>
        <v>0.33</v>
      </c>
      <c r="X60" s="549">
        <f t="shared" si="5"/>
        <v>0.5</v>
      </c>
      <c r="Y60" s="550">
        <f t="shared" si="6"/>
        <v>0.5</v>
      </c>
      <c r="Z60" s="547"/>
      <c r="AA60" s="548">
        <v>3.2638888888888801E-2</v>
      </c>
      <c r="AB60" s="551">
        <f t="shared" si="7"/>
        <v>0.8</v>
      </c>
      <c r="AC60" s="551">
        <f t="shared" si="8"/>
        <v>0.8</v>
      </c>
      <c r="AD60" s="551">
        <f t="shared" si="9"/>
        <v>0.8</v>
      </c>
      <c r="AE60" s="551">
        <f t="shared" si="10"/>
        <v>0.8</v>
      </c>
      <c r="AF60" s="551">
        <f t="shared" si="11"/>
        <v>0.8</v>
      </c>
      <c r="AG60" s="551">
        <f t="shared" si="12"/>
        <v>0.8</v>
      </c>
      <c r="AH60" s="552">
        <f t="shared" si="13"/>
        <v>0.8</v>
      </c>
    </row>
    <row r="61" spans="18:34" x14ac:dyDescent="0.25">
      <c r="R61" s="548">
        <v>3.3333333333333298E-2</v>
      </c>
      <c r="S61" s="549">
        <f t="shared" si="0"/>
        <v>0.33</v>
      </c>
      <c r="T61" s="549">
        <f t="shared" si="1"/>
        <v>0.33</v>
      </c>
      <c r="U61" s="549">
        <f t="shared" si="2"/>
        <v>0.33</v>
      </c>
      <c r="V61" s="549">
        <f t="shared" si="3"/>
        <v>0.33</v>
      </c>
      <c r="W61" s="549">
        <f t="shared" si="4"/>
        <v>0.33</v>
      </c>
      <c r="X61" s="549">
        <f t="shared" si="5"/>
        <v>0.5</v>
      </c>
      <c r="Y61" s="550">
        <f t="shared" si="6"/>
        <v>0.5</v>
      </c>
      <c r="Z61" s="547"/>
      <c r="AA61" s="548">
        <v>3.3333333333333298E-2</v>
      </c>
      <c r="AB61" s="551">
        <f t="shared" si="7"/>
        <v>0.8</v>
      </c>
      <c r="AC61" s="551">
        <f t="shared" si="8"/>
        <v>0.8</v>
      </c>
      <c r="AD61" s="551">
        <f t="shared" si="9"/>
        <v>0.8</v>
      </c>
      <c r="AE61" s="551">
        <f t="shared" si="10"/>
        <v>0.8</v>
      </c>
      <c r="AF61" s="551">
        <f t="shared" si="11"/>
        <v>0.8</v>
      </c>
      <c r="AG61" s="551">
        <f t="shared" si="12"/>
        <v>0.8</v>
      </c>
      <c r="AH61" s="552">
        <f t="shared" si="13"/>
        <v>0.8</v>
      </c>
    </row>
    <row r="62" spans="18:34" x14ac:dyDescent="0.25">
      <c r="R62" s="548">
        <v>3.4027777777777699E-2</v>
      </c>
      <c r="S62" s="549">
        <f t="shared" si="0"/>
        <v>0.33</v>
      </c>
      <c r="T62" s="549">
        <f t="shared" si="1"/>
        <v>0.33</v>
      </c>
      <c r="U62" s="549">
        <f t="shared" si="2"/>
        <v>0.33</v>
      </c>
      <c r="V62" s="549">
        <f t="shared" si="3"/>
        <v>0.33</v>
      </c>
      <c r="W62" s="549">
        <f t="shared" si="4"/>
        <v>0.33</v>
      </c>
      <c r="X62" s="549">
        <f t="shared" si="5"/>
        <v>0.5</v>
      </c>
      <c r="Y62" s="550">
        <f t="shared" si="6"/>
        <v>0.5</v>
      </c>
      <c r="Z62" s="547"/>
      <c r="AA62" s="548">
        <v>3.4027777777777699E-2</v>
      </c>
      <c r="AB62" s="551">
        <f t="shared" si="7"/>
        <v>0.8</v>
      </c>
      <c r="AC62" s="551">
        <f t="shared" si="8"/>
        <v>0.8</v>
      </c>
      <c r="AD62" s="551">
        <f t="shared" si="9"/>
        <v>0.8</v>
      </c>
      <c r="AE62" s="551">
        <f t="shared" si="10"/>
        <v>0.8</v>
      </c>
      <c r="AF62" s="551">
        <f t="shared" si="11"/>
        <v>0.8</v>
      </c>
      <c r="AG62" s="551">
        <f t="shared" si="12"/>
        <v>0.8</v>
      </c>
      <c r="AH62" s="552">
        <f t="shared" si="13"/>
        <v>0.8</v>
      </c>
    </row>
    <row r="63" spans="18:34" x14ac:dyDescent="0.25">
      <c r="R63" s="548">
        <v>3.4722222222222203E-2</v>
      </c>
      <c r="S63" s="549">
        <f t="shared" si="0"/>
        <v>0.33</v>
      </c>
      <c r="T63" s="549">
        <f t="shared" si="1"/>
        <v>0.33</v>
      </c>
      <c r="U63" s="549">
        <f t="shared" si="2"/>
        <v>0.33</v>
      </c>
      <c r="V63" s="549">
        <f t="shared" si="3"/>
        <v>0.33</v>
      </c>
      <c r="W63" s="549">
        <f t="shared" si="4"/>
        <v>0.33</v>
      </c>
      <c r="X63" s="549">
        <f t="shared" si="5"/>
        <v>0.5</v>
      </c>
      <c r="Y63" s="550">
        <f t="shared" si="6"/>
        <v>0.5</v>
      </c>
      <c r="Z63" s="547"/>
      <c r="AA63" s="548">
        <v>3.4722222222222203E-2</v>
      </c>
      <c r="AB63" s="551">
        <f t="shared" si="7"/>
        <v>0.8</v>
      </c>
      <c r="AC63" s="551">
        <f t="shared" si="8"/>
        <v>0.8</v>
      </c>
      <c r="AD63" s="551">
        <f t="shared" si="9"/>
        <v>0.8</v>
      </c>
      <c r="AE63" s="551">
        <f t="shared" si="10"/>
        <v>0.8</v>
      </c>
      <c r="AF63" s="551">
        <f t="shared" si="11"/>
        <v>0.8</v>
      </c>
      <c r="AG63" s="551">
        <f t="shared" si="12"/>
        <v>0.8</v>
      </c>
      <c r="AH63" s="552">
        <f t="shared" si="13"/>
        <v>0.8</v>
      </c>
    </row>
    <row r="64" spans="18:34" x14ac:dyDescent="0.25">
      <c r="R64" s="548">
        <v>3.5416666666666603E-2</v>
      </c>
      <c r="S64" s="549">
        <f t="shared" si="0"/>
        <v>0.33</v>
      </c>
      <c r="T64" s="549">
        <f t="shared" si="1"/>
        <v>0.33</v>
      </c>
      <c r="U64" s="549">
        <f t="shared" si="2"/>
        <v>0.33</v>
      </c>
      <c r="V64" s="549">
        <f t="shared" si="3"/>
        <v>0.33</v>
      </c>
      <c r="W64" s="549">
        <f t="shared" si="4"/>
        <v>0.33</v>
      </c>
      <c r="X64" s="549">
        <f t="shared" si="5"/>
        <v>0.5</v>
      </c>
      <c r="Y64" s="550">
        <f t="shared" si="6"/>
        <v>0.5</v>
      </c>
      <c r="Z64" s="547"/>
      <c r="AA64" s="548">
        <v>3.5416666666666603E-2</v>
      </c>
      <c r="AB64" s="551">
        <f t="shared" si="7"/>
        <v>0.8</v>
      </c>
      <c r="AC64" s="551">
        <f t="shared" si="8"/>
        <v>0.8</v>
      </c>
      <c r="AD64" s="551">
        <f t="shared" si="9"/>
        <v>0.8</v>
      </c>
      <c r="AE64" s="551">
        <f t="shared" si="10"/>
        <v>0.8</v>
      </c>
      <c r="AF64" s="551">
        <f t="shared" si="11"/>
        <v>0.8</v>
      </c>
      <c r="AG64" s="551">
        <f t="shared" si="12"/>
        <v>0.8</v>
      </c>
      <c r="AH64" s="552">
        <f t="shared" si="13"/>
        <v>0.8</v>
      </c>
    </row>
    <row r="65" spans="18:34" x14ac:dyDescent="0.25">
      <c r="R65" s="548">
        <v>3.6111111111111101E-2</v>
      </c>
      <c r="S65" s="549">
        <f t="shared" si="0"/>
        <v>0.33</v>
      </c>
      <c r="T65" s="549">
        <f t="shared" si="1"/>
        <v>0.33</v>
      </c>
      <c r="U65" s="549">
        <f t="shared" si="2"/>
        <v>0.33</v>
      </c>
      <c r="V65" s="549">
        <f t="shared" si="3"/>
        <v>0.33</v>
      </c>
      <c r="W65" s="549">
        <f t="shared" si="4"/>
        <v>0.33</v>
      </c>
      <c r="X65" s="549">
        <f t="shared" si="5"/>
        <v>0.5</v>
      </c>
      <c r="Y65" s="550">
        <f t="shared" si="6"/>
        <v>0.5</v>
      </c>
      <c r="Z65" s="547"/>
      <c r="AA65" s="548">
        <v>3.6111111111111101E-2</v>
      </c>
      <c r="AB65" s="551">
        <f t="shared" si="7"/>
        <v>0.8</v>
      </c>
      <c r="AC65" s="551">
        <f t="shared" si="8"/>
        <v>0.8</v>
      </c>
      <c r="AD65" s="551">
        <f t="shared" si="9"/>
        <v>0.8</v>
      </c>
      <c r="AE65" s="551">
        <f t="shared" si="10"/>
        <v>0.8</v>
      </c>
      <c r="AF65" s="551">
        <f t="shared" si="11"/>
        <v>0.8</v>
      </c>
      <c r="AG65" s="551">
        <f t="shared" si="12"/>
        <v>0.8</v>
      </c>
      <c r="AH65" s="552">
        <f t="shared" si="13"/>
        <v>0.8</v>
      </c>
    </row>
    <row r="66" spans="18:34" x14ac:dyDescent="0.25">
      <c r="R66" s="548">
        <v>3.6805555555555501E-2</v>
      </c>
      <c r="S66" s="549">
        <f t="shared" si="0"/>
        <v>0.33</v>
      </c>
      <c r="T66" s="549">
        <f t="shared" si="1"/>
        <v>0.33</v>
      </c>
      <c r="U66" s="549">
        <f t="shared" si="2"/>
        <v>0.33</v>
      </c>
      <c r="V66" s="549">
        <f t="shared" si="3"/>
        <v>0.33</v>
      </c>
      <c r="W66" s="549">
        <f t="shared" si="4"/>
        <v>0.33</v>
      </c>
      <c r="X66" s="549">
        <f t="shared" si="5"/>
        <v>0.5</v>
      </c>
      <c r="Y66" s="550">
        <f t="shared" si="6"/>
        <v>0.5</v>
      </c>
      <c r="Z66" s="547"/>
      <c r="AA66" s="548">
        <v>3.6805555555555501E-2</v>
      </c>
      <c r="AB66" s="551">
        <f t="shared" si="7"/>
        <v>0.8</v>
      </c>
      <c r="AC66" s="551">
        <f t="shared" si="8"/>
        <v>0.8</v>
      </c>
      <c r="AD66" s="551">
        <f t="shared" si="9"/>
        <v>0.8</v>
      </c>
      <c r="AE66" s="551">
        <f t="shared" si="10"/>
        <v>0.8</v>
      </c>
      <c r="AF66" s="551">
        <f t="shared" si="11"/>
        <v>0.8</v>
      </c>
      <c r="AG66" s="551">
        <f t="shared" si="12"/>
        <v>0.8</v>
      </c>
      <c r="AH66" s="552">
        <f t="shared" si="13"/>
        <v>0.8</v>
      </c>
    </row>
    <row r="67" spans="18:34" x14ac:dyDescent="0.25">
      <c r="R67" s="548">
        <v>3.7499999999999999E-2</v>
      </c>
      <c r="S67" s="549">
        <f t="shared" si="0"/>
        <v>0.33</v>
      </c>
      <c r="T67" s="549">
        <f t="shared" si="1"/>
        <v>0.33</v>
      </c>
      <c r="U67" s="549">
        <f t="shared" si="2"/>
        <v>0.33</v>
      </c>
      <c r="V67" s="549">
        <f t="shared" si="3"/>
        <v>0.33</v>
      </c>
      <c r="W67" s="549">
        <f t="shared" si="4"/>
        <v>0.33</v>
      </c>
      <c r="X67" s="549">
        <f t="shared" si="5"/>
        <v>0.5</v>
      </c>
      <c r="Y67" s="550">
        <f t="shared" si="6"/>
        <v>0.5</v>
      </c>
      <c r="Z67" s="547"/>
      <c r="AA67" s="548">
        <v>3.7499999999999999E-2</v>
      </c>
      <c r="AB67" s="551">
        <f t="shared" si="7"/>
        <v>0.8</v>
      </c>
      <c r="AC67" s="551">
        <f t="shared" si="8"/>
        <v>0.8</v>
      </c>
      <c r="AD67" s="551">
        <f t="shared" si="9"/>
        <v>0.8</v>
      </c>
      <c r="AE67" s="551">
        <f t="shared" si="10"/>
        <v>0.8</v>
      </c>
      <c r="AF67" s="551">
        <f t="shared" si="11"/>
        <v>0.8</v>
      </c>
      <c r="AG67" s="551">
        <f t="shared" si="12"/>
        <v>0.8</v>
      </c>
      <c r="AH67" s="552">
        <f t="shared" si="13"/>
        <v>0.8</v>
      </c>
    </row>
    <row r="68" spans="18:34" x14ac:dyDescent="0.25">
      <c r="R68" s="548">
        <v>3.8194444444444399E-2</v>
      </c>
      <c r="S68" s="549">
        <f t="shared" si="0"/>
        <v>0.33</v>
      </c>
      <c r="T68" s="549">
        <f t="shared" si="1"/>
        <v>0.33</v>
      </c>
      <c r="U68" s="549">
        <f t="shared" si="2"/>
        <v>0.33</v>
      </c>
      <c r="V68" s="549">
        <f t="shared" si="3"/>
        <v>0.33</v>
      </c>
      <c r="W68" s="549">
        <f t="shared" si="4"/>
        <v>0.33</v>
      </c>
      <c r="X68" s="549">
        <f t="shared" si="5"/>
        <v>0.5</v>
      </c>
      <c r="Y68" s="550">
        <f t="shared" si="6"/>
        <v>0.5</v>
      </c>
      <c r="Z68" s="547"/>
      <c r="AA68" s="548">
        <v>3.8194444444444399E-2</v>
      </c>
      <c r="AB68" s="551">
        <f t="shared" si="7"/>
        <v>0.8</v>
      </c>
      <c r="AC68" s="551">
        <f t="shared" si="8"/>
        <v>0.8</v>
      </c>
      <c r="AD68" s="551">
        <f t="shared" si="9"/>
        <v>0.8</v>
      </c>
      <c r="AE68" s="551">
        <f t="shared" si="10"/>
        <v>0.8</v>
      </c>
      <c r="AF68" s="551">
        <f t="shared" si="11"/>
        <v>0.8</v>
      </c>
      <c r="AG68" s="551">
        <f t="shared" si="12"/>
        <v>0.8</v>
      </c>
      <c r="AH68" s="552">
        <f t="shared" si="13"/>
        <v>0.8</v>
      </c>
    </row>
    <row r="69" spans="18:34" x14ac:dyDescent="0.25">
      <c r="R69" s="548">
        <v>3.8888888888888799E-2</v>
      </c>
      <c r="S69" s="549">
        <f t="shared" si="0"/>
        <v>0.33</v>
      </c>
      <c r="T69" s="549">
        <f t="shared" si="1"/>
        <v>0.33</v>
      </c>
      <c r="U69" s="549">
        <f t="shared" si="2"/>
        <v>0.33</v>
      </c>
      <c r="V69" s="549">
        <f t="shared" si="3"/>
        <v>0.33</v>
      </c>
      <c r="W69" s="549">
        <f t="shared" si="4"/>
        <v>0.33</v>
      </c>
      <c r="X69" s="549">
        <f t="shared" si="5"/>
        <v>0.5</v>
      </c>
      <c r="Y69" s="550">
        <f t="shared" si="6"/>
        <v>0.5</v>
      </c>
      <c r="Z69" s="547"/>
      <c r="AA69" s="548">
        <v>3.8888888888888799E-2</v>
      </c>
      <c r="AB69" s="551">
        <f t="shared" si="7"/>
        <v>0.8</v>
      </c>
      <c r="AC69" s="551">
        <f t="shared" si="8"/>
        <v>0.8</v>
      </c>
      <c r="AD69" s="551">
        <f t="shared" si="9"/>
        <v>0.8</v>
      </c>
      <c r="AE69" s="551">
        <f t="shared" si="10"/>
        <v>0.8</v>
      </c>
      <c r="AF69" s="551">
        <f t="shared" si="11"/>
        <v>0.8</v>
      </c>
      <c r="AG69" s="551">
        <f t="shared" si="12"/>
        <v>0.8</v>
      </c>
      <c r="AH69" s="552">
        <f t="shared" si="13"/>
        <v>0.8</v>
      </c>
    </row>
    <row r="70" spans="18:34" x14ac:dyDescent="0.25">
      <c r="R70" s="548">
        <v>3.9583333333333297E-2</v>
      </c>
      <c r="S70" s="549">
        <f t="shared" si="0"/>
        <v>0.33</v>
      </c>
      <c r="T70" s="549">
        <f t="shared" si="1"/>
        <v>0.33</v>
      </c>
      <c r="U70" s="549">
        <f t="shared" si="2"/>
        <v>0.33</v>
      </c>
      <c r="V70" s="549">
        <f t="shared" si="3"/>
        <v>0.33</v>
      </c>
      <c r="W70" s="549">
        <f t="shared" si="4"/>
        <v>0.33</v>
      </c>
      <c r="X70" s="549">
        <f t="shared" si="5"/>
        <v>0.5</v>
      </c>
      <c r="Y70" s="550">
        <f t="shared" si="6"/>
        <v>0.5</v>
      </c>
      <c r="Z70" s="547"/>
      <c r="AA70" s="548">
        <v>3.9583333333333297E-2</v>
      </c>
      <c r="AB70" s="551">
        <f t="shared" si="7"/>
        <v>0.8</v>
      </c>
      <c r="AC70" s="551">
        <f t="shared" si="8"/>
        <v>0.8</v>
      </c>
      <c r="AD70" s="551">
        <f t="shared" si="9"/>
        <v>0.8</v>
      </c>
      <c r="AE70" s="551">
        <f t="shared" si="10"/>
        <v>0.8</v>
      </c>
      <c r="AF70" s="551">
        <f t="shared" si="11"/>
        <v>0.8</v>
      </c>
      <c r="AG70" s="551">
        <f t="shared" si="12"/>
        <v>0.8</v>
      </c>
      <c r="AH70" s="552">
        <f t="shared" si="13"/>
        <v>0.8</v>
      </c>
    </row>
    <row r="71" spans="18:34" x14ac:dyDescent="0.25">
      <c r="R71" s="548">
        <v>4.0277777777777697E-2</v>
      </c>
      <c r="S71" s="549">
        <f t="shared" si="0"/>
        <v>0.33</v>
      </c>
      <c r="T71" s="549">
        <f t="shared" si="1"/>
        <v>0.33</v>
      </c>
      <c r="U71" s="549">
        <f t="shared" si="2"/>
        <v>0.33</v>
      </c>
      <c r="V71" s="549">
        <f t="shared" si="3"/>
        <v>0.33</v>
      </c>
      <c r="W71" s="549">
        <f t="shared" si="4"/>
        <v>0.33</v>
      </c>
      <c r="X71" s="549">
        <f t="shared" si="5"/>
        <v>0.5</v>
      </c>
      <c r="Y71" s="550">
        <f t="shared" si="6"/>
        <v>0.5</v>
      </c>
      <c r="Z71" s="547"/>
      <c r="AA71" s="548">
        <v>4.0277777777777697E-2</v>
      </c>
      <c r="AB71" s="551">
        <f t="shared" si="7"/>
        <v>0.8</v>
      </c>
      <c r="AC71" s="551">
        <f t="shared" si="8"/>
        <v>0.8</v>
      </c>
      <c r="AD71" s="551">
        <f t="shared" si="9"/>
        <v>0.8</v>
      </c>
      <c r="AE71" s="551">
        <f t="shared" si="10"/>
        <v>0.8</v>
      </c>
      <c r="AF71" s="551">
        <f t="shared" si="11"/>
        <v>0.8</v>
      </c>
      <c r="AG71" s="551">
        <f t="shared" si="12"/>
        <v>0.8</v>
      </c>
      <c r="AH71" s="552">
        <f t="shared" si="13"/>
        <v>0.8</v>
      </c>
    </row>
    <row r="72" spans="18:34" x14ac:dyDescent="0.25">
      <c r="R72" s="548">
        <v>4.0972222222222202E-2</v>
      </c>
      <c r="S72" s="549">
        <f t="shared" si="0"/>
        <v>0.33</v>
      </c>
      <c r="T72" s="549">
        <f t="shared" si="1"/>
        <v>0.33</v>
      </c>
      <c r="U72" s="549">
        <f t="shared" si="2"/>
        <v>0.33</v>
      </c>
      <c r="V72" s="549">
        <f t="shared" si="3"/>
        <v>0.33</v>
      </c>
      <c r="W72" s="549">
        <f t="shared" si="4"/>
        <v>0.33</v>
      </c>
      <c r="X72" s="549">
        <f t="shared" si="5"/>
        <v>0.5</v>
      </c>
      <c r="Y72" s="550">
        <f t="shared" si="6"/>
        <v>0.5</v>
      </c>
      <c r="Z72" s="547"/>
      <c r="AA72" s="548">
        <v>4.0972222222222202E-2</v>
      </c>
      <c r="AB72" s="551">
        <f t="shared" si="7"/>
        <v>0.8</v>
      </c>
      <c r="AC72" s="551">
        <f t="shared" si="8"/>
        <v>0.8</v>
      </c>
      <c r="AD72" s="551">
        <f t="shared" si="9"/>
        <v>0.8</v>
      </c>
      <c r="AE72" s="551">
        <f t="shared" si="10"/>
        <v>0.8</v>
      </c>
      <c r="AF72" s="551">
        <f t="shared" si="11"/>
        <v>0.8</v>
      </c>
      <c r="AG72" s="551">
        <f t="shared" si="12"/>
        <v>0.8</v>
      </c>
      <c r="AH72" s="552">
        <f t="shared" si="13"/>
        <v>0.8</v>
      </c>
    </row>
    <row r="73" spans="18:34" x14ac:dyDescent="0.25">
      <c r="R73" s="548">
        <v>4.1666666666666602E-2</v>
      </c>
      <c r="S73" s="549">
        <f t="shared" si="0"/>
        <v>0.33</v>
      </c>
      <c r="T73" s="549">
        <f t="shared" si="1"/>
        <v>0.33</v>
      </c>
      <c r="U73" s="549">
        <f t="shared" si="2"/>
        <v>0.33</v>
      </c>
      <c r="V73" s="549">
        <f t="shared" si="3"/>
        <v>0.33</v>
      </c>
      <c r="W73" s="549">
        <f t="shared" si="4"/>
        <v>0.33</v>
      </c>
      <c r="X73" s="549">
        <f t="shared" si="5"/>
        <v>0.5</v>
      </c>
      <c r="Y73" s="550">
        <f t="shared" si="6"/>
        <v>0.5</v>
      </c>
      <c r="Z73" s="547"/>
      <c r="AA73" s="548">
        <v>4.1666666666666602E-2</v>
      </c>
      <c r="AB73" s="551">
        <f t="shared" si="7"/>
        <v>0.8</v>
      </c>
      <c r="AC73" s="551">
        <f t="shared" si="8"/>
        <v>0.8</v>
      </c>
      <c r="AD73" s="551">
        <f t="shared" si="9"/>
        <v>0.8</v>
      </c>
      <c r="AE73" s="551">
        <f t="shared" si="10"/>
        <v>0.8</v>
      </c>
      <c r="AF73" s="551">
        <f t="shared" si="11"/>
        <v>0.8</v>
      </c>
      <c r="AG73" s="551">
        <f t="shared" si="12"/>
        <v>0.8</v>
      </c>
      <c r="AH73" s="552">
        <f t="shared" si="13"/>
        <v>0.8</v>
      </c>
    </row>
    <row r="74" spans="18:34" x14ac:dyDescent="0.25">
      <c r="R74" s="548">
        <v>4.2361111111111099E-2</v>
      </c>
      <c r="S74" s="549">
        <f t="shared" si="0"/>
        <v>0.33</v>
      </c>
      <c r="T74" s="549">
        <f t="shared" si="1"/>
        <v>0.33</v>
      </c>
      <c r="U74" s="549">
        <f t="shared" si="2"/>
        <v>0.33</v>
      </c>
      <c r="V74" s="549">
        <f t="shared" si="3"/>
        <v>0.33</v>
      </c>
      <c r="W74" s="549">
        <f t="shared" si="4"/>
        <v>0.33</v>
      </c>
      <c r="X74" s="549">
        <f t="shared" si="5"/>
        <v>0.5</v>
      </c>
      <c r="Y74" s="550">
        <f t="shared" si="6"/>
        <v>0.5</v>
      </c>
      <c r="Z74" s="547"/>
      <c r="AA74" s="548">
        <v>4.2361111111111099E-2</v>
      </c>
      <c r="AB74" s="551">
        <f t="shared" si="7"/>
        <v>0.8</v>
      </c>
      <c r="AC74" s="551">
        <f t="shared" si="8"/>
        <v>0.8</v>
      </c>
      <c r="AD74" s="551">
        <f t="shared" si="9"/>
        <v>0.8</v>
      </c>
      <c r="AE74" s="551">
        <f t="shared" si="10"/>
        <v>0.8</v>
      </c>
      <c r="AF74" s="551">
        <f t="shared" si="11"/>
        <v>0.8</v>
      </c>
      <c r="AG74" s="551">
        <f t="shared" si="12"/>
        <v>0.8</v>
      </c>
      <c r="AH74" s="552">
        <f t="shared" si="13"/>
        <v>0.8</v>
      </c>
    </row>
    <row r="75" spans="18:34" x14ac:dyDescent="0.25">
      <c r="R75" s="548">
        <v>4.30555555555555E-2</v>
      </c>
      <c r="S75" s="549">
        <f t="shared" si="0"/>
        <v>0.33</v>
      </c>
      <c r="T75" s="549">
        <f t="shared" si="1"/>
        <v>0.33</v>
      </c>
      <c r="U75" s="549">
        <f t="shared" si="2"/>
        <v>0.33</v>
      </c>
      <c r="V75" s="549">
        <f t="shared" si="3"/>
        <v>0.33</v>
      </c>
      <c r="W75" s="549">
        <f t="shared" si="4"/>
        <v>0.33</v>
      </c>
      <c r="X75" s="549">
        <f t="shared" si="5"/>
        <v>0.5</v>
      </c>
      <c r="Y75" s="550">
        <f t="shared" si="6"/>
        <v>0.5</v>
      </c>
      <c r="Z75" s="547"/>
      <c r="AA75" s="548">
        <v>4.30555555555555E-2</v>
      </c>
      <c r="AB75" s="551">
        <f t="shared" si="7"/>
        <v>0.8</v>
      </c>
      <c r="AC75" s="551">
        <f t="shared" si="8"/>
        <v>0.8</v>
      </c>
      <c r="AD75" s="551">
        <f t="shared" si="9"/>
        <v>0.8</v>
      </c>
      <c r="AE75" s="551">
        <f t="shared" si="10"/>
        <v>0.8</v>
      </c>
      <c r="AF75" s="551">
        <f t="shared" si="11"/>
        <v>0.8</v>
      </c>
      <c r="AG75" s="551">
        <f t="shared" si="12"/>
        <v>0.8</v>
      </c>
      <c r="AH75" s="552">
        <f t="shared" si="13"/>
        <v>0.8</v>
      </c>
    </row>
    <row r="76" spans="18:34" x14ac:dyDescent="0.25">
      <c r="R76" s="548">
        <v>4.3749999999999997E-2</v>
      </c>
      <c r="S76" s="549">
        <f t="shared" si="0"/>
        <v>0.33</v>
      </c>
      <c r="T76" s="549">
        <f t="shared" si="1"/>
        <v>0.33</v>
      </c>
      <c r="U76" s="549">
        <f t="shared" si="2"/>
        <v>0.33</v>
      </c>
      <c r="V76" s="549">
        <f t="shared" si="3"/>
        <v>0.33</v>
      </c>
      <c r="W76" s="549">
        <f t="shared" si="4"/>
        <v>0.33</v>
      </c>
      <c r="X76" s="549">
        <f t="shared" si="5"/>
        <v>0.5</v>
      </c>
      <c r="Y76" s="550">
        <f t="shared" si="6"/>
        <v>0.5</v>
      </c>
      <c r="Z76" s="547"/>
      <c r="AA76" s="548">
        <v>4.3749999999999997E-2</v>
      </c>
      <c r="AB76" s="551">
        <f t="shared" si="7"/>
        <v>0.8</v>
      </c>
      <c r="AC76" s="551">
        <f t="shared" si="8"/>
        <v>0.8</v>
      </c>
      <c r="AD76" s="551">
        <f t="shared" si="9"/>
        <v>0.8</v>
      </c>
      <c r="AE76" s="551">
        <f t="shared" si="10"/>
        <v>0.8</v>
      </c>
      <c r="AF76" s="551">
        <f t="shared" si="11"/>
        <v>0.8</v>
      </c>
      <c r="AG76" s="551">
        <f t="shared" si="12"/>
        <v>0.8</v>
      </c>
      <c r="AH76" s="552">
        <f t="shared" si="13"/>
        <v>0.8</v>
      </c>
    </row>
    <row r="77" spans="18:34" x14ac:dyDescent="0.25">
      <c r="R77" s="548">
        <v>4.4444444444444398E-2</v>
      </c>
      <c r="S77" s="549">
        <f t="shared" si="0"/>
        <v>0.33</v>
      </c>
      <c r="T77" s="549">
        <f t="shared" si="1"/>
        <v>0.33</v>
      </c>
      <c r="U77" s="549">
        <f t="shared" si="2"/>
        <v>0.33</v>
      </c>
      <c r="V77" s="549">
        <f t="shared" si="3"/>
        <v>0.33</v>
      </c>
      <c r="W77" s="549">
        <f t="shared" si="4"/>
        <v>0.33</v>
      </c>
      <c r="X77" s="549">
        <f t="shared" si="5"/>
        <v>0.5</v>
      </c>
      <c r="Y77" s="550">
        <f t="shared" si="6"/>
        <v>0.5</v>
      </c>
      <c r="Z77" s="547"/>
      <c r="AA77" s="548">
        <v>4.4444444444444398E-2</v>
      </c>
      <c r="AB77" s="551">
        <f t="shared" si="7"/>
        <v>0.8</v>
      </c>
      <c r="AC77" s="551">
        <f t="shared" si="8"/>
        <v>0.8</v>
      </c>
      <c r="AD77" s="551">
        <f t="shared" si="9"/>
        <v>0.8</v>
      </c>
      <c r="AE77" s="551">
        <f t="shared" si="10"/>
        <v>0.8</v>
      </c>
      <c r="AF77" s="551">
        <f t="shared" si="11"/>
        <v>0.8</v>
      </c>
      <c r="AG77" s="551">
        <f t="shared" si="12"/>
        <v>0.8</v>
      </c>
      <c r="AH77" s="552">
        <f t="shared" si="13"/>
        <v>0.8</v>
      </c>
    </row>
    <row r="78" spans="18:34" x14ac:dyDescent="0.25">
      <c r="R78" s="548">
        <v>4.5138888888888798E-2</v>
      </c>
      <c r="S78" s="549">
        <f t="shared" ref="S78:S141" si="14">$S$8</f>
        <v>0.33</v>
      </c>
      <c r="T78" s="549">
        <f t="shared" ref="T78:T141" si="15">$T$8</f>
        <v>0.33</v>
      </c>
      <c r="U78" s="549">
        <f t="shared" ref="U78:U141" si="16">$U$8</f>
        <v>0.33</v>
      </c>
      <c r="V78" s="549">
        <f t="shared" ref="V78:V141" si="17">$V$8</f>
        <v>0.33</v>
      </c>
      <c r="W78" s="549">
        <f t="shared" ref="W78:W141" si="18">$W$8</f>
        <v>0.33</v>
      </c>
      <c r="X78" s="549">
        <f t="shared" ref="X78:X141" si="19">$X$8</f>
        <v>0.5</v>
      </c>
      <c r="Y78" s="550">
        <f t="shared" ref="Y78:Y141" si="20">$Y$8</f>
        <v>0.5</v>
      </c>
      <c r="Z78" s="547"/>
      <c r="AA78" s="548">
        <v>4.5138888888888798E-2</v>
      </c>
      <c r="AB78" s="551">
        <f t="shared" ref="AB78:AB141" si="21">$AB$8</f>
        <v>0.8</v>
      </c>
      <c r="AC78" s="551">
        <f t="shared" ref="AC78:AC141" si="22">$AC$8</f>
        <v>0.8</v>
      </c>
      <c r="AD78" s="551">
        <f t="shared" ref="AD78:AD141" si="23">$AD$8</f>
        <v>0.8</v>
      </c>
      <c r="AE78" s="551">
        <f t="shared" ref="AE78:AE141" si="24">$AE$8</f>
        <v>0.8</v>
      </c>
      <c r="AF78" s="551">
        <f t="shared" ref="AF78:AF141" si="25">$AF$8</f>
        <v>0.8</v>
      </c>
      <c r="AG78" s="551">
        <f t="shared" ref="AG78:AG141" si="26">$AG$8</f>
        <v>0.8</v>
      </c>
      <c r="AH78" s="552">
        <f t="shared" ref="AH78:AH141" si="27">$AH$8</f>
        <v>0.8</v>
      </c>
    </row>
    <row r="79" spans="18:34" x14ac:dyDescent="0.25">
      <c r="R79" s="548">
        <v>4.5833333333333302E-2</v>
      </c>
      <c r="S79" s="549">
        <f t="shared" si="14"/>
        <v>0.33</v>
      </c>
      <c r="T79" s="549">
        <f t="shared" si="15"/>
        <v>0.33</v>
      </c>
      <c r="U79" s="549">
        <f t="shared" si="16"/>
        <v>0.33</v>
      </c>
      <c r="V79" s="549">
        <f t="shared" si="17"/>
        <v>0.33</v>
      </c>
      <c r="W79" s="549">
        <f t="shared" si="18"/>
        <v>0.33</v>
      </c>
      <c r="X79" s="549">
        <f t="shared" si="19"/>
        <v>0.5</v>
      </c>
      <c r="Y79" s="550">
        <f t="shared" si="20"/>
        <v>0.5</v>
      </c>
      <c r="Z79" s="547"/>
      <c r="AA79" s="548">
        <v>4.5833333333333302E-2</v>
      </c>
      <c r="AB79" s="551">
        <f t="shared" si="21"/>
        <v>0.8</v>
      </c>
      <c r="AC79" s="551">
        <f t="shared" si="22"/>
        <v>0.8</v>
      </c>
      <c r="AD79" s="551">
        <f t="shared" si="23"/>
        <v>0.8</v>
      </c>
      <c r="AE79" s="551">
        <f t="shared" si="24"/>
        <v>0.8</v>
      </c>
      <c r="AF79" s="551">
        <f t="shared" si="25"/>
        <v>0.8</v>
      </c>
      <c r="AG79" s="551">
        <f t="shared" si="26"/>
        <v>0.8</v>
      </c>
      <c r="AH79" s="552">
        <f t="shared" si="27"/>
        <v>0.8</v>
      </c>
    </row>
    <row r="80" spans="18:34" x14ac:dyDescent="0.25">
      <c r="R80" s="548">
        <v>4.6527777777777703E-2</v>
      </c>
      <c r="S80" s="549">
        <f t="shared" si="14"/>
        <v>0.33</v>
      </c>
      <c r="T80" s="549">
        <f t="shared" si="15"/>
        <v>0.33</v>
      </c>
      <c r="U80" s="549">
        <f t="shared" si="16"/>
        <v>0.33</v>
      </c>
      <c r="V80" s="549">
        <f t="shared" si="17"/>
        <v>0.33</v>
      </c>
      <c r="W80" s="549">
        <f t="shared" si="18"/>
        <v>0.33</v>
      </c>
      <c r="X80" s="549">
        <f t="shared" si="19"/>
        <v>0.5</v>
      </c>
      <c r="Y80" s="550">
        <f t="shared" si="20"/>
        <v>0.5</v>
      </c>
      <c r="Z80" s="547"/>
      <c r="AA80" s="548">
        <v>4.6527777777777703E-2</v>
      </c>
      <c r="AB80" s="551">
        <f t="shared" si="21"/>
        <v>0.8</v>
      </c>
      <c r="AC80" s="551">
        <f t="shared" si="22"/>
        <v>0.8</v>
      </c>
      <c r="AD80" s="551">
        <f t="shared" si="23"/>
        <v>0.8</v>
      </c>
      <c r="AE80" s="551">
        <f t="shared" si="24"/>
        <v>0.8</v>
      </c>
      <c r="AF80" s="551">
        <f t="shared" si="25"/>
        <v>0.8</v>
      </c>
      <c r="AG80" s="551">
        <f t="shared" si="26"/>
        <v>0.8</v>
      </c>
      <c r="AH80" s="552">
        <f t="shared" si="27"/>
        <v>0.8</v>
      </c>
    </row>
    <row r="81" spans="18:34" x14ac:dyDescent="0.25">
      <c r="R81" s="548">
        <v>4.72222222222222E-2</v>
      </c>
      <c r="S81" s="549">
        <f t="shared" si="14"/>
        <v>0.33</v>
      </c>
      <c r="T81" s="549">
        <f t="shared" si="15"/>
        <v>0.33</v>
      </c>
      <c r="U81" s="549">
        <f t="shared" si="16"/>
        <v>0.33</v>
      </c>
      <c r="V81" s="549">
        <f t="shared" si="17"/>
        <v>0.33</v>
      </c>
      <c r="W81" s="549">
        <f t="shared" si="18"/>
        <v>0.33</v>
      </c>
      <c r="X81" s="549">
        <f t="shared" si="19"/>
        <v>0.5</v>
      </c>
      <c r="Y81" s="550">
        <f t="shared" si="20"/>
        <v>0.5</v>
      </c>
      <c r="Z81" s="547"/>
      <c r="AA81" s="548">
        <v>4.72222222222222E-2</v>
      </c>
      <c r="AB81" s="551">
        <f t="shared" si="21"/>
        <v>0.8</v>
      </c>
      <c r="AC81" s="551">
        <f t="shared" si="22"/>
        <v>0.8</v>
      </c>
      <c r="AD81" s="551">
        <f t="shared" si="23"/>
        <v>0.8</v>
      </c>
      <c r="AE81" s="551">
        <f t="shared" si="24"/>
        <v>0.8</v>
      </c>
      <c r="AF81" s="551">
        <f t="shared" si="25"/>
        <v>0.8</v>
      </c>
      <c r="AG81" s="551">
        <f t="shared" si="26"/>
        <v>0.8</v>
      </c>
      <c r="AH81" s="552">
        <f t="shared" si="27"/>
        <v>0.8</v>
      </c>
    </row>
    <row r="82" spans="18:34" x14ac:dyDescent="0.25">
      <c r="R82" s="548">
        <v>4.7916666666666601E-2</v>
      </c>
      <c r="S82" s="549">
        <f t="shared" si="14"/>
        <v>0.33</v>
      </c>
      <c r="T82" s="549">
        <f t="shared" si="15"/>
        <v>0.33</v>
      </c>
      <c r="U82" s="549">
        <f t="shared" si="16"/>
        <v>0.33</v>
      </c>
      <c r="V82" s="549">
        <f t="shared" si="17"/>
        <v>0.33</v>
      </c>
      <c r="W82" s="549">
        <f t="shared" si="18"/>
        <v>0.33</v>
      </c>
      <c r="X82" s="549">
        <f t="shared" si="19"/>
        <v>0.5</v>
      </c>
      <c r="Y82" s="550">
        <f t="shared" si="20"/>
        <v>0.5</v>
      </c>
      <c r="Z82" s="547"/>
      <c r="AA82" s="548">
        <v>4.7916666666666601E-2</v>
      </c>
      <c r="AB82" s="551">
        <f t="shared" si="21"/>
        <v>0.8</v>
      </c>
      <c r="AC82" s="551">
        <f t="shared" si="22"/>
        <v>0.8</v>
      </c>
      <c r="AD82" s="551">
        <f t="shared" si="23"/>
        <v>0.8</v>
      </c>
      <c r="AE82" s="551">
        <f t="shared" si="24"/>
        <v>0.8</v>
      </c>
      <c r="AF82" s="551">
        <f t="shared" si="25"/>
        <v>0.8</v>
      </c>
      <c r="AG82" s="551">
        <f t="shared" si="26"/>
        <v>0.8</v>
      </c>
      <c r="AH82" s="552">
        <f t="shared" si="27"/>
        <v>0.8</v>
      </c>
    </row>
    <row r="83" spans="18:34" x14ac:dyDescent="0.25">
      <c r="R83" s="548">
        <v>4.8611111111111098E-2</v>
      </c>
      <c r="S83" s="549">
        <f t="shared" si="14"/>
        <v>0.33</v>
      </c>
      <c r="T83" s="549">
        <f t="shared" si="15"/>
        <v>0.33</v>
      </c>
      <c r="U83" s="549">
        <f t="shared" si="16"/>
        <v>0.33</v>
      </c>
      <c r="V83" s="549">
        <f t="shared" si="17"/>
        <v>0.33</v>
      </c>
      <c r="W83" s="549">
        <f t="shared" si="18"/>
        <v>0.33</v>
      </c>
      <c r="X83" s="549">
        <f t="shared" si="19"/>
        <v>0.5</v>
      </c>
      <c r="Y83" s="550">
        <f t="shared" si="20"/>
        <v>0.5</v>
      </c>
      <c r="Z83" s="547"/>
      <c r="AA83" s="548">
        <v>4.8611111111111098E-2</v>
      </c>
      <c r="AB83" s="551">
        <f t="shared" si="21"/>
        <v>0.8</v>
      </c>
      <c r="AC83" s="551">
        <f t="shared" si="22"/>
        <v>0.8</v>
      </c>
      <c r="AD83" s="551">
        <f t="shared" si="23"/>
        <v>0.8</v>
      </c>
      <c r="AE83" s="551">
        <f t="shared" si="24"/>
        <v>0.8</v>
      </c>
      <c r="AF83" s="551">
        <f t="shared" si="25"/>
        <v>0.8</v>
      </c>
      <c r="AG83" s="551">
        <f t="shared" si="26"/>
        <v>0.8</v>
      </c>
      <c r="AH83" s="552">
        <f t="shared" si="27"/>
        <v>0.8</v>
      </c>
    </row>
    <row r="84" spans="18:34" x14ac:dyDescent="0.25">
      <c r="R84" s="548">
        <v>4.9305555555555498E-2</v>
      </c>
      <c r="S84" s="549">
        <f t="shared" si="14"/>
        <v>0.33</v>
      </c>
      <c r="T84" s="549">
        <f t="shared" si="15"/>
        <v>0.33</v>
      </c>
      <c r="U84" s="549">
        <f t="shared" si="16"/>
        <v>0.33</v>
      </c>
      <c r="V84" s="549">
        <f t="shared" si="17"/>
        <v>0.33</v>
      </c>
      <c r="W84" s="549">
        <f t="shared" si="18"/>
        <v>0.33</v>
      </c>
      <c r="X84" s="549">
        <f t="shared" si="19"/>
        <v>0.5</v>
      </c>
      <c r="Y84" s="550">
        <f t="shared" si="20"/>
        <v>0.5</v>
      </c>
      <c r="Z84" s="547"/>
      <c r="AA84" s="548">
        <v>4.9305555555555498E-2</v>
      </c>
      <c r="AB84" s="551">
        <f t="shared" si="21"/>
        <v>0.8</v>
      </c>
      <c r="AC84" s="551">
        <f t="shared" si="22"/>
        <v>0.8</v>
      </c>
      <c r="AD84" s="551">
        <f t="shared" si="23"/>
        <v>0.8</v>
      </c>
      <c r="AE84" s="551">
        <f t="shared" si="24"/>
        <v>0.8</v>
      </c>
      <c r="AF84" s="551">
        <f t="shared" si="25"/>
        <v>0.8</v>
      </c>
      <c r="AG84" s="551">
        <f t="shared" si="26"/>
        <v>0.8</v>
      </c>
      <c r="AH84" s="552">
        <f t="shared" si="27"/>
        <v>0.8</v>
      </c>
    </row>
    <row r="85" spans="18:34" x14ac:dyDescent="0.25">
      <c r="R85" s="548">
        <v>0.05</v>
      </c>
      <c r="S85" s="549">
        <f t="shared" si="14"/>
        <v>0.33</v>
      </c>
      <c r="T85" s="549">
        <f t="shared" si="15"/>
        <v>0.33</v>
      </c>
      <c r="U85" s="549">
        <f t="shared" si="16"/>
        <v>0.33</v>
      </c>
      <c r="V85" s="549">
        <f t="shared" si="17"/>
        <v>0.33</v>
      </c>
      <c r="W85" s="549">
        <f t="shared" si="18"/>
        <v>0.33</v>
      </c>
      <c r="X85" s="549">
        <f t="shared" si="19"/>
        <v>0.5</v>
      </c>
      <c r="Y85" s="550">
        <f t="shared" si="20"/>
        <v>0.5</v>
      </c>
      <c r="Z85" s="547"/>
      <c r="AA85" s="548">
        <v>0.05</v>
      </c>
      <c r="AB85" s="551">
        <f t="shared" si="21"/>
        <v>0.8</v>
      </c>
      <c r="AC85" s="551">
        <f t="shared" si="22"/>
        <v>0.8</v>
      </c>
      <c r="AD85" s="551">
        <f t="shared" si="23"/>
        <v>0.8</v>
      </c>
      <c r="AE85" s="551">
        <f t="shared" si="24"/>
        <v>0.8</v>
      </c>
      <c r="AF85" s="551">
        <f t="shared" si="25"/>
        <v>0.8</v>
      </c>
      <c r="AG85" s="551">
        <f t="shared" si="26"/>
        <v>0.8</v>
      </c>
      <c r="AH85" s="552">
        <f t="shared" si="27"/>
        <v>0.8</v>
      </c>
    </row>
    <row r="86" spans="18:34" x14ac:dyDescent="0.25">
      <c r="R86" s="548">
        <v>5.0694444444444403E-2</v>
      </c>
      <c r="S86" s="549">
        <f t="shared" si="14"/>
        <v>0.33</v>
      </c>
      <c r="T86" s="549">
        <f t="shared" si="15"/>
        <v>0.33</v>
      </c>
      <c r="U86" s="549">
        <f t="shared" si="16"/>
        <v>0.33</v>
      </c>
      <c r="V86" s="549">
        <f t="shared" si="17"/>
        <v>0.33</v>
      </c>
      <c r="W86" s="549">
        <f t="shared" si="18"/>
        <v>0.33</v>
      </c>
      <c r="X86" s="549">
        <f t="shared" si="19"/>
        <v>0.5</v>
      </c>
      <c r="Y86" s="550">
        <f t="shared" si="20"/>
        <v>0.5</v>
      </c>
      <c r="Z86" s="547"/>
      <c r="AA86" s="548">
        <v>5.0694444444444403E-2</v>
      </c>
      <c r="AB86" s="551">
        <f t="shared" si="21"/>
        <v>0.8</v>
      </c>
      <c r="AC86" s="551">
        <f t="shared" si="22"/>
        <v>0.8</v>
      </c>
      <c r="AD86" s="551">
        <f t="shared" si="23"/>
        <v>0.8</v>
      </c>
      <c r="AE86" s="551">
        <f t="shared" si="24"/>
        <v>0.8</v>
      </c>
      <c r="AF86" s="551">
        <f t="shared" si="25"/>
        <v>0.8</v>
      </c>
      <c r="AG86" s="551">
        <f t="shared" si="26"/>
        <v>0.8</v>
      </c>
      <c r="AH86" s="552">
        <f t="shared" si="27"/>
        <v>0.8</v>
      </c>
    </row>
    <row r="87" spans="18:34" x14ac:dyDescent="0.25">
      <c r="R87" s="548">
        <v>5.1388888888888803E-2</v>
      </c>
      <c r="S87" s="549">
        <f t="shared" si="14"/>
        <v>0.33</v>
      </c>
      <c r="T87" s="549">
        <f t="shared" si="15"/>
        <v>0.33</v>
      </c>
      <c r="U87" s="549">
        <f t="shared" si="16"/>
        <v>0.33</v>
      </c>
      <c r="V87" s="549">
        <f t="shared" si="17"/>
        <v>0.33</v>
      </c>
      <c r="W87" s="549">
        <f t="shared" si="18"/>
        <v>0.33</v>
      </c>
      <c r="X87" s="549">
        <f t="shared" si="19"/>
        <v>0.5</v>
      </c>
      <c r="Y87" s="550">
        <f t="shared" si="20"/>
        <v>0.5</v>
      </c>
      <c r="Z87" s="547"/>
      <c r="AA87" s="548">
        <v>5.1388888888888803E-2</v>
      </c>
      <c r="AB87" s="551">
        <f t="shared" si="21"/>
        <v>0.8</v>
      </c>
      <c r="AC87" s="551">
        <f t="shared" si="22"/>
        <v>0.8</v>
      </c>
      <c r="AD87" s="551">
        <f t="shared" si="23"/>
        <v>0.8</v>
      </c>
      <c r="AE87" s="551">
        <f t="shared" si="24"/>
        <v>0.8</v>
      </c>
      <c r="AF87" s="551">
        <f t="shared" si="25"/>
        <v>0.8</v>
      </c>
      <c r="AG87" s="551">
        <f t="shared" si="26"/>
        <v>0.8</v>
      </c>
      <c r="AH87" s="552">
        <f t="shared" si="27"/>
        <v>0.8</v>
      </c>
    </row>
    <row r="88" spans="18:34" x14ac:dyDescent="0.25">
      <c r="R88" s="548">
        <v>5.2083333333333301E-2</v>
      </c>
      <c r="S88" s="549">
        <f t="shared" si="14"/>
        <v>0.33</v>
      </c>
      <c r="T88" s="549">
        <f t="shared" si="15"/>
        <v>0.33</v>
      </c>
      <c r="U88" s="549">
        <f t="shared" si="16"/>
        <v>0.33</v>
      </c>
      <c r="V88" s="549">
        <f t="shared" si="17"/>
        <v>0.33</v>
      </c>
      <c r="W88" s="549">
        <f t="shared" si="18"/>
        <v>0.33</v>
      </c>
      <c r="X88" s="549">
        <f t="shared" si="19"/>
        <v>0.5</v>
      </c>
      <c r="Y88" s="550">
        <f t="shared" si="20"/>
        <v>0.5</v>
      </c>
      <c r="Z88" s="547"/>
      <c r="AA88" s="548">
        <v>5.2083333333333301E-2</v>
      </c>
      <c r="AB88" s="551">
        <f t="shared" si="21"/>
        <v>0.8</v>
      </c>
      <c r="AC88" s="551">
        <f t="shared" si="22"/>
        <v>0.8</v>
      </c>
      <c r="AD88" s="551">
        <f t="shared" si="23"/>
        <v>0.8</v>
      </c>
      <c r="AE88" s="551">
        <f t="shared" si="24"/>
        <v>0.8</v>
      </c>
      <c r="AF88" s="551">
        <f t="shared" si="25"/>
        <v>0.8</v>
      </c>
      <c r="AG88" s="551">
        <f t="shared" si="26"/>
        <v>0.8</v>
      </c>
      <c r="AH88" s="552">
        <f t="shared" si="27"/>
        <v>0.8</v>
      </c>
    </row>
    <row r="89" spans="18:34" x14ac:dyDescent="0.25">
      <c r="R89" s="548">
        <v>5.2777777777777701E-2</v>
      </c>
      <c r="S89" s="549">
        <f t="shared" si="14"/>
        <v>0.33</v>
      </c>
      <c r="T89" s="549">
        <f t="shared" si="15"/>
        <v>0.33</v>
      </c>
      <c r="U89" s="549">
        <f t="shared" si="16"/>
        <v>0.33</v>
      </c>
      <c r="V89" s="549">
        <f t="shared" si="17"/>
        <v>0.33</v>
      </c>
      <c r="W89" s="549">
        <f t="shared" si="18"/>
        <v>0.33</v>
      </c>
      <c r="X89" s="549">
        <f t="shared" si="19"/>
        <v>0.5</v>
      </c>
      <c r="Y89" s="550">
        <f t="shared" si="20"/>
        <v>0.5</v>
      </c>
      <c r="Z89" s="547"/>
      <c r="AA89" s="548">
        <v>5.2777777777777701E-2</v>
      </c>
      <c r="AB89" s="551">
        <f t="shared" si="21"/>
        <v>0.8</v>
      </c>
      <c r="AC89" s="551">
        <f t="shared" si="22"/>
        <v>0.8</v>
      </c>
      <c r="AD89" s="551">
        <f t="shared" si="23"/>
        <v>0.8</v>
      </c>
      <c r="AE89" s="551">
        <f t="shared" si="24"/>
        <v>0.8</v>
      </c>
      <c r="AF89" s="551">
        <f t="shared" si="25"/>
        <v>0.8</v>
      </c>
      <c r="AG89" s="551">
        <f t="shared" si="26"/>
        <v>0.8</v>
      </c>
      <c r="AH89" s="552">
        <f t="shared" si="27"/>
        <v>0.8</v>
      </c>
    </row>
    <row r="90" spans="18:34" x14ac:dyDescent="0.25">
      <c r="R90" s="548">
        <v>5.3472222222222199E-2</v>
      </c>
      <c r="S90" s="549">
        <f t="shared" si="14"/>
        <v>0.33</v>
      </c>
      <c r="T90" s="549">
        <f t="shared" si="15"/>
        <v>0.33</v>
      </c>
      <c r="U90" s="549">
        <f t="shared" si="16"/>
        <v>0.33</v>
      </c>
      <c r="V90" s="549">
        <f t="shared" si="17"/>
        <v>0.33</v>
      </c>
      <c r="W90" s="549">
        <f t="shared" si="18"/>
        <v>0.33</v>
      </c>
      <c r="X90" s="549">
        <f t="shared" si="19"/>
        <v>0.5</v>
      </c>
      <c r="Y90" s="550">
        <f t="shared" si="20"/>
        <v>0.5</v>
      </c>
      <c r="Z90" s="547"/>
      <c r="AA90" s="548">
        <v>5.3472222222222199E-2</v>
      </c>
      <c r="AB90" s="551">
        <f t="shared" si="21"/>
        <v>0.8</v>
      </c>
      <c r="AC90" s="551">
        <f t="shared" si="22"/>
        <v>0.8</v>
      </c>
      <c r="AD90" s="551">
        <f t="shared" si="23"/>
        <v>0.8</v>
      </c>
      <c r="AE90" s="551">
        <f t="shared" si="24"/>
        <v>0.8</v>
      </c>
      <c r="AF90" s="551">
        <f t="shared" si="25"/>
        <v>0.8</v>
      </c>
      <c r="AG90" s="551">
        <f t="shared" si="26"/>
        <v>0.8</v>
      </c>
      <c r="AH90" s="552">
        <f t="shared" si="27"/>
        <v>0.8</v>
      </c>
    </row>
    <row r="91" spans="18:34" x14ac:dyDescent="0.25">
      <c r="R91" s="548">
        <v>5.4166666666666599E-2</v>
      </c>
      <c r="S91" s="549">
        <f t="shared" si="14"/>
        <v>0.33</v>
      </c>
      <c r="T91" s="549">
        <f t="shared" si="15"/>
        <v>0.33</v>
      </c>
      <c r="U91" s="549">
        <f t="shared" si="16"/>
        <v>0.33</v>
      </c>
      <c r="V91" s="549">
        <f t="shared" si="17"/>
        <v>0.33</v>
      </c>
      <c r="W91" s="549">
        <f t="shared" si="18"/>
        <v>0.33</v>
      </c>
      <c r="X91" s="549">
        <f t="shared" si="19"/>
        <v>0.5</v>
      </c>
      <c r="Y91" s="550">
        <f t="shared" si="20"/>
        <v>0.5</v>
      </c>
      <c r="Z91" s="547"/>
      <c r="AA91" s="548">
        <v>5.4166666666666599E-2</v>
      </c>
      <c r="AB91" s="551">
        <f t="shared" si="21"/>
        <v>0.8</v>
      </c>
      <c r="AC91" s="551">
        <f t="shared" si="22"/>
        <v>0.8</v>
      </c>
      <c r="AD91" s="551">
        <f t="shared" si="23"/>
        <v>0.8</v>
      </c>
      <c r="AE91" s="551">
        <f t="shared" si="24"/>
        <v>0.8</v>
      </c>
      <c r="AF91" s="551">
        <f t="shared" si="25"/>
        <v>0.8</v>
      </c>
      <c r="AG91" s="551">
        <f t="shared" si="26"/>
        <v>0.8</v>
      </c>
      <c r="AH91" s="552">
        <f t="shared" si="27"/>
        <v>0.8</v>
      </c>
    </row>
    <row r="92" spans="18:34" x14ac:dyDescent="0.25">
      <c r="R92" s="548">
        <v>5.4861111111111097E-2</v>
      </c>
      <c r="S92" s="549">
        <f t="shared" si="14"/>
        <v>0.33</v>
      </c>
      <c r="T92" s="549">
        <f t="shared" si="15"/>
        <v>0.33</v>
      </c>
      <c r="U92" s="549">
        <f t="shared" si="16"/>
        <v>0.33</v>
      </c>
      <c r="V92" s="549">
        <f t="shared" si="17"/>
        <v>0.33</v>
      </c>
      <c r="W92" s="549">
        <f t="shared" si="18"/>
        <v>0.33</v>
      </c>
      <c r="X92" s="549">
        <f t="shared" si="19"/>
        <v>0.5</v>
      </c>
      <c r="Y92" s="550">
        <f t="shared" si="20"/>
        <v>0.5</v>
      </c>
      <c r="Z92" s="547"/>
      <c r="AA92" s="548">
        <v>5.4861111111111097E-2</v>
      </c>
      <c r="AB92" s="551">
        <f t="shared" si="21"/>
        <v>0.8</v>
      </c>
      <c r="AC92" s="551">
        <f t="shared" si="22"/>
        <v>0.8</v>
      </c>
      <c r="AD92" s="551">
        <f t="shared" si="23"/>
        <v>0.8</v>
      </c>
      <c r="AE92" s="551">
        <f t="shared" si="24"/>
        <v>0.8</v>
      </c>
      <c r="AF92" s="551">
        <f t="shared" si="25"/>
        <v>0.8</v>
      </c>
      <c r="AG92" s="551">
        <f t="shared" si="26"/>
        <v>0.8</v>
      </c>
      <c r="AH92" s="552">
        <f t="shared" si="27"/>
        <v>0.8</v>
      </c>
    </row>
    <row r="93" spans="18:34" x14ac:dyDescent="0.25">
      <c r="R93" s="548">
        <v>5.5555555555555497E-2</v>
      </c>
      <c r="S93" s="549">
        <f t="shared" si="14"/>
        <v>0.33</v>
      </c>
      <c r="T93" s="549">
        <f t="shared" si="15"/>
        <v>0.33</v>
      </c>
      <c r="U93" s="549">
        <f t="shared" si="16"/>
        <v>0.33</v>
      </c>
      <c r="V93" s="549">
        <f t="shared" si="17"/>
        <v>0.33</v>
      </c>
      <c r="W93" s="549">
        <f t="shared" si="18"/>
        <v>0.33</v>
      </c>
      <c r="X93" s="549">
        <f t="shared" si="19"/>
        <v>0.5</v>
      </c>
      <c r="Y93" s="550">
        <f t="shared" si="20"/>
        <v>0.5</v>
      </c>
      <c r="Z93" s="547"/>
      <c r="AA93" s="548">
        <v>5.5555555555555497E-2</v>
      </c>
      <c r="AB93" s="551">
        <f t="shared" si="21"/>
        <v>0.8</v>
      </c>
      <c r="AC93" s="551">
        <f t="shared" si="22"/>
        <v>0.8</v>
      </c>
      <c r="AD93" s="551">
        <f t="shared" si="23"/>
        <v>0.8</v>
      </c>
      <c r="AE93" s="551">
        <f t="shared" si="24"/>
        <v>0.8</v>
      </c>
      <c r="AF93" s="551">
        <f t="shared" si="25"/>
        <v>0.8</v>
      </c>
      <c r="AG93" s="551">
        <f t="shared" si="26"/>
        <v>0.8</v>
      </c>
      <c r="AH93" s="552">
        <f t="shared" si="27"/>
        <v>0.8</v>
      </c>
    </row>
    <row r="94" spans="18:34" x14ac:dyDescent="0.25">
      <c r="R94" s="548">
        <v>5.6250000000000001E-2</v>
      </c>
      <c r="S94" s="549">
        <f t="shared" si="14"/>
        <v>0.33</v>
      </c>
      <c r="T94" s="549">
        <f t="shared" si="15"/>
        <v>0.33</v>
      </c>
      <c r="U94" s="549">
        <f t="shared" si="16"/>
        <v>0.33</v>
      </c>
      <c r="V94" s="549">
        <f t="shared" si="17"/>
        <v>0.33</v>
      </c>
      <c r="W94" s="549">
        <f t="shared" si="18"/>
        <v>0.33</v>
      </c>
      <c r="X94" s="549">
        <f t="shared" si="19"/>
        <v>0.5</v>
      </c>
      <c r="Y94" s="550">
        <f t="shared" si="20"/>
        <v>0.5</v>
      </c>
      <c r="Z94" s="547"/>
      <c r="AA94" s="548">
        <v>5.6250000000000001E-2</v>
      </c>
      <c r="AB94" s="551">
        <f t="shared" si="21"/>
        <v>0.8</v>
      </c>
      <c r="AC94" s="551">
        <f t="shared" si="22"/>
        <v>0.8</v>
      </c>
      <c r="AD94" s="551">
        <f t="shared" si="23"/>
        <v>0.8</v>
      </c>
      <c r="AE94" s="551">
        <f t="shared" si="24"/>
        <v>0.8</v>
      </c>
      <c r="AF94" s="551">
        <f t="shared" si="25"/>
        <v>0.8</v>
      </c>
      <c r="AG94" s="551">
        <f t="shared" si="26"/>
        <v>0.8</v>
      </c>
      <c r="AH94" s="552">
        <f t="shared" si="27"/>
        <v>0.8</v>
      </c>
    </row>
    <row r="95" spans="18:34" x14ac:dyDescent="0.25">
      <c r="R95" s="548">
        <v>5.6944444444444402E-2</v>
      </c>
      <c r="S95" s="549">
        <f t="shared" si="14"/>
        <v>0.33</v>
      </c>
      <c r="T95" s="549">
        <f t="shared" si="15"/>
        <v>0.33</v>
      </c>
      <c r="U95" s="549">
        <f t="shared" si="16"/>
        <v>0.33</v>
      </c>
      <c r="V95" s="549">
        <f t="shared" si="17"/>
        <v>0.33</v>
      </c>
      <c r="W95" s="549">
        <f t="shared" si="18"/>
        <v>0.33</v>
      </c>
      <c r="X95" s="549">
        <f t="shared" si="19"/>
        <v>0.5</v>
      </c>
      <c r="Y95" s="550">
        <f t="shared" si="20"/>
        <v>0.5</v>
      </c>
      <c r="Z95" s="547"/>
      <c r="AA95" s="548">
        <v>5.6944444444444402E-2</v>
      </c>
      <c r="AB95" s="551">
        <f t="shared" si="21"/>
        <v>0.8</v>
      </c>
      <c r="AC95" s="551">
        <f t="shared" si="22"/>
        <v>0.8</v>
      </c>
      <c r="AD95" s="551">
        <f t="shared" si="23"/>
        <v>0.8</v>
      </c>
      <c r="AE95" s="551">
        <f t="shared" si="24"/>
        <v>0.8</v>
      </c>
      <c r="AF95" s="551">
        <f t="shared" si="25"/>
        <v>0.8</v>
      </c>
      <c r="AG95" s="551">
        <f t="shared" si="26"/>
        <v>0.8</v>
      </c>
      <c r="AH95" s="552">
        <f t="shared" si="27"/>
        <v>0.8</v>
      </c>
    </row>
    <row r="96" spans="18:34" x14ac:dyDescent="0.25">
      <c r="R96" s="548">
        <v>5.7638888888888802E-2</v>
      </c>
      <c r="S96" s="549">
        <f t="shared" si="14"/>
        <v>0.33</v>
      </c>
      <c r="T96" s="549">
        <f t="shared" si="15"/>
        <v>0.33</v>
      </c>
      <c r="U96" s="549">
        <f t="shared" si="16"/>
        <v>0.33</v>
      </c>
      <c r="V96" s="549">
        <f t="shared" si="17"/>
        <v>0.33</v>
      </c>
      <c r="W96" s="549">
        <f t="shared" si="18"/>
        <v>0.33</v>
      </c>
      <c r="X96" s="549">
        <f t="shared" si="19"/>
        <v>0.5</v>
      </c>
      <c r="Y96" s="550">
        <f t="shared" si="20"/>
        <v>0.5</v>
      </c>
      <c r="Z96" s="547"/>
      <c r="AA96" s="548">
        <v>5.7638888888888802E-2</v>
      </c>
      <c r="AB96" s="551">
        <f t="shared" si="21"/>
        <v>0.8</v>
      </c>
      <c r="AC96" s="551">
        <f t="shared" si="22"/>
        <v>0.8</v>
      </c>
      <c r="AD96" s="551">
        <f t="shared" si="23"/>
        <v>0.8</v>
      </c>
      <c r="AE96" s="551">
        <f t="shared" si="24"/>
        <v>0.8</v>
      </c>
      <c r="AF96" s="551">
        <f t="shared" si="25"/>
        <v>0.8</v>
      </c>
      <c r="AG96" s="551">
        <f t="shared" si="26"/>
        <v>0.8</v>
      </c>
      <c r="AH96" s="552">
        <f t="shared" si="27"/>
        <v>0.8</v>
      </c>
    </row>
    <row r="97" spans="18:34" x14ac:dyDescent="0.25">
      <c r="R97" s="548">
        <v>5.83333333333333E-2</v>
      </c>
      <c r="S97" s="549">
        <f t="shared" si="14"/>
        <v>0.33</v>
      </c>
      <c r="T97" s="549">
        <f t="shared" si="15"/>
        <v>0.33</v>
      </c>
      <c r="U97" s="549">
        <f t="shared" si="16"/>
        <v>0.33</v>
      </c>
      <c r="V97" s="549">
        <f t="shared" si="17"/>
        <v>0.33</v>
      </c>
      <c r="W97" s="549">
        <f t="shared" si="18"/>
        <v>0.33</v>
      </c>
      <c r="X97" s="549">
        <f t="shared" si="19"/>
        <v>0.5</v>
      </c>
      <c r="Y97" s="550">
        <f t="shared" si="20"/>
        <v>0.5</v>
      </c>
      <c r="Z97" s="547"/>
      <c r="AA97" s="548">
        <v>5.83333333333333E-2</v>
      </c>
      <c r="AB97" s="551">
        <f t="shared" si="21"/>
        <v>0.8</v>
      </c>
      <c r="AC97" s="551">
        <f t="shared" si="22"/>
        <v>0.8</v>
      </c>
      <c r="AD97" s="551">
        <f t="shared" si="23"/>
        <v>0.8</v>
      </c>
      <c r="AE97" s="551">
        <f t="shared" si="24"/>
        <v>0.8</v>
      </c>
      <c r="AF97" s="551">
        <f t="shared" si="25"/>
        <v>0.8</v>
      </c>
      <c r="AG97" s="551">
        <f t="shared" si="26"/>
        <v>0.8</v>
      </c>
      <c r="AH97" s="552">
        <f t="shared" si="27"/>
        <v>0.8</v>
      </c>
    </row>
    <row r="98" spans="18:34" x14ac:dyDescent="0.25">
      <c r="R98" s="548">
        <v>5.90277777777777E-2</v>
      </c>
      <c r="S98" s="549">
        <f t="shared" si="14"/>
        <v>0.33</v>
      </c>
      <c r="T98" s="549">
        <f t="shared" si="15"/>
        <v>0.33</v>
      </c>
      <c r="U98" s="549">
        <f t="shared" si="16"/>
        <v>0.33</v>
      </c>
      <c r="V98" s="549">
        <f t="shared" si="17"/>
        <v>0.33</v>
      </c>
      <c r="W98" s="549">
        <f t="shared" si="18"/>
        <v>0.33</v>
      </c>
      <c r="X98" s="549">
        <f t="shared" si="19"/>
        <v>0.5</v>
      </c>
      <c r="Y98" s="550">
        <f t="shared" si="20"/>
        <v>0.5</v>
      </c>
      <c r="Z98" s="547"/>
      <c r="AA98" s="548">
        <v>5.90277777777777E-2</v>
      </c>
      <c r="AB98" s="551">
        <f t="shared" si="21"/>
        <v>0.8</v>
      </c>
      <c r="AC98" s="551">
        <f t="shared" si="22"/>
        <v>0.8</v>
      </c>
      <c r="AD98" s="551">
        <f t="shared" si="23"/>
        <v>0.8</v>
      </c>
      <c r="AE98" s="551">
        <f t="shared" si="24"/>
        <v>0.8</v>
      </c>
      <c r="AF98" s="551">
        <f t="shared" si="25"/>
        <v>0.8</v>
      </c>
      <c r="AG98" s="551">
        <f t="shared" si="26"/>
        <v>0.8</v>
      </c>
      <c r="AH98" s="552">
        <f t="shared" si="27"/>
        <v>0.8</v>
      </c>
    </row>
    <row r="99" spans="18:34" x14ac:dyDescent="0.25">
      <c r="R99" s="548">
        <v>5.9722222222222197E-2</v>
      </c>
      <c r="S99" s="549">
        <f t="shared" si="14"/>
        <v>0.33</v>
      </c>
      <c r="T99" s="549">
        <f t="shared" si="15"/>
        <v>0.33</v>
      </c>
      <c r="U99" s="549">
        <f t="shared" si="16"/>
        <v>0.33</v>
      </c>
      <c r="V99" s="549">
        <f t="shared" si="17"/>
        <v>0.33</v>
      </c>
      <c r="W99" s="549">
        <f t="shared" si="18"/>
        <v>0.33</v>
      </c>
      <c r="X99" s="549">
        <f t="shared" si="19"/>
        <v>0.5</v>
      </c>
      <c r="Y99" s="550">
        <f t="shared" si="20"/>
        <v>0.5</v>
      </c>
      <c r="Z99" s="547"/>
      <c r="AA99" s="548">
        <v>5.9722222222222197E-2</v>
      </c>
      <c r="AB99" s="551">
        <f t="shared" si="21"/>
        <v>0.8</v>
      </c>
      <c r="AC99" s="551">
        <f t="shared" si="22"/>
        <v>0.8</v>
      </c>
      <c r="AD99" s="551">
        <f t="shared" si="23"/>
        <v>0.8</v>
      </c>
      <c r="AE99" s="551">
        <f t="shared" si="24"/>
        <v>0.8</v>
      </c>
      <c r="AF99" s="551">
        <f t="shared" si="25"/>
        <v>0.8</v>
      </c>
      <c r="AG99" s="551">
        <f t="shared" si="26"/>
        <v>0.8</v>
      </c>
      <c r="AH99" s="552">
        <f t="shared" si="27"/>
        <v>0.8</v>
      </c>
    </row>
    <row r="100" spans="18:34" x14ac:dyDescent="0.25">
      <c r="R100" s="548">
        <v>6.0416666666666598E-2</v>
      </c>
      <c r="S100" s="549">
        <f t="shared" si="14"/>
        <v>0.33</v>
      </c>
      <c r="T100" s="549">
        <f t="shared" si="15"/>
        <v>0.33</v>
      </c>
      <c r="U100" s="549">
        <f t="shared" si="16"/>
        <v>0.33</v>
      </c>
      <c r="V100" s="549">
        <f t="shared" si="17"/>
        <v>0.33</v>
      </c>
      <c r="W100" s="549">
        <f t="shared" si="18"/>
        <v>0.33</v>
      </c>
      <c r="X100" s="549">
        <f t="shared" si="19"/>
        <v>0.5</v>
      </c>
      <c r="Y100" s="550">
        <f t="shared" si="20"/>
        <v>0.5</v>
      </c>
      <c r="Z100" s="547"/>
      <c r="AA100" s="548">
        <v>6.0416666666666598E-2</v>
      </c>
      <c r="AB100" s="551">
        <f t="shared" si="21"/>
        <v>0.8</v>
      </c>
      <c r="AC100" s="551">
        <f t="shared" si="22"/>
        <v>0.8</v>
      </c>
      <c r="AD100" s="551">
        <f t="shared" si="23"/>
        <v>0.8</v>
      </c>
      <c r="AE100" s="551">
        <f t="shared" si="24"/>
        <v>0.8</v>
      </c>
      <c r="AF100" s="551">
        <f t="shared" si="25"/>
        <v>0.8</v>
      </c>
      <c r="AG100" s="551">
        <f t="shared" si="26"/>
        <v>0.8</v>
      </c>
      <c r="AH100" s="552">
        <f t="shared" si="27"/>
        <v>0.8</v>
      </c>
    </row>
    <row r="101" spans="18:34" x14ac:dyDescent="0.25">
      <c r="R101" s="548">
        <v>6.1111111111111102E-2</v>
      </c>
      <c r="S101" s="549">
        <f t="shared" si="14"/>
        <v>0.33</v>
      </c>
      <c r="T101" s="549">
        <f t="shared" si="15"/>
        <v>0.33</v>
      </c>
      <c r="U101" s="549">
        <f t="shared" si="16"/>
        <v>0.33</v>
      </c>
      <c r="V101" s="549">
        <f t="shared" si="17"/>
        <v>0.33</v>
      </c>
      <c r="W101" s="549">
        <f t="shared" si="18"/>
        <v>0.33</v>
      </c>
      <c r="X101" s="549">
        <f t="shared" si="19"/>
        <v>0.5</v>
      </c>
      <c r="Y101" s="550">
        <f t="shared" si="20"/>
        <v>0.5</v>
      </c>
      <c r="Z101" s="547"/>
      <c r="AA101" s="548">
        <v>6.1111111111111102E-2</v>
      </c>
      <c r="AB101" s="551">
        <f t="shared" si="21"/>
        <v>0.8</v>
      </c>
      <c r="AC101" s="551">
        <f t="shared" si="22"/>
        <v>0.8</v>
      </c>
      <c r="AD101" s="551">
        <f t="shared" si="23"/>
        <v>0.8</v>
      </c>
      <c r="AE101" s="551">
        <f t="shared" si="24"/>
        <v>0.8</v>
      </c>
      <c r="AF101" s="551">
        <f t="shared" si="25"/>
        <v>0.8</v>
      </c>
      <c r="AG101" s="551">
        <f t="shared" si="26"/>
        <v>0.8</v>
      </c>
      <c r="AH101" s="552">
        <f t="shared" si="27"/>
        <v>0.8</v>
      </c>
    </row>
    <row r="102" spans="18:34" x14ac:dyDescent="0.25">
      <c r="R102" s="548">
        <v>6.1805555555555503E-2</v>
      </c>
      <c r="S102" s="549">
        <f t="shared" si="14"/>
        <v>0.33</v>
      </c>
      <c r="T102" s="549">
        <f t="shared" si="15"/>
        <v>0.33</v>
      </c>
      <c r="U102" s="549">
        <f t="shared" si="16"/>
        <v>0.33</v>
      </c>
      <c r="V102" s="549">
        <f t="shared" si="17"/>
        <v>0.33</v>
      </c>
      <c r="W102" s="549">
        <f t="shared" si="18"/>
        <v>0.33</v>
      </c>
      <c r="X102" s="549">
        <f t="shared" si="19"/>
        <v>0.5</v>
      </c>
      <c r="Y102" s="550">
        <f t="shared" si="20"/>
        <v>0.5</v>
      </c>
      <c r="Z102" s="547"/>
      <c r="AA102" s="548">
        <v>6.1805555555555503E-2</v>
      </c>
      <c r="AB102" s="551">
        <f t="shared" si="21"/>
        <v>0.8</v>
      </c>
      <c r="AC102" s="551">
        <f t="shared" si="22"/>
        <v>0.8</v>
      </c>
      <c r="AD102" s="551">
        <f t="shared" si="23"/>
        <v>0.8</v>
      </c>
      <c r="AE102" s="551">
        <f t="shared" si="24"/>
        <v>0.8</v>
      </c>
      <c r="AF102" s="551">
        <f t="shared" si="25"/>
        <v>0.8</v>
      </c>
      <c r="AG102" s="551">
        <f t="shared" si="26"/>
        <v>0.8</v>
      </c>
      <c r="AH102" s="552">
        <f t="shared" si="27"/>
        <v>0.8</v>
      </c>
    </row>
    <row r="103" spans="18:34" x14ac:dyDescent="0.25">
      <c r="R103" s="548">
        <v>6.25E-2</v>
      </c>
      <c r="S103" s="549">
        <f t="shared" si="14"/>
        <v>0.33</v>
      </c>
      <c r="T103" s="549">
        <f t="shared" si="15"/>
        <v>0.33</v>
      </c>
      <c r="U103" s="549">
        <f t="shared" si="16"/>
        <v>0.33</v>
      </c>
      <c r="V103" s="549">
        <f t="shared" si="17"/>
        <v>0.33</v>
      </c>
      <c r="W103" s="549">
        <f t="shared" si="18"/>
        <v>0.33</v>
      </c>
      <c r="X103" s="549">
        <f t="shared" si="19"/>
        <v>0.5</v>
      </c>
      <c r="Y103" s="550">
        <f t="shared" si="20"/>
        <v>0.5</v>
      </c>
      <c r="Z103" s="547"/>
      <c r="AA103" s="548">
        <v>6.25E-2</v>
      </c>
      <c r="AB103" s="551">
        <f t="shared" si="21"/>
        <v>0.8</v>
      </c>
      <c r="AC103" s="551">
        <f t="shared" si="22"/>
        <v>0.8</v>
      </c>
      <c r="AD103" s="551">
        <f t="shared" si="23"/>
        <v>0.8</v>
      </c>
      <c r="AE103" s="551">
        <f t="shared" si="24"/>
        <v>0.8</v>
      </c>
      <c r="AF103" s="551">
        <f t="shared" si="25"/>
        <v>0.8</v>
      </c>
      <c r="AG103" s="551">
        <f t="shared" si="26"/>
        <v>0.8</v>
      </c>
      <c r="AH103" s="552">
        <f t="shared" si="27"/>
        <v>0.8</v>
      </c>
    </row>
    <row r="104" spans="18:34" x14ac:dyDescent="0.25">
      <c r="R104" s="548">
        <v>6.31944444444444E-2</v>
      </c>
      <c r="S104" s="549">
        <f t="shared" si="14"/>
        <v>0.33</v>
      </c>
      <c r="T104" s="549">
        <f t="shared" si="15"/>
        <v>0.33</v>
      </c>
      <c r="U104" s="549">
        <f t="shared" si="16"/>
        <v>0.33</v>
      </c>
      <c r="V104" s="549">
        <f t="shared" si="17"/>
        <v>0.33</v>
      </c>
      <c r="W104" s="549">
        <f t="shared" si="18"/>
        <v>0.33</v>
      </c>
      <c r="X104" s="549">
        <f t="shared" si="19"/>
        <v>0.5</v>
      </c>
      <c r="Y104" s="550">
        <f t="shared" si="20"/>
        <v>0.5</v>
      </c>
      <c r="Z104" s="547"/>
      <c r="AA104" s="548">
        <v>6.31944444444444E-2</v>
      </c>
      <c r="AB104" s="551">
        <f t="shared" si="21"/>
        <v>0.8</v>
      </c>
      <c r="AC104" s="551">
        <f t="shared" si="22"/>
        <v>0.8</v>
      </c>
      <c r="AD104" s="551">
        <f t="shared" si="23"/>
        <v>0.8</v>
      </c>
      <c r="AE104" s="551">
        <f t="shared" si="24"/>
        <v>0.8</v>
      </c>
      <c r="AF104" s="551">
        <f t="shared" si="25"/>
        <v>0.8</v>
      </c>
      <c r="AG104" s="551">
        <f t="shared" si="26"/>
        <v>0.8</v>
      </c>
      <c r="AH104" s="552">
        <f t="shared" si="27"/>
        <v>0.8</v>
      </c>
    </row>
    <row r="105" spans="18:34" x14ac:dyDescent="0.25">
      <c r="R105" s="548">
        <v>6.3888888888888801E-2</v>
      </c>
      <c r="S105" s="549">
        <f t="shared" si="14"/>
        <v>0.33</v>
      </c>
      <c r="T105" s="549">
        <f t="shared" si="15"/>
        <v>0.33</v>
      </c>
      <c r="U105" s="549">
        <f t="shared" si="16"/>
        <v>0.33</v>
      </c>
      <c r="V105" s="549">
        <f t="shared" si="17"/>
        <v>0.33</v>
      </c>
      <c r="W105" s="549">
        <f t="shared" si="18"/>
        <v>0.33</v>
      </c>
      <c r="X105" s="549">
        <f t="shared" si="19"/>
        <v>0.5</v>
      </c>
      <c r="Y105" s="550">
        <f t="shared" si="20"/>
        <v>0.5</v>
      </c>
      <c r="Z105" s="547"/>
      <c r="AA105" s="548">
        <v>6.3888888888888801E-2</v>
      </c>
      <c r="AB105" s="551">
        <f t="shared" si="21"/>
        <v>0.8</v>
      </c>
      <c r="AC105" s="551">
        <f t="shared" si="22"/>
        <v>0.8</v>
      </c>
      <c r="AD105" s="551">
        <f t="shared" si="23"/>
        <v>0.8</v>
      </c>
      <c r="AE105" s="551">
        <f t="shared" si="24"/>
        <v>0.8</v>
      </c>
      <c r="AF105" s="551">
        <f t="shared" si="25"/>
        <v>0.8</v>
      </c>
      <c r="AG105" s="551">
        <f t="shared" si="26"/>
        <v>0.8</v>
      </c>
      <c r="AH105" s="552">
        <f t="shared" si="27"/>
        <v>0.8</v>
      </c>
    </row>
    <row r="106" spans="18:34" x14ac:dyDescent="0.25">
      <c r="R106" s="548">
        <v>6.4583333333333298E-2</v>
      </c>
      <c r="S106" s="549">
        <f t="shared" si="14"/>
        <v>0.33</v>
      </c>
      <c r="T106" s="549">
        <f t="shared" si="15"/>
        <v>0.33</v>
      </c>
      <c r="U106" s="549">
        <f t="shared" si="16"/>
        <v>0.33</v>
      </c>
      <c r="V106" s="549">
        <f t="shared" si="17"/>
        <v>0.33</v>
      </c>
      <c r="W106" s="549">
        <f t="shared" si="18"/>
        <v>0.33</v>
      </c>
      <c r="X106" s="549">
        <f t="shared" si="19"/>
        <v>0.5</v>
      </c>
      <c r="Y106" s="550">
        <f t="shared" si="20"/>
        <v>0.5</v>
      </c>
      <c r="Z106" s="547"/>
      <c r="AA106" s="548">
        <v>6.4583333333333298E-2</v>
      </c>
      <c r="AB106" s="551">
        <f t="shared" si="21"/>
        <v>0.8</v>
      </c>
      <c r="AC106" s="551">
        <f t="shared" si="22"/>
        <v>0.8</v>
      </c>
      <c r="AD106" s="551">
        <f t="shared" si="23"/>
        <v>0.8</v>
      </c>
      <c r="AE106" s="551">
        <f t="shared" si="24"/>
        <v>0.8</v>
      </c>
      <c r="AF106" s="551">
        <f t="shared" si="25"/>
        <v>0.8</v>
      </c>
      <c r="AG106" s="551">
        <f t="shared" si="26"/>
        <v>0.8</v>
      </c>
      <c r="AH106" s="552">
        <f t="shared" si="27"/>
        <v>0.8</v>
      </c>
    </row>
    <row r="107" spans="18:34" x14ac:dyDescent="0.25">
      <c r="R107" s="548">
        <v>6.5277777777777699E-2</v>
      </c>
      <c r="S107" s="549">
        <f t="shared" si="14"/>
        <v>0.33</v>
      </c>
      <c r="T107" s="549">
        <f t="shared" si="15"/>
        <v>0.33</v>
      </c>
      <c r="U107" s="549">
        <f t="shared" si="16"/>
        <v>0.33</v>
      </c>
      <c r="V107" s="549">
        <f t="shared" si="17"/>
        <v>0.33</v>
      </c>
      <c r="W107" s="549">
        <f t="shared" si="18"/>
        <v>0.33</v>
      </c>
      <c r="X107" s="549">
        <f t="shared" si="19"/>
        <v>0.5</v>
      </c>
      <c r="Y107" s="550">
        <f t="shared" si="20"/>
        <v>0.5</v>
      </c>
      <c r="Z107" s="547"/>
      <c r="AA107" s="548">
        <v>6.5277777777777699E-2</v>
      </c>
      <c r="AB107" s="551">
        <f t="shared" si="21"/>
        <v>0.8</v>
      </c>
      <c r="AC107" s="551">
        <f t="shared" si="22"/>
        <v>0.8</v>
      </c>
      <c r="AD107" s="551">
        <f t="shared" si="23"/>
        <v>0.8</v>
      </c>
      <c r="AE107" s="551">
        <f t="shared" si="24"/>
        <v>0.8</v>
      </c>
      <c r="AF107" s="551">
        <f t="shared" si="25"/>
        <v>0.8</v>
      </c>
      <c r="AG107" s="551">
        <f t="shared" si="26"/>
        <v>0.8</v>
      </c>
      <c r="AH107" s="552">
        <f t="shared" si="27"/>
        <v>0.8</v>
      </c>
    </row>
    <row r="108" spans="18:34" x14ac:dyDescent="0.25">
      <c r="R108" s="548">
        <v>6.5972222222222196E-2</v>
      </c>
      <c r="S108" s="549">
        <f t="shared" si="14"/>
        <v>0.33</v>
      </c>
      <c r="T108" s="549">
        <f t="shared" si="15"/>
        <v>0.33</v>
      </c>
      <c r="U108" s="549">
        <f t="shared" si="16"/>
        <v>0.33</v>
      </c>
      <c r="V108" s="549">
        <f t="shared" si="17"/>
        <v>0.33</v>
      </c>
      <c r="W108" s="549">
        <f t="shared" si="18"/>
        <v>0.33</v>
      </c>
      <c r="X108" s="549">
        <f t="shared" si="19"/>
        <v>0.5</v>
      </c>
      <c r="Y108" s="550">
        <f t="shared" si="20"/>
        <v>0.5</v>
      </c>
      <c r="Z108" s="547"/>
      <c r="AA108" s="548">
        <v>6.5972222222222196E-2</v>
      </c>
      <c r="AB108" s="551">
        <f t="shared" si="21"/>
        <v>0.8</v>
      </c>
      <c r="AC108" s="551">
        <f t="shared" si="22"/>
        <v>0.8</v>
      </c>
      <c r="AD108" s="551">
        <f t="shared" si="23"/>
        <v>0.8</v>
      </c>
      <c r="AE108" s="551">
        <f t="shared" si="24"/>
        <v>0.8</v>
      </c>
      <c r="AF108" s="551">
        <f t="shared" si="25"/>
        <v>0.8</v>
      </c>
      <c r="AG108" s="551">
        <f t="shared" si="26"/>
        <v>0.8</v>
      </c>
      <c r="AH108" s="552">
        <f t="shared" si="27"/>
        <v>0.8</v>
      </c>
    </row>
    <row r="109" spans="18:34" x14ac:dyDescent="0.25">
      <c r="R109" s="548">
        <v>6.6666666666666596E-2</v>
      </c>
      <c r="S109" s="549">
        <f t="shared" si="14"/>
        <v>0.33</v>
      </c>
      <c r="T109" s="549">
        <f t="shared" si="15"/>
        <v>0.33</v>
      </c>
      <c r="U109" s="549">
        <f t="shared" si="16"/>
        <v>0.33</v>
      </c>
      <c r="V109" s="549">
        <f t="shared" si="17"/>
        <v>0.33</v>
      </c>
      <c r="W109" s="549">
        <f t="shared" si="18"/>
        <v>0.33</v>
      </c>
      <c r="X109" s="549">
        <f t="shared" si="19"/>
        <v>0.5</v>
      </c>
      <c r="Y109" s="550">
        <f t="shared" si="20"/>
        <v>0.5</v>
      </c>
      <c r="Z109" s="547"/>
      <c r="AA109" s="548">
        <v>6.6666666666666596E-2</v>
      </c>
      <c r="AB109" s="551">
        <f t="shared" si="21"/>
        <v>0.8</v>
      </c>
      <c r="AC109" s="551">
        <f t="shared" si="22"/>
        <v>0.8</v>
      </c>
      <c r="AD109" s="551">
        <f t="shared" si="23"/>
        <v>0.8</v>
      </c>
      <c r="AE109" s="551">
        <f t="shared" si="24"/>
        <v>0.8</v>
      </c>
      <c r="AF109" s="551">
        <f t="shared" si="25"/>
        <v>0.8</v>
      </c>
      <c r="AG109" s="551">
        <f t="shared" si="26"/>
        <v>0.8</v>
      </c>
      <c r="AH109" s="552">
        <f t="shared" si="27"/>
        <v>0.8</v>
      </c>
    </row>
    <row r="110" spans="18:34" x14ac:dyDescent="0.25">
      <c r="R110" s="548">
        <v>6.7361111111111094E-2</v>
      </c>
      <c r="S110" s="549">
        <f t="shared" si="14"/>
        <v>0.33</v>
      </c>
      <c r="T110" s="549">
        <f t="shared" si="15"/>
        <v>0.33</v>
      </c>
      <c r="U110" s="549">
        <f t="shared" si="16"/>
        <v>0.33</v>
      </c>
      <c r="V110" s="549">
        <f t="shared" si="17"/>
        <v>0.33</v>
      </c>
      <c r="W110" s="549">
        <f t="shared" si="18"/>
        <v>0.33</v>
      </c>
      <c r="X110" s="549">
        <f t="shared" si="19"/>
        <v>0.5</v>
      </c>
      <c r="Y110" s="550">
        <f t="shared" si="20"/>
        <v>0.5</v>
      </c>
      <c r="Z110" s="547"/>
      <c r="AA110" s="548">
        <v>6.7361111111111094E-2</v>
      </c>
      <c r="AB110" s="551">
        <f t="shared" si="21"/>
        <v>0.8</v>
      </c>
      <c r="AC110" s="551">
        <f t="shared" si="22"/>
        <v>0.8</v>
      </c>
      <c r="AD110" s="551">
        <f t="shared" si="23"/>
        <v>0.8</v>
      </c>
      <c r="AE110" s="551">
        <f t="shared" si="24"/>
        <v>0.8</v>
      </c>
      <c r="AF110" s="551">
        <f t="shared" si="25"/>
        <v>0.8</v>
      </c>
      <c r="AG110" s="551">
        <f t="shared" si="26"/>
        <v>0.8</v>
      </c>
      <c r="AH110" s="552">
        <f t="shared" si="27"/>
        <v>0.8</v>
      </c>
    </row>
    <row r="111" spans="18:34" x14ac:dyDescent="0.25">
      <c r="R111" s="548">
        <v>6.8055555555555494E-2</v>
      </c>
      <c r="S111" s="549">
        <f t="shared" si="14"/>
        <v>0.33</v>
      </c>
      <c r="T111" s="549">
        <f t="shared" si="15"/>
        <v>0.33</v>
      </c>
      <c r="U111" s="549">
        <f t="shared" si="16"/>
        <v>0.33</v>
      </c>
      <c r="V111" s="549">
        <f t="shared" si="17"/>
        <v>0.33</v>
      </c>
      <c r="W111" s="549">
        <f t="shared" si="18"/>
        <v>0.33</v>
      </c>
      <c r="X111" s="549">
        <f t="shared" si="19"/>
        <v>0.5</v>
      </c>
      <c r="Y111" s="550">
        <f t="shared" si="20"/>
        <v>0.5</v>
      </c>
      <c r="Z111" s="547"/>
      <c r="AA111" s="548">
        <v>6.8055555555555494E-2</v>
      </c>
      <c r="AB111" s="551">
        <f t="shared" si="21"/>
        <v>0.8</v>
      </c>
      <c r="AC111" s="551">
        <f t="shared" si="22"/>
        <v>0.8</v>
      </c>
      <c r="AD111" s="551">
        <f t="shared" si="23"/>
        <v>0.8</v>
      </c>
      <c r="AE111" s="551">
        <f t="shared" si="24"/>
        <v>0.8</v>
      </c>
      <c r="AF111" s="551">
        <f t="shared" si="25"/>
        <v>0.8</v>
      </c>
      <c r="AG111" s="551">
        <f t="shared" si="26"/>
        <v>0.8</v>
      </c>
      <c r="AH111" s="552">
        <f t="shared" si="27"/>
        <v>0.8</v>
      </c>
    </row>
    <row r="112" spans="18:34" x14ac:dyDescent="0.25">
      <c r="R112" s="548">
        <v>6.8750000000000006E-2</v>
      </c>
      <c r="S112" s="549">
        <f t="shared" si="14"/>
        <v>0.33</v>
      </c>
      <c r="T112" s="549">
        <f t="shared" si="15"/>
        <v>0.33</v>
      </c>
      <c r="U112" s="549">
        <f t="shared" si="16"/>
        <v>0.33</v>
      </c>
      <c r="V112" s="549">
        <f t="shared" si="17"/>
        <v>0.33</v>
      </c>
      <c r="W112" s="549">
        <f t="shared" si="18"/>
        <v>0.33</v>
      </c>
      <c r="X112" s="549">
        <f t="shared" si="19"/>
        <v>0.5</v>
      </c>
      <c r="Y112" s="550">
        <f t="shared" si="20"/>
        <v>0.5</v>
      </c>
      <c r="Z112" s="547"/>
      <c r="AA112" s="548">
        <v>6.8750000000000006E-2</v>
      </c>
      <c r="AB112" s="551">
        <f t="shared" si="21"/>
        <v>0.8</v>
      </c>
      <c r="AC112" s="551">
        <f t="shared" si="22"/>
        <v>0.8</v>
      </c>
      <c r="AD112" s="551">
        <f t="shared" si="23"/>
        <v>0.8</v>
      </c>
      <c r="AE112" s="551">
        <f t="shared" si="24"/>
        <v>0.8</v>
      </c>
      <c r="AF112" s="551">
        <f t="shared" si="25"/>
        <v>0.8</v>
      </c>
      <c r="AG112" s="551">
        <f t="shared" si="26"/>
        <v>0.8</v>
      </c>
      <c r="AH112" s="552">
        <f t="shared" si="27"/>
        <v>0.8</v>
      </c>
    </row>
    <row r="113" spans="18:34" x14ac:dyDescent="0.25">
      <c r="R113" s="548">
        <v>6.9444444444444406E-2</v>
      </c>
      <c r="S113" s="549">
        <f t="shared" si="14"/>
        <v>0.33</v>
      </c>
      <c r="T113" s="549">
        <f t="shared" si="15"/>
        <v>0.33</v>
      </c>
      <c r="U113" s="549">
        <f t="shared" si="16"/>
        <v>0.33</v>
      </c>
      <c r="V113" s="549">
        <f t="shared" si="17"/>
        <v>0.33</v>
      </c>
      <c r="W113" s="549">
        <f t="shared" si="18"/>
        <v>0.33</v>
      </c>
      <c r="X113" s="549">
        <f t="shared" si="19"/>
        <v>0.5</v>
      </c>
      <c r="Y113" s="550">
        <f t="shared" si="20"/>
        <v>0.5</v>
      </c>
      <c r="Z113" s="547"/>
      <c r="AA113" s="548">
        <v>6.9444444444444406E-2</v>
      </c>
      <c r="AB113" s="551">
        <f t="shared" si="21"/>
        <v>0.8</v>
      </c>
      <c r="AC113" s="551">
        <f t="shared" si="22"/>
        <v>0.8</v>
      </c>
      <c r="AD113" s="551">
        <f t="shared" si="23"/>
        <v>0.8</v>
      </c>
      <c r="AE113" s="551">
        <f t="shared" si="24"/>
        <v>0.8</v>
      </c>
      <c r="AF113" s="551">
        <f t="shared" si="25"/>
        <v>0.8</v>
      </c>
      <c r="AG113" s="551">
        <f t="shared" si="26"/>
        <v>0.8</v>
      </c>
      <c r="AH113" s="552">
        <f t="shared" si="27"/>
        <v>0.8</v>
      </c>
    </row>
    <row r="114" spans="18:34" x14ac:dyDescent="0.25">
      <c r="R114" s="548">
        <v>7.0138888888888806E-2</v>
      </c>
      <c r="S114" s="549">
        <f t="shared" si="14"/>
        <v>0.33</v>
      </c>
      <c r="T114" s="549">
        <f t="shared" si="15"/>
        <v>0.33</v>
      </c>
      <c r="U114" s="549">
        <f t="shared" si="16"/>
        <v>0.33</v>
      </c>
      <c r="V114" s="549">
        <f t="shared" si="17"/>
        <v>0.33</v>
      </c>
      <c r="W114" s="549">
        <f t="shared" si="18"/>
        <v>0.33</v>
      </c>
      <c r="X114" s="549">
        <f t="shared" si="19"/>
        <v>0.5</v>
      </c>
      <c r="Y114" s="550">
        <f t="shared" si="20"/>
        <v>0.5</v>
      </c>
      <c r="Z114" s="547"/>
      <c r="AA114" s="548">
        <v>7.0138888888888806E-2</v>
      </c>
      <c r="AB114" s="551">
        <f t="shared" si="21"/>
        <v>0.8</v>
      </c>
      <c r="AC114" s="551">
        <f t="shared" si="22"/>
        <v>0.8</v>
      </c>
      <c r="AD114" s="551">
        <f t="shared" si="23"/>
        <v>0.8</v>
      </c>
      <c r="AE114" s="551">
        <f t="shared" si="24"/>
        <v>0.8</v>
      </c>
      <c r="AF114" s="551">
        <f t="shared" si="25"/>
        <v>0.8</v>
      </c>
      <c r="AG114" s="551">
        <f t="shared" si="26"/>
        <v>0.8</v>
      </c>
      <c r="AH114" s="552">
        <f t="shared" si="27"/>
        <v>0.8</v>
      </c>
    </row>
    <row r="115" spans="18:34" x14ac:dyDescent="0.25">
      <c r="R115" s="548">
        <v>7.0833333333333304E-2</v>
      </c>
      <c r="S115" s="549">
        <f t="shared" si="14"/>
        <v>0.33</v>
      </c>
      <c r="T115" s="549">
        <f t="shared" si="15"/>
        <v>0.33</v>
      </c>
      <c r="U115" s="549">
        <f t="shared" si="16"/>
        <v>0.33</v>
      </c>
      <c r="V115" s="549">
        <f t="shared" si="17"/>
        <v>0.33</v>
      </c>
      <c r="W115" s="549">
        <f t="shared" si="18"/>
        <v>0.33</v>
      </c>
      <c r="X115" s="549">
        <f t="shared" si="19"/>
        <v>0.5</v>
      </c>
      <c r="Y115" s="550">
        <f t="shared" si="20"/>
        <v>0.5</v>
      </c>
      <c r="Z115" s="547"/>
      <c r="AA115" s="548">
        <v>7.0833333333333304E-2</v>
      </c>
      <c r="AB115" s="551">
        <f t="shared" si="21"/>
        <v>0.8</v>
      </c>
      <c r="AC115" s="551">
        <f t="shared" si="22"/>
        <v>0.8</v>
      </c>
      <c r="AD115" s="551">
        <f t="shared" si="23"/>
        <v>0.8</v>
      </c>
      <c r="AE115" s="551">
        <f t="shared" si="24"/>
        <v>0.8</v>
      </c>
      <c r="AF115" s="551">
        <f t="shared" si="25"/>
        <v>0.8</v>
      </c>
      <c r="AG115" s="551">
        <f t="shared" si="26"/>
        <v>0.8</v>
      </c>
      <c r="AH115" s="552">
        <f t="shared" si="27"/>
        <v>0.8</v>
      </c>
    </row>
    <row r="116" spans="18:34" x14ac:dyDescent="0.25">
      <c r="R116" s="548">
        <v>7.1527777777777704E-2</v>
      </c>
      <c r="S116" s="549">
        <f t="shared" si="14"/>
        <v>0.33</v>
      </c>
      <c r="T116" s="549">
        <f t="shared" si="15"/>
        <v>0.33</v>
      </c>
      <c r="U116" s="549">
        <f t="shared" si="16"/>
        <v>0.33</v>
      </c>
      <c r="V116" s="549">
        <f t="shared" si="17"/>
        <v>0.33</v>
      </c>
      <c r="W116" s="549">
        <f t="shared" si="18"/>
        <v>0.33</v>
      </c>
      <c r="X116" s="549">
        <f t="shared" si="19"/>
        <v>0.5</v>
      </c>
      <c r="Y116" s="550">
        <f t="shared" si="20"/>
        <v>0.5</v>
      </c>
      <c r="Z116" s="547"/>
      <c r="AA116" s="548">
        <v>7.1527777777777704E-2</v>
      </c>
      <c r="AB116" s="551">
        <f t="shared" si="21"/>
        <v>0.8</v>
      </c>
      <c r="AC116" s="551">
        <f t="shared" si="22"/>
        <v>0.8</v>
      </c>
      <c r="AD116" s="551">
        <f t="shared" si="23"/>
        <v>0.8</v>
      </c>
      <c r="AE116" s="551">
        <f t="shared" si="24"/>
        <v>0.8</v>
      </c>
      <c r="AF116" s="551">
        <f t="shared" si="25"/>
        <v>0.8</v>
      </c>
      <c r="AG116" s="551">
        <f t="shared" si="26"/>
        <v>0.8</v>
      </c>
      <c r="AH116" s="552">
        <f t="shared" si="27"/>
        <v>0.8</v>
      </c>
    </row>
    <row r="117" spans="18:34" x14ac:dyDescent="0.25">
      <c r="R117" s="548">
        <v>7.2222222222222202E-2</v>
      </c>
      <c r="S117" s="549">
        <f t="shared" si="14"/>
        <v>0.33</v>
      </c>
      <c r="T117" s="549">
        <f t="shared" si="15"/>
        <v>0.33</v>
      </c>
      <c r="U117" s="549">
        <f t="shared" si="16"/>
        <v>0.33</v>
      </c>
      <c r="V117" s="549">
        <f t="shared" si="17"/>
        <v>0.33</v>
      </c>
      <c r="W117" s="549">
        <f t="shared" si="18"/>
        <v>0.33</v>
      </c>
      <c r="X117" s="549">
        <f t="shared" si="19"/>
        <v>0.5</v>
      </c>
      <c r="Y117" s="550">
        <f t="shared" si="20"/>
        <v>0.5</v>
      </c>
      <c r="Z117" s="547"/>
      <c r="AA117" s="548">
        <v>7.2222222222222202E-2</v>
      </c>
      <c r="AB117" s="551">
        <f t="shared" si="21"/>
        <v>0.8</v>
      </c>
      <c r="AC117" s="551">
        <f t="shared" si="22"/>
        <v>0.8</v>
      </c>
      <c r="AD117" s="551">
        <f t="shared" si="23"/>
        <v>0.8</v>
      </c>
      <c r="AE117" s="551">
        <f t="shared" si="24"/>
        <v>0.8</v>
      </c>
      <c r="AF117" s="551">
        <f t="shared" si="25"/>
        <v>0.8</v>
      </c>
      <c r="AG117" s="551">
        <f t="shared" si="26"/>
        <v>0.8</v>
      </c>
      <c r="AH117" s="552">
        <f t="shared" si="27"/>
        <v>0.8</v>
      </c>
    </row>
    <row r="118" spans="18:34" x14ac:dyDescent="0.25">
      <c r="R118" s="548">
        <v>7.2916666666666602E-2</v>
      </c>
      <c r="S118" s="549">
        <f t="shared" si="14"/>
        <v>0.33</v>
      </c>
      <c r="T118" s="549">
        <f t="shared" si="15"/>
        <v>0.33</v>
      </c>
      <c r="U118" s="549">
        <f t="shared" si="16"/>
        <v>0.33</v>
      </c>
      <c r="V118" s="549">
        <f t="shared" si="17"/>
        <v>0.33</v>
      </c>
      <c r="W118" s="549">
        <f t="shared" si="18"/>
        <v>0.33</v>
      </c>
      <c r="X118" s="549">
        <f t="shared" si="19"/>
        <v>0.5</v>
      </c>
      <c r="Y118" s="550">
        <f t="shared" si="20"/>
        <v>0.5</v>
      </c>
      <c r="Z118" s="547"/>
      <c r="AA118" s="548">
        <v>7.2916666666666602E-2</v>
      </c>
      <c r="AB118" s="551">
        <f t="shared" si="21"/>
        <v>0.8</v>
      </c>
      <c r="AC118" s="551">
        <f t="shared" si="22"/>
        <v>0.8</v>
      </c>
      <c r="AD118" s="551">
        <f t="shared" si="23"/>
        <v>0.8</v>
      </c>
      <c r="AE118" s="551">
        <f t="shared" si="24"/>
        <v>0.8</v>
      </c>
      <c r="AF118" s="551">
        <f t="shared" si="25"/>
        <v>0.8</v>
      </c>
      <c r="AG118" s="551">
        <f t="shared" si="26"/>
        <v>0.8</v>
      </c>
      <c r="AH118" s="552">
        <f t="shared" si="27"/>
        <v>0.8</v>
      </c>
    </row>
    <row r="119" spans="18:34" x14ac:dyDescent="0.25">
      <c r="R119" s="548">
        <v>7.3611111111111099E-2</v>
      </c>
      <c r="S119" s="549">
        <f t="shared" si="14"/>
        <v>0.33</v>
      </c>
      <c r="T119" s="549">
        <f t="shared" si="15"/>
        <v>0.33</v>
      </c>
      <c r="U119" s="549">
        <f t="shared" si="16"/>
        <v>0.33</v>
      </c>
      <c r="V119" s="549">
        <f t="shared" si="17"/>
        <v>0.33</v>
      </c>
      <c r="W119" s="549">
        <f t="shared" si="18"/>
        <v>0.33</v>
      </c>
      <c r="X119" s="549">
        <f t="shared" si="19"/>
        <v>0.5</v>
      </c>
      <c r="Y119" s="550">
        <f t="shared" si="20"/>
        <v>0.5</v>
      </c>
      <c r="Z119" s="547"/>
      <c r="AA119" s="548">
        <v>7.3611111111111099E-2</v>
      </c>
      <c r="AB119" s="551">
        <f t="shared" si="21"/>
        <v>0.8</v>
      </c>
      <c r="AC119" s="551">
        <f t="shared" si="22"/>
        <v>0.8</v>
      </c>
      <c r="AD119" s="551">
        <f t="shared" si="23"/>
        <v>0.8</v>
      </c>
      <c r="AE119" s="551">
        <f t="shared" si="24"/>
        <v>0.8</v>
      </c>
      <c r="AF119" s="551">
        <f t="shared" si="25"/>
        <v>0.8</v>
      </c>
      <c r="AG119" s="551">
        <f t="shared" si="26"/>
        <v>0.8</v>
      </c>
      <c r="AH119" s="552">
        <f t="shared" si="27"/>
        <v>0.8</v>
      </c>
    </row>
    <row r="120" spans="18:34" x14ac:dyDescent="0.25">
      <c r="R120" s="548">
        <v>7.43055555555555E-2</v>
      </c>
      <c r="S120" s="549">
        <f t="shared" si="14"/>
        <v>0.33</v>
      </c>
      <c r="T120" s="549">
        <f t="shared" si="15"/>
        <v>0.33</v>
      </c>
      <c r="U120" s="549">
        <f t="shared" si="16"/>
        <v>0.33</v>
      </c>
      <c r="V120" s="549">
        <f t="shared" si="17"/>
        <v>0.33</v>
      </c>
      <c r="W120" s="549">
        <f t="shared" si="18"/>
        <v>0.33</v>
      </c>
      <c r="X120" s="549">
        <f t="shared" si="19"/>
        <v>0.5</v>
      </c>
      <c r="Y120" s="550">
        <f t="shared" si="20"/>
        <v>0.5</v>
      </c>
      <c r="Z120" s="547"/>
      <c r="AA120" s="548">
        <v>7.43055555555555E-2</v>
      </c>
      <c r="AB120" s="551">
        <f t="shared" si="21"/>
        <v>0.8</v>
      </c>
      <c r="AC120" s="551">
        <f t="shared" si="22"/>
        <v>0.8</v>
      </c>
      <c r="AD120" s="551">
        <f t="shared" si="23"/>
        <v>0.8</v>
      </c>
      <c r="AE120" s="551">
        <f t="shared" si="24"/>
        <v>0.8</v>
      </c>
      <c r="AF120" s="551">
        <f t="shared" si="25"/>
        <v>0.8</v>
      </c>
      <c r="AG120" s="551">
        <f t="shared" si="26"/>
        <v>0.8</v>
      </c>
      <c r="AH120" s="552">
        <f t="shared" si="27"/>
        <v>0.8</v>
      </c>
    </row>
    <row r="121" spans="18:34" x14ac:dyDescent="0.25">
      <c r="R121" s="548">
        <v>7.4999999999999997E-2</v>
      </c>
      <c r="S121" s="549">
        <f t="shared" si="14"/>
        <v>0.33</v>
      </c>
      <c r="T121" s="549">
        <f t="shared" si="15"/>
        <v>0.33</v>
      </c>
      <c r="U121" s="549">
        <f t="shared" si="16"/>
        <v>0.33</v>
      </c>
      <c r="V121" s="549">
        <f t="shared" si="17"/>
        <v>0.33</v>
      </c>
      <c r="W121" s="549">
        <f t="shared" si="18"/>
        <v>0.33</v>
      </c>
      <c r="X121" s="549">
        <f t="shared" si="19"/>
        <v>0.5</v>
      </c>
      <c r="Y121" s="550">
        <f t="shared" si="20"/>
        <v>0.5</v>
      </c>
      <c r="Z121" s="547"/>
      <c r="AA121" s="548">
        <v>7.4999999999999997E-2</v>
      </c>
      <c r="AB121" s="551">
        <f t="shared" si="21"/>
        <v>0.8</v>
      </c>
      <c r="AC121" s="551">
        <f t="shared" si="22"/>
        <v>0.8</v>
      </c>
      <c r="AD121" s="551">
        <f t="shared" si="23"/>
        <v>0.8</v>
      </c>
      <c r="AE121" s="551">
        <f t="shared" si="24"/>
        <v>0.8</v>
      </c>
      <c r="AF121" s="551">
        <f t="shared" si="25"/>
        <v>0.8</v>
      </c>
      <c r="AG121" s="551">
        <f t="shared" si="26"/>
        <v>0.8</v>
      </c>
      <c r="AH121" s="552">
        <f t="shared" si="27"/>
        <v>0.8</v>
      </c>
    </row>
    <row r="122" spans="18:34" x14ac:dyDescent="0.25">
      <c r="R122" s="548">
        <v>7.5694444444444398E-2</v>
      </c>
      <c r="S122" s="549">
        <f t="shared" si="14"/>
        <v>0.33</v>
      </c>
      <c r="T122" s="549">
        <f t="shared" si="15"/>
        <v>0.33</v>
      </c>
      <c r="U122" s="549">
        <f t="shared" si="16"/>
        <v>0.33</v>
      </c>
      <c r="V122" s="549">
        <f t="shared" si="17"/>
        <v>0.33</v>
      </c>
      <c r="W122" s="549">
        <f t="shared" si="18"/>
        <v>0.33</v>
      </c>
      <c r="X122" s="549">
        <f t="shared" si="19"/>
        <v>0.5</v>
      </c>
      <c r="Y122" s="550">
        <f t="shared" si="20"/>
        <v>0.5</v>
      </c>
      <c r="Z122" s="547"/>
      <c r="AA122" s="548">
        <v>7.5694444444444398E-2</v>
      </c>
      <c r="AB122" s="551">
        <f t="shared" si="21"/>
        <v>0.8</v>
      </c>
      <c r="AC122" s="551">
        <f t="shared" si="22"/>
        <v>0.8</v>
      </c>
      <c r="AD122" s="551">
        <f t="shared" si="23"/>
        <v>0.8</v>
      </c>
      <c r="AE122" s="551">
        <f t="shared" si="24"/>
        <v>0.8</v>
      </c>
      <c r="AF122" s="551">
        <f t="shared" si="25"/>
        <v>0.8</v>
      </c>
      <c r="AG122" s="551">
        <f t="shared" si="26"/>
        <v>0.8</v>
      </c>
      <c r="AH122" s="552">
        <f t="shared" si="27"/>
        <v>0.8</v>
      </c>
    </row>
    <row r="123" spans="18:34" x14ac:dyDescent="0.25">
      <c r="R123" s="548">
        <v>7.6388888888888895E-2</v>
      </c>
      <c r="S123" s="549">
        <f t="shared" si="14"/>
        <v>0.33</v>
      </c>
      <c r="T123" s="549">
        <f t="shared" si="15"/>
        <v>0.33</v>
      </c>
      <c r="U123" s="549">
        <f t="shared" si="16"/>
        <v>0.33</v>
      </c>
      <c r="V123" s="549">
        <f t="shared" si="17"/>
        <v>0.33</v>
      </c>
      <c r="W123" s="549">
        <f t="shared" si="18"/>
        <v>0.33</v>
      </c>
      <c r="X123" s="549">
        <f t="shared" si="19"/>
        <v>0.5</v>
      </c>
      <c r="Y123" s="550">
        <f t="shared" si="20"/>
        <v>0.5</v>
      </c>
      <c r="Z123" s="547"/>
      <c r="AA123" s="548">
        <v>7.6388888888888895E-2</v>
      </c>
      <c r="AB123" s="551">
        <f t="shared" si="21"/>
        <v>0.8</v>
      </c>
      <c r="AC123" s="551">
        <f t="shared" si="22"/>
        <v>0.8</v>
      </c>
      <c r="AD123" s="551">
        <f t="shared" si="23"/>
        <v>0.8</v>
      </c>
      <c r="AE123" s="551">
        <f t="shared" si="24"/>
        <v>0.8</v>
      </c>
      <c r="AF123" s="551">
        <f t="shared" si="25"/>
        <v>0.8</v>
      </c>
      <c r="AG123" s="551">
        <f t="shared" si="26"/>
        <v>0.8</v>
      </c>
      <c r="AH123" s="552">
        <f t="shared" si="27"/>
        <v>0.8</v>
      </c>
    </row>
    <row r="124" spans="18:34" x14ac:dyDescent="0.25">
      <c r="R124" s="548">
        <v>7.7083333333333295E-2</v>
      </c>
      <c r="S124" s="549">
        <f t="shared" si="14"/>
        <v>0.33</v>
      </c>
      <c r="T124" s="549">
        <f t="shared" si="15"/>
        <v>0.33</v>
      </c>
      <c r="U124" s="549">
        <f t="shared" si="16"/>
        <v>0.33</v>
      </c>
      <c r="V124" s="549">
        <f t="shared" si="17"/>
        <v>0.33</v>
      </c>
      <c r="W124" s="549">
        <f t="shared" si="18"/>
        <v>0.33</v>
      </c>
      <c r="X124" s="549">
        <f t="shared" si="19"/>
        <v>0.5</v>
      </c>
      <c r="Y124" s="550">
        <f t="shared" si="20"/>
        <v>0.5</v>
      </c>
      <c r="Z124" s="547"/>
      <c r="AA124" s="548">
        <v>7.7083333333333295E-2</v>
      </c>
      <c r="AB124" s="551">
        <f t="shared" si="21"/>
        <v>0.8</v>
      </c>
      <c r="AC124" s="551">
        <f t="shared" si="22"/>
        <v>0.8</v>
      </c>
      <c r="AD124" s="551">
        <f t="shared" si="23"/>
        <v>0.8</v>
      </c>
      <c r="AE124" s="551">
        <f t="shared" si="24"/>
        <v>0.8</v>
      </c>
      <c r="AF124" s="551">
        <f t="shared" si="25"/>
        <v>0.8</v>
      </c>
      <c r="AG124" s="551">
        <f t="shared" si="26"/>
        <v>0.8</v>
      </c>
      <c r="AH124" s="552">
        <f t="shared" si="27"/>
        <v>0.8</v>
      </c>
    </row>
    <row r="125" spans="18:34" x14ac:dyDescent="0.25">
      <c r="R125" s="548">
        <v>7.7777777777777696E-2</v>
      </c>
      <c r="S125" s="549">
        <f t="shared" si="14"/>
        <v>0.33</v>
      </c>
      <c r="T125" s="549">
        <f t="shared" si="15"/>
        <v>0.33</v>
      </c>
      <c r="U125" s="549">
        <f t="shared" si="16"/>
        <v>0.33</v>
      </c>
      <c r="V125" s="549">
        <f t="shared" si="17"/>
        <v>0.33</v>
      </c>
      <c r="W125" s="549">
        <f t="shared" si="18"/>
        <v>0.33</v>
      </c>
      <c r="X125" s="549">
        <f t="shared" si="19"/>
        <v>0.5</v>
      </c>
      <c r="Y125" s="550">
        <f t="shared" si="20"/>
        <v>0.5</v>
      </c>
      <c r="Z125" s="547"/>
      <c r="AA125" s="548">
        <v>7.7777777777777696E-2</v>
      </c>
      <c r="AB125" s="551">
        <f t="shared" si="21"/>
        <v>0.8</v>
      </c>
      <c r="AC125" s="551">
        <f t="shared" si="22"/>
        <v>0.8</v>
      </c>
      <c r="AD125" s="551">
        <f t="shared" si="23"/>
        <v>0.8</v>
      </c>
      <c r="AE125" s="551">
        <f t="shared" si="24"/>
        <v>0.8</v>
      </c>
      <c r="AF125" s="551">
        <f t="shared" si="25"/>
        <v>0.8</v>
      </c>
      <c r="AG125" s="551">
        <f t="shared" si="26"/>
        <v>0.8</v>
      </c>
      <c r="AH125" s="552">
        <f t="shared" si="27"/>
        <v>0.8</v>
      </c>
    </row>
    <row r="126" spans="18:34" x14ac:dyDescent="0.25">
      <c r="R126" s="548">
        <v>7.8472222222222193E-2</v>
      </c>
      <c r="S126" s="549">
        <f t="shared" si="14"/>
        <v>0.33</v>
      </c>
      <c r="T126" s="549">
        <f t="shared" si="15"/>
        <v>0.33</v>
      </c>
      <c r="U126" s="549">
        <f t="shared" si="16"/>
        <v>0.33</v>
      </c>
      <c r="V126" s="549">
        <f t="shared" si="17"/>
        <v>0.33</v>
      </c>
      <c r="W126" s="549">
        <f t="shared" si="18"/>
        <v>0.33</v>
      </c>
      <c r="X126" s="549">
        <f t="shared" si="19"/>
        <v>0.5</v>
      </c>
      <c r="Y126" s="550">
        <f t="shared" si="20"/>
        <v>0.5</v>
      </c>
      <c r="Z126" s="547"/>
      <c r="AA126" s="548">
        <v>7.8472222222222193E-2</v>
      </c>
      <c r="AB126" s="551">
        <f t="shared" si="21"/>
        <v>0.8</v>
      </c>
      <c r="AC126" s="551">
        <f t="shared" si="22"/>
        <v>0.8</v>
      </c>
      <c r="AD126" s="551">
        <f t="shared" si="23"/>
        <v>0.8</v>
      </c>
      <c r="AE126" s="551">
        <f t="shared" si="24"/>
        <v>0.8</v>
      </c>
      <c r="AF126" s="551">
        <f t="shared" si="25"/>
        <v>0.8</v>
      </c>
      <c r="AG126" s="551">
        <f t="shared" si="26"/>
        <v>0.8</v>
      </c>
      <c r="AH126" s="552">
        <f t="shared" si="27"/>
        <v>0.8</v>
      </c>
    </row>
    <row r="127" spans="18:34" x14ac:dyDescent="0.25">
      <c r="R127" s="548">
        <v>7.9166666666666594E-2</v>
      </c>
      <c r="S127" s="549">
        <f t="shared" si="14"/>
        <v>0.33</v>
      </c>
      <c r="T127" s="549">
        <f t="shared" si="15"/>
        <v>0.33</v>
      </c>
      <c r="U127" s="549">
        <f t="shared" si="16"/>
        <v>0.33</v>
      </c>
      <c r="V127" s="549">
        <f t="shared" si="17"/>
        <v>0.33</v>
      </c>
      <c r="W127" s="549">
        <f t="shared" si="18"/>
        <v>0.33</v>
      </c>
      <c r="X127" s="549">
        <f t="shared" si="19"/>
        <v>0.5</v>
      </c>
      <c r="Y127" s="550">
        <f t="shared" si="20"/>
        <v>0.5</v>
      </c>
      <c r="Z127" s="547"/>
      <c r="AA127" s="548">
        <v>7.9166666666666594E-2</v>
      </c>
      <c r="AB127" s="551">
        <f t="shared" si="21"/>
        <v>0.8</v>
      </c>
      <c r="AC127" s="551">
        <f t="shared" si="22"/>
        <v>0.8</v>
      </c>
      <c r="AD127" s="551">
        <f t="shared" si="23"/>
        <v>0.8</v>
      </c>
      <c r="AE127" s="551">
        <f t="shared" si="24"/>
        <v>0.8</v>
      </c>
      <c r="AF127" s="551">
        <f t="shared" si="25"/>
        <v>0.8</v>
      </c>
      <c r="AG127" s="551">
        <f t="shared" si="26"/>
        <v>0.8</v>
      </c>
      <c r="AH127" s="552">
        <f t="shared" si="27"/>
        <v>0.8</v>
      </c>
    </row>
    <row r="128" spans="18:34" x14ac:dyDescent="0.25">
      <c r="R128" s="548">
        <v>7.9861111111111105E-2</v>
      </c>
      <c r="S128" s="549">
        <f t="shared" si="14"/>
        <v>0.33</v>
      </c>
      <c r="T128" s="549">
        <f t="shared" si="15"/>
        <v>0.33</v>
      </c>
      <c r="U128" s="549">
        <f t="shared" si="16"/>
        <v>0.33</v>
      </c>
      <c r="V128" s="549">
        <f t="shared" si="17"/>
        <v>0.33</v>
      </c>
      <c r="W128" s="549">
        <f t="shared" si="18"/>
        <v>0.33</v>
      </c>
      <c r="X128" s="549">
        <f t="shared" si="19"/>
        <v>0.5</v>
      </c>
      <c r="Y128" s="550">
        <f t="shared" si="20"/>
        <v>0.5</v>
      </c>
      <c r="Z128" s="547"/>
      <c r="AA128" s="548">
        <v>7.9861111111111105E-2</v>
      </c>
      <c r="AB128" s="551">
        <f t="shared" si="21"/>
        <v>0.8</v>
      </c>
      <c r="AC128" s="551">
        <f t="shared" si="22"/>
        <v>0.8</v>
      </c>
      <c r="AD128" s="551">
        <f t="shared" si="23"/>
        <v>0.8</v>
      </c>
      <c r="AE128" s="551">
        <f t="shared" si="24"/>
        <v>0.8</v>
      </c>
      <c r="AF128" s="551">
        <f t="shared" si="25"/>
        <v>0.8</v>
      </c>
      <c r="AG128" s="551">
        <f t="shared" si="26"/>
        <v>0.8</v>
      </c>
      <c r="AH128" s="552">
        <f t="shared" si="27"/>
        <v>0.8</v>
      </c>
    </row>
    <row r="129" spans="18:34" x14ac:dyDescent="0.25">
      <c r="R129" s="548">
        <v>8.0555555555555505E-2</v>
      </c>
      <c r="S129" s="549">
        <f t="shared" si="14"/>
        <v>0.33</v>
      </c>
      <c r="T129" s="549">
        <f t="shared" si="15"/>
        <v>0.33</v>
      </c>
      <c r="U129" s="549">
        <f t="shared" si="16"/>
        <v>0.33</v>
      </c>
      <c r="V129" s="549">
        <f t="shared" si="17"/>
        <v>0.33</v>
      </c>
      <c r="W129" s="549">
        <f t="shared" si="18"/>
        <v>0.33</v>
      </c>
      <c r="X129" s="549">
        <f t="shared" si="19"/>
        <v>0.5</v>
      </c>
      <c r="Y129" s="550">
        <f t="shared" si="20"/>
        <v>0.5</v>
      </c>
      <c r="Z129" s="547"/>
      <c r="AA129" s="548">
        <v>8.0555555555555505E-2</v>
      </c>
      <c r="AB129" s="551">
        <f t="shared" si="21"/>
        <v>0.8</v>
      </c>
      <c r="AC129" s="551">
        <f t="shared" si="22"/>
        <v>0.8</v>
      </c>
      <c r="AD129" s="551">
        <f t="shared" si="23"/>
        <v>0.8</v>
      </c>
      <c r="AE129" s="551">
        <f t="shared" si="24"/>
        <v>0.8</v>
      </c>
      <c r="AF129" s="551">
        <f t="shared" si="25"/>
        <v>0.8</v>
      </c>
      <c r="AG129" s="551">
        <f t="shared" si="26"/>
        <v>0.8</v>
      </c>
      <c r="AH129" s="552">
        <f t="shared" si="27"/>
        <v>0.8</v>
      </c>
    </row>
    <row r="130" spans="18:34" x14ac:dyDescent="0.25">
      <c r="R130" s="548">
        <v>8.1250000000000003E-2</v>
      </c>
      <c r="S130" s="549">
        <f t="shared" si="14"/>
        <v>0.33</v>
      </c>
      <c r="T130" s="549">
        <f t="shared" si="15"/>
        <v>0.33</v>
      </c>
      <c r="U130" s="549">
        <f t="shared" si="16"/>
        <v>0.33</v>
      </c>
      <c r="V130" s="549">
        <f t="shared" si="17"/>
        <v>0.33</v>
      </c>
      <c r="W130" s="549">
        <f t="shared" si="18"/>
        <v>0.33</v>
      </c>
      <c r="X130" s="549">
        <f t="shared" si="19"/>
        <v>0.5</v>
      </c>
      <c r="Y130" s="550">
        <f t="shared" si="20"/>
        <v>0.5</v>
      </c>
      <c r="Z130" s="547"/>
      <c r="AA130" s="548">
        <v>8.1250000000000003E-2</v>
      </c>
      <c r="AB130" s="551">
        <f t="shared" si="21"/>
        <v>0.8</v>
      </c>
      <c r="AC130" s="551">
        <f t="shared" si="22"/>
        <v>0.8</v>
      </c>
      <c r="AD130" s="551">
        <f t="shared" si="23"/>
        <v>0.8</v>
      </c>
      <c r="AE130" s="551">
        <f t="shared" si="24"/>
        <v>0.8</v>
      </c>
      <c r="AF130" s="551">
        <f t="shared" si="25"/>
        <v>0.8</v>
      </c>
      <c r="AG130" s="551">
        <f t="shared" si="26"/>
        <v>0.8</v>
      </c>
      <c r="AH130" s="552">
        <f t="shared" si="27"/>
        <v>0.8</v>
      </c>
    </row>
    <row r="131" spans="18:34" x14ac:dyDescent="0.25">
      <c r="R131" s="548">
        <v>8.1944444444444403E-2</v>
      </c>
      <c r="S131" s="549">
        <f t="shared" si="14"/>
        <v>0.33</v>
      </c>
      <c r="T131" s="549">
        <f t="shared" si="15"/>
        <v>0.33</v>
      </c>
      <c r="U131" s="549">
        <f t="shared" si="16"/>
        <v>0.33</v>
      </c>
      <c r="V131" s="549">
        <f t="shared" si="17"/>
        <v>0.33</v>
      </c>
      <c r="W131" s="549">
        <f t="shared" si="18"/>
        <v>0.33</v>
      </c>
      <c r="X131" s="549">
        <f t="shared" si="19"/>
        <v>0.5</v>
      </c>
      <c r="Y131" s="550">
        <f t="shared" si="20"/>
        <v>0.5</v>
      </c>
      <c r="Z131" s="547"/>
      <c r="AA131" s="548">
        <v>8.1944444444444403E-2</v>
      </c>
      <c r="AB131" s="551">
        <f t="shared" si="21"/>
        <v>0.8</v>
      </c>
      <c r="AC131" s="551">
        <f t="shared" si="22"/>
        <v>0.8</v>
      </c>
      <c r="AD131" s="551">
        <f t="shared" si="23"/>
        <v>0.8</v>
      </c>
      <c r="AE131" s="551">
        <f t="shared" si="24"/>
        <v>0.8</v>
      </c>
      <c r="AF131" s="551">
        <f t="shared" si="25"/>
        <v>0.8</v>
      </c>
      <c r="AG131" s="551">
        <f t="shared" si="26"/>
        <v>0.8</v>
      </c>
      <c r="AH131" s="552">
        <f t="shared" si="27"/>
        <v>0.8</v>
      </c>
    </row>
    <row r="132" spans="18:34" x14ac:dyDescent="0.25">
      <c r="R132" s="548">
        <v>8.2638888888888803E-2</v>
      </c>
      <c r="S132" s="549">
        <f t="shared" si="14"/>
        <v>0.33</v>
      </c>
      <c r="T132" s="549">
        <f t="shared" si="15"/>
        <v>0.33</v>
      </c>
      <c r="U132" s="549">
        <f t="shared" si="16"/>
        <v>0.33</v>
      </c>
      <c r="V132" s="549">
        <f t="shared" si="17"/>
        <v>0.33</v>
      </c>
      <c r="W132" s="549">
        <f t="shared" si="18"/>
        <v>0.33</v>
      </c>
      <c r="X132" s="549">
        <f t="shared" si="19"/>
        <v>0.5</v>
      </c>
      <c r="Y132" s="550">
        <f t="shared" si="20"/>
        <v>0.5</v>
      </c>
      <c r="Z132" s="547"/>
      <c r="AA132" s="548">
        <v>8.2638888888888803E-2</v>
      </c>
      <c r="AB132" s="551">
        <f t="shared" si="21"/>
        <v>0.8</v>
      </c>
      <c r="AC132" s="551">
        <f t="shared" si="22"/>
        <v>0.8</v>
      </c>
      <c r="AD132" s="551">
        <f t="shared" si="23"/>
        <v>0.8</v>
      </c>
      <c r="AE132" s="551">
        <f t="shared" si="24"/>
        <v>0.8</v>
      </c>
      <c r="AF132" s="551">
        <f t="shared" si="25"/>
        <v>0.8</v>
      </c>
      <c r="AG132" s="551">
        <f t="shared" si="26"/>
        <v>0.8</v>
      </c>
      <c r="AH132" s="552">
        <f t="shared" si="27"/>
        <v>0.8</v>
      </c>
    </row>
    <row r="133" spans="18:34" x14ac:dyDescent="0.25">
      <c r="R133" s="548">
        <v>8.3333333333333301E-2</v>
      </c>
      <c r="S133" s="549">
        <f t="shared" si="14"/>
        <v>0.33</v>
      </c>
      <c r="T133" s="549">
        <f t="shared" si="15"/>
        <v>0.33</v>
      </c>
      <c r="U133" s="549">
        <f t="shared" si="16"/>
        <v>0.33</v>
      </c>
      <c r="V133" s="549">
        <f t="shared" si="17"/>
        <v>0.33</v>
      </c>
      <c r="W133" s="549">
        <f t="shared" si="18"/>
        <v>0.33</v>
      </c>
      <c r="X133" s="549">
        <f t="shared" si="19"/>
        <v>0.5</v>
      </c>
      <c r="Y133" s="550">
        <f t="shared" si="20"/>
        <v>0.5</v>
      </c>
      <c r="Z133" s="547"/>
      <c r="AA133" s="548">
        <v>8.3333333333333301E-2</v>
      </c>
      <c r="AB133" s="551">
        <f t="shared" si="21"/>
        <v>0.8</v>
      </c>
      <c r="AC133" s="551">
        <f t="shared" si="22"/>
        <v>0.8</v>
      </c>
      <c r="AD133" s="551">
        <f t="shared" si="23"/>
        <v>0.8</v>
      </c>
      <c r="AE133" s="551">
        <f t="shared" si="24"/>
        <v>0.8</v>
      </c>
      <c r="AF133" s="551">
        <f t="shared" si="25"/>
        <v>0.8</v>
      </c>
      <c r="AG133" s="551">
        <f t="shared" si="26"/>
        <v>0.8</v>
      </c>
      <c r="AH133" s="552">
        <f t="shared" si="27"/>
        <v>0.8</v>
      </c>
    </row>
    <row r="134" spans="18:34" x14ac:dyDescent="0.25">
      <c r="R134" s="548">
        <v>8.4027777777777701E-2</v>
      </c>
      <c r="S134" s="549">
        <f t="shared" si="14"/>
        <v>0.33</v>
      </c>
      <c r="T134" s="549">
        <f t="shared" si="15"/>
        <v>0.33</v>
      </c>
      <c r="U134" s="549">
        <f t="shared" si="16"/>
        <v>0.33</v>
      </c>
      <c r="V134" s="549">
        <f t="shared" si="17"/>
        <v>0.33</v>
      </c>
      <c r="W134" s="549">
        <f t="shared" si="18"/>
        <v>0.33</v>
      </c>
      <c r="X134" s="549">
        <f t="shared" si="19"/>
        <v>0.5</v>
      </c>
      <c r="Y134" s="550">
        <f t="shared" si="20"/>
        <v>0.5</v>
      </c>
      <c r="Z134" s="547"/>
      <c r="AA134" s="548">
        <v>8.4027777777777701E-2</v>
      </c>
      <c r="AB134" s="551">
        <f t="shared" si="21"/>
        <v>0.8</v>
      </c>
      <c r="AC134" s="551">
        <f t="shared" si="22"/>
        <v>0.8</v>
      </c>
      <c r="AD134" s="551">
        <f t="shared" si="23"/>
        <v>0.8</v>
      </c>
      <c r="AE134" s="551">
        <f t="shared" si="24"/>
        <v>0.8</v>
      </c>
      <c r="AF134" s="551">
        <f t="shared" si="25"/>
        <v>0.8</v>
      </c>
      <c r="AG134" s="551">
        <f t="shared" si="26"/>
        <v>0.8</v>
      </c>
      <c r="AH134" s="552">
        <f t="shared" si="27"/>
        <v>0.8</v>
      </c>
    </row>
    <row r="135" spans="18:34" x14ac:dyDescent="0.25">
      <c r="R135" s="548">
        <v>8.4722222222222199E-2</v>
      </c>
      <c r="S135" s="549">
        <f t="shared" si="14"/>
        <v>0.33</v>
      </c>
      <c r="T135" s="549">
        <f t="shared" si="15"/>
        <v>0.33</v>
      </c>
      <c r="U135" s="549">
        <f t="shared" si="16"/>
        <v>0.33</v>
      </c>
      <c r="V135" s="549">
        <f t="shared" si="17"/>
        <v>0.33</v>
      </c>
      <c r="W135" s="549">
        <f t="shared" si="18"/>
        <v>0.33</v>
      </c>
      <c r="X135" s="549">
        <f t="shared" si="19"/>
        <v>0.5</v>
      </c>
      <c r="Y135" s="550">
        <f t="shared" si="20"/>
        <v>0.5</v>
      </c>
      <c r="Z135" s="547"/>
      <c r="AA135" s="548">
        <v>8.4722222222222199E-2</v>
      </c>
      <c r="AB135" s="551">
        <f t="shared" si="21"/>
        <v>0.8</v>
      </c>
      <c r="AC135" s="551">
        <f t="shared" si="22"/>
        <v>0.8</v>
      </c>
      <c r="AD135" s="551">
        <f t="shared" si="23"/>
        <v>0.8</v>
      </c>
      <c r="AE135" s="551">
        <f t="shared" si="24"/>
        <v>0.8</v>
      </c>
      <c r="AF135" s="551">
        <f t="shared" si="25"/>
        <v>0.8</v>
      </c>
      <c r="AG135" s="551">
        <f t="shared" si="26"/>
        <v>0.8</v>
      </c>
      <c r="AH135" s="552">
        <f t="shared" si="27"/>
        <v>0.8</v>
      </c>
    </row>
    <row r="136" spans="18:34" x14ac:dyDescent="0.25">
      <c r="R136" s="548">
        <v>8.5416666666666599E-2</v>
      </c>
      <c r="S136" s="549">
        <f t="shared" si="14"/>
        <v>0.33</v>
      </c>
      <c r="T136" s="549">
        <f t="shared" si="15"/>
        <v>0.33</v>
      </c>
      <c r="U136" s="549">
        <f t="shared" si="16"/>
        <v>0.33</v>
      </c>
      <c r="V136" s="549">
        <f t="shared" si="17"/>
        <v>0.33</v>
      </c>
      <c r="W136" s="549">
        <f t="shared" si="18"/>
        <v>0.33</v>
      </c>
      <c r="X136" s="549">
        <f t="shared" si="19"/>
        <v>0.5</v>
      </c>
      <c r="Y136" s="550">
        <f t="shared" si="20"/>
        <v>0.5</v>
      </c>
      <c r="Z136" s="547"/>
      <c r="AA136" s="548">
        <v>8.5416666666666599E-2</v>
      </c>
      <c r="AB136" s="551">
        <f t="shared" si="21"/>
        <v>0.8</v>
      </c>
      <c r="AC136" s="551">
        <f t="shared" si="22"/>
        <v>0.8</v>
      </c>
      <c r="AD136" s="551">
        <f t="shared" si="23"/>
        <v>0.8</v>
      </c>
      <c r="AE136" s="551">
        <f t="shared" si="24"/>
        <v>0.8</v>
      </c>
      <c r="AF136" s="551">
        <f t="shared" si="25"/>
        <v>0.8</v>
      </c>
      <c r="AG136" s="551">
        <f t="shared" si="26"/>
        <v>0.8</v>
      </c>
      <c r="AH136" s="552">
        <f t="shared" si="27"/>
        <v>0.8</v>
      </c>
    </row>
    <row r="137" spans="18:34" x14ac:dyDescent="0.25">
      <c r="R137" s="548">
        <v>8.6111111111111097E-2</v>
      </c>
      <c r="S137" s="549">
        <f t="shared" si="14"/>
        <v>0.33</v>
      </c>
      <c r="T137" s="549">
        <f t="shared" si="15"/>
        <v>0.33</v>
      </c>
      <c r="U137" s="549">
        <f t="shared" si="16"/>
        <v>0.33</v>
      </c>
      <c r="V137" s="549">
        <f t="shared" si="17"/>
        <v>0.33</v>
      </c>
      <c r="W137" s="549">
        <f t="shared" si="18"/>
        <v>0.33</v>
      </c>
      <c r="X137" s="549">
        <f t="shared" si="19"/>
        <v>0.5</v>
      </c>
      <c r="Y137" s="550">
        <f t="shared" si="20"/>
        <v>0.5</v>
      </c>
      <c r="Z137" s="547"/>
      <c r="AA137" s="548">
        <v>8.6111111111111097E-2</v>
      </c>
      <c r="AB137" s="551">
        <f t="shared" si="21"/>
        <v>0.8</v>
      </c>
      <c r="AC137" s="551">
        <f t="shared" si="22"/>
        <v>0.8</v>
      </c>
      <c r="AD137" s="551">
        <f t="shared" si="23"/>
        <v>0.8</v>
      </c>
      <c r="AE137" s="551">
        <f t="shared" si="24"/>
        <v>0.8</v>
      </c>
      <c r="AF137" s="551">
        <f t="shared" si="25"/>
        <v>0.8</v>
      </c>
      <c r="AG137" s="551">
        <f t="shared" si="26"/>
        <v>0.8</v>
      </c>
      <c r="AH137" s="552">
        <f t="shared" si="27"/>
        <v>0.8</v>
      </c>
    </row>
    <row r="138" spans="18:34" x14ac:dyDescent="0.25">
      <c r="R138" s="548">
        <v>8.6805555555555497E-2</v>
      </c>
      <c r="S138" s="549">
        <f t="shared" si="14"/>
        <v>0.33</v>
      </c>
      <c r="T138" s="549">
        <f t="shared" si="15"/>
        <v>0.33</v>
      </c>
      <c r="U138" s="549">
        <f t="shared" si="16"/>
        <v>0.33</v>
      </c>
      <c r="V138" s="549">
        <f t="shared" si="17"/>
        <v>0.33</v>
      </c>
      <c r="W138" s="549">
        <f t="shared" si="18"/>
        <v>0.33</v>
      </c>
      <c r="X138" s="549">
        <f t="shared" si="19"/>
        <v>0.5</v>
      </c>
      <c r="Y138" s="550">
        <f t="shared" si="20"/>
        <v>0.5</v>
      </c>
      <c r="Z138" s="547"/>
      <c r="AA138" s="548">
        <v>8.6805555555555497E-2</v>
      </c>
      <c r="AB138" s="551">
        <f t="shared" si="21"/>
        <v>0.8</v>
      </c>
      <c r="AC138" s="551">
        <f t="shared" si="22"/>
        <v>0.8</v>
      </c>
      <c r="AD138" s="551">
        <f t="shared" si="23"/>
        <v>0.8</v>
      </c>
      <c r="AE138" s="551">
        <f t="shared" si="24"/>
        <v>0.8</v>
      </c>
      <c r="AF138" s="551">
        <f t="shared" si="25"/>
        <v>0.8</v>
      </c>
      <c r="AG138" s="551">
        <f t="shared" si="26"/>
        <v>0.8</v>
      </c>
      <c r="AH138" s="552">
        <f t="shared" si="27"/>
        <v>0.8</v>
      </c>
    </row>
    <row r="139" spans="18:34" x14ac:dyDescent="0.25">
      <c r="R139" s="548">
        <v>8.7499999999999994E-2</v>
      </c>
      <c r="S139" s="549">
        <f t="shared" si="14"/>
        <v>0.33</v>
      </c>
      <c r="T139" s="549">
        <f t="shared" si="15"/>
        <v>0.33</v>
      </c>
      <c r="U139" s="549">
        <f t="shared" si="16"/>
        <v>0.33</v>
      </c>
      <c r="V139" s="549">
        <f t="shared" si="17"/>
        <v>0.33</v>
      </c>
      <c r="W139" s="549">
        <f t="shared" si="18"/>
        <v>0.33</v>
      </c>
      <c r="X139" s="549">
        <f t="shared" si="19"/>
        <v>0.5</v>
      </c>
      <c r="Y139" s="550">
        <f t="shared" si="20"/>
        <v>0.5</v>
      </c>
      <c r="Z139" s="547"/>
      <c r="AA139" s="548">
        <v>8.7499999999999994E-2</v>
      </c>
      <c r="AB139" s="551">
        <f t="shared" si="21"/>
        <v>0.8</v>
      </c>
      <c r="AC139" s="551">
        <f t="shared" si="22"/>
        <v>0.8</v>
      </c>
      <c r="AD139" s="551">
        <f t="shared" si="23"/>
        <v>0.8</v>
      </c>
      <c r="AE139" s="551">
        <f t="shared" si="24"/>
        <v>0.8</v>
      </c>
      <c r="AF139" s="551">
        <f t="shared" si="25"/>
        <v>0.8</v>
      </c>
      <c r="AG139" s="551">
        <f t="shared" si="26"/>
        <v>0.8</v>
      </c>
      <c r="AH139" s="552">
        <f t="shared" si="27"/>
        <v>0.8</v>
      </c>
    </row>
    <row r="140" spans="18:34" x14ac:dyDescent="0.25">
      <c r="R140" s="548">
        <v>8.8194444444444395E-2</v>
      </c>
      <c r="S140" s="549">
        <f t="shared" si="14"/>
        <v>0.33</v>
      </c>
      <c r="T140" s="549">
        <f t="shared" si="15"/>
        <v>0.33</v>
      </c>
      <c r="U140" s="549">
        <f t="shared" si="16"/>
        <v>0.33</v>
      </c>
      <c r="V140" s="549">
        <f t="shared" si="17"/>
        <v>0.33</v>
      </c>
      <c r="W140" s="549">
        <f t="shared" si="18"/>
        <v>0.33</v>
      </c>
      <c r="X140" s="549">
        <f t="shared" si="19"/>
        <v>0.5</v>
      </c>
      <c r="Y140" s="550">
        <f t="shared" si="20"/>
        <v>0.5</v>
      </c>
      <c r="Z140" s="547"/>
      <c r="AA140" s="548">
        <v>8.8194444444444395E-2</v>
      </c>
      <c r="AB140" s="551">
        <f t="shared" si="21"/>
        <v>0.8</v>
      </c>
      <c r="AC140" s="551">
        <f t="shared" si="22"/>
        <v>0.8</v>
      </c>
      <c r="AD140" s="551">
        <f t="shared" si="23"/>
        <v>0.8</v>
      </c>
      <c r="AE140" s="551">
        <f t="shared" si="24"/>
        <v>0.8</v>
      </c>
      <c r="AF140" s="551">
        <f t="shared" si="25"/>
        <v>0.8</v>
      </c>
      <c r="AG140" s="551">
        <f t="shared" si="26"/>
        <v>0.8</v>
      </c>
      <c r="AH140" s="552">
        <f t="shared" si="27"/>
        <v>0.8</v>
      </c>
    </row>
    <row r="141" spans="18:34" x14ac:dyDescent="0.25">
      <c r="R141" s="548">
        <v>8.8888888888888906E-2</v>
      </c>
      <c r="S141" s="549">
        <f t="shared" si="14"/>
        <v>0.33</v>
      </c>
      <c r="T141" s="549">
        <f t="shared" si="15"/>
        <v>0.33</v>
      </c>
      <c r="U141" s="549">
        <f t="shared" si="16"/>
        <v>0.33</v>
      </c>
      <c r="V141" s="549">
        <f t="shared" si="17"/>
        <v>0.33</v>
      </c>
      <c r="W141" s="549">
        <f t="shared" si="18"/>
        <v>0.33</v>
      </c>
      <c r="X141" s="549">
        <f t="shared" si="19"/>
        <v>0.5</v>
      </c>
      <c r="Y141" s="550">
        <f t="shared" si="20"/>
        <v>0.5</v>
      </c>
      <c r="Z141" s="547"/>
      <c r="AA141" s="548">
        <v>8.8888888888888906E-2</v>
      </c>
      <c r="AB141" s="551">
        <f t="shared" si="21"/>
        <v>0.8</v>
      </c>
      <c r="AC141" s="551">
        <f t="shared" si="22"/>
        <v>0.8</v>
      </c>
      <c r="AD141" s="551">
        <f t="shared" si="23"/>
        <v>0.8</v>
      </c>
      <c r="AE141" s="551">
        <f t="shared" si="24"/>
        <v>0.8</v>
      </c>
      <c r="AF141" s="551">
        <f t="shared" si="25"/>
        <v>0.8</v>
      </c>
      <c r="AG141" s="551">
        <f t="shared" si="26"/>
        <v>0.8</v>
      </c>
      <c r="AH141" s="552">
        <f t="shared" si="27"/>
        <v>0.8</v>
      </c>
    </row>
    <row r="142" spans="18:34" x14ac:dyDescent="0.25">
      <c r="R142" s="548">
        <v>8.9583333333333307E-2</v>
      </c>
      <c r="S142" s="549">
        <f t="shared" ref="S142:S205" si="28">$S$8</f>
        <v>0.33</v>
      </c>
      <c r="T142" s="549">
        <f t="shared" ref="T142:T205" si="29">$T$8</f>
        <v>0.33</v>
      </c>
      <c r="U142" s="549">
        <f t="shared" ref="U142:U205" si="30">$U$8</f>
        <v>0.33</v>
      </c>
      <c r="V142" s="549">
        <f t="shared" ref="V142:V205" si="31">$V$8</f>
        <v>0.33</v>
      </c>
      <c r="W142" s="549">
        <f t="shared" ref="W142:W205" si="32">$W$8</f>
        <v>0.33</v>
      </c>
      <c r="X142" s="549">
        <f t="shared" ref="X142:X205" si="33">$X$8</f>
        <v>0.5</v>
      </c>
      <c r="Y142" s="550">
        <f t="shared" ref="Y142:Y205" si="34">$Y$8</f>
        <v>0.5</v>
      </c>
      <c r="Z142" s="547"/>
      <c r="AA142" s="548">
        <v>8.9583333333333307E-2</v>
      </c>
      <c r="AB142" s="551">
        <f t="shared" ref="AB142:AB205" si="35">$AB$8</f>
        <v>0.8</v>
      </c>
      <c r="AC142" s="551">
        <f t="shared" ref="AC142:AC205" si="36">$AC$8</f>
        <v>0.8</v>
      </c>
      <c r="AD142" s="551">
        <f t="shared" ref="AD142:AD205" si="37">$AD$8</f>
        <v>0.8</v>
      </c>
      <c r="AE142" s="551">
        <f t="shared" ref="AE142:AE205" si="38">$AE$8</f>
        <v>0.8</v>
      </c>
      <c r="AF142" s="551">
        <f t="shared" ref="AF142:AF205" si="39">$AF$8</f>
        <v>0.8</v>
      </c>
      <c r="AG142" s="551">
        <f t="shared" ref="AG142:AG205" si="40">$AG$8</f>
        <v>0.8</v>
      </c>
      <c r="AH142" s="552">
        <f t="shared" ref="AH142:AH205" si="41">$AH$8</f>
        <v>0.8</v>
      </c>
    </row>
    <row r="143" spans="18:34" x14ac:dyDescent="0.25">
      <c r="R143" s="548">
        <v>9.0277777777777707E-2</v>
      </c>
      <c r="S143" s="549">
        <f t="shared" si="28"/>
        <v>0.33</v>
      </c>
      <c r="T143" s="549">
        <f t="shared" si="29"/>
        <v>0.33</v>
      </c>
      <c r="U143" s="549">
        <f t="shared" si="30"/>
        <v>0.33</v>
      </c>
      <c r="V143" s="549">
        <f t="shared" si="31"/>
        <v>0.33</v>
      </c>
      <c r="W143" s="549">
        <f t="shared" si="32"/>
        <v>0.33</v>
      </c>
      <c r="X143" s="549">
        <f t="shared" si="33"/>
        <v>0.5</v>
      </c>
      <c r="Y143" s="550">
        <f t="shared" si="34"/>
        <v>0.5</v>
      </c>
      <c r="Z143" s="547"/>
      <c r="AA143" s="548">
        <v>9.0277777777777707E-2</v>
      </c>
      <c r="AB143" s="551">
        <f t="shared" si="35"/>
        <v>0.8</v>
      </c>
      <c r="AC143" s="551">
        <f t="shared" si="36"/>
        <v>0.8</v>
      </c>
      <c r="AD143" s="551">
        <f t="shared" si="37"/>
        <v>0.8</v>
      </c>
      <c r="AE143" s="551">
        <f t="shared" si="38"/>
        <v>0.8</v>
      </c>
      <c r="AF143" s="551">
        <f t="shared" si="39"/>
        <v>0.8</v>
      </c>
      <c r="AG143" s="551">
        <f t="shared" si="40"/>
        <v>0.8</v>
      </c>
      <c r="AH143" s="552">
        <f t="shared" si="41"/>
        <v>0.8</v>
      </c>
    </row>
    <row r="144" spans="18:34" x14ac:dyDescent="0.25">
      <c r="R144" s="548">
        <v>9.0972222222222204E-2</v>
      </c>
      <c r="S144" s="549">
        <f t="shared" si="28"/>
        <v>0.33</v>
      </c>
      <c r="T144" s="549">
        <f t="shared" si="29"/>
        <v>0.33</v>
      </c>
      <c r="U144" s="549">
        <f t="shared" si="30"/>
        <v>0.33</v>
      </c>
      <c r="V144" s="549">
        <f t="shared" si="31"/>
        <v>0.33</v>
      </c>
      <c r="W144" s="549">
        <f t="shared" si="32"/>
        <v>0.33</v>
      </c>
      <c r="X144" s="549">
        <f t="shared" si="33"/>
        <v>0.5</v>
      </c>
      <c r="Y144" s="550">
        <f t="shared" si="34"/>
        <v>0.5</v>
      </c>
      <c r="Z144" s="547"/>
      <c r="AA144" s="548">
        <v>9.0972222222222204E-2</v>
      </c>
      <c r="AB144" s="551">
        <f t="shared" si="35"/>
        <v>0.8</v>
      </c>
      <c r="AC144" s="551">
        <f t="shared" si="36"/>
        <v>0.8</v>
      </c>
      <c r="AD144" s="551">
        <f t="shared" si="37"/>
        <v>0.8</v>
      </c>
      <c r="AE144" s="551">
        <f t="shared" si="38"/>
        <v>0.8</v>
      </c>
      <c r="AF144" s="551">
        <f t="shared" si="39"/>
        <v>0.8</v>
      </c>
      <c r="AG144" s="551">
        <f t="shared" si="40"/>
        <v>0.8</v>
      </c>
      <c r="AH144" s="552">
        <f t="shared" si="41"/>
        <v>0.8</v>
      </c>
    </row>
    <row r="145" spans="18:34" x14ac:dyDescent="0.25">
      <c r="R145" s="548">
        <v>9.1666666666666605E-2</v>
      </c>
      <c r="S145" s="549">
        <f t="shared" si="28"/>
        <v>0.33</v>
      </c>
      <c r="T145" s="549">
        <f t="shared" si="29"/>
        <v>0.33</v>
      </c>
      <c r="U145" s="549">
        <f t="shared" si="30"/>
        <v>0.33</v>
      </c>
      <c r="V145" s="549">
        <f t="shared" si="31"/>
        <v>0.33</v>
      </c>
      <c r="W145" s="549">
        <f t="shared" si="32"/>
        <v>0.33</v>
      </c>
      <c r="X145" s="549">
        <f t="shared" si="33"/>
        <v>0.5</v>
      </c>
      <c r="Y145" s="550">
        <f t="shared" si="34"/>
        <v>0.5</v>
      </c>
      <c r="Z145" s="547"/>
      <c r="AA145" s="548">
        <v>9.1666666666666605E-2</v>
      </c>
      <c r="AB145" s="551">
        <f t="shared" si="35"/>
        <v>0.8</v>
      </c>
      <c r="AC145" s="551">
        <f t="shared" si="36"/>
        <v>0.8</v>
      </c>
      <c r="AD145" s="551">
        <f t="shared" si="37"/>
        <v>0.8</v>
      </c>
      <c r="AE145" s="551">
        <f t="shared" si="38"/>
        <v>0.8</v>
      </c>
      <c r="AF145" s="551">
        <f t="shared" si="39"/>
        <v>0.8</v>
      </c>
      <c r="AG145" s="551">
        <f t="shared" si="40"/>
        <v>0.8</v>
      </c>
      <c r="AH145" s="552">
        <f t="shared" si="41"/>
        <v>0.8</v>
      </c>
    </row>
    <row r="146" spans="18:34" x14ac:dyDescent="0.25">
      <c r="R146" s="548">
        <v>9.2361111111111102E-2</v>
      </c>
      <c r="S146" s="549">
        <f t="shared" si="28"/>
        <v>0.33</v>
      </c>
      <c r="T146" s="549">
        <f t="shared" si="29"/>
        <v>0.33</v>
      </c>
      <c r="U146" s="549">
        <f t="shared" si="30"/>
        <v>0.33</v>
      </c>
      <c r="V146" s="549">
        <f t="shared" si="31"/>
        <v>0.33</v>
      </c>
      <c r="W146" s="549">
        <f t="shared" si="32"/>
        <v>0.33</v>
      </c>
      <c r="X146" s="549">
        <f t="shared" si="33"/>
        <v>0.5</v>
      </c>
      <c r="Y146" s="550">
        <f t="shared" si="34"/>
        <v>0.5</v>
      </c>
      <c r="Z146" s="547"/>
      <c r="AA146" s="548">
        <v>9.2361111111111102E-2</v>
      </c>
      <c r="AB146" s="551">
        <f t="shared" si="35"/>
        <v>0.8</v>
      </c>
      <c r="AC146" s="551">
        <f t="shared" si="36"/>
        <v>0.8</v>
      </c>
      <c r="AD146" s="551">
        <f t="shared" si="37"/>
        <v>0.8</v>
      </c>
      <c r="AE146" s="551">
        <f t="shared" si="38"/>
        <v>0.8</v>
      </c>
      <c r="AF146" s="551">
        <f t="shared" si="39"/>
        <v>0.8</v>
      </c>
      <c r="AG146" s="551">
        <f t="shared" si="40"/>
        <v>0.8</v>
      </c>
      <c r="AH146" s="552">
        <f t="shared" si="41"/>
        <v>0.8</v>
      </c>
    </row>
    <row r="147" spans="18:34" x14ac:dyDescent="0.25">
      <c r="R147" s="548">
        <v>9.3055555555555503E-2</v>
      </c>
      <c r="S147" s="549">
        <f t="shared" si="28"/>
        <v>0.33</v>
      </c>
      <c r="T147" s="549">
        <f t="shared" si="29"/>
        <v>0.33</v>
      </c>
      <c r="U147" s="549">
        <f t="shared" si="30"/>
        <v>0.33</v>
      </c>
      <c r="V147" s="549">
        <f t="shared" si="31"/>
        <v>0.33</v>
      </c>
      <c r="W147" s="549">
        <f t="shared" si="32"/>
        <v>0.33</v>
      </c>
      <c r="X147" s="549">
        <f t="shared" si="33"/>
        <v>0.5</v>
      </c>
      <c r="Y147" s="550">
        <f t="shared" si="34"/>
        <v>0.5</v>
      </c>
      <c r="Z147" s="547"/>
      <c r="AA147" s="548">
        <v>9.3055555555555503E-2</v>
      </c>
      <c r="AB147" s="551">
        <f t="shared" si="35"/>
        <v>0.8</v>
      </c>
      <c r="AC147" s="551">
        <f t="shared" si="36"/>
        <v>0.8</v>
      </c>
      <c r="AD147" s="551">
        <f t="shared" si="37"/>
        <v>0.8</v>
      </c>
      <c r="AE147" s="551">
        <f t="shared" si="38"/>
        <v>0.8</v>
      </c>
      <c r="AF147" s="551">
        <f t="shared" si="39"/>
        <v>0.8</v>
      </c>
      <c r="AG147" s="551">
        <f t="shared" si="40"/>
        <v>0.8</v>
      </c>
      <c r="AH147" s="552">
        <f t="shared" si="41"/>
        <v>0.8</v>
      </c>
    </row>
    <row r="148" spans="18:34" x14ac:dyDescent="0.25">
      <c r="R148" s="548">
        <v>9.375E-2</v>
      </c>
      <c r="S148" s="549">
        <f t="shared" si="28"/>
        <v>0.33</v>
      </c>
      <c r="T148" s="549">
        <f t="shared" si="29"/>
        <v>0.33</v>
      </c>
      <c r="U148" s="549">
        <f t="shared" si="30"/>
        <v>0.33</v>
      </c>
      <c r="V148" s="549">
        <f t="shared" si="31"/>
        <v>0.33</v>
      </c>
      <c r="W148" s="549">
        <f t="shared" si="32"/>
        <v>0.33</v>
      </c>
      <c r="X148" s="549">
        <f t="shared" si="33"/>
        <v>0.5</v>
      </c>
      <c r="Y148" s="550">
        <f t="shared" si="34"/>
        <v>0.5</v>
      </c>
      <c r="Z148" s="547"/>
      <c r="AA148" s="548">
        <v>9.375E-2</v>
      </c>
      <c r="AB148" s="551">
        <f t="shared" si="35"/>
        <v>0.8</v>
      </c>
      <c r="AC148" s="551">
        <f t="shared" si="36"/>
        <v>0.8</v>
      </c>
      <c r="AD148" s="551">
        <f t="shared" si="37"/>
        <v>0.8</v>
      </c>
      <c r="AE148" s="551">
        <f t="shared" si="38"/>
        <v>0.8</v>
      </c>
      <c r="AF148" s="551">
        <f t="shared" si="39"/>
        <v>0.8</v>
      </c>
      <c r="AG148" s="551">
        <f t="shared" si="40"/>
        <v>0.8</v>
      </c>
      <c r="AH148" s="552">
        <f t="shared" si="41"/>
        <v>0.8</v>
      </c>
    </row>
    <row r="149" spans="18:34" x14ac:dyDescent="0.25">
      <c r="R149" s="548">
        <v>9.44444444444444E-2</v>
      </c>
      <c r="S149" s="549">
        <f t="shared" si="28"/>
        <v>0.33</v>
      </c>
      <c r="T149" s="549">
        <f t="shared" si="29"/>
        <v>0.33</v>
      </c>
      <c r="U149" s="549">
        <f t="shared" si="30"/>
        <v>0.33</v>
      </c>
      <c r="V149" s="549">
        <f t="shared" si="31"/>
        <v>0.33</v>
      </c>
      <c r="W149" s="549">
        <f t="shared" si="32"/>
        <v>0.33</v>
      </c>
      <c r="X149" s="549">
        <f t="shared" si="33"/>
        <v>0.5</v>
      </c>
      <c r="Y149" s="550">
        <f t="shared" si="34"/>
        <v>0.5</v>
      </c>
      <c r="Z149" s="547"/>
      <c r="AA149" s="548">
        <v>9.44444444444444E-2</v>
      </c>
      <c r="AB149" s="551">
        <f t="shared" si="35"/>
        <v>0.8</v>
      </c>
      <c r="AC149" s="551">
        <f t="shared" si="36"/>
        <v>0.8</v>
      </c>
      <c r="AD149" s="551">
        <f t="shared" si="37"/>
        <v>0.8</v>
      </c>
      <c r="AE149" s="551">
        <f t="shared" si="38"/>
        <v>0.8</v>
      </c>
      <c r="AF149" s="551">
        <f t="shared" si="39"/>
        <v>0.8</v>
      </c>
      <c r="AG149" s="551">
        <f t="shared" si="40"/>
        <v>0.8</v>
      </c>
      <c r="AH149" s="552">
        <f t="shared" si="41"/>
        <v>0.8</v>
      </c>
    </row>
    <row r="150" spans="18:34" x14ac:dyDescent="0.25">
      <c r="R150" s="548">
        <v>9.5138888888888801E-2</v>
      </c>
      <c r="S150" s="549">
        <f t="shared" si="28"/>
        <v>0.33</v>
      </c>
      <c r="T150" s="549">
        <f t="shared" si="29"/>
        <v>0.33</v>
      </c>
      <c r="U150" s="549">
        <f t="shared" si="30"/>
        <v>0.33</v>
      </c>
      <c r="V150" s="549">
        <f t="shared" si="31"/>
        <v>0.33</v>
      </c>
      <c r="W150" s="549">
        <f t="shared" si="32"/>
        <v>0.33</v>
      </c>
      <c r="X150" s="549">
        <f t="shared" si="33"/>
        <v>0.5</v>
      </c>
      <c r="Y150" s="550">
        <f t="shared" si="34"/>
        <v>0.5</v>
      </c>
      <c r="Z150" s="547"/>
      <c r="AA150" s="548">
        <v>9.5138888888888801E-2</v>
      </c>
      <c r="AB150" s="551">
        <f t="shared" si="35"/>
        <v>0.8</v>
      </c>
      <c r="AC150" s="551">
        <f t="shared" si="36"/>
        <v>0.8</v>
      </c>
      <c r="AD150" s="551">
        <f t="shared" si="37"/>
        <v>0.8</v>
      </c>
      <c r="AE150" s="551">
        <f t="shared" si="38"/>
        <v>0.8</v>
      </c>
      <c r="AF150" s="551">
        <f t="shared" si="39"/>
        <v>0.8</v>
      </c>
      <c r="AG150" s="551">
        <f t="shared" si="40"/>
        <v>0.8</v>
      </c>
      <c r="AH150" s="552">
        <f t="shared" si="41"/>
        <v>0.8</v>
      </c>
    </row>
    <row r="151" spans="18:34" x14ac:dyDescent="0.25">
      <c r="R151" s="548">
        <v>9.5833333333333298E-2</v>
      </c>
      <c r="S151" s="549">
        <f t="shared" si="28"/>
        <v>0.33</v>
      </c>
      <c r="T151" s="549">
        <f t="shared" si="29"/>
        <v>0.33</v>
      </c>
      <c r="U151" s="549">
        <f t="shared" si="30"/>
        <v>0.33</v>
      </c>
      <c r="V151" s="549">
        <f t="shared" si="31"/>
        <v>0.33</v>
      </c>
      <c r="W151" s="549">
        <f t="shared" si="32"/>
        <v>0.33</v>
      </c>
      <c r="X151" s="549">
        <f t="shared" si="33"/>
        <v>0.5</v>
      </c>
      <c r="Y151" s="550">
        <f t="shared" si="34"/>
        <v>0.5</v>
      </c>
      <c r="Z151" s="547"/>
      <c r="AA151" s="548">
        <v>9.5833333333333298E-2</v>
      </c>
      <c r="AB151" s="551">
        <f t="shared" si="35"/>
        <v>0.8</v>
      </c>
      <c r="AC151" s="551">
        <f t="shared" si="36"/>
        <v>0.8</v>
      </c>
      <c r="AD151" s="551">
        <f t="shared" si="37"/>
        <v>0.8</v>
      </c>
      <c r="AE151" s="551">
        <f t="shared" si="38"/>
        <v>0.8</v>
      </c>
      <c r="AF151" s="551">
        <f t="shared" si="39"/>
        <v>0.8</v>
      </c>
      <c r="AG151" s="551">
        <f t="shared" si="40"/>
        <v>0.8</v>
      </c>
      <c r="AH151" s="552">
        <f t="shared" si="41"/>
        <v>0.8</v>
      </c>
    </row>
    <row r="152" spans="18:34" x14ac:dyDescent="0.25">
      <c r="R152" s="548">
        <v>9.6527777777777699E-2</v>
      </c>
      <c r="S152" s="549">
        <f t="shared" si="28"/>
        <v>0.33</v>
      </c>
      <c r="T152" s="549">
        <f t="shared" si="29"/>
        <v>0.33</v>
      </c>
      <c r="U152" s="549">
        <f t="shared" si="30"/>
        <v>0.33</v>
      </c>
      <c r="V152" s="549">
        <f t="shared" si="31"/>
        <v>0.33</v>
      </c>
      <c r="W152" s="549">
        <f t="shared" si="32"/>
        <v>0.33</v>
      </c>
      <c r="X152" s="549">
        <f t="shared" si="33"/>
        <v>0.5</v>
      </c>
      <c r="Y152" s="550">
        <f t="shared" si="34"/>
        <v>0.5</v>
      </c>
      <c r="Z152" s="547"/>
      <c r="AA152" s="548">
        <v>9.6527777777777699E-2</v>
      </c>
      <c r="AB152" s="551">
        <f t="shared" si="35"/>
        <v>0.8</v>
      </c>
      <c r="AC152" s="551">
        <f t="shared" si="36"/>
        <v>0.8</v>
      </c>
      <c r="AD152" s="551">
        <f t="shared" si="37"/>
        <v>0.8</v>
      </c>
      <c r="AE152" s="551">
        <f t="shared" si="38"/>
        <v>0.8</v>
      </c>
      <c r="AF152" s="551">
        <f t="shared" si="39"/>
        <v>0.8</v>
      </c>
      <c r="AG152" s="551">
        <f t="shared" si="40"/>
        <v>0.8</v>
      </c>
      <c r="AH152" s="552">
        <f t="shared" si="41"/>
        <v>0.8</v>
      </c>
    </row>
    <row r="153" spans="18:34" x14ac:dyDescent="0.25">
      <c r="R153" s="548">
        <v>9.7222222222222196E-2</v>
      </c>
      <c r="S153" s="549">
        <f t="shared" si="28"/>
        <v>0.33</v>
      </c>
      <c r="T153" s="549">
        <f t="shared" si="29"/>
        <v>0.33</v>
      </c>
      <c r="U153" s="549">
        <f t="shared" si="30"/>
        <v>0.33</v>
      </c>
      <c r="V153" s="549">
        <f t="shared" si="31"/>
        <v>0.33</v>
      </c>
      <c r="W153" s="549">
        <f t="shared" si="32"/>
        <v>0.33</v>
      </c>
      <c r="X153" s="549">
        <f t="shared" si="33"/>
        <v>0.5</v>
      </c>
      <c r="Y153" s="550">
        <f t="shared" si="34"/>
        <v>0.5</v>
      </c>
      <c r="Z153" s="547"/>
      <c r="AA153" s="548">
        <v>9.7222222222222196E-2</v>
      </c>
      <c r="AB153" s="551">
        <f t="shared" si="35"/>
        <v>0.8</v>
      </c>
      <c r="AC153" s="551">
        <f t="shared" si="36"/>
        <v>0.8</v>
      </c>
      <c r="AD153" s="551">
        <f t="shared" si="37"/>
        <v>0.8</v>
      </c>
      <c r="AE153" s="551">
        <f t="shared" si="38"/>
        <v>0.8</v>
      </c>
      <c r="AF153" s="551">
        <f t="shared" si="39"/>
        <v>0.8</v>
      </c>
      <c r="AG153" s="551">
        <f t="shared" si="40"/>
        <v>0.8</v>
      </c>
      <c r="AH153" s="552">
        <f t="shared" si="41"/>
        <v>0.8</v>
      </c>
    </row>
    <row r="154" spans="18:34" x14ac:dyDescent="0.25">
      <c r="R154" s="548">
        <v>9.7916666666666596E-2</v>
      </c>
      <c r="S154" s="549">
        <f t="shared" si="28"/>
        <v>0.33</v>
      </c>
      <c r="T154" s="549">
        <f t="shared" si="29"/>
        <v>0.33</v>
      </c>
      <c r="U154" s="549">
        <f t="shared" si="30"/>
        <v>0.33</v>
      </c>
      <c r="V154" s="549">
        <f t="shared" si="31"/>
        <v>0.33</v>
      </c>
      <c r="W154" s="549">
        <f t="shared" si="32"/>
        <v>0.33</v>
      </c>
      <c r="X154" s="549">
        <f t="shared" si="33"/>
        <v>0.5</v>
      </c>
      <c r="Y154" s="550">
        <f t="shared" si="34"/>
        <v>0.5</v>
      </c>
      <c r="Z154" s="547"/>
      <c r="AA154" s="548">
        <v>9.7916666666666596E-2</v>
      </c>
      <c r="AB154" s="551">
        <f t="shared" si="35"/>
        <v>0.8</v>
      </c>
      <c r="AC154" s="551">
        <f t="shared" si="36"/>
        <v>0.8</v>
      </c>
      <c r="AD154" s="551">
        <f t="shared" si="37"/>
        <v>0.8</v>
      </c>
      <c r="AE154" s="551">
        <f t="shared" si="38"/>
        <v>0.8</v>
      </c>
      <c r="AF154" s="551">
        <f t="shared" si="39"/>
        <v>0.8</v>
      </c>
      <c r="AG154" s="551">
        <f t="shared" si="40"/>
        <v>0.8</v>
      </c>
      <c r="AH154" s="552">
        <f t="shared" si="41"/>
        <v>0.8</v>
      </c>
    </row>
    <row r="155" spans="18:34" x14ac:dyDescent="0.25">
      <c r="R155" s="548">
        <v>9.8611111111111094E-2</v>
      </c>
      <c r="S155" s="549">
        <f t="shared" si="28"/>
        <v>0.33</v>
      </c>
      <c r="T155" s="549">
        <f t="shared" si="29"/>
        <v>0.33</v>
      </c>
      <c r="U155" s="549">
        <f t="shared" si="30"/>
        <v>0.33</v>
      </c>
      <c r="V155" s="549">
        <f t="shared" si="31"/>
        <v>0.33</v>
      </c>
      <c r="W155" s="549">
        <f t="shared" si="32"/>
        <v>0.33</v>
      </c>
      <c r="X155" s="549">
        <f t="shared" si="33"/>
        <v>0.5</v>
      </c>
      <c r="Y155" s="550">
        <f t="shared" si="34"/>
        <v>0.5</v>
      </c>
      <c r="Z155" s="547"/>
      <c r="AA155" s="548">
        <v>9.8611111111111094E-2</v>
      </c>
      <c r="AB155" s="551">
        <f t="shared" si="35"/>
        <v>0.8</v>
      </c>
      <c r="AC155" s="551">
        <f t="shared" si="36"/>
        <v>0.8</v>
      </c>
      <c r="AD155" s="551">
        <f t="shared" si="37"/>
        <v>0.8</v>
      </c>
      <c r="AE155" s="551">
        <f t="shared" si="38"/>
        <v>0.8</v>
      </c>
      <c r="AF155" s="551">
        <f t="shared" si="39"/>
        <v>0.8</v>
      </c>
      <c r="AG155" s="551">
        <f t="shared" si="40"/>
        <v>0.8</v>
      </c>
      <c r="AH155" s="552">
        <f t="shared" si="41"/>
        <v>0.8</v>
      </c>
    </row>
    <row r="156" spans="18:34" x14ac:dyDescent="0.25">
      <c r="R156" s="548">
        <v>9.9305555555555494E-2</v>
      </c>
      <c r="S156" s="549">
        <f t="shared" si="28"/>
        <v>0.33</v>
      </c>
      <c r="T156" s="549">
        <f t="shared" si="29"/>
        <v>0.33</v>
      </c>
      <c r="U156" s="549">
        <f t="shared" si="30"/>
        <v>0.33</v>
      </c>
      <c r="V156" s="549">
        <f t="shared" si="31"/>
        <v>0.33</v>
      </c>
      <c r="W156" s="549">
        <f t="shared" si="32"/>
        <v>0.33</v>
      </c>
      <c r="X156" s="549">
        <f t="shared" si="33"/>
        <v>0.5</v>
      </c>
      <c r="Y156" s="550">
        <f t="shared" si="34"/>
        <v>0.5</v>
      </c>
      <c r="Z156" s="547"/>
      <c r="AA156" s="548">
        <v>9.9305555555555494E-2</v>
      </c>
      <c r="AB156" s="551">
        <f t="shared" si="35"/>
        <v>0.8</v>
      </c>
      <c r="AC156" s="551">
        <f t="shared" si="36"/>
        <v>0.8</v>
      </c>
      <c r="AD156" s="551">
        <f t="shared" si="37"/>
        <v>0.8</v>
      </c>
      <c r="AE156" s="551">
        <f t="shared" si="38"/>
        <v>0.8</v>
      </c>
      <c r="AF156" s="551">
        <f t="shared" si="39"/>
        <v>0.8</v>
      </c>
      <c r="AG156" s="551">
        <f t="shared" si="40"/>
        <v>0.8</v>
      </c>
      <c r="AH156" s="552">
        <f t="shared" si="41"/>
        <v>0.8</v>
      </c>
    </row>
    <row r="157" spans="18:34" x14ac:dyDescent="0.25">
      <c r="R157" s="548">
        <v>0.1</v>
      </c>
      <c r="S157" s="549">
        <f t="shared" si="28"/>
        <v>0.33</v>
      </c>
      <c r="T157" s="549">
        <f t="shared" si="29"/>
        <v>0.33</v>
      </c>
      <c r="U157" s="549">
        <f t="shared" si="30"/>
        <v>0.33</v>
      </c>
      <c r="V157" s="549">
        <f t="shared" si="31"/>
        <v>0.33</v>
      </c>
      <c r="W157" s="549">
        <f t="shared" si="32"/>
        <v>0.33</v>
      </c>
      <c r="X157" s="549">
        <f t="shared" si="33"/>
        <v>0.5</v>
      </c>
      <c r="Y157" s="550">
        <f t="shared" si="34"/>
        <v>0.5</v>
      </c>
      <c r="Z157" s="547"/>
      <c r="AA157" s="548">
        <v>0.1</v>
      </c>
      <c r="AB157" s="551">
        <f t="shared" si="35"/>
        <v>0.8</v>
      </c>
      <c r="AC157" s="551">
        <f t="shared" si="36"/>
        <v>0.8</v>
      </c>
      <c r="AD157" s="551">
        <f t="shared" si="37"/>
        <v>0.8</v>
      </c>
      <c r="AE157" s="551">
        <f t="shared" si="38"/>
        <v>0.8</v>
      </c>
      <c r="AF157" s="551">
        <f t="shared" si="39"/>
        <v>0.8</v>
      </c>
      <c r="AG157" s="551">
        <f t="shared" si="40"/>
        <v>0.8</v>
      </c>
      <c r="AH157" s="552">
        <f t="shared" si="41"/>
        <v>0.8</v>
      </c>
    </row>
    <row r="158" spans="18:34" x14ac:dyDescent="0.25">
      <c r="R158" s="548">
        <v>0.100694444444444</v>
      </c>
      <c r="S158" s="549">
        <f t="shared" si="28"/>
        <v>0.33</v>
      </c>
      <c r="T158" s="549">
        <f t="shared" si="29"/>
        <v>0.33</v>
      </c>
      <c r="U158" s="549">
        <f t="shared" si="30"/>
        <v>0.33</v>
      </c>
      <c r="V158" s="549">
        <f t="shared" si="31"/>
        <v>0.33</v>
      </c>
      <c r="W158" s="549">
        <f t="shared" si="32"/>
        <v>0.33</v>
      </c>
      <c r="X158" s="549">
        <f t="shared" si="33"/>
        <v>0.5</v>
      </c>
      <c r="Y158" s="550">
        <f t="shared" si="34"/>
        <v>0.5</v>
      </c>
      <c r="Z158" s="547"/>
      <c r="AA158" s="548">
        <v>0.100694444444444</v>
      </c>
      <c r="AB158" s="551">
        <f t="shared" si="35"/>
        <v>0.8</v>
      </c>
      <c r="AC158" s="551">
        <f t="shared" si="36"/>
        <v>0.8</v>
      </c>
      <c r="AD158" s="551">
        <f t="shared" si="37"/>
        <v>0.8</v>
      </c>
      <c r="AE158" s="551">
        <f t="shared" si="38"/>
        <v>0.8</v>
      </c>
      <c r="AF158" s="551">
        <f t="shared" si="39"/>
        <v>0.8</v>
      </c>
      <c r="AG158" s="551">
        <f t="shared" si="40"/>
        <v>0.8</v>
      </c>
      <c r="AH158" s="552">
        <f t="shared" si="41"/>
        <v>0.8</v>
      </c>
    </row>
    <row r="159" spans="18:34" x14ac:dyDescent="0.25">
      <c r="R159" s="548">
        <v>0.101388888888888</v>
      </c>
      <c r="S159" s="549">
        <f t="shared" si="28"/>
        <v>0.33</v>
      </c>
      <c r="T159" s="549">
        <f t="shared" si="29"/>
        <v>0.33</v>
      </c>
      <c r="U159" s="549">
        <f t="shared" si="30"/>
        <v>0.33</v>
      </c>
      <c r="V159" s="549">
        <f t="shared" si="31"/>
        <v>0.33</v>
      </c>
      <c r="W159" s="549">
        <f t="shared" si="32"/>
        <v>0.33</v>
      </c>
      <c r="X159" s="549">
        <f t="shared" si="33"/>
        <v>0.5</v>
      </c>
      <c r="Y159" s="550">
        <f t="shared" si="34"/>
        <v>0.5</v>
      </c>
      <c r="Z159" s="547"/>
      <c r="AA159" s="548">
        <v>0.101388888888888</v>
      </c>
      <c r="AB159" s="551">
        <f t="shared" si="35"/>
        <v>0.8</v>
      </c>
      <c r="AC159" s="551">
        <f t="shared" si="36"/>
        <v>0.8</v>
      </c>
      <c r="AD159" s="551">
        <f t="shared" si="37"/>
        <v>0.8</v>
      </c>
      <c r="AE159" s="551">
        <f t="shared" si="38"/>
        <v>0.8</v>
      </c>
      <c r="AF159" s="551">
        <f t="shared" si="39"/>
        <v>0.8</v>
      </c>
      <c r="AG159" s="551">
        <f t="shared" si="40"/>
        <v>0.8</v>
      </c>
      <c r="AH159" s="552">
        <f t="shared" si="41"/>
        <v>0.8</v>
      </c>
    </row>
    <row r="160" spans="18:34" x14ac:dyDescent="0.25">
      <c r="R160" s="548">
        <v>0.102083333333333</v>
      </c>
      <c r="S160" s="549">
        <f t="shared" si="28"/>
        <v>0.33</v>
      </c>
      <c r="T160" s="549">
        <f t="shared" si="29"/>
        <v>0.33</v>
      </c>
      <c r="U160" s="549">
        <f t="shared" si="30"/>
        <v>0.33</v>
      </c>
      <c r="V160" s="549">
        <f t="shared" si="31"/>
        <v>0.33</v>
      </c>
      <c r="W160" s="549">
        <f t="shared" si="32"/>
        <v>0.33</v>
      </c>
      <c r="X160" s="549">
        <f t="shared" si="33"/>
        <v>0.5</v>
      </c>
      <c r="Y160" s="550">
        <f t="shared" si="34"/>
        <v>0.5</v>
      </c>
      <c r="Z160" s="547"/>
      <c r="AA160" s="548">
        <v>0.102083333333333</v>
      </c>
      <c r="AB160" s="551">
        <f t="shared" si="35"/>
        <v>0.8</v>
      </c>
      <c r="AC160" s="551">
        <f t="shared" si="36"/>
        <v>0.8</v>
      </c>
      <c r="AD160" s="551">
        <f t="shared" si="37"/>
        <v>0.8</v>
      </c>
      <c r="AE160" s="551">
        <f t="shared" si="38"/>
        <v>0.8</v>
      </c>
      <c r="AF160" s="551">
        <f t="shared" si="39"/>
        <v>0.8</v>
      </c>
      <c r="AG160" s="551">
        <f t="shared" si="40"/>
        <v>0.8</v>
      </c>
      <c r="AH160" s="552">
        <f t="shared" si="41"/>
        <v>0.8</v>
      </c>
    </row>
    <row r="161" spans="18:34" x14ac:dyDescent="0.25">
      <c r="R161" s="548">
        <v>0.102777777777777</v>
      </c>
      <c r="S161" s="549">
        <f t="shared" si="28"/>
        <v>0.33</v>
      </c>
      <c r="T161" s="549">
        <f t="shared" si="29"/>
        <v>0.33</v>
      </c>
      <c r="U161" s="549">
        <f t="shared" si="30"/>
        <v>0.33</v>
      </c>
      <c r="V161" s="549">
        <f t="shared" si="31"/>
        <v>0.33</v>
      </c>
      <c r="W161" s="549">
        <f t="shared" si="32"/>
        <v>0.33</v>
      </c>
      <c r="X161" s="549">
        <f t="shared" si="33"/>
        <v>0.5</v>
      </c>
      <c r="Y161" s="550">
        <f t="shared" si="34"/>
        <v>0.5</v>
      </c>
      <c r="Z161" s="547"/>
      <c r="AA161" s="548">
        <v>0.102777777777777</v>
      </c>
      <c r="AB161" s="551">
        <f t="shared" si="35"/>
        <v>0.8</v>
      </c>
      <c r="AC161" s="551">
        <f t="shared" si="36"/>
        <v>0.8</v>
      </c>
      <c r="AD161" s="551">
        <f t="shared" si="37"/>
        <v>0.8</v>
      </c>
      <c r="AE161" s="551">
        <f t="shared" si="38"/>
        <v>0.8</v>
      </c>
      <c r="AF161" s="551">
        <f t="shared" si="39"/>
        <v>0.8</v>
      </c>
      <c r="AG161" s="551">
        <f t="shared" si="40"/>
        <v>0.8</v>
      </c>
      <c r="AH161" s="552">
        <f t="shared" si="41"/>
        <v>0.8</v>
      </c>
    </row>
    <row r="162" spans="18:34" x14ac:dyDescent="0.25">
      <c r="R162" s="548">
        <v>0.10347222222222199</v>
      </c>
      <c r="S162" s="549">
        <f t="shared" si="28"/>
        <v>0.33</v>
      </c>
      <c r="T162" s="549">
        <f t="shared" si="29"/>
        <v>0.33</v>
      </c>
      <c r="U162" s="549">
        <f t="shared" si="30"/>
        <v>0.33</v>
      </c>
      <c r="V162" s="549">
        <f t="shared" si="31"/>
        <v>0.33</v>
      </c>
      <c r="W162" s="549">
        <f t="shared" si="32"/>
        <v>0.33</v>
      </c>
      <c r="X162" s="549">
        <f t="shared" si="33"/>
        <v>0.5</v>
      </c>
      <c r="Y162" s="550">
        <f t="shared" si="34"/>
        <v>0.5</v>
      </c>
      <c r="Z162" s="547"/>
      <c r="AA162" s="548">
        <v>0.10347222222222199</v>
      </c>
      <c r="AB162" s="551">
        <f t="shared" si="35"/>
        <v>0.8</v>
      </c>
      <c r="AC162" s="551">
        <f t="shared" si="36"/>
        <v>0.8</v>
      </c>
      <c r="AD162" s="551">
        <f t="shared" si="37"/>
        <v>0.8</v>
      </c>
      <c r="AE162" s="551">
        <f t="shared" si="38"/>
        <v>0.8</v>
      </c>
      <c r="AF162" s="551">
        <f t="shared" si="39"/>
        <v>0.8</v>
      </c>
      <c r="AG162" s="551">
        <f t="shared" si="40"/>
        <v>0.8</v>
      </c>
      <c r="AH162" s="552">
        <f t="shared" si="41"/>
        <v>0.8</v>
      </c>
    </row>
    <row r="163" spans="18:34" x14ac:dyDescent="0.25">
      <c r="R163" s="548">
        <v>0.10416666666666601</v>
      </c>
      <c r="S163" s="549">
        <f t="shared" si="28"/>
        <v>0.33</v>
      </c>
      <c r="T163" s="549">
        <f t="shared" si="29"/>
        <v>0.33</v>
      </c>
      <c r="U163" s="549">
        <f t="shared" si="30"/>
        <v>0.33</v>
      </c>
      <c r="V163" s="549">
        <f t="shared" si="31"/>
        <v>0.33</v>
      </c>
      <c r="W163" s="549">
        <f t="shared" si="32"/>
        <v>0.33</v>
      </c>
      <c r="X163" s="549">
        <f t="shared" si="33"/>
        <v>0.5</v>
      </c>
      <c r="Y163" s="550">
        <f t="shared" si="34"/>
        <v>0.5</v>
      </c>
      <c r="Z163" s="547"/>
      <c r="AA163" s="548">
        <v>0.10416666666666601</v>
      </c>
      <c r="AB163" s="551">
        <f t="shared" si="35"/>
        <v>0.8</v>
      </c>
      <c r="AC163" s="551">
        <f t="shared" si="36"/>
        <v>0.8</v>
      </c>
      <c r="AD163" s="551">
        <f t="shared" si="37"/>
        <v>0.8</v>
      </c>
      <c r="AE163" s="551">
        <f t="shared" si="38"/>
        <v>0.8</v>
      </c>
      <c r="AF163" s="551">
        <f t="shared" si="39"/>
        <v>0.8</v>
      </c>
      <c r="AG163" s="551">
        <f t="shared" si="40"/>
        <v>0.8</v>
      </c>
      <c r="AH163" s="552">
        <f t="shared" si="41"/>
        <v>0.8</v>
      </c>
    </row>
    <row r="164" spans="18:34" x14ac:dyDescent="0.25">
      <c r="R164" s="548">
        <v>0.104861111111111</v>
      </c>
      <c r="S164" s="549">
        <f t="shared" si="28"/>
        <v>0.33</v>
      </c>
      <c r="T164" s="549">
        <f t="shared" si="29"/>
        <v>0.33</v>
      </c>
      <c r="U164" s="549">
        <f t="shared" si="30"/>
        <v>0.33</v>
      </c>
      <c r="V164" s="549">
        <f t="shared" si="31"/>
        <v>0.33</v>
      </c>
      <c r="W164" s="549">
        <f t="shared" si="32"/>
        <v>0.33</v>
      </c>
      <c r="X164" s="549">
        <f t="shared" si="33"/>
        <v>0.5</v>
      </c>
      <c r="Y164" s="550">
        <f t="shared" si="34"/>
        <v>0.5</v>
      </c>
      <c r="Z164" s="547"/>
      <c r="AA164" s="548">
        <v>0.104861111111111</v>
      </c>
      <c r="AB164" s="551">
        <f t="shared" si="35"/>
        <v>0.8</v>
      </c>
      <c r="AC164" s="551">
        <f t="shared" si="36"/>
        <v>0.8</v>
      </c>
      <c r="AD164" s="551">
        <f t="shared" si="37"/>
        <v>0.8</v>
      </c>
      <c r="AE164" s="551">
        <f t="shared" si="38"/>
        <v>0.8</v>
      </c>
      <c r="AF164" s="551">
        <f t="shared" si="39"/>
        <v>0.8</v>
      </c>
      <c r="AG164" s="551">
        <f t="shared" si="40"/>
        <v>0.8</v>
      </c>
      <c r="AH164" s="552">
        <f t="shared" si="41"/>
        <v>0.8</v>
      </c>
    </row>
    <row r="165" spans="18:34" x14ac:dyDescent="0.25">
      <c r="R165" s="548">
        <v>0.105555555555555</v>
      </c>
      <c r="S165" s="549">
        <f t="shared" si="28"/>
        <v>0.33</v>
      </c>
      <c r="T165" s="549">
        <f t="shared" si="29"/>
        <v>0.33</v>
      </c>
      <c r="U165" s="549">
        <f t="shared" si="30"/>
        <v>0.33</v>
      </c>
      <c r="V165" s="549">
        <f t="shared" si="31"/>
        <v>0.33</v>
      </c>
      <c r="W165" s="549">
        <f t="shared" si="32"/>
        <v>0.33</v>
      </c>
      <c r="X165" s="549">
        <f t="shared" si="33"/>
        <v>0.5</v>
      </c>
      <c r="Y165" s="550">
        <f t="shared" si="34"/>
        <v>0.5</v>
      </c>
      <c r="Z165" s="547"/>
      <c r="AA165" s="548">
        <v>0.105555555555555</v>
      </c>
      <c r="AB165" s="551">
        <f t="shared" si="35"/>
        <v>0.8</v>
      </c>
      <c r="AC165" s="551">
        <f t="shared" si="36"/>
        <v>0.8</v>
      </c>
      <c r="AD165" s="551">
        <f t="shared" si="37"/>
        <v>0.8</v>
      </c>
      <c r="AE165" s="551">
        <f t="shared" si="38"/>
        <v>0.8</v>
      </c>
      <c r="AF165" s="551">
        <f t="shared" si="39"/>
        <v>0.8</v>
      </c>
      <c r="AG165" s="551">
        <f t="shared" si="40"/>
        <v>0.8</v>
      </c>
      <c r="AH165" s="552">
        <f t="shared" si="41"/>
        <v>0.8</v>
      </c>
    </row>
    <row r="166" spans="18:34" x14ac:dyDescent="0.25">
      <c r="R166" s="548">
        <v>0.10625</v>
      </c>
      <c r="S166" s="549">
        <f t="shared" si="28"/>
        <v>0.33</v>
      </c>
      <c r="T166" s="549">
        <f t="shared" si="29"/>
        <v>0.33</v>
      </c>
      <c r="U166" s="549">
        <f t="shared" si="30"/>
        <v>0.33</v>
      </c>
      <c r="V166" s="549">
        <f t="shared" si="31"/>
        <v>0.33</v>
      </c>
      <c r="W166" s="549">
        <f t="shared" si="32"/>
        <v>0.33</v>
      </c>
      <c r="X166" s="549">
        <f t="shared" si="33"/>
        <v>0.5</v>
      </c>
      <c r="Y166" s="550">
        <f t="shared" si="34"/>
        <v>0.5</v>
      </c>
      <c r="Z166" s="547"/>
      <c r="AA166" s="548">
        <v>0.10625</v>
      </c>
      <c r="AB166" s="551">
        <f t="shared" si="35"/>
        <v>0.8</v>
      </c>
      <c r="AC166" s="551">
        <f t="shared" si="36"/>
        <v>0.8</v>
      </c>
      <c r="AD166" s="551">
        <f t="shared" si="37"/>
        <v>0.8</v>
      </c>
      <c r="AE166" s="551">
        <f t="shared" si="38"/>
        <v>0.8</v>
      </c>
      <c r="AF166" s="551">
        <f t="shared" si="39"/>
        <v>0.8</v>
      </c>
      <c r="AG166" s="551">
        <f t="shared" si="40"/>
        <v>0.8</v>
      </c>
      <c r="AH166" s="552">
        <f t="shared" si="41"/>
        <v>0.8</v>
      </c>
    </row>
    <row r="167" spans="18:34" x14ac:dyDescent="0.25">
      <c r="R167" s="548">
        <v>0.106944444444444</v>
      </c>
      <c r="S167" s="549">
        <f t="shared" si="28"/>
        <v>0.33</v>
      </c>
      <c r="T167" s="549">
        <f t="shared" si="29"/>
        <v>0.33</v>
      </c>
      <c r="U167" s="549">
        <f t="shared" si="30"/>
        <v>0.33</v>
      </c>
      <c r="V167" s="549">
        <f t="shared" si="31"/>
        <v>0.33</v>
      </c>
      <c r="W167" s="549">
        <f t="shared" si="32"/>
        <v>0.33</v>
      </c>
      <c r="X167" s="549">
        <f t="shared" si="33"/>
        <v>0.5</v>
      </c>
      <c r="Y167" s="550">
        <f t="shared" si="34"/>
        <v>0.5</v>
      </c>
      <c r="Z167" s="547"/>
      <c r="AA167" s="548">
        <v>0.106944444444444</v>
      </c>
      <c r="AB167" s="551">
        <f t="shared" si="35"/>
        <v>0.8</v>
      </c>
      <c r="AC167" s="551">
        <f t="shared" si="36"/>
        <v>0.8</v>
      </c>
      <c r="AD167" s="551">
        <f t="shared" si="37"/>
        <v>0.8</v>
      </c>
      <c r="AE167" s="551">
        <f t="shared" si="38"/>
        <v>0.8</v>
      </c>
      <c r="AF167" s="551">
        <f t="shared" si="39"/>
        <v>0.8</v>
      </c>
      <c r="AG167" s="551">
        <f t="shared" si="40"/>
        <v>0.8</v>
      </c>
      <c r="AH167" s="552">
        <f t="shared" si="41"/>
        <v>0.8</v>
      </c>
    </row>
    <row r="168" spans="18:34" x14ac:dyDescent="0.25">
      <c r="R168" s="548">
        <v>0.10763888888888801</v>
      </c>
      <c r="S168" s="549">
        <f t="shared" si="28"/>
        <v>0.33</v>
      </c>
      <c r="T168" s="549">
        <f t="shared" si="29"/>
        <v>0.33</v>
      </c>
      <c r="U168" s="549">
        <f t="shared" si="30"/>
        <v>0.33</v>
      </c>
      <c r="V168" s="549">
        <f t="shared" si="31"/>
        <v>0.33</v>
      </c>
      <c r="W168" s="549">
        <f t="shared" si="32"/>
        <v>0.33</v>
      </c>
      <c r="X168" s="549">
        <f t="shared" si="33"/>
        <v>0.5</v>
      </c>
      <c r="Y168" s="550">
        <f t="shared" si="34"/>
        <v>0.5</v>
      </c>
      <c r="Z168" s="547"/>
      <c r="AA168" s="548">
        <v>0.10763888888888801</v>
      </c>
      <c r="AB168" s="551">
        <f t="shared" si="35"/>
        <v>0.8</v>
      </c>
      <c r="AC168" s="551">
        <f t="shared" si="36"/>
        <v>0.8</v>
      </c>
      <c r="AD168" s="551">
        <f t="shared" si="37"/>
        <v>0.8</v>
      </c>
      <c r="AE168" s="551">
        <f t="shared" si="38"/>
        <v>0.8</v>
      </c>
      <c r="AF168" s="551">
        <f t="shared" si="39"/>
        <v>0.8</v>
      </c>
      <c r="AG168" s="551">
        <f t="shared" si="40"/>
        <v>0.8</v>
      </c>
      <c r="AH168" s="552">
        <f t="shared" si="41"/>
        <v>0.8</v>
      </c>
    </row>
    <row r="169" spans="18:34" x14ac:dyDescent="0.25">
      <c r="R169" s="548">
        <v>0.108333333333333</v>
      </c>
      <c r="S169" s="549">
        <f t="shared" si="28"/>
        <v>0.33</v>
      </c>
      <c r="T169" s="549">
        <f t="shared" si="29"/>
        <v>0.33</v>
      </c>
      <c r="U169" s="549">
        <f t="shared" si="30"/>
        <v>0.33</v>
      </c>
      <c r="V169" s="549">
        <f t="shared" si="31"/>
        <v>0.33</v>
      </c>
      <c r="W169" s="549">
        <f t="shared" si="32"/>
        <v>0.33</v>
      </c>
      <c r="X169" s="549">
        <f t="shared" si="33"/>
        <v>0.5</v>
      </c>
      <c r="Y169" s="550">
        <f t="shared" si="34"/>
        <v>0.5</v>
      </c>
      <c r="Z169" s="547"/>
      <c r="AA169" s="548">
        <v>0.108333333333333</v>
      </c>
      <c r="AB169" s="551">
        <f t="shared" si="35"/>
        <v>0.8</v>
      </c>
      <c r="AC169" s="551">
        <f t="shared" si="36"/>
        <v>0.8</v>
      </c>
      <c r="AD169" s="551">
        <f t="shared" si="37"/>
        <v>0.8</v>
      </c>
      <c r="AE169" s="551">
        <f t="shared" si="38"/>
        <v>0.8</v>
      </c>
      <c r="AF169" s="551">
        <f t="shared" si="39"/>
        <v>0.8</v>
      </c>
      <c r="AG169" s="551">
        <f t="shared" si="40"/>
        <v>0.8</v>
      </c>
      <c r="AH169" s="552">
        <f t="shared" si="41"/>
        <v>0.8</v>
      </c>
    </row>
    <row r="170" spans="18:34" x14ac:dyDescent="0.25">
      <c r="R170" s="548">
        <v>0.109027777777777</v>
      </c>
      <c r="S170" s="549">
        <f t="shared" si="28"/>
        <v>0.33</v>
      </c>
      <c r="T170" s="549">
        <f t="shared" si="29"/>
        <v>0.33</v>
      </c>
      <c r="U170" s="549">
        <f t="shared" si="30"/>
        <v>0.33</v>
      </c>
      <c r="V170" s="549">
        <f t="shared" si="31"/>
        <v>0.33</v>
      </c>
      <c r="W170" s="549">
        <f t="shared" si="32"/>
        <v>0.33</v>
      </c>
      <c r="X170" s="549">
        <f t="shared" si="33"/>
        <v>0.5</v>
      </c>
      <c r="Y170" s="550">
        <f t="shared" si="34"/>
        <v>0.5</v>
      </c>
      <c r="Z170" s="547"/>
      <c r="AA170" s="548">
        <v>0.109027777777777</v>
      </c>
      <c r="AB170" s="551">
        <f t="shared" si="35"/>
        <v>0.8</v>
      </c>
      <c r="AC170" s="551">
        <f t="shared" si="36"/>
        <v>0.8</v>
      </c>
      <c r="AD170" s="551">
        <f t="shared" si="37"/>
        <v>0.8</v>
      </c>
      <c r="AE170" s="551">
        <f t="shared" si="38"/>
        <v>0.8</v>
      </c>
      <c r="AF170" s="551">
        <f t="shared" si="39"/>
        <v>0.8</v>
      </c>
      <c r="AG170" s="551">
        <f t="shared" si="40"/>
        <v>0.8</v>
      </c>
      <c r="AH170" s="552">
        <f t="shared" si="41"/>
        <v>0.8</v>
      </c>
    </row>
    <row r="171" spans="18:34" x14ac:dyDescent="0.25">
      <c r="R171" s="548">
        <v>0.109722222222222</v>
      </c>
      <c r="S171" s="549">
        <f t="shared" si="28"/>
        <v>0.33</v>
      </c>
      <c r="T171" s="549">
        <f t="shared" si="29"/>
        <v>0.33</v>
      </c>
      <c r="U171" s="549">
        <f t="shared" si="30"/>
        <v>0.33</v>
      </c>
      <c r="V171" s="549">
        <f t="shared" si="31"/>
        <v>0.33</v>
      </c>
      <c r="W171" s="549">
        <f t="shared" si="32"/>
        <v>0.33</v>
      </c>
      <c r="X171" s="549">
        <f t="shared" si="33"/>
        <v>0.5</v>
      </c>
      <c r="Y171" s="550">
        <f t="shared" si="34"/>
        <v>0.5</v>
      </c>
      <c r="Z171" s="547"/>
      <c r="AA171" s="548">
        <v>0.109722222222222</v>
      </c>
      <c r="AB171" s="551">
        <f t="shared" si="35"/>
        <v>0.8</v>
      </c>
      <c r="AC171" s="551">
        <f t="shared" si="36"/>
        <v>0.8</v>
      </c>
      <c r="AD171" s="551">
        <f t="shared" si="37"/>
        <v>0.8</v>
      </c>
      <c r="AE171" s="551">
        <f t="shared" si="38"/>
        <v>0.8</v>
      </c>
      <c r="AF171" s="551">
        <f t="shared" si="39"/>
        <v>0.8</v>
      </c>
      <c r="AG171" s="551">
        <f t="shared" si="40"/>
        <v>0.8</v>
      </c>
      <c r="AH171" s="552">
        <f t="shared" si="41"/>
        <v>0.8</v>
      </c>
    </row>
    <row r="172" spans="18:34" x14ac:dyDescent="0.25">
      <c r="R172" s="548">
        <v>0.110416666666666</v>
      </c>
      <c r="S172" s="549">
        <f t="shared" si="28"/>
        <v>0.33</v>
      </c>
      <c r="T172" s="549">
        <f t="shared" si="29"/>
        <v>0.33</v>
      </c>
      <c r="U172" s="549">
        <f t="shared" si="30"/>
        <v>0.33</v>
      </c>
      <c r="V172" s="549">
        <f t="shared" si="31"/>
        <v>0.33</v>
      </c>
      <c r="W172" s="549">
        <f t="shared" si="32"/>
        <v>0.33</v>
      </c>
      <c r="X172" s="549">
        <f t="shared" si="33"/>
        <v>0.5</v>
      </c>
      <c r="Y172" s="550">
        <f t="shared" si="34"/>
        <v>0.5</v>
      </c>
      <c r="Z172" s="547"/>
      <c r="AA172" s="548">
        <v>0.110416666666666</v>
      </c>
      <c r="AB172" s="551">
        <f t="shared" si="35"/>
        <v>0.8</v>
      </c>
      <c r="AC172" s="551">
        <f t="shared" si="36"/>
        <v>0.8</v>
      </c>
      <c r="AD172" s="551">
        <f t="shared" si="37"/>
        <v>0.8</v>
      </c>
      <c r="AE172" s="551">
        <f t="shared" si="38"/>
        <v>0.8</v>
      </c>
      <c r="AF172" s="551">
        <f t="shared" si="39"/>
        <v>0.8</v>
      </c>
      <c r="AG172" s="551">
        <f t="shared" si="40"/>
        <v>0.8</v>
      </c>
      <c r="AH172" s="552">
        <f t="shared" si="41"/>
        <v>0.8</v>
      </c>
    </row>
    <row r="173" spans="18:34" x14ac:dyDescent="0.25">
      <c r="R173" s="548">
        <v>0.11111111111111099</v>
      </c>
      <c r="S173" s="549">
        <f t="shared" si="28"/>
        <v>0.33</v>
      </c>
      <c r="T173" s="549">
        <f t="shared" si="29"/>
        <v>0.33</v>
      </c>
      <c r="U173" s="549">
        <f t="shared" si="30"/>
        <v>0.33</v>
      </c>
      <c r="V173" s="549">
        <f t="shared" si="31"/>
        <v>0.33</v>
      </c>
      <c r="W173" s="549">
        <f t="shared" si="32"/>
        <v>0.33</v>
      </c>
      <c r="X173" s="549">
        <f t="shared" si="33"/>
        <v>0.5</v>
      </c>
      <c r="Y173" s="550">
        <f t="shared" si="34"/>
        <v>0.5</v>
      </c>
      <c r="Z173" s="547"/>
      <c r="AA173" s="548">
        <v>0.11111111111111099</v>
      </c>
      <c r="AB173" s="551">
        <f t="shared" si="35"/>
        <v>0.8</v>
      </c>
      <c r="AC173" s="551">
        <f t="shared" si="36"/>
        <v>0.8</v>
      </c>
      <c r="AD173" s="551">
        <f t="shared" si="37"/>
        <v>0.8</v>
      </c>
      <c r="AE173" s="551">
        <f t="shared" si="38"/>
        <v>0.8</v>
      </c>
      <c r="AF173" s="551">
        <f t="shared" si="39"/>
        <v>0.8</v>
      </c>
      <c r="AG173" s="551">
        <f t="shared" si="40"/>
        <v>0.8</v>
      </c>
      <c r="AH173" s="552">
        <f t="shared" si="41"/>
        <v>0.8</v>
      </c>
    </row>
    <row r="174" spans="18:34" x14ac:dyDescent="0.25">
      <c r="R174" s="548">
        <v>0.11180555555555501</v>
      </c>
      <c r="S174" s="549">
        <f t="shared" si="28"/>
        <v>0.33</v>
      </c>
      <c r="T174" s="549">
        <f t="shared" si="29"/>
        <v>0.33</v>
      </c>
      <c r="U174" s="549">
        <f t="shared" si="30"/>
        <v>0.33</v>
      </c>
      <c r="V174" s="549">
        <f t="shared" si="31"/>
        <v>0.33</v>
      </c>
      <c r="W174" s="549">
        <f t="shared" si="32"/>
        <v>0.33</v>
      </c>
      <c r="X174" s="549">
        <f t="shared" si="33"/>
        <v>0.5</v>
      </c>
      <c r="Y174" s="550">
        <f t="shared" si="34"/>
        <v>0.5</v>
      </c>
      <c r="Z174" s="547"/>
      <c r="AA174" s="548">
        <v>0.11180555555555501</v>
      </c>
      <c r="AB174" s="551">
        <f t="shared" si="35"/>
        <v>0.8</v>
      </c>
      <c r="AC174" s="551">
        <f t="shared" si="36"/>
        <v>0.8</v>
      </c>
      <c r="AD174" s="551">
        <f t="shared" si="37"/>
        <v>0.8</v>
      </c>
      <c r="AE174" s="551">
        <f t="shared" si="38"/>
        <v>0.8</v>
      </c>
      <c r="AF174" s="551">
        <f t="shared" si="39"/>
        <v>0.8</v>
      </c>
      <c r="AG174" s="551">
        <f t="shared" si="40"/>
        <v>0.8</v>
      </c>
      <c r="AH174" s="552">
        <f t="shared" si="41"/>
        <v>0.8</v>
      </c>
    </row>
    <row r="175" spans="18:34" x14ac:dyDescent="0.25">
      <c r="R175" s="548">
        <v>0.1125</v>
      </c>
      <c r="S175" s="549">
        <f t="shared" si="28"/>
        <v>0.33</v>
      </c>
      <c r="T175" s="549">
        <f t="shared" si="29"/>
        <v>0.33</v>
      </c>
      <c r="U175" s="549">
        <f t="shared" si="30"/>
        <v>0.33</v>
      </c>
      <c r="V175" s="549">
        <f t="shared" si="31"/>
        <v>0.33</v>
      </c>
      <c r="W175" s="549">
        <f t="shared" si="32"/>
        <v>0.33</v>
      </c>
      <c r="X175" s="549">
        <f t="shared" si="33"/>
        <v>0.5</v>
      </c>
      <c r="Y175" s="550">
        <f t="shared" si="34"/>
        <v>0.5</v>
      </c>
      <c r="Z175" s="547"/>
      <c r="AA175" s="548">
        <v>0.1125</v>
      </c>
      <c r="AB175" s="551">
        <f t="shared" si="35"/>
        <v>0.8</v>
      </c>
      <c r="AC175" s="551">
        <f t="shared" si="36"/>
        <v>0.8</v>
      </c>
      <c r="AD175" s="551">
        <f t="shared" si="37"/>
        <v>0.8</v>
      </c>
      <c r="AE175" s="551">
        <f t="shared" si="38"/>
        <v>0.8</v>
      </c>
      <c r="AF175" s="551">
        <f t="shared" si="39"/>
        <v>0.8</v>
      </c>
      <c r="AG175" s="551">
        <f t="shared" si="40"/>
        <v>0.8</v>
      </c>
      <c r="AH175" s="552">
        <f t="shared" si="41"/>
        <v>0.8</v>
      </c>
    </row>
    <row r="176" spans="18:34" x14ac:dyDescent="0.25">
      <c r="R176" s="548">
        <v>0.113194444444444</v>
      </c>
      <c r="S176" s="549">
        <f t="shared" si="28"/>
        <v>0.33</v>
      </c>
      <c r="T176" s="549">
        <f t="shared" si="29"/>
        <v>0.33</v>
      </c>
      <c r="U176" s="549">
        <f t="shared" si="30"/>
        <v>0.33</v>
      </c>
      <c r="V176" s="549">
        <f t="shared" si="31"/>
        <v>0.33</v>
      </c>
      <c r="W176" s="549">
        <f t="shared" si="32"/>
        <v>0.33</v>
      </c>
      <c r="X176" s="549">
        <f t="shared" si="33"/>
        <v>0.5</v>
      </c>
      <c r="Y176" s="550">
        <f t="shared" si="34"/>
        <v>0.5</v>
      </c>
      <c r="Z176" s="547"/>
      <c r="AA176" s="548">
        <v>0.113194444444444</v>
      </c>
      <c r="AB176" s="551">
        <f t="shared" si="35"/>
        <v>0.8</v>
      </c>
      <c r="AC176" s="551">
        <f t="shared" si="36"/>
        <v>0.8</v>
      </c>
      <c r="AD176" s="551">
        <f t="shared" si="37"/>
        <v>0.8</v>
      </c>
      <c r="AE176" s="551">
        <f t="shared" si="38"/>
        <v>0.8</v>
      </c>
      <c r="AF176" s="551">
        <f t="shared" si="39"/>
        <v>0.8</v>
      </c>
      <c r="AG176" s="551">
        <f t="shared" si="40"/>
        <v>0.8</v>
      </c>
      <c r="AH176" s="552">
        <f t="shared" si="41"/>
        <v>0.8</v>
      </c>
    </row>
    <row r="177" spans="18:34" x14ac:dyDescent="0.25">
      <c r="R177" s="548">
        <v>0.113888888888888</v>
      </c>
      <c r="S177" s="549">
        <f t="shared" si="28"/>
        <v>0.33</v>
      </c>
      <c r="T177" s="549">
        <f t="shared" si="29"/>
        <v>0.33</v>
      </c>
      <c r="U177" s="549">
        <f t="shared" si="30"/>
        <v>0.33</v>
      </c>
      <c r="V177" s="549">
        <f t="shared" si="31"/>
        <v>0.33</v>
      </c>
      <c r="W177" s="549">
        <f t="shared" si="32"/>
        <v>0.33</v>
      </c>
      <c r="X177" s="549">
        <f t="shared" si="33"/>
        <v>0.5</v>
      </c>
      <c r="Y177" s="550">
        <f t="shared" si="34"/>
        <v>0.5</v>
      </c>
      <c r="Z177" s="547"/>
      <c r="AA177" s="548">
        <v>0.113888888888888</v>
      </c>
      <c r="AB177" s="551">
        <f t="shared" si="35"/>
        <v>0.8</v>
      </c>
      <c r="AC177" s="551">
        <f t="shared" si="36"/>
        <v>0.8</v>
      </c>
      <c r="AD177" s="551">
        <f t="shared" si="37"/>
        <v>0.8</v>
      </c>
      <c r="AE177" s="551">
        <f t="shared" si="38"/>
        <v>0.8</v>
      </c>
      <c r="AF177" s="551">
        <f t="shared" si="39"/>
        <v>0.8</v>
      </c>
      <c r="AG177" s="551">
        <f t="shared" si="40"/>
        <v>0.8</v>
      </c>
      <c r="AH177" s="552">
        <f t="shared" si="41"/>
        <v>0.8</v>
      </c>
    </row>
    <row r="178" spans="18:34" x14ac:dyDescent="0.25">
      <c r="R178" s="548">
        <v>0.114583333333333</v>
      </c>
      <c r="S178" s="549">
        <f t="shared" si="28"/>
        <v>0.33</v>
      </c>
      <c r="T178" s="549">
        <f t="shared" si="29"/>
        <v>0.33</v>
      </c>
      <c r="U178" s="549">
        <f t="shared" si="30"/>
        <v>0.33</v>
      </c>
      <c r="V178" s="549">
        <f t="shared" si="31"/>
        <v>0.33</v>
      </c>
      <c r="W178" s="549">
        <f t="shared" si="32"/>
        <v>0.33</v>
      </c>
      <c r="X178" s="549">
        <f t="shared" si="33"/>
        <v>0.5</v>
      </c>
      <c r="Y178" s="550">
        <f t="shared" si="34"/>
        <v>0.5</v>
      </c>
      <c r="Z178" s="547"/>
      <c r="AA178" s="548">
        <v>0.114583333333333</v>
      </c>
      <c r="AB178" s="551">
        <f t="shared" si="35"/>
        <v>0.8</v>
      </c>
      <c r="AC178" s="551">
        <f t="shared" si="36"/>
        <v>0.8</v>
      </c>
      <c r="AD178" s="551">
        <f t="shared" si="37"/>
        <v>0.8</v>
      </c>
      <c r="AE178" s="551">
        <f t="shared" si="38"/>
        <v>0.8</v>
      </c>
      <c r="AF178" s="551">
        <f t="shared" si="39"/>
        <v>0.8</v>
      </c>
      <c r="AG178" s="551">
        <f t="shared" si="40"/>
        <v>0.8</v>
      </c>
      <c r="AH178" s="552">
        <f t="shared" si="41"/>
        <v>0.8</v>
      </c>
    </row>
    <row r="179" spans="18:34" x14ac:dyDescent="0.25">
      <c r="R179" s="548">
        <v>0.11527777777777699</v>
      </c>
      <c r="S179" s="549">
        <f t="shared" si="28"/>
        <v>0.33</v>
      </c>
      <c r="T179" s="549">
        <f t="shared" si="29"/>
        <v>0.33</v>
      </c>
      <c r="U179" s="549">
        <f t="shared" si="30"/>
        <v>0.33</v>
      </c>
      <c r="V179" s="549">
        <f t="shared" si="31"/>
        <v>0.33</v>
      </c>
      <c r="W179" s="549">
        <f t="shared" si="32"/>
        <v>0.33</v>
      </c>
      <c r="X179" s="549">
        <f t="shared" si="33"/>
        <v>0.5</v>
      </c>
      <c r="Y179" s="550">
        <f t="shared" si="34"/>
        <v>0.5</v>
      </c>
      <c r="Z179" s="547"/>
      <c r="AA179" s="548">
        <v>0.11527777777777699</v>
      </c>
      <c r="AB179" s="551">
        <f t="shared" si="35"/>
        <v>0.8</v>
      </c>
      <c r="AC179" s="551">
        <f t="shared" si="36"/>
        <v>0.8</v>
      </c>
      <c r="AD179" s="551">
        <f t="shared" si="37"/>
        <v>0.8</v>
      </c>
      <c r="AE179" s="551">
        <f t="shared" si="38"/>
        <v>0.8</v>
      </c>
      <c r="AF179" s="551">
        <f t="shared" si="39"/>
        <v>0.8</v>
      </c>
      <c r="AG179" s="551">
        <f t="shared" si="40"/>
        <v>0.8</v>
      </c>
      <c r="AH179" s="552">
        <f t="shared" si="41"/>
        <v>0.8</v>
      </c>
    </row>
    <row r="180" spans="18:34" x14ac:dyDescent="0.25">
      <c r="R180" s="548">
        <v>0.115972222222222</v>
      </c>
      <c r="S180" s="549">
        <f t="shared" si="28"/>
        <v>0.33</v>
      </c>
      <c r="T180" s="549">
        <f t="shared" si="29"/>
        <v>0.33</v>
      </c>
      <c r="U180" s="549">
        <f t="shared" si="30"/>
        <v>0.33</v>
      </c>
      <c r="V180" s="549">
        <f t="shared" si="31"/>
        <v>0.33</v>
      </c>
      <c r="W180" s="549">
        <f t="shared" si="32"/>
        <v>0.33</v>
      </c>
      <c r="X180" s="549">
        <f t="shared" si="33"/>
        <v>0.5</v>
      </c>
      <c r="Y180" s="550">
        <f t="shared" si="34"/>
        <v>0.5</v>
      </c>
      <c r="Z180" s="547"/>
      <c r="AA180" s="548">
        <v>0.115972222222222</v>
      </c>
      <c r="AB180" s="551">
        <f t="shared" si="35"/>
        <v>0.8</v>
      </c>
      <c r="AC180" s="551">
        <f t="shared" si="36"/>
        <v>0.8</v>
      </c>
      <c r="AD180" s="551">
        <f t="shared" si="37"/>
        <v>0.8</v>
      </c>
      <c r="AE180" s="551">
        <f t="shared" si="38"/>
        <v>0.8</v>
      </c>
      <c r="AF180" s="551">
        <f t="shared" si="39"/>
        <v>0.8</v>
      </c>
      <c r="AG180" s="551">
        <f t="shared" si="40"/>
        <v>0.8</v>
      </c>
      <c r="AH180" s="552">
        <f t="shared" si="41"/>
        <v>0.8</v>
      </c>
    </row>
    <row r="181" spans="18:34" x14ac:dyDescent="0.25">
      <c r="R181" s="548">
        <v>0.116666666666666</v>
      </c>
      <c r="S181" s="549">
        <f t="shared" si="28"/>
        <v>0.33</v>
      </c>
      <c r="T181" s="549">
        <f t="shared" si="29"/>
        <v>0.33</v>
      </c>
      <c r="U181" s="549">
        <f t="shared" si="30"/>
        <v>0.33</v>
      </c>
      <c r="V181" s="549">
        <f t="shared" si="31"/>
        <v>0.33</v>
      </c>
      <c r="W181" s="549">
        <f t="shared" si="32"/>
        <v>0.33</v>
      </c>
      <c r="X181" s="549">
        <f t="shared" si="33"/>
        <v>0.5</v>
      </c>
      <c r="Y181" s="550">
        <f t="shared" si="34"/>
        <v>0.5</v>
      </c>
      <c r="Z181" s="547"/>
      <c r="AA181" s="548">
        <v>0.116666666666666</v>
      </c>
      <c r="AB181" s="551">
        <f t="shared" si="35"/>
        <v>0.8</v>
      </c>
      <c r="AC181" s="551">
        <f t="shared" si="36"/>
        <v>0.8</v>
      </c>
      <c r="AD181" s="551">
        <f t="shared" si="37"/>
        <v>0.8</v>
      </c>
      <c r="AE181" s="551">
        <f t="shared" si="38"/>
        <v>0.8</v>
      </c>
      <c r="AF181" s="551">
        <f t="shared" si="39"/>
        <v>0.8</v>
      </c>
      <c r="AG181" s="551">
        <f t="shared" si="40"/>
        <v>0.8</v>
      </c>
      <c r="AH181" s="552">
        <f t="shared" si="41"/>
        <v>0.8</v>
      </c>
    </row>
    <row r="182" spans="18:34" x14ac:dyDescent="0.25">
      <c r="R182" s="548">
        <v>0.117361111111111</v>
      </c>
      <c r="S182" s="549">
        <f t="shared" si="28"/>
        <v>0.33</v>
      </c>
      <c r="T182" s="549">
        <f t="shared" si="29"/>
        <v>0.33</v>
      </c>
      <c r="U182" s="549">
        <f t="shared" si="30"/>
        <v>0.33</v>
      </c>
      <c r="V182" s="549">
        <f t="shared" si="31"/>
        <v>0.33</v>
      </c>
      <c r="W182" s="549">
        <f t="shared" si="32"/>
        <v>0.33</v>
      </c>
      <c r="X182" s="549">
        <f t="shared" si="33"/>
        <v>0.5</v>
      </c>
      <c r="Y182" s="550">
        <f t="shared" si="34"/>
        <v>0.5</v>
      </c>
      <c r="Z182" s="547"/>
      <c r="AA182" s="548">
        <v>0.117361111111111</v>
      </c>
      <c r="AB182" s="551">
        <f t="shared" si="35"/>
        <v>0.8</v>
      </c>
      <c r="AC182" s="551">
        <f t="shared" si="36"/>
        <v>0.8</v>
      </c>
      <c r="AD182" s="551">
        <f t="shared" si="37"/>
        <v>0.8</v>
      </c>
      <c r="AE182" s="551">
        <f t="shared" si="38"/>
        <v>0.8</v>
      </c>
      <c r="AF182" s="551">
        <f t="shared" si="39"/>
        <v>0.8</v>
      </c>
      <c r="AG182" s="551">
        <f t="shared" si="40"/>
        <v>0.8</v>
      </c>
      <c r="AH182" s="552">
        <f t="shared" si="41"/>
        <v>0.8</v>
      </c>
    </row>
    <row r="183" spans="18:34" x14ac:dyDescent="0.25">
      <c r="R183" s="548">
        <v>0.118055555555555</v>
      </c>
      <c r="S183" s="549">
        <f t="shared" si="28"/>
        <v>0.33</v>
      </c>
      <c r="T183" s="549">
        <f t="shared" si="29"/>
        <v>0.33</v>
      </c>
      <c r="U183" s="549">
        <f t="shared" si="30"/>
        <v>0.33</v>
      </c>
      <c r="V183" s="549">
        <f t="shared" si="31"/>
        <v>0.33</v>
      </c>
      <c r="W183" s="549">
        <f t="shared" si="32"/>
        <v>0.33</v>
      </c>
      <c r="X183" s="549">
        <f t="shared" si="33"/>
        <v>0.5</v>
      </c>
      <c r="Y183" s="550">
        <f t="shared" si="34"/>
        <v>0.5</v>
      </c>
      <c r="Z183" s="547"/>
      <c r="AA183" s="548">
        <v>0.118055555555555</v>
      </c>
      <c r="AB183" s="551">
        <f t="shared" si="35"/>
        <v>0.8</v>
      </c>
      <c r="AC183" s="551">
        <f t="shared" si="36"/>
        <v>0.8</v>
      </c>
      <c r="AD183" s="551">
        <f t="shared" si="37"/>
        <v>0.8</v>
      </c>
      <c r="AE183" s="551">
        <f t="shared" si="38"/>
        <v>0.8</v>
      </c>
      <c r="AF183" s="551">
        <f t="shared" si="39"/>
        <v>0.8</v>
      </c>
      <c r="AG183" s="551">
        <f t="shared" si="40"/>
        <v>0.8</v>
      </c>
      <c r="AH183" s="552">
        <f t="shared" si="41"/>
        <v>0.8</v>
      </c>
    </row>
    <row r="184" spans="18:34" x14ac:dyDescent="0.25">
      <c r="R184" s="548">
        <v>0.11874999999999999</v>
      </c>
      <c r="S184" s="549">
        <f t="shared" si="28"/>
        <v>0.33</v>
      </c>
      <c r="T184" s="549">
        <f t="shared" si="29"/>
        <v>0.33</v>
      </c>
      <c r="U184" s="549">
        <f t="shared" si="30"/>
        <v>0.33</v>
      </c>
      <c r="V184" s="549">
        <f t="shared" si="31"/>
        <v>0.33</v>
      </c>
      <c r="W184" s="549">
        <f t="shared" si="32"/>
        <v>0.33</v>
      </c>
      <c r="X184" s="549">
        <f t="shared" si="33"/>
        <v>0.5</v>
      </c>
      <c r="Y184" s="550">
        <f t="shared" si="34"/>
        <v>0.5</v>
      </c>
      <c r="Z184" s="547"/>
      <c r="AA184" s="548">
        <v>0.11874999999999999</v>
      </c>
      <c r="AB184" s="551">
        <f t="shared" si="35"/>
        <v>0.8</v>
      </c>
      <c r="AC184" s="551">
        <f t="shared" si="36"/>
        <v>0.8</v>
      </c>
      <c r="AD184" s="551">
        <f t="shared" si="37"/>
        <v>0.8</v>
      </c>
      <c r="AE184" s="551">
        <f t="shared" si="38"/>
        <v>0.8</v>
      </c>
      <c r="AF184" s="551">
        <f t="shared" si="39"/>
        <v>0.8</v>
      </c>
      <c r="AG184" s="551">
        <f t="shared" si="40"/>
        <v>0.8</v>
      </c>
      <c r="AH184" s="552">
        <f t="shared" si="41"/>
        <v>0.8</v>
      </c>
    </row>
    <row r="185" spans="18:34" x14ac:dyDescent="0.25">
      <c r="R185" s="548">
        <v>0.11944444444444401</v>
      </c>
      <c r="S185" s="549">
        <f t="shared" si="28"/>
        <v>0.33</v>
      </c>
      <c r="T185" s="549">
        <f t="shared" si="29"/>
        <v>0.33</v>
      </c>
      <c r="U185" s="549">
        <f t="shared" si="30"/>
        <v>0.33</v>
      </c>
      <c r="V185" s="549">
        <f t="shared" si="31"/>
        <v>0.33</v>
      </c>
      <c r="W185" s="549">
        <f t="shared" si="32"/>
        <v>0.33</v>
      </c>
      <c r="X185" s="549">
        <f t="shared" si="33"/>
        <v>0.5</v>
      </c>
      <c r="Y185" s="550">
        <f t="shared" si="34"/>
        <v>0.5</v>
      </c>
      <c r="Z185" s="547"/>
      <c r="AA185" s="548">
        <v>0.11944444444444401</v>
      </c>
      <c r="AB185" s="551">
        <f t="shared" si="35"/>
        <v>0.8</v>
      </c>
      <c r="AC185" s="551">
        <f t="shared" si="36"/>
        <v>0.8</v>
      </c>
      <c r="AD185" s="551">
        <f t="shared" si="37"/>
        <v>0.8</v>
      </c>
      <c r="AE185" s="551">
        <f t="shared" si="38"/>
        <v>0.8</v>
      </c>
      <c r="AF185" s="551">
        <f t="shared" si="39"/>
        <v>0.8</v>
      </c>
      <c r="AG185" s="551">
        <f t="shared" si="40"/>
        <v>0.8</v>
      </c>
      <c r="AH185" s="552">
        <f t="shared" si="41"/>
        <v>0.8</v>
      </c>
    </row>
    <row r="186" spans="18:34" x14ac:dyDescent="0.25">
      <c r="R186" s="548">
        <v>0.120138888888888</v>
      </c>
      <c r="S186" s="549">
        <f t="shared" si="28"/>
        <v>0.33</v>
      </c>
      <c r="T186" s="549">
        <f t="shared" si="29"/>
        <v>0.33</v>
      </c>
      <c r="U186" s="549">
        <f t="shared" si="30"/>
        <v>0.33</v>
      </c>
      <c r="V186" s="549">
        <f t="shared" si="31"/>
        <v>0.33</v>
      </c>
      <c r="W186" s="549">
        <f t="shared" si="32"/>
        <v>0.33</v>
      </c>
      <c r="X186" s="549">
        <f t="shared" si="33"/>
        <v>0.5</v>
      </c>
      <c r="Y186" s="550">
        <f t="shared" si="34"/>
        <v>0.5</v>
      </c>
      <c r="Z186" s="547"/>
      <c r="AA186" s="548">
        <v>0.120138888888888</v>
      </c>
      <c r="AB186" s="551">
        <f t="shared" si="35"/>
        <v>0.8</v>
      </c>
      <c r="AC186" s="551">
        <f t="shared" si="36"/>
        <v>0.8</v>
      </c>
      <c r="AD186" s="551">
        <f t="shared" si="37"/>
        <v>0.8</v>
      </c>
      <c r="AE186" s="551">
        <f t="shared" si="38"/>
        <v>0.8</v>
      </c>
      <c r="AF186" s="551">
        <f t="shared" si="39"/>
        <v>0.8</v>
      </c>
      <c r="AG186" s="551">
        <f t="shared" si="40"/>
        <v>0.8</v>
      </c>
      <c r="AH186" s="552">
        <f t="shared" si="41"/>
        <v>0.8</v>
      </c>
    </row>
    <row r="187" spans="18:34" x14ac:dyDescent="0.25">
      <c r="R187" s="548">
        <v>0.120833333333333</v>
      </c>
      <c r="S187" s="549">
        <f t="shared" si="28"/>
        <v>0.33</v>
      </c>
      <c r="T187" s="549">
        <f t="shared" si="29"/>
        <v>0.33</v>
      </c>
      <c r="U187" s="549">
        <f t="shared" si="30"/>
        <v>0.33</v>
      </c>
      <c r="V187" s="549">
        <f t="shared" si="31"/>
        <v>0.33</v>
      </c>
      <c r="W187" s="549">
        <f t="shared" si="32"/>
        <v>0.33</v>
      </c>
      <c r="X187" s="549">
        <f t="shared" si="33"/>
        <v>0.5</v>
      </c>
      <c r="Y187" s="550">
        <f t="shared" si="34"/>
        <v>0.5</v>
      </c>
      <c r="Z187" s="547"/>
      <c r="AA187" s="548">
        <v>0.120833333333333</v>
      </c>
      <c r="AB187" s="551">
        <f t="shared" si="35"/>
        <v>0.8</v>
      </c>
      <c r="AC187" s="551">
        <f t="shared" si="36"/>
        <v>0.8</v>
      </c>
      <c r="AD187" s="551">
        <f t="shared" si="37"/>
        <v>0.8</v>
      </c>
      <c r="AE187" s="551">
        <f t="shared" si="38"/>
        <v>0.8</v>
      </c>
      <c r="AF187" s="551">
        <f t="shared" si="39"/>
        <v>0.8</v>
      </c>
      <c r="AG187" s="551">
        <f t="shared" si="40"/>
        <v>0.8</v>
      </c>
      <c r="AH187" s="552">
        <f t="shared" si="41"/>
        <v>0.8</v>
      </c>
    </row>
    <row r="188" spans="18:34" x14ac:dyDescent="0.25">
      <c r="R188" s="548">
        <v>0.121527777777777</v>
      </c>
      <c r="S188" s="549">
        <f t="shared" si="28"/>
        <v>0.33</v>
      </c>
      <c r="T188" s="549">
        <f t="shared" si="29"/>
        <v>0.33</v>
      </c>
      <c r="U188" s="549">
        <f t="shared" si="30"/>
        <v>0.33</v>
      </c>
      <c r="V188" s="549">
        <f t="shared" si="31"/>
        <v>0.33</v>
      </c>
      <c r="W188" s="549">
        <f t="shared" si="32"/>
        <v>0.33</v>
      </c>
      <c r="X188" s="549">
        <f t="shared" si="33"/>
        <v>0.5</v>
      </c>
      <c r="Y188" s="550">
        <f t="shared" si="34"/>
        <v>0.5</v>
      </c>
      <c r="Z188" s="547"/>
      <c r="AA188" s="548">
        <v>0.121527777777777</v>
      </c>
      <c r="AB188" s="551">
        <f t="shared" si="35"/>
        <v>0.8</v>
      </c>
      <c r="AC188" s="551">
        <f t="shared" si="36"/>
        <v>0.8</v>
      </c>
      <c r="AD188" s="551">
        <f t="shared" si="37"/>
        <v>0.8</v>
      </c>
      <c r="AE188" s="551">
        <f t="shared" si="38"/>
        <v>0.8</v>
      </c>
      <c r="AF188" s="551">
        <f t="shared" si="39"/>
        <v>0.8</v>
      </c>
      <c r="AG188" s="551">
        <f t="shared" si="40"/>
        <v>0.8</v>
      </c>
      <c r="AH188" s="552">
        <f t="shared" si="41"/>
        <v>0.8</v>
      </c>
    </row>
    <row r="189" spans="18:34" x14ac:dyDescent="0.25">
      <c r="R189" s="548">
        <v>0.122222222222222</v>
      </c>
      <c r="S189" s="549">
        <f t="shared" si="28"/>
        <v>0.33</v>
      </c>
      <c r="T189" s="549">
        <f t="shared" si="29"/>
        <v>0.33</v>
      </c>
      <c r="U189" s="549">
        <f t="shared" si="30"/>
        <v>0.33</v>
      </c>
      <c r="V189" s="549">
        <f t="shared" si="31"/>
        <v>0.33</v>
      </c>
      <c r="W189" s="549">
        <f t="shared" si="32"/>
        <v>0.33</v>
      </c>
      <c r="X189" s="549">
        <f t="shared" si="33"/>
        <v>0.5</v>
      </c>
      <c r="Y189" s="550">
        <f t="shared" si="34"/>
        <v>0.5</v>
      </c>
      <c r="Z189" s="547"/>
      <c r="AA189" s="548">
        <v>0.122222222222222</v>
      </c>
      <c r="AB189" s="551">
        <f t="shared" si="35"/>
        <v>0.8</v>
      </c>
      <c r="AC189" s="551">
        <f t="shared" si="36"/>
        <v>0.8</v>
      </c>
      <c r="AD189" s="551">
        <f t="shared" si="37"/>
        <v>0.8</v>
      </c>
      <c r="AE189" s="551">
        <f t="shared" si="38"/>
        <v>0.8</v>
      </c>
      <c r="AF189" s="551">
        <f t="shared" si="39"/>
        <v>0.8</v>
      </c>
      <c r="AG189" s="551">
        <f t="shared" si="40"/>
        <v>0.8</v>
      </c>
      <c r="AH189" s="552">
        <f t="shared" si="41"/>
        <v>0.8</v>
      </c>
    </row>
    <row r="190" spans="18:34" x14ac:dyDescent="0.25">
      <c r="R190" s="548">
        <v>0.12291666666666599</v>
      </c>
      <c r="S190" s="549">
        <f t="shared" si="28"/>
        <v>0.33</v>
      </c>
      <c r="T190" s="549">
        <f t="shared" si="29"/>
        <v>0.33</v>
      </c>
      <c r="U190" s="549">
        <f t="shared" si="30"/>
        <v>0.33</v>
      </c>
      <c r="V190" s="549">
        <f t="shared" si="31"/>
        <v>0.33</v>
      </c>
      <c r="W190" s="549">
        <f t="shared" si="32"/>
        <v>0.33</v>
      </c>
      <c r="X190" s="549">
        <f t="shared" si="33"/>
        <v>0.5</v>
      </c>
      <c r="Y190" s="550">
        <f t="shared" si="34"/>
        <v>0.5</v>
      </c>
      <c r="Z190" s="547"/>
      <c r="AA190" s="548">
        <v>0.12291666666666599</v>
      </c>
      <c r="AB190" s="551">
        <f t="shared" si="35"/>
        <v>0.8</v>
      </c>
      <c r="AC190" s="551">
        <f t="shared" si="36"/>
        <v>0.8</v>
      </c>
      <c r="AD190" s="551">
        <f t="shared" si="37"/>
        <v>0.8</v>
      </c>
      <c r="AE190" s="551">
        <f t="shared" si="38"/>
        <v>0.8</v>
      </c>
      <c r="AF190" s="551">
        <f t="shared" si="39"/>
        <v>0.8</v>
      </c>
      <c r="AG190" s="551">
        <f t="shared" si="40"/>
        <v>0.8</v>
      </c>
      <c r="AH190" s="552">
        <f t="shared" si="41"/>
        <v>0.8</v>
      </c>
    </row>
    <row r="191" spans="18:34" x14ac:dyDescent="0.25">
      <c r="R191" s="548">
        <v>0.12361111111111101</v>
      </c>
      <c r="S191" s="549">
        <f t="shared" si="28"/>
        <v>0.33</v>
      </c>
      <c r="T191" s="549">
        <f t="shared" si="29"/>
        <v>0.33</v>
      </c>
      <c r="U191" s="549">
        <f t="shared" si="30"/>
        <v>0.33</v>
      </c>
      <c r="V191" s="549">
        <f t="shared" si="31"/>
        <v>0.33</v>
      </c>
      <c r="W191" s="549">
        <f t="shared" si="32"/>
        <v>0.33</v>
      </c>
      <c r="X191" s="549">
        <f t="shared" si="33"/>
        <v>0.5</v>
      </c>
      <c r="Y191" s="550">
        <f t="shared" si="34"/>
        <v>0.5</v>
      </c>
      <c r="Z191" s="547"/>
      <c r="AA191" s="548">
        <v>0.12361111111111101</v>
      </c>
      <c r="AB191" s="551">
        <f t="shared" si="35"/>
        <v>0.8</v>
      </c>
      <c r="AC191" s="551">
        <f t="shared" si="36"/>
        <v>0.8</v>
      </c>
      <c r="AD191" s="551">
        <f t="shared" si="37"/>
        <v>0.8</v>
      </c>
      <c r="AE191" s="551">
        <f t="shared" si="38"/>
        <v>0.8</v>
      </c>
      <c r="AF191" s="551">
        <f t="shared" si="39"/>
        <v>0.8</v>
      </c>
      <c r="AG191" s="551">
        <f t="shared" si="40"/>
        <v>0.8</v>
      </c>
      <c r="AH191" s="552">
        <f t="shared" si="41"/>
        <v>0.8</v>
      </c>
    </row>
    <row r="192" spans="18:34" x14ac:dyDescent="0.25">
      <c r="R192" s="548">
        <v>0.124305555555555</v>
      </c>
      <c r="S192" s="549">
        <f t="shared" si="28"/>
        <v>0.33</v>
      </c>
      <c r="T192" s="549">
        <f t="shared" si="29"/>
        <v>0.33</v>
      </c>
      <c r="U192" s="549">
        <f t="shared" si="30"/>
        <v>0.33</v>
      </c>
      <c r="V192" s="549">
        <f t="shared" si="31"/>
        <v>0.33</v>
      </c>
      <c r="W192" s="549">
        <f t="shared" si="32"/>
        <v>0.33</v>
      </c>
      <c r="X192" s="549">
        <f t="shared" si="33"/>
        <v>0.5</v>
      </c>
      <c r="Y192" s="550">
        <f t="shared" si="34"/>
        <v>0.5</v>
      </c>
      <c r="Z192" s="547"/>
      <c r="AA192" s="548">
        <v>0.124305555555555</v>
      </c>
      <c r="AB192" s="551">
        <f t="shared" si="35"/>
        <v>0.8</v>
      </c>
      <c r="AC192" s="551">
        <f t="shared" si="36"/>
        <v>0.8</v>
      </c>
      <c r="AD192" s="551">
        <f t="shared" si="37"/>
        <v>0.8</v>
      </c>
      <c r="AE192" s="551">
        <f t="shared" si="38"/>
        <v>0.8</v>
      </c>
      <c r="AF192" s="551">
        <f t="shared" si="39"/>
        <v>0.8</v>
      </c>
      <c r="AG192" s="551">
        <f t="shared" si="40"/>
        <v>0.8</v>
      </c>
      <c r="AH192" s="552">
        <f t="shared" si="41"/>
        <v>0.8</v>
      </c>
    </row>
    <row r="193" spans="18:34" x14ac:dyDescent="0.25">
      <c r="R193" s="548">
        <v>0.125</v>
      </c>
      <c r="S193" s="549">
        <f t="shared" si="28"/>
        <v>0.33</v>
      </c>
      <c r="T193" s="549">
        <f t="shared" si="29"/>
        <v>0.33</v>
      </c>
      <c r="U193" s="549">
        <f t="shared" si="30"/>
        <v>0.33</v>
      </c>
      <c r="V193" s="549">
        <f t="shared" si="31"/>
        <v>0.33</v>
      </c>
      <c r="W193" s="549">
        <f t="shared" si="32"/>
        <v>0.33</v>
      </c>
      <c r="X193" s="549">
        <f t="shared" si="33"/>
        <v>0.5</v>
      </c>
      <c r="Y193" s="550">
        <f t="shared" si="34"/>
        <v>0.5</v>
      </c>
      <c r="Z193" s="547"/>
      <c r="AA193" s="548">
        <v>0.125</v>
      </c>
      <c r="AB193" s="551">
        <f t="shared" si="35"/>
        <v>0.8</v>
      </c>
      <c r="AC193" s="551">
        <f t="shared" si="36"/>
        <v>0.8</v>
      </c>
      <c r="AD193" s="551">
        <f t="shared" si="37"/>
        <v>0.8</v>
      </c>
      <c r="AE193" s="551">
        <f t="shared" si="38"/>
        <v>0.8</v>
      </c>
      <c r="AF193" s="551">
        <f t="shared" si="39"/>
        <v>0.8</v>
      </c>
      <c r="AG193" s="551">
        <f t="shared" si="40"/>
        <v>0.8</v>
      </c>
      <c r="AH193" s="552">
        <f t="shared" si="41"/>
        <v>0.8</v>
      </c>
    </row>
    <row r="194" spans="18:34" x14ac:dyDescent="0.25">
      <c r="R194" s="548">
        <v>0.125694444444444</v>
      </c>
      <c r="S194" s="549">
        <f t="shared" si="28"/>
        <v>0.33</v>
      </c>
      <c r="T194" s="549">
        <f t="shared" si="29"/>
        <v>0.33</v>
      </c>
      <c r="U194" s="549">
        <f t="shared" si="30"/>
        <v>0.33</v>
      </c>
      <c r="V194" s="549">
        <f t="shared" si="31"/>
        <v>0.33</v>
      </c>
      <c r="W194" s="549">
        <f t="shared" si="32"/>
        <v>0.33</v>
      </c>
      <c r="X194" s="549">
        <f t="shared" si="33"/>
        <v>0.5</v>
      </c>
      <c r="Y194" s="550">
        <f t="shared" si="34"/>
        <v>0.5</v>
      </c>
      <c r="Z194" s="547"/>
      <c r="AA194" s="548">
        <v>0.125694444444444</v>
      </c>
      <c r="AB194" s="551">
        <f t="shared" si="35"/>
        <v>0.8</v>
      </c>
      <c r="AC194" s="551">
        <f t="shared" si="36"/>
        <v>0.8</v>
      </c>
      <c r="AD194" s="551">
        <f t="shared" si="37"/>
        <v>0.8</v>
      </c>
      <c r="AE194" s="551">
        <f t="shared" si="38"/>
        <v>0.8</v>
      </c>
      <c r="AF194" s="551">
        <f t="shared" si="39"/>
        <v>0.8</v>
      </c>
      <c r="AG194" s="551">
        <f t="shared" si="40"/>
        <v>0.8</v>
      </c>
      <c r="AH194" s="552">
        <f t="shared" si="41"/>
        <v>0.8</v>
      </c>
    </row>
    <row r="195" spans="18:34" x14ac:dyDescent="0.25">
      <c r="R195" s="548">
        <v>0.126388888888888</v>
      </c>
      <c r="S195" s="549">
        <f t="shared" si="28"/>
        <v>0.33</v>
      </c>
      <c r="T195" s="549">
        <f t="shared" si="29"/>
        <v>0.33</v>
      </c>
      <c r="U195" s="549">
        <f t="shared" si="30"/>
        <v>0.33</v>
      </c>
      <c r="V195" s="549">
        <f t="shared" si="31"/>
        <v>0.33</v>
      </c>
      <c r="W195" s="549">
        <f t="shared" si="32"/>
        <v>0.33</v>
      </c>
      <c r="X195" s="549">
        <f t="shared" si="33"/>
        <v>0.5</v>
      </c>
      <c r="Y195" s="550">
        <f t="shared" si="34"/>
        <v>0.5</v>
      </c>
      <c r="Z195" s="547"/>
      <c r="AA195" s="548">
        <v>0.126388888888888</v>
      </c>
      <c r="AB195" s="551">
        <f t="shared" si="35"/>
        <v>0.8</v>
      </c>
      <c r="AC195" s="551">
        <f t="shared" si="36"/>
        <v>0.8</v>
      </c>
      <c r="AD195" s="551">
        <f t="shared" si="37"/>
        <v>0.8</v>
      </c>
      <c r="AE195" s="551">
        <f t="shared" si="38"/>
        <v>0.8</v>
      </c>
      <c r="AF195" s="551">
        <f t="shared" si="39"/>
        <v>0.8</v>
      </c>
      <c r="AG195" s="551">
        <f t="shared" si="40"/>
        <v>0.8</v>
      </c>
      <c r="AH195" s="552">
        <f t="shared" si="41"/>
        <v>0.8</v>
      </c>
    </row>
    <row r="196" spans="18:34" x14ac:dyDescent="0.25">
      <c r="R196" s="548">
        <v>0.12708333333333299</v>
      </c>
      <c r="S196" s="549">
        <f t="shared" si="28"/>
        <v>0.33</v>
      </c>
      <c r="T196" s="549">
        <f t="shared" si="29"/>
        <v>0.33</v>
      </c>
      <c r="U196" s="549">
        <f t="shared" si="30"/>
        <v>0.33</v>
      </c>
      <c r="V196" s="549">
        <f t="shared" si="31"/>
        <v>0.33</v>
      </c>
      <c r="W196" s="549">
        <f t="shared" si="32"/>
        <v>0.33</v>
      </c>
      <c r="X196" s="549">
        <f t="shared" si="33"/>
        <v>0.5</v>
      </c>
      <c r="Y196" s="550">
        <f t="shared" si="34"/>
        <v>0.5</v>
      </c>
      <c r="Z196" s="547"/>
      <c r="AA196" s="548">
        <v>0.12708333333333299</v>
      </c>
      <c r="AB196" s="551">
        <f t="shared" si="35"/>
        <v>0.8</v>
      </c>
      <c r="AC196" s="551">
        <f t="shared" si="36"/>
        <v>0.8</v>
      </c>
      <c r="AD196" s="551">
        <f t="shared" si="37"/>
        <v>0.8</v>
      </c>
      <c r="AE196" s="551">
        <f t="shared" si="38"/>
        <v>0.8</v>
      </c>
      <c r="AF196" s="551">
        <f t="shared" si="39"/>
        <v>0.8</v>
      </c>
      <c r="AG196" s="551">
        <f t="shared" si="40"/>
        <v>0.8</v>
      </c>
      <c r="AH196" s="552">
        <f t="shared" si="41"/>
        <v>0.8</v>
      </c>
    </row>
    <row r="197" spans="18:34" x14ac:dyDescent="0.25">
      <c r="R197" s="548">
        <v>0.12777777777777699</v>
      </c>
      <c r="S197" s="549">
        <f t="shared" si="28"/>
        <v>0.33</v>
      </c>
      <c r="T197" s="549">
        <f t="shared" si="29"/>
        <v>0.33</v>
      </c>
      <c r="U197" s="549">
        <f t="shared" si="30"/>
        <v>0.33</v>
      </c>
      <c r="V197" s="549">
        <f t="shared" si="31"/>
        <v>0.33</v>
      </c>
      <c r="W197" s="549">
        <f t="shared" si="32"/>
        <v>0.33</v>
      </c>
      <c r="X197" s="549">
        <f t="shared" si="33"/>
        <v>0.5</v>
      </c>
      <c r="Y197" s="550">
        <f t="shared" si="34"/>
        <v>0.5</v>
      </c>
      <c r="Z197" s="547"/>
      <c r="AA197" s="548">
        <v>0.12777777777777699</v>
      </c>
      <c r="AB197" s="551">
        <f t="shared" si="35"/>
        <v>0.8</v>
      </c>
      <c r="AC197" s="551">
        <f t="shared" si="36"/>
        <v>0.8</v>
      </c>
      <c r="AD197" s="551">
        <f t="shared" si="37"/>
        <v>0.8</v>
      </c>
      <c r="AE197" s="551">
        <f t="shared" si="38"/>
        <v>0.8</v>
      </c>
      <c r="AF197" s="551">
        <f t="shared" si="39"/>
        <v>0.8</v>
      </c>
      <c r="AG197" s="551">
        <f t="shared" si="40"/>
        <v>0.8</v>
      </c>
      <c r="AH197" s="552">
        <f t="shared" si="41"/>
        <v>0.8</v>
      </c>
    </row>
    <row r="198" spans="18:34" x14ac:dyDescent="0.25">
      <c r="R198" s="548">
        <v>0.12847222222222199</v>
      </c>
      <c r="S198" s="549">
        <f t="shared" si="28"/>
        <v>0.33</v>
      </c>
      <c r="T198" s="549">
        <f t="shared" si="29"/>
        <v>0.33</v>
      </c>
      <c r="U198" s="549">
        <f t="shared" si="30"/>
        <v>0.33</v>
      </c>
      <c r="V198" s="549">
        <f t="shared" si="31"/>
        <v>0.33</v>
      </c>
      <c r="W198" s="549">
        <f t="shared" si="32"/>
        <v>0.33</v>
      </c>
      <c r="X198" s="549">
        <f t="shared" si="33"/>
        <v>0.5</v>
      </c>
      <c r="Y198" s="550">
        <f t="shared" si="34"/>
        <v>0.5</v>
      </c>
      <c r="Z198" s="547"/>
      <c r="AA198" s="548">
        <v>0.12847222222222199</v>
      </c>
      <c r="AB198" s="551">
        <f t="shared" si="35"/>
        <v>0.8</v>
      </c>
      <c r="AC198" s="551">
        <f t="shared" si="36"/>
        <v>0.8</v>
      </c>
      <c r="AD198" s="551">
        <f t="shared" si="37"/>
        <v>0.8</v>
      </c>
      <c r="AE198" s="551">
        <f t="shared" si="38"/>
        <v>0.8</v>
      </c>
      <c r="AF198" s="551">
        <f t="shared" si="39"/>
        <v>0.8</v>
      </c>
      <c r="AG198" s="551">
        <f t="shared" si="40"/>
        <v>0.8</v>
      </c>
      <c r="AH198" s="552">
        <f t="shared" si="41"/>
        <v>0.8</v>
      </c>
    </row>
    <row r="199" spans="18:34" x14ac:dyDescent="0.25">
      <c r="R199" s="548">
        <v>0.12916666666666601</v>
      </c>
      <c r="S199" s="549">
        <f t="shared" si="28"/>
        <v>0.33</v>
      </c>
      <c r="T199" s="549">
        <f t="shared" si="29"/>
        <v>0.33</v>
      </c>
      <c r="U199" s="549">
        <f t="shared" si="30"/>
        <v>0.33</v>
      </c>
      <c r="V199" s="549">
        <f t="shared" si="31"/>
        <v>0.33</v>
      </c>
      <c r="W199" s="549">
        <f t="shared" si="32"/>
        <v>0.33</v>
      </c>
      <c r="X199" s="549">
        <f t="shared" si="33"/>
        <v>0.5</v>
      </c>
      <c r="Y199" s="550">
        <f t="shared" si="34"/>
        <v>0.5</v>
      </c>
      <c r="Z199" s="547"/>
      <c r="AA199" s="548">
        <v>0.12916666666666601</v>
      </c>
      <c r="AB199" s="551">
        <f t="shared" si="35"/>
        <v>0.8</v>
      </c>
      <c r="AC199" s="551">
        <f t="shared" si="36"/>
        <v>0.8</v>
      </c>
      <c r="AD199" s="551">
        <f t="shared" si="37"/>
        <v>0.8</v>
      </c>
      <c r="AE199" s="551">
        <f t="shared" si="38"/>
        <v>0.8</v>
      </c>
      <c r="AF199" s="551">
        <f t="shared" si="39"/>
        <v>0.8</v>
      </c>
      <c r="AG199" s="551">
        <f t="shared" si="40"/>
        <v>0.8</v>
      </c>
      <c r="AH199" s="552">
        <f t="shared" si="41"/>
        <v>0.8</v>
      </c>
    </row>
    <row r="200" spans="18:34" x14ac:dyDescent="0.25">
      <c r="R200" s="548">
        <v>0.12986111111111101</v>
      </c>
      <c r="S200" s="549">
        <f t="shared" si="28"/>
        <v>0.33</v>
      </c>
      <c r="T200" s="549">
        <f t="shared" si="29"/>
        <v>0.33</v>
      </c>
      <c r="U200" s="549">
        <f t="shared" si="30"/>
        <v>0.33</v>
      </c>
      <c r="V200" s="549">
        <f t="shared" si="31"/>
        <v>0.33</v>
      </c>
      <c r="W200" s="549">
        <f t="shared" si="32"/>
        <v>0.33</v>
      </c>
      <c r="X200" s="549">
        <f t="shared" si="33"/>
        <v>0.5</v>
      </c>
      <c r="Y200" s="550">
        <f t="shared" si="34"/>
        <v>0.5</v>
      </c>
      <c r="Z200" s="547"/>
      <c r="AA200" s="548">
        <v>0.12986111111111101</v>
      </c>
      <c r="AB200" s="551">
        <f t="shared" si="35"/>
        <v>0.8</v>
      </c>
      <c r="AC200" s="551">
        <f t="shared" si="36"/>
        <v>0.8</v>
      </c>
      <c r="AD200" s="551">
        <f t="shared" si="37"/>
        <v>0.8</v>
      </c>
      <c r="AE200" s="551">
        <f t="shared" si="38"/>
        <v>0.8</v>
      </c>
      <c r="AF200" s="551">
        <f t="shared" si="39"/>
        <v>0.8</v>
      </c>
      <c r="AG200" s="551">
        <f t="shared" si="40"/>
        <v>0.8</v>
      </c>
      <c r="AH200" s="552">
        <f t="shared" si="41"/>
        <v>0.8</v>
      </c>
    </row>
    <row r="201" spans="18:34" x14ac:dyDescent="0.25">
      <c r="R201" s="548">
        <v>0.13055555555555501</v>
      </c>
      <c r="S201" s="549">
        <f t="shared" si="28"/>
        <v>0.33</v>
      </c>
      <c r="T201" s="549">
        <f t="shared" si="29"/>
        <v>0.33</v>
      </c>
      <c r="U201" s="549">
        <f t="shared" si="30"/>
        <v>0.33</v>
      </c>
      <c r="V201" s="549">
        <f t="shared" si="31"/>
        <v>0.33</v>
      </c>
      <c r="W201" s="549">
        <f t="shared" si="32"/>
        <v>0.33</v>
      </c>
      <c r="X201" s="549">
        <f t="shared" si="33"/>
        <v>0.5</v>
      </c>
      <c r="Y201" s="550">
        <f t="shared" si="34"/>
        <v>0.5</v>
      </c>
      <c r="Z201" s="547"/>
      <c r="AA201" s="548">
        <v>0.13055555555555501</v>
      </c>
      <c r="AB201" s="551">
        <f t="shared" si="35"/>
        <v>0.8</v>
      </c>
      <c r="AC201" s="551">
        <f t="shared" si="36"/>
        <v>0.8</v>
      </c>
      <c r="AD201" s="551">
        <f t="shared" si="37"/>
        <v>0.8</v>
      </c>
      <c r="AE201" s="551">
        <f t="shared" si="38"/>
        <v>0.8</v>
      </c>
      <c r="AF201" s="551">
        <f t="shared" si="39"/>
        <v>0.8</v>
      </c>
      <c r="AG201" s="551">
        <f t="shared" si="40"/>
        <v>0.8</v>
      </c>
      <c r="AH201" s="552">
        <f t="shared" si="41"/>
        <v>0.8</v>
      </c>
    </row>
    <row r="202" spans="18:34" x14ac:dyDescent="0.25">
      <c r="R202" s="548">
        <v>0.13125000000000001</v>
      </c>
      <c r="S202" s="549">
        <f t="shared" si="28"/>
        <v>0.33</v>
      </c>
      <c r="T202" s="549">
        <f t="shared" si="29"/>
        <v>0.33</v>
      </c>
      <c r="U202" s="549">
        <f t="shared" si="30"/>
        <v>0.33</v>
      </c>
      <c r="V202" s="549">
        <f t="shared" si="31"/>
        <v>0.33</v>
      </c>
      <c r="W202" s="549">
        <f t="shared" si="32"/>
        <v>0.33</v>
      </c>
      <c r="X202" s="549">
        <f t="shared" si="33"/>
        <v>0.5</v>
      </c>
      <c r="Y202" s="550">
        <f t="shared" si="34"/>
        <v>0.5</v>
      </c>
      <c r="Z202" s="547"/>
      <c r="AA202" s="548">
        <v>0.13125000000000001</v>
      </c>
      <c r="AB202" s="551">
        <f t="shared" si="35"/>
        <v>0.8</v>
      </c>
      <c r="AC202" s="551">
        <f t="shared" si="36"/>
        <v>0.8</v>
      </c>
      <c r="AD202" s="551">
        <f t="shared" si="37"/>
        <v>0.8</v>
      </c>
      <c r="AE202" s="551">
        <f t="shared" si="38"/>
        <v>0.8</v>
      </c>
      <c r="AF202" s="551">
        <f t="shared" si="39"/>
        <v>0.8</v>
      </c>
      <c r="AG202" s="551">
        <f t="shared" si="40"/>
        <v>0.8</v>
      </c>
      <c r="AH202" s="552">
        <f t="shared" si="41"/>
        <v>0.8</v>
      </c>
    </row>
    <row r="203" spans="18:34" x14ac:dyDescent="0.25">
      <c r="R203" s="548">
        <v>0.131944444444444</v>
      </c>
      <c r="S203" s="549">
        <f t="shared" si="28"/>
        <v>0.33</v>
      </c>
      <c r="T203" s="549">
        <f t="shared" si="29"/>
        <v>0.33</v>
      </c>
      <c r="U203" s="549">
        <f t="shared" si="30"/>
        <v>0.33</v>
      </c>
      <c r="V203" s="549">
        <f t="shared" si="31"/>
        <v>0.33</v>
      </c>
      <c r="W203" s="549">
        <f t="shared" si="32"/>
        <v>0.33</v>
      </c>
      <c r="X203" s="549">
        <f t="shared" si="33"/>
        <v>0.5</v>
      </c>
      <c r="Y203" s="550">
        <f t="shared" si="34"/>
        <v>0.5</v>
      </c>
      <c r="Z203" s="547"/>
      <c r="AA203" s="548">
        <v>0.131944444444444</v>
      </c>
      <c r="AB203" s="551">
        <f t="shared" si="35"/>
        <v>0.8</v>
      </c>
      <c r="AC203" s="551">
        <f t="shared" si="36"/>
        <v>0.8</v>
      </c>
      <c r="AD203" s="551">
        <f t="shared" si="37"/>
        <v>0.8</v>
      </c>
      <c r="AE203" s="551">
        <f t="shared" si="38"/>
        <v>0.8</v>
      </c>
      <c r="AF203" s="551">
        <f t="shared" si="39"/>
        <v>0.8</v>
      </c>
      <c r="AG203" s="551">
        <f t="shared" si="40"/>
        <v>0.8</v>
      </c>
      <c r="AH203" s="552">
        <f t="shared" si="41"/>
        <v>0.8</v>
      </c>
    </row>
    <row r="204" spans="18:34" x14ac:dyDescent="0.25">
      <c r="R204" s="548">
        <v>0.132638888888888</v>
      </c>
      <c r="S204" s="549">
        <f t="shared" si="28"/>
        <v>0.33</v>
      </c>
      <c r="T204" s="549">
        <f t="shared" si="29"/>
        <v>0.33</v>
      </c>
      <c r="U204" s="549">
        <f t="shared" si="30"/>
        <v>0.33</v>
      </c>
      <c r="V204" s="549">
        <f t="shared" si="31"/>
        <v>0.33</v>
      </c>
      <c r="W204" s="549">
        <f t="shared" si="32"/>
        <v>0.33</v>
      </c>
      <c r="X204" s="549">
        <f t="shared" si="33"/>
        <v>0.5</v>
      </c>
      <c r="Y204" s="550">
        <f t="shared" si="34"/>
        <v>0.5</v>
      </c>
      <c r="Z204" s="547"/>
      <c r="AA204" s="548">
        <v>0.132638888888888</v>
      </c>
      <c r="AB204" s="551">
        <f t="shared" si="35"/>
        <v>0.8</v>
      </c>
      <c r="AC204" s="551">
        <f t="shared" si="36"/>
        <v>0.8</v>
      </c>
      <c r="AD204" s="551">
        <f t="shared" si="37"/>
        <v>0.8</v>
      </c>
      <c r="AE204" s="551">
        <f t="shared" si="38"/>
        <v>0.8</v>
      </c>
      <c r="AF204" s="551">
        <f t="shared" si="39"/>
        <v>0.8</v>
      </c>
      <c r="AG204" s="551">
        <f t="shared" si="40"/>
        <v>0.8</v>
      </c>
      <c r="AH204" s="552">
        <f t="shared" si="41"/>
        <v>0.8</v>
      </c>
    </row>
    <row r="205" spans="18:34" x14ac:dyDescent="0.25">
      <c r="R205" s="548">
        <v>0.133333333333333</v>
      </c>
      <c r="S205" s="549">
        <f t="shared" si="28"/>
        <v>0.33</v>
      </c>
      <c r="T205" s="549">
        <f t="shared" si="29"/>
        <v>0.33</v>
      </c>
      <c r="U205" s="549">
        <f t="shared" si="30"/>
        <v>0.33</v>
      </c>
      <c r="V205" s="549">
        <f t="shared" si="31"/>
        <v>0.33</v>
      </c>
      <c r="W205" s="549">
        <f t="shared" si="32"/>
        <v>0.33</v>
      </c>
      <c r="X205" s="549">
        <f t="shared" si="33"/>
        <v>0.5</v>
      </c>
      <c r="Y205" s="550">
        <f t="shared" si="34"/>
        <v>0.5</v>
      </c>
      <c r="Z205" s="547"/>
      <c r="AA205" s="548">
        <v>0.133333333333333</v>
      </c>
      <c r="AB205" s="551">
        <f t="shared" si="35"/>
        <v>0.8</v>
      </c>
      <c r="AC205" s="551">
        <f t="shared" si="36"/>
        <v>0.8</v>
      </c>
      <c r="AD205" s="551">
        <f t="shared" si="37"/>
        <v>0.8</v>
      </c>
      <c r="AE205" s="551">
        <f t="shared" si="38"/>
        <v>0.8</v>
      </c>
      <c r="AF205" s="551">
        <f t="shared" si="39"/>
        <v>0.8</v>
      </c>
      <c r="AG205" s="551">
        <f t="shared" si="40"/>
        <v>0.8</v>
      </c>
      <c r="AH205" s="552">
        <f t="shared" si="41"/>
        <v>0.8</v>
      </c>
    </row>
    <row r="206" spans="18:34" x14ac:dyDescent="0.25">
      <c r="R206" s="548">
        <v>0.134027777777777</v>
      </c>
      <c r="S206" s="549">
        <f t="shared" ref="S206:S269" si="42">$S$8</f>
        <v>0.33</v>
      </c>
      <c r="T206" s="549">
        <f t="shared" ref="T206:T269" si="43">$T$8</f>
        <v>0.33</v>
      </c>
      <c r="U206" s="549">
        <f t="shared" ref="U206:U269" si="44">$U$8</f>
        <v>0.33</v>
      </c>
      <c r="V206" s="549">
        <f t="shared" ref="V206:V269" si="45">$V$8</f>
        <v>0.33</v>
      </c>
      <c r="W206" s="549">
        <f t="shared" ref="W206:W269" si="46">$W$8</f>
        <v>0.33</v>
      </c>
      <c r="X206" s="549">
        <f t="shared" ref="X206:X269" si="47">$X$8</f>
        <v>0.5</v>
      </c>
      <c r="Y206" s="550">
        <f t="shared" ref="Y206:Y269" si="48">$Y$8</f>
        <v>0.5</v>
      </c>
      <c r="Z206" s="547"/>
      <c r="AA206" s="548">
        <v>0.134027777777777</v>
      </c>
      <c r="AB206" s="551">
        <f t="shared" ref="AB206:AB269" si="49">$AB$8</f>
        <v>0.8</v>
      </c>
      <c r="AC206" s="551">
        <f t="shared" ref="AC206:AC269" si="50">$AC$8</f>
        <v>0.8</v>
      </c>
      <c r="AD206" s="551">
        <f t="shared" ref="AD206:AD269" si="51">$AD$8</f>
        <v>0.8</v>
      </c>
      <c r="AE206" s="551">
        <f t="shared" ref="AE206:AE269" si="52">$AE$8</f>
        <v>0.8</v>
      </c>
      <c r="AF206" s="551">
        <f t="shared" ref="AF206:AF269" si="53">$AF$8</f>
        <v>0.8</v>
      </c>
      <c r="AG206" s="551">
        <f t="shared" ref="AG206:AG269" si="54">$AG$8</f>
        <v>0.8</v>
      </c>
      <c r="AH206" s="552">
        <f t="shared" ref="AH206:AH269" si="55">$AH$8</f>
        <v>0.8</v>
      </c>
    </row>
    <row r="207" spans="18:34" x14ac:dyDescent="0.25">
      <c r="R207" s="548">
        <v>0.13472222222222199</v>
      </c>
      <c r="S207" s="549">
        <f t="shared" si="42"/>
        <v>0.33</v>
      </c>
      <c r="T207" s="549">
        <f t="shared" si="43"/>
        <v>0.33</v>
      </c>
      <c r="U207" s="549">
        <f t="shared" si="44"/>
        <v>0.33</v>
      </c>
      <c r="V207" s="549">
        <f t="shared" si="45"/>
        <v>0.33</v>
      </c>
      <c r="W207" s="549">
        <f t="shared" si="46"/>
        <v>0.33</v>
      </c>
      <c r="X207" s="549">
        <f t="shared" si="47"/>
        <v>0.5</v>
      </c>
      <c r="Y207" s="550">
        <f t="shared" si="48"/>
        <v>0.5</v>
      </c>
      <c r="Z207" s="547"/>
      <c r="AA207" s="548">
        <v>0.13472222222222199</v>
      </c>
      <c r="AB207" s="551">
        <f t="shared" si="49"/>
        <v>0.8</v>
      </c>
      <c r="AC207" s="551">
        <f t="shared" si="50"/>
        <v>0.8</v>
      </c>
      <c r="AD207" s="551">
        <f t="shared" si="51"/>
        <v>0.8</v>
      </c>
      <c r="AE207" s="551">
        <f t="shared" si="52"/>
        <v>0.8</v>
      </c>
      <c r="AF207" s="551">
        <f t="shared" si="53"/>
        <v>0.8</v>
      </c>
      <c r="AG207" s="551">
        <f t="shared" si="54"/>
        <v>0.8</v>
      </c>
      <c r="AH207" s="552">
        <f t="shared" si="55"/>
        <v>0.8</v>
      </c>
    </row>
    <row r="208" spans="18:34" x14ac:dyDescent="0.25">
      <c r="R208" s="548">
        <v>0.13541666666666599</v>
      </c>
      <c r="S208" s="549">
        <f t="shared" si="42"/>
        <v>0.33</v>
      </c>
      <c r="T208" s="549">
        <f t="shared" si="43"/>
        <v>0.33</v>
      </c>
      <c r="U208" s="549">
        <f t="shared" si="44"/>
        <v>0.33</v>
      </c>
      <c r="V208" s="549">
        <f t="shared" si="45"/>
        <v>0.33</v>
      </c>
      <c r="W208" s="549">
        <f t="shared" si="46"/>
        <v>0.33</v>
      </c>
      <c r="X208" s="549">
        <f t="shared" si="47"/>
        <v>0.5</v>
      </c>
      <c r="Y208" s="550">
        <f t="shared" si="48"/>
        <v>0.5</v>
      </c>
      <c r="Z208" s="547"/>
      <c r="AA208" s="548">
        <v>0.13541666666666599</v>
      </c>
      <c r="AB208" s="551">
        <f t="shared" si="49"/>
        <v>0.8</v>
      </c>
      <c r="AC208" s="551">
        <f t="shared" si="50"/>
        <v>0.8</v>
      </c>
      <c r="AD208" s="551">
        <f t="shared" si="51"/>
        <v>0.8</v>
      </c>
      <c r="AE208" s="551">
        <f t="shared" si="52"/>
        <v>0.8</v>
      </c>
      <c r="AF208" s="551">
        <f t="shared" si="53"/>
        <v>0.8</v>
      </c>
      <c r="AG208" s="551">
        <f t="shared" si="54"/>
        <v>0.8</v>
      </c>
      <c r="AH208" s="552">
        <f t="shared" si="55"/>
        <v>0.8</v>
      </c>
    </row>
    <row r="209" spans="18:34" x14ac:dyDescent="0.25">
      <c r="R209" s="548">
        <v>0.13611111111111099</v>
      </c>
      <c r="S209" s="549">
        <f t="shared" si="42"/>
        <v>0.33</v>
      </c>
      <c r="T209" s="549">
        <f t="shared" si="43"/>
        <v>0.33</v>
      </c>
      <c r="U209" s="549">
        <f t="shared" si="44"/>
        <v>0.33</v>
      </c>
      <c r="V209" s="549">
        <f t="shared" si="45"/>
        <v>0.33</v>
      </c>
      <c r="W209" s="549">
        <f t="shared" si="46"/>
        <v>0.33</v>
      </c>
      <c r="X209" s="549">
        <f t="shared" si="47"/>
        <v>0.5</v>
      </c>
      <c r="Y209" s="550">
        <f t="shared" si="48"/>
        <v>0.5</v>
      </c>
      <c r="Z209" s="547"/>
      <c r="AA209" s="548">
        <v>0.13611111111111099</v>
      </c>
      <c r="AB209" s="551">
        <f t="shared" si="49"/>
        <v>0.8</v>
      </c>
      <c r="AC209" s="551">
        <f t="shared" si="50"/>
        <v>0.8</v>
      </c>
      <c r="AD209" s="551">
        <f t="shared" si="51"/>
        <v>0.8</v>
      </c>
      <c r="AE209" s="551">
        <f t="shared" si="52"/>
        <v>0.8</v>
      </c>
      <c r="AF209" s="551">
        <f t="shared" si="53"/>
        <v>0.8</v>
      </c>
      <c r="AG209" s="551">
        <f t="shared" si="54"/>
        <v>0.8</v>
      </c>
      <c r="AH209" s="552">
        <f t="shared" si="55"/>
        <v>0.8</v>
      </c>
    </row>
    <row r="210" spans="18:34" x14ac:dyDescent="0.25">
      <c r="R210" s="548">
        <v>0.13680555555555499</v>
      </c>
      <c r="S210" s="549">
        <f t="shared" si="42"/>
        <v>0.33</v>
      </c>
      <c r="T210" s="549">
        <f t="shared" si="43"/>
        <v>0.33</v>
      </c>
      <c r="U210" s="549">
        <f t="shared" si="44"/>
        <v>0.33</v>
      </c>
      <c r="V210" s="549">
        <f t="shared" si="45"/>
        <v>0.33</v>
      </c>
      <c r="W210" s="549">
        <f t="shared" si="46"/>
        <v>0.33</v>
      </c>
      <c r="X210" s="549">
        <f t="shared" si="47"/>
        <v>0.5</v>
      </c>
      <c r="Y210" s="550">
        <f t="shared" si="48"/>
        <v>0.5</v>
      </c>
      <c r="Z210" s="547"/>
      <c r="AA210" s="548">
        <v>0.13680555555555499</v>
      </c>
      <c r="AB210" s="551">
        <f t="shared" si="49"/>
        <v>0.8</v>
      </c>
      <c r="AC210" s="551">
        <f t="shared" si="50"/>
        <v>0.8</v>
      </c>
      <c r="AD210" s="551">
        <f t="shared" si="51"/>
        <v>0.8</v>
      </c>
      <c r="AE210" s="551">
        <f t="shared" si="52"/>
        <v>0.8</v>
      </c>
      <c r="AF210" s="551">
        <f t="shared" si="53"/>
        <v>0.8</v>
      </c>
      <c r="AG210" s="551">
        <f t="shared" si="54"/>
        <v>0.8</v>
      </c>
      <c r="AH210" s="552">
        <f t="shared" si="55"/>
        <v>0.8</v>
      </c>
    </row>
    <row r="211" spans="18:34" x14ac:dyDescent="0.25">
      <c r="R211" s="548">
        <v>0.13750000000000001</v>
      </c>
      <c r="S211" s="549">
        <f t="shared" si="42"/>
        <v>0.33</v>
      </c>
      <c r="T211" s="549">
        <f t="shared" si="43"/>
        <v>0.33</v>
      </c>
      <c r="U211" s="549">
        <f t="shared" si="44"/>
        <v>0.33</v>
      </c>
      <c r="V211" s="549">
        <f t="shared" si="45"/>
        <v>0.33</v>
      </c>
      <c r="W211" s="549">
        <f t="shared" si="46"/>
        <v>0.33</v>
      </c>
      <c r="X211" s="549">
        <f t="shared" si="47"/>
        <v>0.5</v>
      </c>
      <c r="Y211" s="550">
        <f t="shared" si="48"/>
        <v>0.5</v>
      </c>
      <c r="Z211" s="547"/>
      <c r="AA211" s="548">
        <v>0.13750000000000001</v>
      </c>
      <c r="AB211" s="551">
        <f t="shared" si="49"/>
        <v>0.8</v>
      </c>
      <c r="AC211" s="551">
        <f t="shared" si="50"/>
        <v>0.8</v>
      </c>
      <c r="AD211" s="551">
        <f t="shared" si="51"/>
        <v>0.8</v>
      </c>
      <c r="AE211" s="551">
        <f t="shared" si="52"/>
        <v>0.8</v>
      </c>
      <c r="AF211" s="551">
        <f t="shared" si="53"/>
        <v>0.8</v>
      </c>
      <c r="AG211" s="551">
        <f t="shared" si="54"/>
        <v>0.8</v>
      </c>
      <c r="AH211" s="552">
        <f t="shared" si="55"/>
        <v>0.8</v>
      </c>
    </row>
    <row r="212" spans="18:34" x14ac:dyDescent="0.25">
      <c r="R212" s="548">
        <v>0.13819444444444401</v>
      </c>
      <c r="S212" s="549">
        <f t="shared" si="42"/>
        <v>0.33</v>
      </c>
      <c r="T212" s="549">
        <f t="shared" si="43"/>
        <v>0.33</v>
      </c>
      <c r="U212" s="549">
        <f t="shared" si="44"/>
        <v>0.33</v>
      </c>
      <c r="V212" s="549">
        <f t="shared" si="45"/>
        <v>0.33</v>
      </c>
      <c r="W212" s="549">
        <f t="shared" si="46"/>
        <v>0.33</v>
      </c>
      <c r="X212" s="549">
        <f t="shared" si="47"/>
        <v>0.5</v>
      </c>
      <c r="Y212" s="550">
        <f t="shared" si="48"/>
        <v>0.5</v>
      </c>
      <c r="Z212" s="547"/>
      <c r="AA212" s="548">
        <v>0.13819444444444401</v>
      </c>
      <c r="AB212" s="551">
        <f t="shared" si="49"/>
        <v>0.8</v>
      </c>
      <c r="AC212" s="551">
        <f t="shared" si="50"/>
        <v>0.8</v>
      </c>
      <c r="AD212" s="551">
        <f t="shared" si="51"/>
        <v>0.8</v>
      </c>
      <c r="AE212" s="551">
        <f t="shared" si="52"/>
        <v>0.8</v>
      </c>
      <c r="AF212" s="551">
        <f t="shared" si="53"/>
        <v>0.8</v>
      </c>
      <c r="AG212" s="551">
        <f t="shared" si="54"/>
        <v>0.8</v>
      </c>
      <c r="AH212" s="552">
        <f t="shared" si="55"/>
        <v>0.8</v>
      </c>
    </row>
    <row r="213" spans="18:34" x14ac:dyDescent="0.25">
      <c r="R213" s="548">
        <v>0.13888888888888801</v>
      </c>
      <c r="S213" s="549">
        <f t="shared" si="42"/>
        <v>0.33</v>
      </c>
      <c r="T213" s="549">
        <f t="shared" si="43"/>
        <v>0.33</v>
      </c>
      <c r="U213" s="549">
        <f t="shared" si="44"/>
        <v>0.33</v>
      </c>
      <c r="V213" s="549">
        <f t="shared" si="45"/>
        <v>0.33</v>
      </c>
      <c r="W213" s="549">
        <f t="shared" si="46"/>
        <v>0.33</v>
      </c>
      <c r="X213" s="549">
        <f t="shared" si="47"/>
        <v>0.5</v>
      </c>
      <c r="Y213" s="550">
        <f t="shared" si="48"/>
        <v>0.5</v>
      </c>
      <c r="Z213" s="547"/>
      <c r="AA213" s="548">
        <v>0.13888888888888801</v>
      </c>
      <c r="AB213" s="551">
        <f t="shared" si="49"/>
        <v>0.8</v>
      </c>
      <c r="AC213" s="551">
        <f t="shared" si="50"/>
        <v>0.8</v>
      </c>
      <c r="AD213" s="551">
        <f t="shared" si="51"/>
        <v>0.8</v>
      </c>
      <c r="AE213" s="551">
        <f t="shared" si="52"/>
        <v>0.8</v>
      </c>
      <c r="AF213" s="551">
        <f t="shared" si="53"/>
        <v>0.8</v>
      </c>
      <c r="AG213" s="551">
        <f t="shared" si="54"/>
        <v>0.8</v>
      </c>
      <c r="AH213" s="552">
        <f t="shared" si="55"/>
        <v>0.8</v>
      </c>
    </row>
    <row r="214" spans="18:34" x14ac:dyDescent="0.25">
      <c r="R214" s="548">
        <v>0.139583333333333</v>
      </c>
      <c r="S214" s="549">
        <f t="shared" si="42"/>
        <v>0.33</v>
      </c>
      <c r="T214" s="549">
        <f t="shared" si="43"/>
        <v>0.33</v>
      </c>
      <c r="U214" s="549">
        <f t="shared" si="44"/>
        <v>0.33</v>
      </c>
      <c r="V214" s="549">
        <f t="shared" si="45"/>
        <v>0.33</v>
      </c>
      <c r="W214" s="549">
        <f t="shared" si="46"/>
        <v>0.33</v>
      </c>
      <c r="X214" s="549">
        <f t="shared" si="47"/>
        <v>0.5</v>
      </c>
      <c r="Y214" s="550">
        <f t="shared" si="48"/>
        <v>0.5</v>
      </c>
      <c r="Z214" s="547"/>
      <c r="AA214" s="548">
        <v>0.139583333333333</v>
      </c>
      <c r="AB214" s="551">
        <f t="shared" si="49"/>
        <v>0.8</v>
      </c>
      <c r="AC214" s="551">
        <f t="shared" si="50"/>
        <v>0.8</v>
      </c>
      <c r="AD214" s="551">
        <f t="shared" si="51"/>
        <v>0.8</v>
      </c>
      <c r="AE214" s="551">
        <f t="shared" si="52"/>
        <v>0.8</v>
      </c>
      <c r="AF214" s="551">
        <f t="shared" si="53"/>
        <v>0.8</v>
      </c>
      <c r="AG214" s="551">
        <f t="shared" si="54"/>
        <v>0.8</v>
      </c>
      <c r="AH214" s="552">
        <f t="shared" si="55"/>
        <v>0.8</v>
      </c>
    </row>
    <row r="215" spans="18:34" x14ac:dyDescent="0.25">
      <c r="R215" s="548">
        <v>0.140277777777777</v>
      </c>
      <c r="S215" s="549">
        <f t="shared" si="42"/>
        <v>0.33</v>
      </c>
      <c r="T215" s="549">
        <f t="shared" si="43"/>
        <v>0.33</v>
      </c>
      <c r="U215" s="549">
        <f t="shared" si="44"/>
        <v>0.33</v>
      </c>
      <c r="V215" s="549">
        <f t="shared" si="45"/>
        <v>0.33</v>
      </c>
      <c r="W215" s="549">
        <f t="shared" si="46"/>
        <v>0.33</v>
      </c>
      <c r="X215" s="549">
        <f t="shared" si="47"/>
        <v>0.5</v>
      </c>
      <c r="Y215" s="550">
        <f t="shared" si="48"/>
        <v>0.5</v>
      </c>
      <c r="Z215" s="547"/>
      <c r="AA215" s="548">
        <v>0.140277777777777</v>
      </c>
      <c r="AB215" s="551">
        <f t="shared" si="49"/>
        <v>0.8</v>
      </c>
      <c r="AC215" s="551">
        <f t="shared" si="50"/>
        <v>0.8</v>
      </c>
      <c r="AD215" s="551">
        <f t="shared" si="51"/>
        <v>0.8</v>
      </c>
      <c r="AE215" s="551">
        <f t="shared" si="52"/>
        <v>0.8</v>
      </c>
      <c r="AF215" s="551">
        <f t="shared" si="53"/>
        <v>0.8</v>
      </c>
      <c r="AG215" s="551">
        <f t="shared" si="54"/>
        <v>0.8</v>
      </c>
      <c r="AH215" s="552">
        <f t="shared" si="55"/>
        <v>0.8</v>
      </c>
    </row>
    <row r="216" spans="18:34" x14ac:dyDescent="0.25">
      <c r="R216" s="548">
        <v>0.140972222222222</v>
      </c>
      <c r="S216" s="549">
        <f t="shared" si="42"/>
        <v>0.33</v>
      </c>
      <c r="T216" s="549">
        <f t="shared" si="43"/>
        <v>0.33</v>
      </c>
      <c r="U216" s="549">
        <f t="shared" si="44"/>
        <v>0.33</v>
      </c>
      <c r="V216" s="549">
        <f t="shared" si="45"/>
        <v>0.33</v>
      </c>
      <c r="W216" s="549">
        <f t="shared" si="46"/>
        <v>0.33</v>
      </c>
      <c r="X216" s="549">
        <f t="shared" si="47"/>
        <v>0.5</v>
      </c>
      <c r="Y216" s="550">
        <f t="shared" si="48"/>
        <v>0.5</v>
      </c>
      <c r="Z216" s="547"/>
      <c r="AA216" s="548">
        <v>0.140972222222222</v>
      </c>
      <c r="AB216" s="551">
        <f t="shared" si="49"/>
        <v>0.8</v>
      </c>
      <c r="AC216" s="551">
        <f t="shared" si="50"/>
        <v>0.8</v>
      </c>
      <c r="AD216" s="551">
        <f t="shared" si="51"/>
        <v>0.8</v>
      </c>
      <c r="AE216" s="551">
        <f t="shared" si="52"/>
        <v>0.8</v>
      </c>
      <c r="AF216" s="551">
        <f t="shared" si="53"/>
        <v>0.8</v>
      </c>
      <c r="AG216" s="551">
        <f t="shared" si="54"/>
        <v>0.8</v>
      </c>
      <c r="AH216" s="552">
        <f t="shared" si="55"/>
        <v>0.8</v>
      </c>
    </row>
    <row r="217" spans="18:34" x14ac:dyDescent="0.25">
      <c r="R217" s="548">
        <v>0.141666666666666</v>
      </c>
      <c r="S217" s="549">
        <f t="shared" si="42"/>
        <v>0.33</v>
      </c>
      <c r="T217" s="549">
        <f t="shared" si="43"/>
        <v>0.33</v>
      </c>
      <c r="U217" s="549">
        <f t="shared" si="44"/>
        <v>0.33</v>
      </c>
      <c r="V217" s="549">
        <f t="shared" si="45"/>
        <v>0.33</v>
      </c>
      <c r="W217" s="549">
        <f t="shared" si="46"/>
        <v>0.33</v>
      </c>
      <c r="X217" s="549">
        <f t="shared" si="47"/>
        <v>0.5</v>
      </c>
      <c r="Y217" s="550">
        <f t="shared" si="48"/>
        <v>0.5</v>
      </c>
      <c r="Z217" s="547"/>
      <c r="AA217" s="548">
        <v>0.141666666666666</v>
      </c>
      <c r="AB217" s="551">
        <f t="shared" si="49"/>
        <v>0.8</v>
      </c>
      <c r="AC217" s="551">
        <f t="shared" si="50"/>
        <v>0.8</v>
      </c>
      <c r="AD217" s="551">
        <f t="shared" si="51"/>
        <v>0.8</v>
      </c>
      <c r="AE217" s="551">
        <f t="shared" si="52"/>
        <v>0.8</v>
      </c>
      <c r="AF217" s="551">
        <f t="shared" si="53"/>
        <v>0.8</v>
      </c>
      <c r="AG217" s="551">
        <f t="shared" si="54"/>
        <v>0.8</v>
      </c>
      <c r="AH217" s="552">
        <f t="shared" si="55"/>
        <v>0.8</v>
      </c>
    </row>
    <row r="218" spans="18:34" x14ac:dyDescent="0.25">
      <c r="R218" s="548">
        <v>0.14236111111111099</v>
      </c>
      <c r="S218" s="549">
        <f t="shared" si="42"/>
        <v>0.33</v>
      </c>
      <c r="T218" s="549">
        <f t="shared" si="43"/>
        <v>0.33</v>
      </c>
      <c r="U218" s="549">
        <f t="shared" si="44"/>
        <v>0.33</v>
      </c>
      <c r="V218" s="549">
        <f t="shared" si="45"/>
        <v>0.33</v>
      </c>
      <c r="W218" s="549">
        <f t="shared" si="46"/>
        <v>0.33</v>
      </c>
      <c r="X218" s="549">
        <f t="shared" si="47"/>
        <v>0.5</v>
      </c>
      <c r="Y218" s="550">
        <f t="shared" si="48"/>
        <v>0.5</v>
      </c>
      <c r="Z218" s="547"/>
      <c r="AA218" s="548">
        <v>0.14236111111111099</v>
      </c>
      <c r="AB218" s="551">
        <f t="shared" si="49"/>
        <v>0.8</v>
      </c>
      <c r="AC218" s="551">
        <f t="shared" si="50"/>
        <v>0.8</v>
      </c>
      <c r="AD218" s="551">
        <f t="shared" si="51"/>
        <v>0.8</v>
      </c>
      <c r="AE218" s="551">
        <f t="shared" si="52"/>
        <v>0.8</v>
      </c>
      <c r="AF218" s="551">
        <f t="shared" si="53"/>
        <v>0.8</v>
      </c>
      <c r="AG218" s="551">
        <f t="shared" si="54"/>
        <v>0.8</v>
      </c>
      <c r="AH218" s="552">
        <f t="shared" si="55"/>
        <v>0.8</v>
      </c>
    </row>
    <row r="219" spans="18:34" x14ac:dyDescent="0.25">
      <c r="R219" s="548">
        <v>0.14305555555555499</v>
      </c>
      <c r="S219" s="549">
        <f t="shared" si="42"/>
        <v>0.33</v>
      </c>
      <c r="T219" s="549">
        <f t="shared" si="43"/>
        <v>0.33</v>
      </c>
      <c r="U219" s="549">
        <f t="shared" si="44"/>
        <v>0.33</v>
      </c>
      <c r="V219" s="549">
        <f t="shared" si="45"/>
        <v>0.33</v>
      </c>
      <c r="W219" s="549">
        <f t="shared" si="46"/>
        <v>0.33</v>
      </c>
      <c r="X219" s="549">
        <f t="shared" si="47"/>
        <v>0.5</v>
      </c>
      <c r="Y219" s="550">
        <f t="shared" si="48"/>
        <v>0.5</v>
      </c>
      <c r="Z219" s="547"/>
      <c r="AA219" s="548">
        <v>0.14305555555555499</v>
      </c>
      <c r="AB219" s="551">
        <f t="shared" si="49"/>
        <v>0.8</v>
      </c>
      <c r="AC219" s="551">
        <f t="shared" si="50"/>
        <v>0.8</v>
      </c>
      <c r="AD219" s="551">
        <f t="shared" si="51"/>
        <v>0.8</v>
      </c>
      <c r="AE219" s="551">
        <f t="shared" si="52"/>
        <v>0.8</v>
      </c>
      <c r="AF219" s="551">
        <f t="shared" si="53"/>
        <v>0.8</v>
      </c>
      <c r="AG219" s="551">
        <f t="shared" si="54"/>
        <v>0.8</v>
      </c>
      <c r="AH219" s="552">
        <f t="shared" si="55"/>
        <v>0.8</v>
      </c>
    </row>
    <row r="220" spans="18:34" x14ac:dyDescent="0.25">
      <c r="R220" s="548">
        <v>0.14374999999999999</v>
      </c>
      <c r="S220" s="549">
        <f t="shared" si="42"/>
        <v>0.33</v>
      </c>
      <c r="T220" s="549">
        <f t="shared" si="43"/>
        <v>0.33</v>
      </c>
      <c r="U220" s="549">
        <f t="shared" si="44"/>
        <v>0.33</v>
      </c>
      <c r="V220" s="549">
        <f t="shared" si="45"/>
        <v>0.33</v>
      </c>
      <c r="W220" s="549">
        <f t="shared" si="46"/>
        <v>0.33</v>
      </c>
      <c r="X220" s="549">
        <f t="shared" si="47"/>
        <v>0.5</v>
      </c>
      <c r="Y220" s="550">
        <f t="shared" si="48"/>
        <v>0.5</v>
      </c>
      <c r="Z220" s="547"/>
      <c r="AA220" s="548">
        <v>0.14374999999999999</v>
      </c>
      <c r="AB220" s="551">
        <f t="shared" si="49"/>
        <v>0.8</v>
      </c>
      <c r="AC220" s="551">
        <f t="shared" si="50"/>
        <v>0.8</v>
      </c>
      <c r="AD220" s="551">
        <f t="shared" si="51"/>
        <v>0.8</v>
      </c>
      <c r="AE220" s="551">
        <f t="shared" si="52"/>
        <v>0.8</v>
      </c>
      <c r="AF220" s="551">
        <f t="shared" si="53"/>
        <v>0.8</v>
      </c>
      <c r="AG220" s="551">
        <f t="shared" si="54"/>
        <v>0.8</v>
      </c>
      <c r="AH220" s="552">
        <f t="shared" si="55"/>
        <v>0.8</v>
      </c>
    </row>
    <row r="221" spans="18:34" x14ac:dyDescent="0.25">
      <c r="R221" s="548">
        <v>0.14444444444444399</v>
      </c>
      <c r="S221" s="549">
        <f t="shared" si="42"/>
        <v>0.33</v>
      </c>
      <c r="T221" s="549">
        <f t="shared" si="43"/>
        <v>0.33</v>
      </c>
      <c r="U221" s="549">
        <f t="shared" si="44"/>
        <v>0.33</v>
      </c>
      <c r="V221" s="549">
        <f t="shared" si="45"/>
        <v>0.33</v>
      </c>
      <c r="W221" s="549">
        <f t="shared" si="46"/>
        <v>0.33</v>
      </c>
      <c r="X221" s="549">
        <f t="shared" si="47"/>
        <v>0.5</v>
      </c>
      <c r="Y221" s="550">
        <f t="shared" si="48"/>
        <v>0.5</v>
      </c>
      <c r="Z221" s="547"/>
      <c r="AA221" s="548">
        <v>0.14444444444444399</v>
      </c>
      <c r="AB221" s="551">
        <f t="shared" si="49"/>
        <v>0.8</v>
      </c>
      <c r="AC221" s="551">
        <f t="shared" si="50"/>
        <v>0.8</v>
      </c>
      <c r="AD221" s="551">
        <f t="shared" si="51"/>
        <v>0.8</v>
      </c>
      <c r="AE221" s="551">
        <f t="shared" si="52"/>
        <v>0.8</v>
      </c>
      <c r="AF221" s="551">
        <f t="shared" si="53"/>
        <v>0.8</v>
      </c>
      <c r="AG221" s="551">
        <f t="shared" si="54"/>
        <v>0.8</v>
      </c>
      <c r="AH221" s="552">
        <f t="shared" si="55"/>
        <v>0.8</v>
      </c>
    </row>
    <row r="222" spans="18:34" x14ac:dyDescent="0.25">
      <c r="R222" s="548">
        <v>0.14513888888888801</v>
      </c>
      <c r="S222" s="549">
        <f t="shared" si="42"/>
        <v>0.33</v>
      </c>
      <c r="T222" s="549">
        <f t="shared" si="43"/>
        <v>0.33</v>
      </c>
      <c r="U222" s="549">
        <f t="shared" si="44"/>
        <v>0.33</v>
      </c>
      <c r="V222" s="549">
        <f t="shared" si="45"/>
        <v>0.33</v>
      </c>
      <c r="W222" s="549">
        <f t="shared" si="46"/>
        <v>0.33</v>
      </c>
      <c r="X222" s="549">
        <f t="shared" si="47"/>
        <v>0.5</v>
      </c>
      <c r="Y222" s="550">
        <f t="shared" si="48"/>
        <v>0.5</v>
      </c>
      <c r="Z222" s="547"/>
      <c r="AA222" s="548">
        <v>0.14513888888888801</v>
      </c>
      <c r="AB222" s="551">
        <f t="shared" si="49"/>
        <v>0.8</v>
      </c>
      <c r="AC222" s="551">
        <f t="shared" si="50"/>
        <v>0.8</v>
      </c>
      <c r="AD222" s="551">
        <f t="shared" si="51"/>
        <v>0.8</v>
      </c>
      <c r="AE222" s="551">
        <f t="shared" si="52"/>
        <v>0.8</v>
      </c>
      <c r="AF222" s="551">
        <f t="shared" si="53"/>
        <v>0.8</v>
      </c>
      <c r="AG222" s="551">
        <f t="shared" si="54"/>
        <v>0.8</v>
      </c>
      <c r="AH222" s="552">
        <f t="shared" si="55"/>
        <v>0.8</v>
      </c>
    </row>
    <row r="223" spans="18:34" x14ac:dyDescent="0.25">
      <c r="R223" s="548">
        <v>0.14583333333333301</v>
      </c>
      <c r="S223" s="549">
        <f t="shared" si="42"/>
        <v>0.33</v>
      </c>
      <c r="T223" s="549">
        <f t="shared" si="43"/>
        <v>0.33</v>
      </c>
      <c r="U223" s="549">
        <f t="shared" si="44"/>
        <v>0.33</v>
      </c>
      <c r="V223" s="549">
        <f t="shared" si="45"/>
        <v>0.33</v>
      </c>
      <c r="W223" s="549">
        <f t="shared" si="46"/>
        <v>0.33</v>
      </c>
      <c r="X223" s="549">
        <f t="shared" si="47"/>
        <v>0.5</v>
      </c>
      <c r="Y223" s="550">
        <f t="shared" si="48"/>
        <v>0.5</v>
      </c>
      <c r="Z223" s="547"/>
      <c r="AA223" s="548">
        <v>0.14583333333333301</v>
      </c>
      <c r="AB223" s="551">
        <f t="shared" si="49"/>
        <v>0.8</v>
      </c>
      <c r="AC223" s="551">
        <f t="shared" si="50"/>
        <v>0.8</v>
      </c>
      <c r="AD223" s="551">
        <f t="shared" si="51"/>
        <v>0.8</v>
      </c>
      <c r="AE223" s="551">
        <f t="shared" si="52"/>
        <v>0.8</v>
      </c>
      <c r="AF223" s="551">
        <f t="shared" si="53"/>
        <v>0.8</v>
      </c>
      <c r="AG223" s="551">
        <f t="shared" si="54"/>
        <v>0.8</v>
      </c>
      <c r="AH223" s="552">
        <f t="shared" si="55"/>
        <v>0.8</v>
      </c>
    </row>
    <row r="224" spans="18:34" x14ac:dyDescent="0.25">
      <c r="R224" s="548">
        <v>0.14652777777777701</v>
      </c>
      <c r="S224" s="549">
        <f t="shared" si="42"/>
        <v>0.33</v>
      </c>
      <c r="T224" s="549">
        <f t="shared" si="43"/>
        <v>0.33</v>
      </c>
      <c r="U224" s="549">
        <f t="shared" si="44"/>
        <v>0.33</v>
      </c>
      <c r="V224" s="549">
        <f t="shared" si="45"/>
        <v>0.33</v>
      </c>
      <c r="W224" s="549">
        <f t="shared" si="46"/>
        <v>0.33</v>
      </c>
      <c r="X224" s="549">
        <f t="shared" si="47"/>
        <v>0.5</v>
      </c>
      <c r="Y224" s="550">
        <f t="shared" si="48"/>
        <v>0.5</v>
      </c>
      <c r="Z224" s="547"/>
      <c r="AA224" s="548">
        <v>0.14652777777777701</v>
      </c>
      <c r="AB224" s="551">
        <f t="shared" si="49"/>
        <v>0.8</v>
      </c>
      <c r="AC224" s="551">
        <f t="shared" si="50"/>
        <v>0.8</v>
      </c>
      <c r="AD224" s="551">
        <f t="shared" si="51"/>
        <v>0.8</v>
      </c>
      <c r="AE224" s="551">
        <f t="shared" si="52"/>
        <v>0.8</v>
      </c>
      <c r="AF224" s="551">
        <f t="shared" si="53"/>
        <v>0.8</v>
      </c>
      <c r="AG224" s="551">
        <f t="shared" si="54"/>
        <v>0.8</v>
      </c>
      <c r="AH224" s="552">
        <f t="shared" si="55"/>
        <v>0.8</v>
      </c>
    </row>
    <row r="225" spans="18:34" x14ac:dyDescent="0.25">
      <c r="R225" s="548">
        <v>0.147222222222222</v>
      </c>
      <c r="S225" s="549">
        <f t="shared" si="42"/>
        <v>0.33</v>
      </c>
      <c r="T225" s="549">
        <f t="shared" si="43"/>
        <v>0.33</v>
      </c>
      <c r="U225" s="549">
        <f t="shared" si="44"/>
        <v>0.33</v>
      </c>
      <c r="V225" s="549">
        <f t="shared" si="45"/>
        <v>0.33</v>
      </c>
      <c r="W225" s="549">
        <f t="shared" si="46"/>
        <v>0.33</v>
      </c>
      <c r="X225" s="549">
        <f t="shared" si="47"/>
        <v>0.5</v>
      </c>
      <c r="Y225" s="550">
        <f t="shared" si="48"/>
        <v>0.5</v>
      </c>
      <c r="Z225" s="547"/>
      <c r="AA225" s="548">
        <v>0.147222222222222</v>
      </c>
      <c r="AB225" s="551">
        <f t="shared" si="49"/>
        <v>0.8</v>
      </c>
      <c r="AC225" s="551">
        <f t="shared" si="50"/>
        <v>0.8</v>
      </c>
      <c r="AD225" s="551">
        <f t="shared" si="51"/>
        <v>0.8</v>
      </c>
      <c r="AE225" s="551">
        <f t="shared" si="52"/>
        <v>0.8</v>
      </c>
      <c r="AF225" s="551">
        <f t="shared" si="53"/>
        <v>0.8</v>
      </c>
      <c r="AG225" s="551">
        <f t="shared" si="54"/>
        <v>0.8</v>
      </c>
      <c r="AH225" s="552">
        <f t="shared" si="55"/>
        <v>0.8</v>
      </c>
    </row>
    <row r="226" spans="18:34" x14ac:dyDescent="0.25">
      <c r="R226" s="548">
        <v>0.147916666666666</v>
      </c>
      <c r="S226" s="549">
        <f t="shared" si="42"/>
        <v>0.33</v>
      </c>
      <c r="T226" s="549">
        <f t="shared" si="43"/>
        <v>0.33</v>
      </c>
      <c r="U226" s="549">
        <f t="shared" si="44"/>
        <v>0.33</v>
      </c>
      <c r="V226" s="549">
        <f t="shared" si="45"/>
        <v>0.33</v>
      </c>
      <c r="W226" s="549">
        <f t="shared" si="46"/>
        <v>0.33</v>
      </c>
      <c r="X226" s="549">
        <f t="shared" si="47"/>
        <v>0.5</v>
      </c>
      <c r="Y226" s="550">
        <f t="shared" si="48"/>
        <v>0.5</v>
      </c>
      <c r="Z226" s="547"/>
      <c r="AA226" s="548">
        <v>0.147916666666666</v>
      </c>
      <c r="AB226" s="551">
        <f t="shared" si="49"/>
        <v>0.8</v>
      </c>
      <c r="AC226" s="551">
        <f t="shared" si="50"/>
        <v>0.8</v>
      </c>
      <c r="AD226" s="551">
        <f t="shared" si="51"/>
        <v>0.8</v>
      </c>
      <c r="AE226" s="551">
        <f t="shared" si="52"/>
        <v>0.8</v>
      </c>
      <c r="AF226" s="551">
        <f t="shared" si="53"/>
        <v>0.8</v>
      </c>
      <c r="AG226" s="551">
        <f t="shared" si="54"/>
        <v>0.8</v>
      </c>
      <c r="AH226" s="552">
        <f t="shared" si="55"/>
        <v>0.8</v>
      </c>
    </row>
    <row r="227" spans="18:34" x14ac:dyDescent="0.25">
      <c r="R227" s="548">
        <v>0.148611111111111</v>
      </c>
      <c r="S227" s="549">
        <f t="shared" si="42"/>
        <v>0.33</v>
      </c>
      <c r="T227" s="549">
        <f t="shared" si="43"/>
        <v>0.33</v>
      </c>
      <c r="U227" s="549">
        <f t="shared" si="44"/>
        <v>0.33</v>
      </c>
      <c r="V227" s="549">
        <f t="shared" si="45"/>
        <v>0.33</v>
      </c>
      <c r="W227" s="549">
        <f t="shared" si="46"/>
        <v>0.33</v>
      </c>
      <c r="X227" s="549">
        <f t="shared" si="47"/>
        <v>0.5</v>
      </c>
      <c r="Y227" s="550">
        <f t="shared" si="48"/>
        <v>0.5</v>
      </c>
      <c r="Z227" s="547"/>
      <c r="AA227" s="548">
        <v>0.148611111111111</v>
      </c>
      <c r="AB227" s="551">
        <f t="shared" si="49"/>
        <v>0.8</v>
      </c>
      <c r="AC227" s="551">
        <f t="shared" si="50"/>
        <v>0.8</v>
      </c>
      <c r="AD227" s="551">
        <f t="shared" si="51"/>
        <v>0.8</v>
      </c>
      <c r="AE227" s="551">
        <f t="shared" si="52"/>
        <v>0.8</v>
      </c>
      <c r="AF227" s="551">
        <f t="shared" si="53"/>
        <v>0.8</v>
      </c>
      <c r="AG227" s="551">
        <f t="shared" si="54"/>
        <v>0.8</v>
      </c>
      <c r="AH227" s="552">
        <f t="shared" si="55"/>
        <v>0.8</v>
      </c>
    </row>
    <row r="228" spans="18:34" x14ac:dyDescent="0.25">
      <c r="R228" s="548">
        <v>0.149305555555555</v>
      </c>
      <c r="S228" s="549">
        <f t="shared" si="42"/>
        <v>0.33</v>
      </c>
      <c r="T228" s="549">
        <f t="shared" si="43"/>
        <v>0.33</v>
      </c>
      <c r="U228" s="549">
        <f t="shared" si="44"/>
        <v>0.33</v>
      </c>
      <c r="V228" s="549">
        <f t="shared" si="45"/>
        <v>0.33</v>
      </c>
      <c r="W228" s="549">
        <f t="shared" si="46"/>
        <v>0.33</v>
      </c>
      <c r="X228" s="549">
        <f t="shared" si="47"/>
        <v>0.5</v>
      </c>
      <c r="Y228" s="550">
        <f t="shared" si="48"/>
        <v>0.5</v>
      </c>
      <c r="Z228" s="547"/>
      <c r="AA228" s="548">
        <v>0.149305555555555</v>
      </c>
      <c r="AB228" s="551">
        <f t="shared" si="49"/>
        <v>0.8</v>
      </c>
      <c r="AC228" s="551">
        <f t="shared" si="50"/>
        <v>0.8</v>
      </c>
      <c r="AD228" s="551">
        <f t="shared" si="51"/>
        <v>0.8</v>
      </c>
      <c r="AE228" s="551">
        <f t="shared" si="52"/>
        <v>0.8</v>
      </c>
      <c r="AF228" s="551">
        <f t="shared" si="53"/>
        <v>0.8</v>
      </c>
      <c r="AG228" s="551">
        <f t="shared" si="54"/>
        <v>0.8</v>
      </c>
      <c r="AH228" s="552">
        <f t="shared" si="55"/>
        <v>0.8</v>
      </c>
    </row>
    <row r="229" spans="18:34" x14ac:dyDescent="0.25">
      <c r="R229" s="548">
        <v>0.15</v>
      </c>
      <c r="S229" s="549">
        <f t="shared" si="42"/>
        <v>0.33</v>
      </c>
      <c r="T229" s="549">
        <f t="shared" si="43"/>
        <v>0.33</v>
      </c>
      <c r="U229" s="549">
        <f t="shared" si="44"/>
        <v>0.33</v>
      </c>
      <c r="V229" s="549">
        <f t="shared" si="45"/>
        <v>0.33</v>
      </c>
      <c r="W229" s="549">
        <f t="shared" si="46"/>
        <v>0.33</v>
      </c>
      <c r="X229" s="549">
        <f t="shared" si="47"/>
        <v>0.5</v>
      </c>
      <c r="Y229" s="550">
        <f t="shared" si="48"/>
        <v>0.5</v>
      </c>
      <c r="Z229" s="547"/>
      <c r="AA229" s="548">
        <v>0.15</v>
      </c>
      <c r="AB229" s="551">
        <f t="shared" si="49"/>
        <v>0.8</v>
      </c>
      <c r="AC229" s="551">
        <f t="shared" si="50"/>
        <v>0.8</v>
      </c>
      <c r="AD229" s="551">
        <f t="shared" si="51"/>
        <v>0.8</v>
      </c>
      <c r="AE229" s="551">
        <f t="shared" si="52"/>
        <v>0.8</v>
      </c>
      <c r="AF229" s="551">
        <f t="shared" si="53"/>
        <v>0.8</v>
      </c>
      <c r="AG229" s="551">
        <f t="shared" si="54"/>
        <v>0.8</v>
      </c>
      <c r="AH229" s="552">
        <f t="shared" si="55"/>
        <v>0.8</v>
      </c>
    </row>
    <row r="230" spans="18:34" x14ac:dyDescent="0.25">
      <c r="R230" s="548">
        <v>0.15069444444444399</v>
      </c>
      <c r="S230" s="549">
        <f t="shared" si="42"/>
        <v>0.33</v>
      </c>
      <c r="T230" s="549">
        <f t="shared" si="43"/>
        <v>0.33</v>
      </c>
      <c r="U230" s="549">
        <f t="shared" si="44"/>
        <v>0.33</v>
      </c>
      <c r="V230" s="549">
        <f t="shared" si="45"/>
        <v>0.33</v>
      </c>
      <c r="W230" s="549">
        <f t="shared" si="46"/>
        <v>0.33</v>
      </c>
      <c r="X230" s="549">
        <f t="shared" si="47"/>
        <v>0.5</v>
      </c>
      <c r="Y230" s="550">
        <f t="shared" si="48"/>
        <v>0.5</v>
      </c>
      <c r="Z230" s="547"/>
      <c r="AA230" s="548">
        <v>0.15069444444444399</v>
      </c>
      <c r="AB230" s="551">
        <f t="shared" si="49"/>
        <v>0.8</v>
      </c>
      <c r="AC230" s="551">
        <f t="shared" si="50"/>
        <v>0.8</v>
      </c>
      <c r="AD230" s="551">
        <f t="shared" si="51"/>
        <v>0.8</v>
      </c>
      <c r="AE230" s="551">
        <f t="shared" si="52"/>
        <v>0.8</v>
      </c>
      <c r="AF230" s="551">
        <f t="shared" si="53"/>
        <v>0.8</v>
      </c>
      <c r="AG230" s="551">
        <f t="shared" si="54"/>
        <v>0.8</v>
      </c>
      <c r="AH230" s="552">
        <f t="shared" si="55"/>
        <v>0.8</v>
      </c>
    </row>
    <row r="231" spans="18:34" x14ac:dyDescent="0.25">
      <c r="R231" s="548">
        <v>0.15138888888888799</v>
      </c>
      <c r="S231" s="549">
        <f t="shared" si="42"/>
        <v>0.33</v>
      </c>
      <c r="T231" s="549">
        <f t="shared" si="43"/>
        <v>0.33</v>
      </c>
      <c r="U231" s="549">
        <f t="shared" si="44"/>
        <v>0.33</v>
      </c>
      <c r="V231" s="549">
        <f t="shared" si="45"/>
        <v>0.33</v>
      </c>
      <c r="W231" s="549">
        <f t="shared" si="46"/>
        <v>0.33</v>
      </c>
      <c r="X231" s="549">
        <f t="shared" si="47"/>
        <v>0.5</v>
      </c>
      <c r="Y231" s="550">
        <f t="shared" si="48"/>
        <v>0.5</v>
      </c>
      <c r="Z231" s="547"/>
      <c r="AA231" s="548">
        <v>0.15138888888888799</v>
      </c>
      <c r="AB231" s="551">
        <f t="shared" si="49"/>
        <v>0.8</v>
      </c>
      <c r="AC231" s="551">
        <f t="shared" si="50"/>
        <v>0.8</v>
      </c>
      <c r="AD231" s="551">
        <f t="shared" si="51"/>
        <v>0.8</v>
      </c>
      <c r="AE231" s="551">
        <f t="shared" si="52"/>
        <v>0.8</v>
      </c>
      <c r="AF231" s="551">
        <f t="shared" si="53"/>
        <v>0.8</v>
      </c>
      <c r="AG231" s="551">
        <f t="shared" si="54"/>
        <v>0.8</v>
      </c>
      <c r="AH231" s="552">
        <f t="shared" si="55"/>
        <v>0.8</v>
      </c>
    </row>
    <row r="232" spans="18:34" x14ac:dyDescent="0.25">
      <c r="R232" s="548">
        <v>0.15208333333333299</v>
      </c>
      <c r="S232" s="549">
        <f t="shared" si="42"/>
        <v>0.33</v>
      </c>
      <c r="T232" s="549">
        <f t="shared" si="43"/>
        <v>0.33</v>
      </c>
      <c r="U232" s="549">
        <f t="shared" si="44"/>
        <v>0.33</v>
      </c>
      <c r="V232" s="549">
        <f t="shared" si="45"/>
        <v>0.33</v>
      </c>
      <c r="W232" s="549">
        <f t="shared" si="46"/>
        <v>0.33</v>
      </c>
      <c r="X232" s="549">
        <f t="shared" si="47"/>
        <v>0.5</v>
      </c>
      <c r="Y232" s="550">
        <f t="shared" si="48"/>
        <v>0.5</v>
      </c>
      <c r="Z232" s="547"/>
      <c r="AA232" s="548">
        <v>0.15208333333333299</v>
      </c>
      <c r="AB232" s="551">
        <f t="shared" si="49"/>
        <v>0.8</v>
      </c>
      <c r="AC232" s="551">
        <f t="shared" si="50"/>
        <v>0.8</v>
      </c>
      <c r="AD232" s="551">
        <f t="shared" si="51"/>
        <v>0.8</v>
      </c>
      <c r="AE232" s="551">
        <f t="shared" si="52"/>
        <v>0.8</v>
      </c>
      <c r="AF232" s="551">
        <f t="shared" si="53"/>
        <v>0.8</v>
      </c>
      <c r="AG232" s="551">
        <f t="shared" si="54"/>
        <v>0.8</v>
      </c>
      <c r="AH232" s="552">
        <f t="shared" si="55"/>
        <v>0.8</v>
      </c>
    </row>
    <row r="233" spans="18:34" x14ac:dyDescent="0.25">
      <c r="R233" s="548">
        <v>0.15277777777777701</v>
      </c>
      <c r="S233" s="549">
        <f t="shared" si="42"/>
        <v>0.33</v>
      </c>
      <c r="T233" s="549">
        <f t="shared" si="43"/>
        <v>0.33</v>
      </c>
      <c r="U233" s="549">
        <f t="shared" si="44"/>
        <v>0.33</v>
      </c>
      <c r="V233" s="549">
        <f t="shared" si="45"/>
        <v>0.33</v>
      </c>
      <c r="W233" s="549">
        <f t="shared" si="46"/>
        <v>0.33</v>
      </c>
      <c r="X233" s="549">
        <f t="shared" si="47"/>
        <v>0.5</v>
      </c>
      <c r="Y233" s="550">
        <f t="shared" si="48"/>
        <v>0.5</v>
      </c>
      <c r="Z233" s="547"/>
      <c r="AA233" s="548">
        <v>0.15277777777777701</v>
      </c>
      <c r="AB233" s="551">
        <f t="shared" si="49"/>
        <v>0.8</v>
      </c>
      <c r="AC233" s="551">
        <f t="shared" si="50"/>
        <v>0.8</v>
      </c>
      <c r="AD233" s="551">
        <f t="shared" si="51"/>
        <v>0.8</v>
      </c>
      <c r="AE233" s="551">
        <f t="shared" si="52"/>
        <v>0.8</v>
      </c>
      <c r="AF233" s="551">
        <f t="shared" si="53"/>
        <v>0.8</v>
      </c>
      <c r="AG233" s="551">
        <f t="shared" si="54"/>
        <v>0.8</v>
      </c>
      <c r="AH233" s="552">
        <f t="shared" si="55"/>
        <v>0.8</v>
      </c>
    </row>
    <row r="234" spans="18:34" x14ac:dyDescent="0.25">
      <c r="R234" s="548">
        <v>0.15347222222222201</v>
      </c>
      <c r="S234" s="549">
        <f t="shared" si="42"/>
        <v>0.33</v>
      </c>
      <c r="T234" s="549">
        <f t="shared" si="43"/>
        <v>0.33</v>
      </c>
      <c r="U234" s="549">
        <f t="shared" si="44"/>
        <v>0.33</v>
      </c>
      <c r="V234" s="549">
        <f t="shared" si="45"/>
        <v>0.33</v>
      </c>
      <c r="W234" s="549">
        <f t="shared" si="46"/>
        <v>0.33</v>
      </c>
      <c r="X234" s="549">
        <f t="shared" si="47"/>
        <v>0.5</v>
      </c>
      <c r="Y234" s="550">
        <f t="shared" si="48"/>
        <v>0.5</v>
      </c>
      <c r="Z234" s="547"/>
      <c r="AA234" s="548">
        <v>0.15347222222222201</v>
      </c>
      <c r="AB234" s="551">
        <f t="shared" si="49"/>
        <v>0.8</v>
      </c>
      <c r="AC234" s="551">
        <f t="shared" si="50"/>
        <v>0.8</v>
      </c>
      <c r="AD234" s="551">
        <f t="shared" si="51"/>
        <v>0.8</v>
      </c>
      <c r="AE234" s="551">
        <f t="shared" si="52"/>
        <v>0.8</v>
      </c>
      <c r="AF234" s="551">
        <f t="shared" si="53"/>
        <v>0.8</v>
      </c>
      <c r="AG234" s="551">
        <f t="shared" si="54"/>
        <v>0.8</v>
      </c>
      <c r="AH234" s="552">
        <f t="shared" si="55"/>
        <v>0.8</v>
      </c>
    </row>
    <row r="235" spans="18:34" x14ac:dyDescent="0.25">
      <c r="R235" s="548">
        <v>0.15416666666666601</v>
      </c>
      <c r="S235" s="549">
        <f t="shared" si="42"/>
        <v>0.33</v>
      </c>
      <c r="T235" s="549">
        <f t="shared" si="43"/>
        <v>0.33</v>
      </c>
      <c r="U235" s="549">
        <f t="shared" si="44"/>
        <v>0.33</v>
      </c>
      <c r="V235" s="549">
        <f t="shared" si="45"/>
        <v>0.33</v>
      </c>
      <c r="W235" s="549">
        <f t="shared" si="46"/>
        <v>0.33</v>
      </c>
      <c r="X235" s="549">
        <f t="shared" si="47"/>
        <v>0.5</v>
      </c>
      <c r="Y235" s="550">
        <f t="shared" si="48"/>
        <v>0.5</v>
      </c>
      <c r="Z235" s="547"/>
      <c r="AA235" s="548">
        <v>0.15416666666666601</v>
      </c>
      <c r="AB235" s="551">
        <f t="shared" si="49"/>
        <v>0.8</v>
      </c>
      <c r="AC235" s="551">
        <f t="shared" si="50"/>
        <v>0.8</v>
      </c>
      <c r="AD235" s="551">
        <f t="shared" si="51"/>
        <v>0.8</v>
      </c>
      <c r="AE235" s="551">
        <f t="shared" si="52"/>
        <v>0.8</v>
      </c>
      <c r="AF235" s="551">
        <f t="shared" si="53"/>
        <v>0.8</v>
      </c>
      <c r="AG235" s="551">
        <f t="shared" si="54"/>
        <v>0.8</v>
      </c>
      <c r="AH235" s="552">
        <f t="shared" si="55"/>
        <v>0.8</v>
      </c>
    </row>
    <row r="236" spans="18:34" x14ac:dyDescent="0.25">
      <c r="R236" s="548">
        <v>0.15486111111111101</v>
      </c>
      <c r="S236" s="549">
        <f t="shared" si="42"/>
        <v>0.33</v>
      </c>
      <c r="T236" s="549">
        <f t="shared" si="43"/>
        <v>0.33</v>
      </c>
      <c r="U236" s="549">
        <f t="shared" si="44"/>
        <v>0.33</v>
      </c>
      <c r="V236" s="549">
        <f t="shared" si="45"/>
        <v>0.33</v>
      </c>
      <c r="W236" s="549">
        <f t="shared" si="46"/>
        <v>0.33</v>
      </c>
      <c r="X236" s="549">
        <f t="shared" si="47"/>
        <v>0.5</v>
      </c>
      <c r="Y236" s="550">
        <f t="shared" si="48"/>
        <v>0.5</v>
      </c>
      <c r="Z236" s="547"/>
      <c r="AA236" s="548">
        <v>0.15486111111111101</v>
      </c>
      <c r="AB236" s="551">
        <f t="shared" si="49"/>
        <v>0.8</v>
      </c>
      <c r="AC236" s="551">
        <f t="shared" si="50"/>
        <v>0.8</v>
      </c>
      <c r="AD236" s="551">
        <f t="shared" si="51"/>
        <v>0.8</v>
      </c>
      <c r="AE236" s="551">
        <f t="shared" si="52"/>
        <v>0.8</v>
      </c>
      <c r="AF236" s="551">
        <f t="shared" si="53"/>
        <v>0.8</v>
      </c>
      <c r="AG236" s="551">
        <f t="shared" si="54"/>
        <v>0.8</v>
      </c>
      <c r="AH236" s="552">
        <f t="shared" si="55"/>
        <v>0.8</v>
      </c>
    </row>
    <row r="237" spans="18:34" x14ac:dyDescent="0.25">
      <c r="R237" s="548">
        <v>0.155555555555555</v>
      </c>
      <c r="S237" s="549">
        <f t="shared" si="42"/>
        <v>0.33</v>
      </c>
      <c r="T237" s="549">
        <f t="shared" si="43"/>
        <v>0.33</v>
      </c>
      <c r="U237" s="549">
        <f t="shared" si="44"/>
        <v>0.33</v>
      </c>
      <c r="V237" s="549">
        <f t="shared" si="45"/>
        <v>0.33</v>
      </c>
      <c r="W237" s="549">
        <f t="shared" si="46"/>
        <v>0.33</v>
      </c>
      <c r="X237" s="549">
        <f t="shared" si="47"/>
        <v>0.5</v>
      </c>
      <c r="Y237" s="550">
        <f t="shared" si="48"/>
        <v>0.5</v>
      </c>
      <c r="Z237" s="547"/>
      <c r="AA237" s="548">
        <v>0.155555555555555</v>
      </c>
      <c r="AB237" s="551">
        <f t="shared" si="49"/>
        <v>0.8</v>
      </c>
      <c r="AC237" s="551">
        <f t="shared" si="50"/>
        <v>0.8</v>
      </c>
      <c r="AD237" s="551">
        <f t="shared" si="51"/>
        <v>0.8</v>
      </c>
      <c r="AE237" s="551">
        <f t="shared" si="52"/>
        <v>0.8</v>
      </c>
      <c r="AF237" s="551">
        <f t="shared" si="53"/>
        <v>0.8</v>
      </c>
      <c r="AG237" s="551">
        <f t="shared" si="54"/>
        <v>0.8</v>
      </c>
      <c r="AH237" s="552">
        <f t="shared" si="55"/>
        <v>0.8</v>
      </c>
    </row>
    <row r="238" spans="18:34" x14ac:dyDescent="0.25">
      <c r="R238" s="548">
        <v>0.15625</v>
      </c>
      <c r="S238" s="549">
        <f t="shared" si="42"/>
        <v>0.33</v>
      </c>
      <c r="T238" s="549">
        <f t="shared" si="43"/>
        <v>0.33</v>
      </c>
      <c r="U238" s="549">
        <f t="shared" si="44"/>
        <v>0.33</v>
      </c>
      <c r="V238" s="549">
        <f t="shared" si="45"/>
        <v>0.33</v>
      </c>
      <c r="W238" s="549">
        <f t="shared" si="46"/>
        <v>0.33</v>
      </c>
      <c r="X238" s="549">
        <f t="shared" si="47"/>
        <v>0.5</v>
      </c>
      <c r="Y238" s="550">
        <f t="shared" si="48"/>
        <v>0.5</v>
      </c>
      <c r="Z238" s="547"/>
      <c r="AA238" s="548">
        <v>0.15625</v>
      </c>
      <c r="AB238" s="551">
        <f t="shared" si="49"/>
        <v>0.8</v>
      </c>
      <c r="AC238" s="551">
        <f t="shared" si="50"/>
        <v>0.8</v>
      </c>
      <c r="AD238" s="551">
        <f t="shared" si="51"/>
        <v>0.8</v>
      </c>
      <c r="AE238" s="551">
        <f t="shared" si="52"/>
        <v>0.8</v>
      </c>
      <c r="AF238" s="551">
        <f t="shared" si="53"/>
        <v>0.8</v>
      </c>
      <c r="AG238" s="551">
        <f t="shared" si="54"/>
        <v>0.8</v>
      </c>
      <c r="AH238" s="552">
        <f t="shared" si="55"/>
        <v>0.8</v>
      </c>
    </row>
    <row r="239" spans="18:34" x14ac:dyDescent="0.25">
      <c r="R239" s="548">
        <v>0.156944444444444</v>
      </c>
      <c r="S239" s="549">
        <f t="shared" si="42"/>
        <v>0.33</v>
      </c>
      <c r="T239" s="549">
        <f t="shared" si="43"/>
        <v>0.33</v>
      </c>
      <c r="U239" s="549">
        <f t="shared" si="44"/>
        <v>0.33</v>
      </c>
      <c r="V239" s="549">
        <f t="shared" si="45"/>
        <v>0.33</v>
      </c>
      <c r="W239" s="549">
        <f t="shared" si="46"/>
        <v>0.33</v>
      </c>
      <c r="X239" s="549">
        <f t="shared" si="47"/>
        <v>0.5</v>
      </c>
      <c r="Y239" s="550">
        <f t="shared" si="48"/>
        <v>0.5</v>
      </c>
      <c r="Z239" s="547"/>
      <c r="AA239" s="548">
        <v>0.156944444444444</v>
      </c>
      <c r="AB239" s="551">
        <f t="shared" si="49"/>
        <v>0.8</v>
      </c>
      <c r="AC239" s="551">
        <f t="shared" si="50"/>
        <v>0.8</v>
      </c>
      <c r="AD239" s="551">
        <f t="shared" si="51"/>
        <v>0.8</v>
      </c>
      <c r="AE239" s="551">
        <f t="shared" si="52"/>
        <v>0.8</v>
      </c>
      <c r="AF239" s="551">
        <f t="shared" si="53"/>
        <v>0.8</v>
      </c>
      <c r="AG239" s="551">
        <f t="shared" si="54"/>
        <v>0.8</v>
      </c>
      <c r="AH239" s="552">
        <f t="shared" si="55"/>
        <v>0.8</v>
      </c>
    </row>
    <row r="240" spans="18:34" x14ac:dyDescent="0.25">
      <c r="R240" s="548">
        <v>0.157638888888888</v>
      </c>
      <c r="S240" s="549">
        <f t="shared" si="42"/>
        <v>0.33</v>
      </c>
      <c r="T240" s="549">
        <f t="shared" si="43"/>
        <v>0.33</v>
      </c>
      <c r="U240" s="549">
        <f t="shared" si="44"/>
        <v>0.33</v>
      </c>
      <c r="V240" s="549">
        <f t="shared" si="45"/>
        <v>0.33</v>
      </c>
      <c r="W240" s="549">
        <f t="shared" si="46"/>
        <v>0.33</v>
      </c>
      <c r="X240" s="549">
        <f t="shared" si="47"/>
        <v>0.5</v>
      </c>
      <c r="Y240" s="550">
        <f t="shared" si="48"/>
        <v>0.5</v>
      </c>
      <c r="Z240" s="547"/>
      <c r="AA240" s="548">
        <v>0.157638888888888</v>
      </c>
      <c r="AB240" s="551">
        <f t="shared" si="49"/>
        <v>0.8</v>
      </c>
      <c r="AC240" s="551">
        <f t="shared" si="50"/>
        <v>0.8</v>
      </c>
      <c r="AD240" s="551">
        <f t="shared" si="51"/>
        <v>0.8</v>
      </c>
      <c r="AE240" s="551">
        <f t="shared" si="52"/>
        <v>0.8</v>
      </c>
      <c r="AF240" s="551">
        <f t="shared" si="53"/>
        <v>0.8</v>
      </c>
      <c r="AG240" s="551">
        <f t="shared" si="54"/>
        <v>0.8</v>
      </c>
      <c r="AH240" s="552">
        <f t="shared" si="55"/>
        <v>0.8</v>
      </c>
    </row>
    <row r="241" spans="18:34" x14ac:dyDescent="0.25">
      <c r="R241" s="548">
        <v>0.15833333333333299</v>
      </c>
      <c r="S241" s="549">
        <f t="shared" si="42"/>
        <v>0.33</v>
      </c>
      <c r="T241" s="549">
        <f t="shared" si="43"/>
        <v>0.33</v>
      </c>
      <c r="U241" s="549">
        <f t="shared" si="44"/>
        <v>0.33</v>
      </c>
      <c r="V241" s="549">
        <f t="shared" si="45"/>
        <v>0.33</v>
      </c>
      <c r="W241" s="549">
        <f t="shared" si="46"/>
        <v>0.33</v>
      </c>
      <c r="X241" s="549">
        <f t="shared" si="47"/>
        <v>0.5</v>
      </c>
      <c r="Y241" s="550">
        <f t="shared" si="48"/>
        <v>0.5</v>
      </c>
      <c r="Z241" s="547"/>
      <c r="AA241" s="548">
        <v>0.15833333333333299</v>
      </c>
      <c r="AB241" s="551">
        <f t="shared" si="49"/>
        <v>0.8</v>
      </c>
      <c r="AC241" s="551">
        <f t="shared" si="50"/>
        <v>0.8</v>
      </c>
      <c r="AD241" s="551">
        <f t="shared" si="51"/>
        <v>0.8</v>
      </c>
      <c r="AE241" s="551">
        <f t="shared" si="52"/>
        <v>0.8</v>
      </c>
      <c r="AF241" s="551">
        <f t="shared" si="53"/>
        <v>0.8</v>
      </c>
      <c r="AG241" s="551">
        <f t="shared" si="54"/>
        <v>0.8</v>
      </c>
      <c r="AH241" s="552">
        <f t="shared" si="55"/>
        <v>0.8</v>
      </c>
    </row>
    <row r="242" spans="18:34" x14ac:dyDescent="0.25">
      <c r="R242" s="548">
        <v>0.15902777777777699</v>
      </c>
      <c r="S242" s="549">
        <f t="shared" si="42"/>
        <v>0.33</v>
      </c>
      <c r="T242" s="549">
        <f t="shared" si="43"/>
        <v>0.33</v>
      </c>
      <c r="U242" s="549">
        <f t="shared" si="44"/>
        <v>0.33</v>
      </c>
      <c r="V242" s="549">
        <f t="shared" si="45"/>
        <v>0.33</v>
      </c>
      <c r="W242" s="549">
        <f t="shared" si="46"/>
        <v>0.33</v>
      </c>
      <c r="X242" s="549">
        <f t="shared" si="47"/>
        <v>0.5</v>
      </c>
      <c r="Y242" s="550">
        <f t="shared" si="48"/>
        <v>0.5</v>
      </c>
      <c r="Z242" s="547"/>
      <c r="AA242" s="548">
        <v>0.15902777777777699</v>
      </c>
      <c r="AB242" s="551">
        <f t="shared" si="49"/>
        <v>0.8</v>
      </c>
      <c r="AC242" s="551">
        <f t="shared" si="50"/>
        <v>0.8</v>
      </c>
      <c r="AD242" s="551">
        <f t="shared" si="51"/>
        <v>0.8</v>
      </c>
      <c r="AE242" s="551">
        <f t="shared" si="52"/>
        <v>0.8</v>
      </c>
      <c r="AF242" s="551">
        <f t="shared" si="53"/>
        <v>0.8</v>
      </c>
      <c r="AG242" s="551">
        <f t="shared" si="54"/>
        <v>0.8</v>
      </c>
      <c r="AH242" s="552">
        <f t="shared" si="55"/>
        <v>0.8</v>
      </c>
    </row>
    <row r="243" spans="18:34" x14ac:dyDescent="0.25">
      <c r="R243" s="548">
        <v>0.15972222222222199</v>
      </c>
      <c r="S243" s="549">
        <f t="shared" si="42"/>
        <v>0.33</v>
      </c>
      <c r="T243" s="549">
        <f t="shared" si="43"/>
        <v>0.33</v>
      </c>
      <c r="U243" s="549">
        <f t="shared" si="44"/>
        <v>0.33</v>
      </c>
      <c r="V243" s="549">
        <f t="shared" si="45"/>
        <v>0.33</v>
      </c>
      <c r="W243" s="549">
        <f t="shared" si="46"/>
        <v>0.33</v>
      </c>
      <c r="X243" s="549">
        <f t="shared" si="47"/>
        <v>0.5</v>
      </c>
      <c r="Y243" s="550">
        <f t="shared" si="48"/>
        <v>0.5</v>
      </c>
      <c r="Z243" s="547"/>
      <c r="AA243" s="548">
        <v>0.15972222222222199</v>
      </c>
      <c r="AB243" s="551">
        <f t="shared" si="49"/>
        <v>0.8</v>
      </c>
      <c r="AC243" s="551">
        <f t="shared" si="50"/>
        <v>0.8</v>
      </c>
      <c r="AD243" s="551">
        <f t="shared" si="51"/>
        <v>0.8</v>
      </c>
      <c r="AE243" s="551">
        <f t="shared" si="52"/>
        <v>0.8</v>
      </c>
      <c r="AF243" s="551">
        <f t="shared" si="53"/>
        <v>0.8</v>
      </c>
      <c r="AG243" s="551">
        <f t="shared" si="54"/>
        <v>0.8</v>
      </c>
      <c r="AH243" s="552">
        <f t="shared" si="55"/>
        <v>0.8</v>
      </c>
    </row>
    <row r="244" spans="18:34" x14ac:dyDescent="0.25">
      <c r="R244" s="548">
        <v>0.16041666666666601</v>
      </c>
      <c r="S244" s="549">
        <f t="shared" si="42"/>
        <v>0.33</v>
      </c>
      <c r="T244" s="549">
        <f t="shared" si="43"/>
        <v>0.33</v>
      </c>
      <c r="U244" s="549">
        <f t="shared" si="44"/>
        <v>0.33</v>
      </c>
      <c r="V244" s="549">
        <f t="shared" si="45"/>
        <v>0.33</v>
      </c>
      <c r="W244" s="549">
        <f t="shared" si="46"/>
        <v>0.33</v>
      </c>
      <c r="X244" s="549">
        <f t="shared" si="47"/>
        <v>0.5</v>
      </c>
      <c r="Y244" s="550">
        <f t="shared" si="48"/>
        <v>0.5</v>
      </c>
      <c r="Z244" s="547"/>
      <c r="AA244" s="548">
        <v>0.16041666666666601</v>
      </c>
      <c r="AB244" s="551">
        <f t="shared" si="49"/>
        <v>0.8</v>
      </c>
      <c r="AC244" s="551">
        <f t="shared" si="50"/>
        <v>0.8</v>
      </c>
      <c r="AD244" s="551">
        <f t="shared" si="51"/>
        <v>0.8</v>
      </c>
      <c r="AE244" s="551">
        <f t="shared" si="52"/>
        <v>0.8</v>
      </c>
      <c r="AF244" s="551">
        <f t="shared" si="53"/>
        <v>0.8</v>
      </c>
      <c r="AG244" s="551">
        <f t="shared" si="54"/>
        <v>0.8</v>
      </c>
      <c r="AH244" s="552">
        <f t="shared" si="55"/>
        <v>0.8</v>
      </c>
    </row>
    <row r="245" spans="18:34" x14ac:dyDescent="0.25">
      <c r="R245" s="548">
        <v>0.16111111111111101</v>
      </c>
      <c r="S245" s="549">
        <f t="shared" si="42"/>
        <v>0.33</v>
      </c>
      <c r="T245" s="549">
        <f t="shared" si="43"/>
        <v>0.33</v>
      </c>
      <c r="U245" s="549">
        <f t="shared" si="44"/>
        <v>0.33</v>
      </c>
      <c r="V245" s="549">
        <f t="shared" si="45"/>
        <v>0.33</v>
      </c>
      <c r="W245" s="549">
        <f t="shared" si="46"/>
        <v>0.33</v>
      </c>
      <c r="X245" s="549">
        <f t="shared" si="47"/>
        <v>0.5</v>
      </c>
      <c r="Y245" s="550">
        <f t="shared" si="48"/>
        <v>0.5</v>
      </c>
      <c r="Z245" s="547"/>
      <c r="AA245" s="548">
        <v>0.16111111111111101</v>
      </c>
      <c r="AB245" s="551">
        <f t="shared" si="49"/>
        <v>0.8</v>
      </c>
      <c r="AC245" s="551">
        <f t="shared" si="50"/>
        <v>0.8</v>
      </c>
      <c r="AD245" s="551">
        <f t="shared" si="51"/>
        <v>0.8</v>
      </c>
      <c r="AE245" s="551">
        <f t="shared" si="52"/>
        <v>0.8</v>
      </c>
      <c r="AF245" s="551">
        <f t="shared" si="53"/>
        <v>0.8</v>
      </c>
      <c r="AG245" s="551">
        <f t="shared" si="54"/>
        <v>0.8</v>
      </c>
      <c r="AH245" s="552">
        <f t="shared" si="55"/>
        <v>0.8</v>
      </c>
    </row>
    <row r="246" spans="18:34" x14ac:dyDescent="0.25">
      <c r="R246" s="548">
        <v>0.16180555555555501</v>
      </c>
      <c r="S246" s="549">
        <f t="shared" si="42"/>
        <v>0.33</v>
      </c>
      <c r="T246" s="549">
        <f t="shared" si="43"/>
        <v>0.33</v>
      </c>
      <c r="U246" s="549">
        <f t="shared" si="44"/>
        <v>0.33</v>
      </c>
      <c r="V246" s="549">
        <f t="shared" si="45"/>
        <v>0.33</v>
      </c>
      <c r="W246" s="549">
        <f t="shared" si="46"/>
        <v>0.33</v>
      </c>
      <c r="X246" s="549">
        <f t="shared" si="47"/>
        <v>0.5</v>
      </c>
      <c r="Y246" s="550">
        <f t="shared" si="48"/>
        <v>0.5</v>
      </c>
      <c r="Z246" s="547"/>
      <c r="AA246" s="548">
        <v>0.16180555555555501</v>
      </c>
      <c r="AB246" s="551">
        <f t="shared" si="49"/>
        <v>0.8</v>
      </c>
      <c r="AC246" s="551">
        <f t="shared" si="50"/>
        <v>0.8</v>
      </c>
      <c r="AD246" s="551">
        <f t="shared" si="51"/>
        <v>0.8</v>
      </c>
      <c r="AE246" s="551">
        <f t="shared" si="52"/>
        <v>0.8</v>
      </c>
      <c r="AF246" s="551">
        <f t="shared" si="53"/>
        <v>0.8</v>
      </c>
      <c r="AG246" s="551">
        <f t="shared" si="54"/>
        <v>0.8</v>
      </c>
      <c r="AH246" s="552">
        <f t="shared" si="55"/>
        <v>0.8</v>
      </c>
    </row>
    <row r="247" spans="18:34" x14ac:dyDescent="0.25">
      <c r="R247" s="548">
        <v>0.16250000000000001</v>
      </c>
      <c r="S247" s="549">
        <f t="shared" si="42"/>
        <v>0.33</v>
      </c>
      <c r="T247" s="549">
        <f t="shared" si="43"/>
        <v>0.33</v>
      </c>
      <c r="U247" s="549">
        <f t="shared" si="44"/>
        <v>0.33</v>
      </c>
      <c r="V247" s="549">
        <f t="shared" si="45"/>
        <v>0.33</v>
      </c>
      <c r="W247" s="549">
        <f t="shared" si="46"/>
        <v>0.33</v>
      </c>
      <c r="X247" s="549">
        <f t="shared" si="47"/>
        <v>0.5</v>
      </c>
      <c r="Y247" s="550">
        <f t="shared" si="48"/>
        <v>0.5</v>
      </c>
      <c r="Z247" s="547"/>
      <c r="AA247" s="548">
        <v>0.16250000000000001</v>
      </c>
      <c r="AB247" s="551">
        <f t="shared" si="49"/>
        <v>0.8</v>
      </c>
      <c r="AC247" s="551">
        <f t="shared" si="50"/>
        <v>0.8</v>
      </c>
      <c r="AD247" s="551">
        <f t="shared" si="51"/>
        <v>0.8</v>
      </c>
      <c r="AE247" s="551">
        <f t="shared" si="52"/>
        <v>0.8</v>
      </c>
      <c r="AF247" s="551">
        <f t="shared" si="53"/>
        <v>0.8</v>
      </c>
      <c r="AG247" s="551">
        <f t="shared" si="54"/>
        <v>0.8</v>
      </c>
      <c r="AH247" s="552">
        <f t="shared" si="55"/>
        <v>0.8</v>
      </c>
    </row>
    <row r="248" spans="18:34" x14ac:dyDescent="0.25">
      <c r="R248" s="548">
        <v>0.163194444444444</v>
      </c>
      <c r="S248" s="549">
        <f t="shared" si="42"/>
        <v>0.33</v>
      </c>
      <c r="T248" s="549">
        <f t="shared" si="43"/>
        <v>0.33</v>
      </c>
      <c r="U248" s="549">
        <f t="shared" si="44"/>
        <v>0.33</v>
      </c>
      <c r="V248" s="549">
        <f t="shared" si="45"/>
        <v>0.33</v>
      </c>
      <c r="W248" s="549">
        <f t="shared" si="46"/>
        <v>0.33</v>
      </c>
      <c r="X248" s="549">
        <f t="shared" si="47"/>
        <v>0.5</v>
      </c>
      <c r="Y248" s="550">
        <f t="shared" si="48"/>
        <v>0.5</v>
      </c>
      <c r="Z248" s="547"/>
      <c r="AA248" s="548">
        <v>0.163194444444444</v>
      </c>
      <c r="AB248" s="551">
        <f t="shared" si="49"/>
        <v>0.8</v>
      </c>
      <c r="AC248" s="551">
        <f t="shared" si="50"/>
        <v>0.8</v>
      </c>
      <c r="AD248" s="551">
        <f t="shared" si="51"/>
        <v>0.8</v>
      </c>
      <c r="AE248" s="551">
        <f t="shared" si="52"/>
        <v>0.8</v>
      </c>
      <c r="AF248" s="551">
        <f t="shared" si="53"/>
        <v>0.8</v>
      </c>
      <c r="AG248" s="551">
        <f t="shared" si="54"/>
        <v>0.8</v>
      </c>
      <c r="AH248" s="552">
        <f t="shared" si="55"/>
        <v>0.8</v>
      </c>
    </row>
    <row r="249" spans="18:34" x14ac:dyDescent="0.25">
      <c r="R249" s="548">
        <v>0.163888888888888</v>
      </c>
      <c r="S249" s="549">
        <f t="shared" si="42"/>
        <v>0.33</v>
      </c>
      <c r="T249" s="549">
        <f t="shared" si="43"/>
        <v>0.33</v>
      </c>
      <c r="U249" s="549">
        <f t="shared" si="44"/>
        <v>0.33</v>
      </c>
      <c r="V249" s="549">
        <f t="shared" si="45"/>
        <v>0.33</v>
      </c>
      <c r="W249" s="549">
        <f t="shared" si="46"/>
        <v>0.33</v>
      </c>
      <c r="X249" s="549">
        <f t="shared" si="47"/>
        <v>0.5</v>
      </c>
      <c r="Y249" s="550">
        <f t="shared" si="48"/>
        <v>0.5</v>
      </c>
      <c r="Z249" s="547"/>
      <c r="AA249" s="548">
        <v>0.163888888888888</v>
      </c>
      <c r="AB249" s="551">
        <f t="shared" si="49"/>
        <v>0.8</v>
      </c>
      <c r="AC249" s="551">
        <f t="shared" si="50"/>
        <v>0.8</v>
      </c>
      <c r="AD249" s="551">
        <f t="shared" si="51"/>
        <v>0.8</v>
      </c>
      <c r="AE249" s="551">
        <f t="shared" si="52"/>
        <v>0.8</v>
      </c>
      <c r="AF249" s="551">
        <f t="shared" si="53"/>
        <v>0.8</v>
      </c>
      <c r="AG249" s="551">
        <f t="shared" si="54"/>
        <v>0.8</v>
      </c>
      <c r="AH249" s="552">
        <f t="shared" si="55"/>
        <v>0.8</v>
      </c>
    </row>
    <row r="250" spans="18:34" x14ac:dyDescent="0.25">
      <c r="R250" s="548">
        <v>0.164583333333333</v>
      </c>
      <c r="S250" s="549">
        <f t="shared" si="42"/>
        <v>0.33</v>
      </c>
      <c r="T250" s="549">
        <f t="shared" si="43"/>
        <v>0.33</v>
      </c>
      <c r="U250" s="549">
        <f t="shared" si="44"/>
        <v>0.33</v>
      </c>
      <c r="V250" s="549">
        <f t="shared" si="45"/>
        <v>0.33</v>
      </c>
      <c r="W250" s="549">
        <f t="shared" si="46"/>
        <v>0.33</v>
      </c>
      <c r="X250" s="549">
        <f t="shared" si="47"/>
        <v>0.5</v>
      </c>
      <c r="Y250" s="550">
        <f t="shared" si="48"/>
        <v>0.5</v>
      </c>
      <c r="Z250" s="547"/>
      <c r="AA250" s="548">
        <v>0.164583333333333</v>
      </c>
      <c r="AB250" s="551">
        <f t="shared" si="49"/>
        <v>0.8</v>
      </c>
      <c r="AC250" s="551">
        <f t="shared" si="50"/>
        <v>0.8</v>
      </c>
      <c r="AD250" s="551">
        <f t="shared" si="51"/>
        <v>0.8</v>
      </c>
      <c r="AE250" s="551">
        <f t="shared" si="52"/>
        <v>0.8</v>
      </c>
      <c r="AF250" s="551">
        <f t="shared" si="53"/>
        <v>0.8</v>
      </c>
      <c r="AG250" s="551">
        <f t="shared" si="54"/>
        <v>0.8</v>
      </c>
      <c r="AH250" s="552">
        <f t="shared" si="55"/>
        <v>0.8</v>
      </c>
    </row>
    <row r="251" spans="18:34" x14ac:dyDescent="0.25">
      <c r="R251" s="548">
        <v>0.165277777777777</v>
      </c>
      <c r="S251" s="549">
        <f t="shared" si="42"/>
        <v>0.33</v>
      </c>
      <c r="T251" s="549">
        <f t="shared" si="43"/>
        <v>0.33</v>
      </c>
      <c r="U251" s="549">
        <f t="shared" si="44"/>
        <v>0.33</v>
      </c>
      <c r="V251" s="549">
        <f t="shared" si="45"/>
        <v>0.33</v>
      </c>
      <c r="W251" s="549">
        <f t="shared" si="46"/>
        <v>0.33</v>
      </c>
      <c r="X251" s="549">
        <f t="shared" si="47"/>
        <v>0.5</v>
      </c>
      <c r="Y251" s="550">
        <f t="shared" si="48"/>
        <v>0.5</v>
      </c>
      <c r="Z251" s="547"/>
      <c r="AA251" s="548">
        <v>0.165277777777777</v>
      </c>
      <c r="AB251" s="551">
        <f t="shared" si="49"/>
        <v>0.8</v>
      </c>
      <c r="AC251" s="551">
        <f t="shared" si="50"/>
        <v>0.8</v>
      </c>
      <c r="AD251" s="551">
        <f t="shared" si="51"/>
        <v>0.8</v>
      </c>
      <c r="AE251" s="551">
        <f t="shared" si="52"/>
        <v>0.8</v>
      </c>
      <c r="AF251" s="551">
        <f t="shared" si="53"/>
        <v>0.8</v>
      </c>
      <c r="AG251" s="551">
        <f t="shared" si="54"/>
        <v>0.8</v>
      </c>
      <c r="AH251" s="552">
        <f t="shared" si="55"/>
        <v>0.8</v>
      </c>
    </row>
    <row r="252" spans="18:34" x14ac:dyDescent="0.25">
      <c r="R252" s="548">
        <v>0.16597222222222199</v>
      </c>
      <c r="S252" s="549">
        <f t="shared" si="42"/>
        <v>0.33</v>
      </c>
      <c r="T252" s="549">
        <f t="shared" si="43"/>
        <v>0.33</v>
      </c>
      <c r="U252" s="549">
        <f t="shared" si="44"/>
        <v>0.33</v>
      </c>
      <c r="V252" s="549">
        <f t="shared" si="45"/>
        <v>0.33</v>
      </c>
      <c r="W252" s="549">
        <f t="shared" si="46"/>
        <v>0.33</v>
      </c>
      <c r="X252" s="549">
        <f t="shared" si="47"/>
        <v>0.5</v>
      </c>
      <c r="Y252" s="550">
        <f t="shared" si="48"/>
        <v>0.5</v>
      </c>
      <c r="Z252" s="547"/>
      <c r="AA252" s="548">
        <v>0.16597222222222199</v>
      </c>
      <c r="AB252" s="551">
        <f t="shared" si="49"/>
        <v>0.8</v>
      </c>
      <c r="AC252" s="551">
        <f t="shared" si="50"/>
        <v>0.8</v>
      </c>
      <c r="AD252" s="551">
        <f t="shared" si="51"/>
        <v>0.8</v>
      </c>
      <c r="AE252" s="551">
        <f t="shared" si="52"/>
        <v>0.8</v>
      </c>
      <c r="AF252" s="551">
        <f t="shared" si="53"/>
        <v>0.8</v>
      </c>
      <c r="AG252" s="551">
        <f t="shared" si="54"/>
        <v>0.8</v>
      </c>
      <c r="AH252" s="552">
        <f t="shared" si="55"/>
        <v>0.8</v>
      </c>
    </row>
    <row r="253" spans="18:34" x14ac:dyDescent="0.25">
      <c r="R253" s="548">
        <v>0.16666666666666599</v>
      </c>
      <c r="S253" s="549">
        <f t="shared" si="42"/>
        <v>0.33</v>
      </c>
      <c r="T253" s="549">
        <f t="shared" si="43"/>
        <v>0.33</v>
      </c>
      <c r="U253" s="549">
        <f t="shared" si="44"/>
        <v>0.33</v>
      </c>
      <c r="V253" s="549">
        <f t="shared" si="45"/>
        <v>0.33</v>
      </c>
      <c r="W253" s="549">
        <f t="shared" si="46"/>
        <v>0.33</v>
      </c>
      <c r="X253" s="549">
        <f t="shared" si="47"/>
        <v>0.5</v>
      </c>
      <c r="Y253" s="550">
        <f t="shared" si="48"/>
        <v>0.5</v>
      </c>
      <c r="Z253" s="547"/>
      <c r="AA253" s="548">
        <v>0.16666666666666599</v>
      </c>
      <c r="AB253" s="551">
        <f t="shared" si="49"/>
        <v>0.8</v>
      </c>
      <c r="AC253" s="551">
        <f t="shared" si="50"/>
        <v>0.8</v>
      </c>
      <c r="AD253" s="551">
        <f t="shared" si="51"/>
        <v>0.8</v>
      </c>
      <c r="AE253" s="551">
        <f t="shared" si="52"/>
        <v>0.8</v>
      </c>
      <c r="AF253" s="551">
        <f t="shared" si="53"/>
        <v>0.8</v>
      </c>
      <c r="AG253" s="551">
        <f t="shared" si="54"/>
        <v>0.8</v>
      </c>
      <c r="AH253" s="552">
        <f t="shared" si="55"/>
        <v>0.8</v>
      </c>
    </row>
    <row r="254" spans="18:34" x14ac:dyDescent="0.25">
      <c r="R254" s="548">
        <v>0.16736111111111099</v>
      </c>
      <c r="S254" s="549">
        <f t="shared" si="42"/>
        <v>0.33</v>
      </c>
      <c r="T254" s="549">
        <f t="shared" si="43"/>
        <v>0.33</v>
      </c>
      <c r="U254" s="549">
        <f t="shared" si="44"/>
        <v>0.33</v>
      </c>
      <c r="V254" s="549">
        <f t="shared" si="45"/>
        <v>0.33</v>
      </c>
      <c r="W254" s="549">
        <f t="shared" si="46"/>
        <v>0.33</v>
      </c>
      <c r="X254" s="549">
        <f t="shared" si="47"/>
        <v>0.5</v>
      </c>
      <c r="Y254" s="550">
        <f t="shared" si="48"/>
        <v>0.5</v>
      </c>
      <c r="Z254" s="547"/>
      <c r="AA254" s="548">
        <v>0.16736111111111099</v>
      </c>
      <c r="AB254" s="551">
        <f t="shared" si="49"/>
        <v>0.8</v>
      </c>
      <c r="AC254" s="551">
        <f t="shared" si="50"/>
        <v>0.8</v>
      </c>
      <c r="AD254" s="551">
        <f t="shared" si="51"/>
        <v>0.8</v>
      </c>
      <c r="AE254" s="551">
        <f t="shared" si="52"/>
        <v>0.8</v>
      </c>
      <c r="AF254" s="551">
        <f t="shared" si="53"/>
        <v>0.8</v>
      </c>
      <c r="AG254" s="551">
        <f t="shared" si="54"/>
        <v>0.8</v>
      </c>
      <c r="AH254" s="552">
        <f t="shared" si="55"/>
        <v>0.8</v>
      </c>
    </row>
    <row r="255" spans="18:34" x14ac:dyDescent="0.25">
      <c r="R255" s="548">
        <v>0.16805555555555499</v>
      </c>
      <c r="S255" s="549">
        <f t="shared" si="42"/>
        <v>0.33</v>
      </c>
      <c r="T255" s="549">
        <f t="shared" si="43"/>
        <v>0.33</v>
      </c>
      <c r="U255" s="549">
        <f t="shared" si="44"/>
        <v>0.33</v>
      </c>
      <c r="V255" s="549">
        <f t="shared" si="45"/>
        <v>0.33</v>
      </c>
      <c r="W255" s="549">
        <f t="shared" si="46"/>
        <v>0.33</v>
      </c>
      <c r="X255" s="549">
        <f t="shared" si="47"/>
        <v>0.5</v>
      </c>
      <c r="Y255" s="550">
        <f t="shared" si="48"/>
        <v>0.5</v>
      </c>
      <c r="Z255" s="547"/>
      <c r="AA255" s="548">
        <v>0.16805555555555499</v>
      </c>
      <c r="AB255" s="551">
        <f t="shared" si="49"/>
        <v>0.8</v>
      </c>
      <c r="AC255" s="551">
        <f t="shared" si="50"/>
        <v>0.8</v>
      </c>
      <c r="AD255" s="551">
        <f t="shared" si="51"/>
        <v>0.8</v>
      </c>
      <c r="AE255" s="551">
        <f t="shared" si="52"/>
        <v>0.8</v>
      </c>
      <c r="AF255" s="551">
        <f t="shared" si="53"/>
        <v>0.8</v>
      </c>
      <c r="AG255" s="551">
        <f t="shared" si="54"/>
        <v>0.8</v>
      </c>
      <c r="AH255" s="552">
        <f t="shared" si="55"/>
        <v>0.8</v>
      </c>
    </row>
    <row r="256" spans="18:34" x14ac:dyDescent="0.25">
      <c r="R256" s="548">
        <v>0.16875000000000001</v>
      </c>
      <c r="S256" s="549">
        <f t="shared" si="42"/>
        <v>0.33</v>
      </c>
      <c r="T256" s="549">
        <f t="shared" si="43"/>
        <v>0.33</v>
      </c>
      <c r="U256" s="549">
        <f t="shared" si="44"/>
        <v>0.33</v>
      </c>
      <c r="V256" s="549">
        <f t="shared" si="45"/>
        <v>0.33</v>
      </c>
      <c r="W256" s="549">
        <f t="shared" si="46"/>
        <v>0.33</v>
      </c>
      <c r="X256" s="549">
        <f t="shared" si="47"/>
        <v>0.5</v>
      </c>
      <c r="Y256" s="550">
        <f t="shared" si="48"/>
        <v>0.5</v>
      </c>
      <c r="Z256" s="547"/>
      <c r="AA256" s="548">
        <v>0.16875000000000001</v>
      </c>
      <c r="AB256" s="551">
        <f t="shared" si="49"/>
        <v>0.8</v>
      </c>
      <c r="AC256" s="551">
        <f t="shared" si="50"/>
        <v>0.8</v>
      </c>
      <c r="AD256" s="551">
        <f t="shared" si="51"/>
        <v>0.8</v>
      </c>
      <c r="AE256" s="551">
        <f t="shared" si="52"/>
        <v>0.8</v>
      </c>
      <c r="AF256" s="551">
        <f t="shared" si="53"/>
        <v>0.8</v>
      </c>
      <c r="AG256" s="551">
        <f t="shared" si="54"/>
        <v>0.8</v>
      </c>
      <c r="AH256" s="552">
        <f t="shared" si="55"/>
        <v>0.8</v>
      </c>
    </row>
    <row r="257" spans="18:34" x14ac:dyDescent="0.25">
      <c r="R257" s="548">
        <v>0.16944444444444401</v>
      </c>
      <c r="S257" s="549">
        <f t="shared" si="42"/>
        <v>0.33</v>
      </c>
      <c r="T257" s="549">
        <f t="shared" si="43"/>
        <v>0.33</v>
      </c>
      <c r="U257" s="549">
        <f t="shared" si="44"/>
        <v>0.33</v>
      </c>
      <c r="V257" s="549">
        <f t="shared" si="45"/>
        <v>0.33</v>
      </c>
      <c r="W257" s="549">
        <f t="shared" si="46"/>
        <v>0.33</v>
      </c>
      <c r="X257" s="549">
        <f t="shared" si="47"/>
        <v>0.5</v>
      </c>
      <c r="Y257" s="550">
        <f t="shared" si="48"/>
        <v>0.5</v>
      </c>
      <c r="Z257" s="547"/>
      <c r="AA257" s="548">
        <v>0.16944444444444401</v>
      </c>
      <c r="AB257" s="551">
        <f t="shared" si="49"/>
        <v>0.8</v>
      </c>
      <c r="AC257" s="551">
        <f t="shared" si="50"/>
        <v>0.8</v>
      </c>
      <c r="AD257" s="551">
        <f t="shared" si="51"/>
        <v>0.8</v>
      </c>
      <c r="AE257" s="551">
        <f t="shared" si="52"/>
        <v>0.8</v>
      </c>
      <c r="AF257" s="551">
        <f t="shared" si="53"/>
        <v>0.8</v>
      </c>
      <c r="AG257" s="551">
        <f t="shared" si="54"/>
        <v>0.8</v>
      </c>
      <c r="AH257" s="552">
        <f t="shared" si="55"/>
        <v>0.8</v>
      </c>
    </row>
    <row r="258" spans="18:34" x14ac:dyDescent="0.25">
      <c r="R258" s="548">
        <v>0.17013888888888801</v>
      </c>
      <c r="S258" s="549">
        <f t="shared" si="42"/>
        <v>0.33</v>
      </c>
      <c r="T258" s="549">
        <f t="shared" si="43"/>
        <v>0.33</v>
      </c>
      <c r="U258" s="549">
        <f t="shared" si="44"/>
        <v>0.33</v>
      </c>
      <c r="V258" s="549">
        <f t="shared" si="45"/>
        <v>0.33</v>
      </c>
      <c r="W258" s="549">
        <f t="shared" si="46"/>
        <v>0.33</v>
      </c>
      <c r="X258" s="549">
        <f t="shared" si="47"/>
        <v>0.5</v>
      </c>
      <c r="Y258" s="550">
        <f t="shared" si="48"/>
        <v>0.5</v>
      </c>
      <c r="Z258" s="547"/>
      <c r="AA258" s="548">
        <v>0.17013888888888801</v>
      </c>
      <c r="AB258" s="551">
        <f t="shared" si="49"/>
        <v>0.8</v>
      </c>
      <c r="AC258" s="551">
        <f t="shared" si="50"/>
        <v>0.8</v>
      </c>
      <c r="AD258" s="551">
        <f t="shared" si="51"/>
        <v>0.8</v>
      </c>
      <c r="AE258" s="551">
        <f t="shared" si="52"/>
        <v>0.8</v>
      </c>
      <c r="AF258" s="551">
        <f t="shared" si="53"/>
        <v>0.8</v>
      </c>
      <c r="AG258" s="551">
        <f t="shared" si="54"/>
        <v>0.8</v>
      </c>
      <c r="AH258" s="552">
        <f t="shared" si="55"/>
        <v>0.8</v>
      </c>
    </row>
    <row r="259" spans="18:34" x14ac:dyDescent="0.25">
      <c r="R259" s="548">
        <v>0.170833333333333</v>
      </c>
      <c r="S259" s="549">
        <f t="shared" si="42"/>
        <v>0.33</v>
      </c>
      <c r="T259" s="549">
        <f t="shared" si="43"/>
        <v>0.33</v>
      </c>
      <c r="U259" s="549">
        <f t="shared" si="44"/>
        <v>0.33</v>
      </c>
      <c r="V259" s="549">
        <f t="shared" si="45"/>
        <v>0.33</v>
      </c>
      <c r="W259" s="549">
        <f t="shared" si="46"/>
        <v>0.33</v>
      </c>
      <c r="X259" s="549">
        <f t="shared" si="47"/>
        <v>0.5</v>
      </c>
      <c r="Y259" s="550">
        <f t="shared" si="48"/>
        <v>0.5</v>
      </c>
      <c r="Z259" s="547"/>
      <c r="AA259" s="548">
        <v>0.170833333333333</v>
      </c>
      <c r="AB259" s="551">
        <f t="shared" si="49"/>
        <v>0.8</v>
      </c>
      <c r="AC259" s="551">
        <f t="shared" si="50"/>
        <v>0.8</v>
      </c>
      <c r="AD259" s="551">
        <f t="shared" si="51"/>
        <v>0.8</v>
      </c>
      <c r="AE259" s="551">
        <f t="shared" si="52"/>
        <v>0.8</v>
      </c>
      <c r="AF259" s="551">
        <f t="shared" si="53"/>
        <v>0.8</v>
      </c>
      <c r="AG259" s="551">
        <f t="shared" si="54"/>
        <v>0.8</v>
      </c>
      <c r="AH259" s="552">
        <f t="shared" si="55"/>
        <v>0.8</v>
      </c>
    </row>
    <row r="260" spans="18:34" x14ac:dyDescent="0.25">
      <c r="R260" s="548">
        <v>0.171527777777777</v>
      </c>
      <c r="S260" s="549">
        <f t="shared" si="42"/>
        <v>0.33</v>
      </c>
      <c r="T260" s="549">
        <f t="shared" si="43"/>
        <v>0.33</v>
      </c>
      <c r="U260" s="549">
        <f t="shared" si="44"/>
        <v>0.33</v>
      </c>
      <c r="V260" s="549">
        <f t="shared" si="45"/>
        <v>0.33</v>
      </c>
      <c r="W260" s="549">
        <f t="shared" si="46"/>
        <v>0.33</v>
      </c>
      <c r="X260" s="549">
        <f t="shared" si="47"/>
        <v>0.5</v>
      </c>
      <c r="Y260" s="550">
        <f t="shared" si="48"/>
        <v>0.5</v>
      </c>
      <c r="Z260" s="547"/>
      <c r="AA260" s="548">
        <v>0.171527777777777</v>
      </c>
      <c r="AB260" s="551">
        <f t="shared" si="49"/>
        <v>0.8</v>
      </c>
      <c r="AC260" s="551">
        <f t="shared" si="50"/>
        <v>0.8</v>
      </c>
      <c r="AD260" s="551">
        <f t="shared" si="51"/>
        <v>0.8</v>
      </c>
      <c r="AE260" s="551">
        <f t="shared" si="52"/>
        <v>0.8</v>
      </c>
      <c r="AF260" s="551">
        <f t="shared" si="53"/>
        <v>0.8</v>
      </c>
      <c r="AG260" s="551">
        <f t="shared" si="54"/>
        <v>0.8</v>
      </c>
      <c r="AH260" s="552">
        <f t="shared" si="55"/>
        <v>0.8</v>
      </c>
    </row>
    <row r="261" spans="18:34" x14ac:dyDescent="0.25">
      <c r="R261" s="548">
        <v>0.172222222222222</v>
      </c>
      <c r="S261" s="549">
        <f t="shared" si="42"/>
        <v>0.33</v>
      </c>
      <c r="T261" s="549">
        <f t="shared" si="43"/>
        <v>0.33</v>
      </c>
      <c r="U261" s="549">
        <f t="shared" si="44"/>
        <v>0.33</v>
      </c>
      <c r="V261" s="549">
        <f t="shared" si="45"/>
        <v>0.33</v>
      </c>
      <c r="W261" s="549">
        <f t="shared" si="46"/>
        <v>0.33</v>
      </c>
      <c r="X261" s="549">
        <f t="shared" si="47"/>
        <v>0.5</v>
      </c>
      <c r="Y261" s="550">
        <f t="shared" si="48"/>
        <v>0.5</v>
      </c>
      <c r="Z261" s="547"/>
      <c r="AA261" s="548">
        <v>0.172222222222222</v>
      </c>
      <c r="AB261" s="551">
        <f t="shared" si="49"/>
        <v>0.8</v>
      </c>
      <c r="AC261" s="551">
        <f t="shared" si="50"/>
        <v>0.8</v>
      </c>
      <c r="AD261" s="551">
        <f t="shared" si="51"/>
        <v>0.8</v>
      </c>
      <c r="AE261" s="551">
        <f t="shared" si="52"/>
        <v>0.8</v>
      </c>
      <c r="AF261" s="551">
        <f t="shared" si="53"/>
        <v>0.8</v>
      </c>
      <c r="AG261" s="551">
        <f t="shared" si="54"/>
        <v>0.8</v>
      </c>
      <c r="AH261" s="552">
        <f t="shared" si="55"/>
        <v>0.8</v>
      </c>
    </row>
    <row r="262" spans="18:34" x14ac:dyDescent="0.25">
      <c r="R262" s="548">
        <v>0.172916666666666</v>
      </c>
      <c r="S262" s="549">
        <f t="shared" si="42"/>
        <v>0.33</v>
      </c>
      <c r="T262" s="549">
        <f t="shared" si="43"/>
        <v>0.33</v>
      </c>
      <c r="U262" s="549">
        <f t="shared" si="44"/>
        <v>0.33</v>
      </c>
      <c r="V262" s="549">
        <f t="shared" si="45"/>
        <v>0.33</v>
      </c>
      <c r="W262" s="549">
        <f t="shared" si="46"/>
        <v>0.33</v>
      </c>
      <c r="X262" s="549">
        <f t="shared" si="47"/>
        <v>0.5</v>
      </c>
      <c r="Y262" s="550">
        <f t="shared" si="48"/>
        <v>0.5</v>
      </c>
      <c r="Z262" s="547"/>
      <c r="AA262" s="548">
        <v>0.172916666666666</v>
      </c>
      <c r="AB262" s="551">
        <f t="shared" si="49"/>
        <v>0.8</v>
      </c>
      <c r="AC262" s="551">
        <f t="shared" si="50"/>
        <v>0.8</v>
      </c>
      <c r="AD262" s="551">
        <f t="shared" si="51"/>
        <v>0.8</v>
      </c>
      <c r="AE262" s="551">
        <f t="shared" si="52"/>
        <v>0.8</v>
      </c>
      <c r="AF262" s="551">
        <f t="shared" si="53"/>
        <v>0.8</v>
      </c>
      <c r="AG262" s="551">
        <f t="shared" si="54"/>
        <v>0.8</v>
      </c>
      <c r="AH262" s="552">
        <f t="shared" si="55"/>
        <v>0.8</v>
      </c>
    </row>
    <row r="263" spans="18:34" x14ac:dyDescent="0.25">
      <c r="R263" s="548">
        <v>0.17361111111111099</v>
      </c>
      <c r="S263" s="549">
        <f t="shared" si="42"/>
        <v>0.33</v>
      </c>
      <c r="T263" s="549">
        <f t="shared" si="43"/>
        <v>0.33</v>
      </c>
      <c r="U263" s="549">
        <f t="shared" si="44"/>
        <v>0.33</v>
      </c>
      <c r="V263" s="549">
        <f t="shared" si="45"/>
        <v>0.33</v>
      </c>
      <c r="W263" s="549">
        <f t="shared" si="46"/>
        <v>0.33</v>
      </c>
      <c r="X263" s="549">
        <f t="shared" si="47"/>
        <v>0.5</v>
      </c>
      <c r="Y263" s="550">
        <f t="shared" si="48"/>
        <v>0.5</v>
      </c>
      <c r="Z263" s="547"/>
      <c r="AA263" s="548">
        <v>0.17361111111111099</v>
      </c>
      <c r="AB263" s="551">
        <f t="shared" si="49"/>
        <v>0.8</v>
      </c>
      <c r="AC263" s="551">
        <f t="shared" si="50"/>
        <v>0.8</v>
      </c>
      <c r="AD263" s="551">
        <f t="shared" si="51"/>
        <v>0.8</v>
      </c>
      <c r="AE263" s="551">
        <f t="shared" si="52"/>
        <v>0.8</v>
      </c>
      <c r="AF263" s="551">
        <f t="shared" si="53"/>
        <v>0.8</v>
      </c>
      <c r="AG263" s="551">
        <f t="shared" si="54"/>
        <v>0.8</v>
      </c>
      <c r="AH263" s="552">
        <f t="shared" si="55"/>
        <v>0.8</v>
      </c>
    </row>
    <row r="264" spans="18:34" x14ac:dyDescent="0.25">
      <c r="R264" s="548">
        <v>0.17430555555555499</v>
      </c>
      <c r="S264" s="549">
        <f t="shared" si="42"/>
        <v>0.33</v>
      </c>
      <c r="T264" s="549">
        <f t="shared" si="43"/>
        <v>0.33</v>
      </c>
      <c r="U264" s="549">
        <f t="shared" si="44"/>
        <v>0.33</v>
      </c>
      <c r="V264" s="549">
        <f t="shared" si="45"/>
        <v>0.33</v>
      </c>
      <c r="W264" s="549">
        <f t="shared" si="46"/>
        <v>0.33</v>
      </c>
      <c r="X264" s="549">
        <f t="shared" si="47"/>
        <v>0.5</v>
      </c>
      <c r="Y264" s="550">
        <f t="shared" si="48"/>
        <v>0.5</v>
      </c>
      <c r="Z264" s="547"/>
      <c r="AA264" s="548">
        <v>0.17430555555555499</v>
      </c>
      <c r="AB264" s="551">
        <f t="shared" si="49"/>
        <v>0.8</v>
      </c>
      <c r="AC264" s="551">
        <f t="shared" si="50"/>
        <v>0.8</v>
      </c>
      <c r="AD264" s="551">
        <f t="shared" si="51"/>
        <v>0.8</v>
      </c>
      <c r="AE264" s="551">
        <f t="shared" si="52"/>
        <v>0.8</v>
      </c>
      <c r="AF264" s="551">
        <f t="shared" si="53"/>
        <v>0.8</v>
      </c>
      <c r="AG264" s="551">
        <f t="shared" si="54"/>
        <v>0.8</v>
      </c>
      <c r="AH264" s="552">
        <f t="shared" si="55"/>
        <v>0.8</v>
      </c>
    </row>
    <row r="265" spans="18:34" x14ac:dyDescent="0.25">
      <c r="R265" s="548">
        <v>0.17499999999999999</v>
      </c>
      <c r="S265" s="549">
        <f t="shared" si="42"/>
        <v>0.33</v>
      </c>
      <c r="T265" s="549">
        <f t="shared" si="43"/>
        <v>0.33</v>
      </c>
      <c r="U265" s="549">
        <f t="shared" si="44"/>
        <v>0.33</v>
      </c>
      <c r="V265" s="549">
        <f t="shared" si="45"/>
        <v>0.33</v>
      </c>
      <c r="W265" s="549">
        <f t="shared" si="46"/>
        <v>0.33</v>
      </c>
      <c r="X265" s="549">
        <f t="shared" si="47"/>
        <v>0.5</v>
      </c>
      <c r="Y265" s="550">
        <f t="shared" si="48"/>
        <v>0.5</v>
      </c>
      <c r="Z265" s="547"/>
      <c r="AA265" s="548">
        <v>0.17499999999999999</v>
      </c>
      <c r="AB265" s="551">
        <f t="shared" si="49"/>
        <v>0.8</v>
      </c>
      <c r="AC265" s="551">
        <f t="shared" si="50"/>
        <v>0.8</v>
      </c>
      <c r="AD265" s="551">
        <f t="shared" si="51"/>
        <v>0.8</v>
      </c>
      <c r="AE265" s="551">
        <f t="shared" si="52"/>
        <v>0.8</v>
      </c>
      <c r="AF265" s="551">
        <f t="shared" si="53"/>
        <v>0.8</v>
      </c>
      <c r="AG265" s="551">
        <f t="shared" si="54"/>
        <v>0.8</v>
      </c>
      <c r="AH265" s="552">
        <f t="shared" si="55"/>
        <v>0.8</v>
      </c>
    </row>
    <row r="266" spans="18:34" x14ac:dyDescent="0.25">
      <c r="R266" s="548">
        <v>0.17569444444444399</v>
      </c>
      <c r="S266" s="549">
        <f t="shared" si="42"/>
        <v>0.33</v>
      </c>
      <c r="T266" s="549">
        <f t="shared" si="43"/>
        <v>0.33</v>
      </c>
      <c r="U266" s="549">
        <f t="shared" si="44"/>
        <v>0.33</v>
      </c>
      <c r="V266" s="549">
        <f t="shared" si="45"/>
        <v>0.33</v>
      </c>
      <c r="W266" s="549">
        <f t="shared" si="46"/>
        <v>0.33</v>
      </c>
      <c r="X266" s="549">
        <f t="shared" si="47"/>
        <v>0.5</v>
      </c>
      <c r="Y266" s="550">
        <f t="shared" si="48"/>
        <v>0.5</v>
      </c>
      <c r="Z266" s="547"/>
      <c r="AA266" s="548">
        <v>0.17569444444444399</v>
      </c>
      <c r="AB266" s="551">
        <f t="shared" si="49"/>
        <v>0.8</v>
      </c>
      <c r="AC266" s="551">
        <f t="shared" si="50"/>
        <v>0.8</v>
      </c>
      <c r="AD266" s="551">
        <f t="shared" si="51"/>
        <v>0.8</v>
      </c>
      <c r="AE266" s="551">
        <f t="shared" si="52"/>
        <v>0.8</v>
      </c>
      <c r="AF266" s="551">
        <f t="shared" si="53"/>
        <v>0.8</v>
      </c>
      <c r="AG266" s="551">
        <f t="shared" si="54"/>
        <v>0.8</v>
      </c>
      <c r="AH266" s="552">
        <f t="shared" si="55"/>
        <v>0.8</v>
      </c>
    </row>
    <row r="267" spans="18:34" x14ac:dyDescent="0.25">
      <c r="R267" s="548">
        <v>0.17638888888888801</v>
      </c>
      <c r="S267" s="549">
        <f t="shared" si="42"/>
        <v>0.33</v>
      </c>
      <c r="T267" s="549">
        <f t="shared" si="43"/>
        <v>0.33</v>
      </c>
      <c r="U267" s="549">
        <f t="shared" si="44"/>
        <v>0.33</v>
      </c>
      <c r="V267" s="549">
        <f t="shared" si="45"/>
        <v>0.33</v>
      </c>
      <c r="W267" s="549">
        <f t="shared" si="46"/>
        <v>0.33</v>
      </c>
      <c r="X267" s="549">
        <f t="shared" si="47"/>
        <v>0.5</v>
      </c>
      <c r="Y267" s="550">
        <f t="shared" si="48"/>
        <v>0.5</v>
      </c>
      <c r="Z267" s="547"/>
      <c r="AA267" s="548">
        <v>0.17638888888888801</v>
      </c>
      <c r="AB267" s="551">
        <f t="shared" si="49"/>
        <v>0.8</v>
      </c>
      <c r="AC267" s="551">
        <f t="shared" si="50"/>
        <v>0.8</v>
      </c>
      <c r="AD267" s="551">
        <f t="shared" si="51"/>
        <v>0.8</v>
      </c>
      <c r="AE267" s="551">
        <f t="shared" si="52"/>
        <v>0.8</v>
      </c>
      <c r="AF267" s="551">
        <f t="shared" si="53"/>
        <v>0.8</v>
      </c>
      <c r="AG267" s="551">
        <f t="shared" si="54"/>
        <v>0.8</v>
      </c>
      <c r="AH267" s="552">
        <f t="shared" si="55"/>
        <v>0.8</v>
      </c>
    </row>
    <row r="268" spans="18:34" x14ac:dyDescent="0.25">
      <c r="R268" s="548">
        <v>0.17708333333333301</v>
      </c>
      <c r="S268" s="549">
        <f t="shared" si="42"/>
        <v>0.33</v>
      </c>
      <c r="T268" s="549">
        <f t="shared" si="43"/>
        <v>0.33</v>
      </c>
      <c r="U268" s="549">
        <f t="shared" si="44"/>
        <v>0.33</v>
      </c>
      <c r="V268" s="549">
        <f t="shared" si="45"/>
        <v>0.33</v>
      </c>
      <c r="W268" s="549">
        <f t="shared" si="46"/>
        <v>0.33</v>
      </c>
      <c r="X268" s="549">
        <f t="shared" si="47"/>
        <v>0.5</v>
      </c>
      <c r="Y268" s="550">
        <f t="shared" si="48"/>
        <v>0.5</v>
      </c>
      <c r="Z268" s="547"/>
      <c r="AA268" s="548">
        <v>0.17708333333333301</v>
      </c>
      <c r="AB268" s="551">
        <f t="shared" si="49"/>
        <v>0.8</v>
      </c>
      <c r="AC268" s="551">
        <f t="shared" si="50"/>
        <v>0.8</v>
      </c>
      <c r="AD268" s="551">
        <f t="shared" si="51"/>
        <v>0.8</v>
      </c>
      <c r="AE268" s="551">
        <f t="shared" si="52"/>
        <v>0.8</v>
      </c>
      <c r="AF268" s="551">
        <f t="shared" si="53"/>
        <v>0.8</v>
      </c>
      <c r="AG268" s="551">
        <f t="shared" si="54"/>
        <v>0.8</v>
      </c>
      <c r="AH268" s="552">
        <f t="shared" si="55"/>
        <v>0.8</v>
      </c>
    </row>
    <row r="269" spans="18:34" x14ac:dyDescent="0.25">
      <c r="R269" s="548">
        <v>0.17777777777777701</v>
      </c>
      <c r="S269" s="549">
        <f t="shared" si="42"/>
        <v>0.33</v>
      </c>
      <c r="T269" s="549">
        <f t="shared" si="43"/>
        <v>0.33</v>
      </c>
      <c r="U269" s="549">
        <f t="shared" si="44"/>
        <v>0.33</v>
      </c>
      <c r="V269" s="549">
        <f t="shared" si="45"/>
        <v>0.33</v>
      </c>
      <c r="W269" s="549">
        <f t="shared" si="46"/>
        <v>0.33</v>
      </c>
      <c r="X269" s="549">
        <f t="shared" si="47"/>
        <v>0.5</v>
      </c>
      <c r="Y269" s="550">
        <f t="shared" si="48"/>
        <v>0.5</v>
      </c>
      <c r="Z269" s="547"/>
      <c r="AA269" s="548">
        <v>0.17777777777777701</v>
      </c>
      <c r="AB269" s="551">
        <f t="shared" si="49"/>
        <v>0.8</v>
      </c>
      <c r="AC269" s="551">
        <f t="shared" si="50"/>
        <v>0.8</v>
      </c>
      <c r="AD269" s="551">
        <f t="shared" si="51"/>
        <v>0.8</v>
      </c>
      <c r="AE269" s="551">
        <f t="shared" si="52"/>
        <v>0.8</v>
      </c>
      <c r="AF269" s="551">
        <f t="shared" si="53"/>
        <v>0.8</v>
      </c>
      <c r="AG269" s="551">
        <f t="shared" si="54"/>
        <v>0.8</v>
      </c>
      <c r="AH269" s="552">
        <f t="shared" si="55"/>
        <v>0.8</v>
      </c>
    </row>
    <row r="270" spans="18:34" x14ac:dyDescent="0.25">
      <c r="R270" s="548">
        <v>0.178472222222222</v>
      </c>
      <c r="S270" s="549">
        <f t="shared" ref="S270:S313" si="56">$S$8</f>
        <v>0.33</v>
      </c>
      <c r="T270" s="549">
        <f t="shared" ref="T270:T313" si="57">$T$8</f>
        <v>0.33</v>
      </c>
      <c r="U270" s="549">
        <f t="shared" ref="U270:U313" si="58">$U$8</f>
        <v>0.33</v>
      </c>
      <c r="V270" s="549">
        <f t="shared" ref="V270:V313" si="59">$V$8</f>
        <v>0.33</v>
      </c>
      <c r="W270" s="549">
        <f t="shared" ref="W270:W313" si="60">$W$8</f>
        <v>0.33</v>
      </c>
      <c r="X270" s="549">
        <f t="shared" ref="X270:X313" si="61">$X$8</f>
        <v>0.5</v>
      </c>
      <c r="Y270" s="550">
        <f t="shared" ref="Y270:Y313" si="62">$Y$8</f>
        <v>0.5</v>
      </c>
      <c r="Z270" s="547"/>
      <c r="AA270" s="548">
        <v>0.178472222222222</v>
      </c>
      <c r="AB270" s="551">
        <f t="shared" ref="AB270:AB313" si="63">$AB$8</f>
        <v>0.8</v>
      </c>
      <c r="AC270" s="551">
        <f t="shared" ref="AC270:AC313" si="64">$AC$8</f>
        <v>0.8</v>
      </c>
      <c r="AD270" s="551">
        <f t="shared" ref="AD270:AD313" si="65">$AD$8</f>
        <v>0.8</v>
      </c>
      <c r="AE270" s="551">
        <f t="shared" ref="AE270:AE313" si="66">$AE$8</f>
        <v>0.8</v>
      </c>
      <c r="AF270" s="551">
        <f t="shared" ref="AF270:AF313" si="67">$AF$8</f>
        <v>0.8</v>
      </c>
      <c r="AG270" s="551">
        <f t="shared" ref="AG270:AG313" si="68">$AG$8</f>
        <v>0.8</v>
      </c>
      <c r="AH270" s="552">
        <f t="shared" ref="AH270:AH313" si="69">$AH$8</f>
        <v>0.8</v>
      </c>
    </row>
    <row r="271" spans="18:34" x14ac:dyDescent="0.25">
      <c r="R271" s="548">
        <v>0.179166666666666</v>
      </c>
      <c r="S271" s="549">
        <f t="shared" si="56"/>
        <v>0.33</v>
      </c>
      <c r="T271" s="549">
        <f t="shared" si="57"/>
        <v>0.33</v>
      </c>
      <c r="U271" s="549">
        <f t="shared" si="58"/>
        <v>0.33</v>
      </c>
      <c r="V271" s="549">
        <f t="shared" si="59"/>
        <v>0.33</v>
      </c>
      <c r="W271" s="549">
        <f t="shared" si="60"/>
        <v>0.33</v>
      </c>
      <c r="X271" s="549">
        <f t="shared" si="61"/>
        <v>0.5</v>
      </c>
      <c r="Y271" s="550">
        <f t="shared" si="62"/>
        <v>0.5</v>
      </c>
      <c r="Z271" s="547"/>
      <c r="AA271" s="548">
        <v>0.179166666666666</v>
      </c>
      <c r="AB271" s="551">
        <f t="shared" si="63"/>
        <v>0.8</v>
      </c>
      <c r="AC271" s="551">
        <f t="shared" si="64"/>
        <v>0.8</v>
      </c>
      <c r="AD271" s="551">
        <f t="shared" si="65"/>
        <v>0.8</v>
      </c>
      <c r="AE271" s="551">
        <f t="shared" si="66"/>
        <v>0.8</v>
      </c>
      <c r="AF271" s="551">
        <f t="shared" si="67"/>
        <v>0.8</v>
      </c>
      <c r="AG271" s="551">
        <f t="shared" si="68"/>
        <v>0.8</v>
      </c>
      <c r="AH271" s="552">
        <f t="shared" si="69"/>
        <v>0.8</v>
      </c>
    </row>
    <row r="272" spans="18:34" x14ac:dyDescent="0.25">
      <c r="R272" s="548">
        <v>0.179861111111111</v>
      </c>
      <c r="S272" s="549">
        <f t="shared" si="56"/>
        <v>0.33</v>
      </c>
      <c r="T272" s="549">
        <f t="shared" si="57"/>
        <v>0.33</v>
      </c>
      <c r="U272" s="549">
        <f t="shared" si="58"/>
        <v>0.33</v>
      </c>
      <c r="V272" s="549">
        <f t="shared" si="59"/>
        <v>0.33</v>
      </c>
      <c r="W272" s="549">
        <f t="shared" si="60"/>
        <v>0.33</v>
      </c>
      <c r="X272" s="549">
        <f t="shared" si="61"/>
        <v>0.5</v>
      </c>
      <c r="Y272" s="550">
        <f t="shared" si="62"/>
        <v>0.5</v>
      </c>
      <c r="Z272" s="547"/>
      <c r="AA272" s="548">
        <v>0.179861111111111</v>
      </c>
      <c r="AB272" s="551">
        <f t="shared" si="63"/>
        <v>0.8</v>
      </c>
      <c r="AC272" s="551">
        <f t="shared" si="64"/>
        <v>0.8</v>
      </c>
      <c r="AD272" s="551">
        <f t="shared" si="65"/>
        <v>0.8</v>
      </c>
      <c r="AE272" s="551">
        <f t="shared" si="66"/>
        <v>0.8</v>
      </c>
      <c r="AF272" s="551">
        <f t="shared" si="67"/>
        <v>0.8</v>
      </c>
      <c r="AG272" s="551">
        <f t="shared" si="68"/>
        <v>0.8</v>
      </c>
      <c r="AH272" s="552">
        <f t="shared" si="69"/>
        <v>0.8</v>
      </c>
    </row>
    <row r="273" spans="18:34" x14ac:dyDescent="0.25">
      <c r="R273" s="548">
        <v>0.180555555555555</v>
      </c>
      <c r="S273" s="549">
        <f t="shared" si="56"/>
        <v>0.33</v>
      </c>
      <c r="T273" s="549">
        <f t="shared" si="57"/>
        <v>0.33</v>
      </c>
      <c r="U273" s="549">
        <f t="shared" si="58"/>
        <v>0.33</v>
      </c>
      <c r="V273" s="549">
        <f t="shared" si="59"/>
        <v>0.33</v>
      </c>
      <c r="W273" s="549">
        <f t="shared" si="60"/>
        <v>0.33</v>
      </c>
      <c r="X273" s="549">
        <f t="shared" si="61"/>
        <v>0.5</v>
      </c>
      <c r="Y273" s="550">
        <f t="shared" si="62"/>
        <v>0.5</v>
      </c>
      <c r="Z273" s="547"/>
      <c r="AA273" s="548">
        <v>0.180555555555555</v>
      </c>
      <c r="AB273" s="551">
        <f t="shared" si="63"/>
        <v>0.8</v>
      </c>
      <c r="AC273" s="551">
        <f t="shared" si="64"/>
        <v>0.8</v>
      </c>
      <c r="AD273" s="551">
        <f t="shared" si="65"/>
        <v>0.8</v>
      </c>
      <c r="AE273" s="551">
        <f t="shared" si="66"/>
        <v>0.8</v>
      </c>
      <c r="AF273" s="551">
        <f t="shared" si="67"/>
        <v>0.8</v>
      </c>
      <c r="AG273" s="551">
        <f t="shared" si="68"/>
        <v>0.8</v>
      </c>
      <c r="AH273" s="552">
        <f t="shared" si="69"/>
        <v>0.8</v>
      </c>
    </row>
    <row r="274" spans="18:34" x14ac:dyDescent="0.25">
      <c r="R274" s="548">
        <v>0.18124999999999999</v>
      </c>
      <c r="S274" s="549">
        <f t="shared" si="56"/>
        <v>0.33</v>
      </c>
      <c r="T274" s="549">
        <f t="shared" si="57"/>
        <v>0.33</v>
      </c>
      <c r="U274" s="549">
        <f t="shared" si="58"/>
        <v>0.33</v>
      </c>
      <c r="V274" s="549">
        <f t="shared" si="59"/>
        <v>0.33</v>
      </c>
      <c r="W274" s="549">
        <f t="shared" si="60"/>
        <v>0.33</v>
      </c>
      <c r="X274" s="549">
        <f t="shared" si="61"/>
        <v>0.5</v>
      </c>
      <c r="Y274" s="550">
        <f t="shared" si="62"/>
        <v>0.5</v>
      </c>
      <c r="Z274" s="547"/>
      <c r="AA274" s="548">
        <v>0.18124999999999999</v>
      </c>
      <c r="AB274" s="551">
        <f t="shared" si="63"/>
        <v>0.8</v>
      </c>
      <c r="AC274" s="551">
        <f t="shared" si="64"/>
        <v>0.8</v>
      </c>
      <c r="AD274" s="551">
        <f t="shared" si="65"/>
        <v>0.8</v>
      </c>
      <c r="AE274" s="551">
        <f t="shared" si="66"/>
        <v>0.8</v>
      </c>
      <c r="AF274" s="551">
        <f t="shared" si="67"/>
        <v>0.8</v>
      </c>
      <c r="AG274" s="551">
        <f t="shared" si="68"/>
        <v>0.8</v>
      </c>
      <c r="AH274" s="552">
        <f t="shared" si="69"/>
        <v>0.8</v>
      </c>
    </row>
    <row r="275" spans="18:34" x14ac:dyDescent="0.25">
      <c r="R275" s="548">
        <v>0.18194444444444399</v>
      </c>
      <c r="S275" s="549">
        <f t="shared" si="56"/>
        <v>0.33</v>
      </c>
      <c r="T275" s="549">
        <f t="shared" si="57"/>
        <v>0.33</v>
      </c>
      <c r="U275" s="549">
        <f t="shared" si="58"/>
        <v>0.33</v>
      </c>
      <c r="V275" s="549">
        <f t="shared" si="59"/>
        <v>0.33</v>
      </c>
      <c r="W275" s="549">
        <f t="shared" si="60"/>
        <v>0.33</v>
      </c>
      <c r="X275" s="549">
        <f t="shared" si="61"/>
        <v>0.5</v>
      </c>
      <c r="Y275" s="550">
        <f t="shared" si="62"/>
        <v>0.5</v>
      </c>
      <c r="Z275" s="547"/>
      <c r="AA275" s="548">
        <v>0.18194444444444399</v>
      </c>
      <c r="AB275" s="551">
        <f t="shared" si="63"/>
        <v>0.8</v>
      </c>
      <c r="AC275" s="551">
        <f t="shared" si="64"/>
        <v>0.8</v>
      </c>
      <c r="AD275" s="551">
        <f t="shared" si="65"/>
        <v>0.8</v>
      </c>
      <c r="AE275" s="551">
        <f t="shared" si="66"/>
        <v>0.8</v>
      </c>
      <c r="AF275" s="551">
        <f t="shared" si="67"/>
        <v>0.8</v>
      </c>
      <c r="AG275" s="551">
        <f t="shared" si="68"/>
        <v>0.8</v>
      </c>
      <c r="AH275" s="552">
        <f t="shared" si="69"/>
        <v>0.8</v>
      </c>
    </row>
    <row r="276" spans="18:34" x14ac:dyDescent="0.25">
      <c r="R276" s="548">
        <v>0.18263888888888799</v>
      </c>
      <c r="S276" s="549">
        <f t="shared" si="56"/>
        <v>0.33</v>
      </c>
      <c r="T276" s="549">
        <f t="shared" si="57"/>
        <v>0.33</v>
      </c>
      <c r="U276" s="549">
        <f t="shared" si="58"/>
        <v>0.33</v>
      </c>
      <c r="V276" s="549">
        <f t="shared" si="59"/>
        <v>0.33</v>
      </c>
      <c r="W276" s="549">
        <f t="shared" si="60"/>
        <v>0.33</v>
      </c>
      <c r="X276" s="549">
        <f t="shared" si="61"/>
        <v>0.5</v>
      </c>
      <c r="Y276" s="550">
        <f t="shared" si="62"/>
        <v>0.5</v>
      </c>
      <c r="Z276" s="547"/>
      <c r="AA276" s="548">
        <v>0.18263888888888799</v>
      </c>
      <c r="AB276" s="551">
        <f t="shared" si="63"/>
        <v>0.8</v>
      </c>
      <c r="AC276" s="551">
        <f t="shared" si="64"/>
        <v>0.8</v>
      </c>
      <c r="AD276" s="551">
        <f t="shared" si="65"/>
        <v>0.8</v>
      </c>
      <c r="AE276" s="551">
        <f t="shared" si="66"/>
        <v>0.8</v>
      </c>
      <c r="AF276" s="551">
        <f t="shared" si="67"/>
        <v>0.8</v>
      </c>
      <c r="AG276" s="551">
        <f t="shared" si="68"/>
        <v>0.8</v>
      </c>
      <c r="AH276" s="552">
        <f t="shared" si="69"/>
        <v>0.8</v>
      </c>
    </row>
    <row r="277" spans="18:34" x14ac:dyDescent="0.25">
      <c r="R277" s="548">
        <v>0.18333333333333299</v>
      </c>
      <c r="S277" s="549">
        <f t="shared" si="56"/>
        <v>0.33</v>
      </c>
      <c r="T277" s="549">
        <f t="shared" si="57"/>
        <v>0.33</v>
      </c>
      <c r="U277" s="549">
        <f t="shared" si="58"/>
        <v>0.33</v>
      </c>
      <c r="V277" s="549">
        <f t="shared" si="59"/>
        <v>0.33</v>
      </c>
      <c r="W277" s="549">
        <f t="shared" si="60"/>
        <v>0.33</v>
      </c>
      <c r="X277" s="549">
        <f t="shared" si="61"/>
        <v>0.5</v>
      </c>
      <c r="Y277" s="550">
        <f t="shared" si="62"/>
        <v>0.5</v>
      </c>
      <c r="Z277" s="547"/>
      <c r="AA277" s="548">
        <v>0.18333333333333299</v>
      </c>
      <c r="AB277" s="551">
        <f t="shared" si="63"/>
        <v>0.8</v>
      </c>
      <c r="AC277" s="551">
        <f t="shared" si="64"/>
        <v>0.8</v>
      </c>
      <c r="AD277" s="551">
        <f t="shared" si="65"/>
        <v>0.8</v>
      </c>
      <c r="AE277" s="551">
        <f t="shared" si="66"/>
        <v>0.8</v>
      </c>
      <c r="AF277" s="551">
        <f t="shared" si="67"/>
        <v>0.8</v>
      </c>
      <c r="AG277" s="551">
        <f t="shared" si="68"/>
        <v>0.8</v>
      </c>
      <c r="AH277" s="552">
        <f t="shared" si="69"/>
        <v>0.8</v>
      </c>
    </row>
    <row r="278" spans="18:34" x14ac:dyDescent="0.25">
      <c r="R278" s="548">
        <v>0.18402777777777701</v>
      </c>
      <c r="S278" s="549">
        <f t="shared" si="56"/>
        <v>0.33</v>
      </c>
      <c r="T278" s="549">
        <f t="shared" si="57"/>
        <v>0.33</v>
      </c>
      <c r="U278" s="549">
        <f t="shared" si="58"/>
        <v>0.33</v>
      </c>
      <c r="V278" s="549">
        <f t="shared" si="59"/>
        <v>0.33</v>
      </c>
      <c r="W278" s="549">
        <f t="shared" si="60"/>
        <v>0.33</v>
      </c>
      <c r="X278" s="549">
        <f t="shared" si="61"/>
        <v>0.5</v>
      </c>
      <c r="Y278" s="550">
        <f t="shared" si="62"/>
        <v>0.5</v>
      </c>
      <c r="Z278" s="547"/>
      <c r="AA278" s="548">
        <v>0.18402777777777701</v>
      </c>
      <c r="AB278" s="551">
        <f t="shared" si="63"/>
        <v>0.8</v>
      </c>
      <c r="AC278" s="551">
        <f t="shared" si="64"/>
        <v>0.8</v>
      </c>
      <c r="AD278" s="551">
        <f t="shared" si="65"/>
        <v>0.8</v>
      </c>
      <c r="AE278" s="551">
        <f t="shared" si="66"/>
        <v>0.8</v>
      </c>
      <c r="AF278" s="551">
        <f t="shared" si="67"/>
        <v>0.8</v>
      </c>
      <c r="AG278" s="551">
        <f t="shared" si="68"/>
        <v>0.8</v>
      </c>
      <c r="AH278" s="552">
        <f t="shared" si="69"/>
        <v>0.8</v>
      </c>
    </row>
    <row r="279" spans="18:34" x14ac:dyDescent="0.25">
      <c r="R279" s="548">
        <v>0.18472222222222201</v>
      </c>
      <c r="S279" s="549">
        <f t="shared" si="56"/>
        <v>0.33</v>
      </c>
      <c r="T279" s="549">
        <f t="shared" si="57"/>
        <v>0.33</v>
      </c>
      <c r="U279" s="549">
        <f t="shared" si="58"/>
        <v>0.33</v>
      </c>
      <c r="V279" s="549">
        <f t="shared" si="59"/>
        <v>0.33</v>
      </c>
      <c r="W279" s="549">
        <f t="shared" si="60"/>
        <v>0.33</v>
      </c>
      <c r="X279" s="549">
        <f t="shared" si="61"/>
        <v>0.5</v>
      </c>
      <c r="Y279" s="550">
        <f t="shared" si="62"/>
        <v>0.5</v>
      </c>
      <c r="Z279" s="547"/>
      <c r="AA279" s="548">
        <v>0.18472222222222201</v>
      </c>
      <c r="AB279" s="551">
        <f t="shared" si="63"/>
        <v>0.8</v>
      </c>
      <c r="AC279" s="551">
        <f t="shared" si="64"/>
        <v>0.8</v>
      </c>
      <c r="AD279" s="551">
        <f t="shared" si="65"/>
        <v>0.8</v>
      </c>
      <c r="AE279" s="551">
        <f t="shared" si="66"/>
        <v>0.8</v>
      </c>
      <c r="AF279" s="551">
        <f t="shared" si="67"/>
        <v>0.8</v>
      </c>
      <c r="AG279" s="551">
        <f t="shared" si="68"/>
        <v>0.8</v>
      </c>
      <c r="AH279" s="552">
        <f t="shared" si="69"/>
        <v>0.8</v>
      </c>
    </row>
    <row r="280" spans="18:34" x14ac:dyDescent="0.25">
      <c r="R280" s="548">
        <v>0.18541666666666601</v>
      </c>
      <c r="S280" s="549">
        <f t="shared" si="56"/>
        <v>0.33</v>
      </c>
      <c r="T280" s="549">
        <f t="shared" si="57"/>
        <v>0.33</v>
      </c>
      <c r="U280" s="549">
        <f t="shared" si="58"/>
        <v>0.33</v>
      </c>
      <c r="V280" s="549">
        <f t="shared" si="59"/>
        <v>0.33</v>
      </c>
      <c r="W280" s="549">
        <f t="shared" si="60"/>
        <v>0.33</v>
      </c>
      <c r="X280" s="549">
        <f t="shared" si="61"/>
        <v>0.5</v>
      </c>
      <c r="Y280" s="550">
        <f t="shared" si="62"/>
        <v>0.5</v>
      </c>
      <c r="Z280" s="547"/>
      <c r="AA280" s="548">
        <v>0.18541666666666601</v>
      </c>
      <c r="AB280" s="551">
        <f t="shared" si="63"/>
        <v>0.8</v>
      </c>
      <c r="AC280" s="551">
        <f t="shared" si="64"/>
        <v>0.8</v>
      </c>
      <c r="AD280" s="551">
        <f t="shared" si="65"/>
        <v>0.8</v>
      </c>
      <c r="AE280" s="551">
        <f t="shared" si="66"/>
        <v>0.8</v>
      </c>
      <c r="AF280" s="551">
        <f t="shared" si="67"/>
        <v>0.8</v>
      </c>
      <c r="AG280" s="551">
        <f t="shared" si="68"/>
        <v>0.8</v>
      </c>
      <c r="AH280" s="552">
        <f t="shared" si="69"/>
        <v>0.8</v>
      </c>
    </row>
    <row r="281" spans="18:34" x14ac:dyDescent="0.25">
      <c r="R281" s="548">
        <v>0.18611111111111101</v>
      </c>
      <c r="S281" s="549">
        <f t="shared" si="56"/>
        <v>0.33</v>
      </c>
      <c r="T281" s="549">
        <f t="shared" si="57"/>
        <v>0.33</v>
      </c>
      <c r="U281" s="549">
        <f t="shared" si="58"/>
        <v>0.33</v>
      </c>
      <c r="V281" s="549">
        <f t="shared" si="59"/>
        <v>0.33</v>
      </c>
      <c r="W281" s="549">
        <f t="shared" si="60"/>
        <v>0.33</v>
      </c>
      <c r="X281" s="549">
        <f t="shared" si="61"/>
        <v>0.5</v>
      </c>
      <c r="Y281" s="550">
        <f t="shared" si="62"/>
        <v>0.5</v>
      </c>
      <c r="Z281" s="547"/>
      <c r="AA281" s="548">
        <v>0.18611111111111101</v>
      </c>
      <c r="AB281" s="551">
        <f t="shared" si="63"/>
        <v>0.8</v>
      </c>
      <c r="AC281" s="551">
        <f t="shared" si="64"/>
        <v>0.8</v>
      </c>
      <c r="AD281" s="551">
        <f t="shared" si="65"/>
        <v>0.8</v>
      </c>
      <c r="AE281" s="551">
        <f t="shared" si="66"/>
        <v>0.8</v>
      </c>
      <c r="AF281" s="551">
        <f t="shared" si="67"/>
        <v>0.8</v>
      </c>
      <c r="AG281" s="551">
        <f t="shared" si="68"/>
        <v>0.8</v>
      </c>
      <c r="AH281" s="552">
        <f t="shared" si="69"/>
        <v>0.8</v>
      </c>
    </row>
    <row r="282" spans="18:34" x14ac:dyDescent="0.25">
      <c r="R282" s="548">
        <v>0.186805555555555</v>
      </c>
      <c r="S282" s="549">
        <f t="shared" si="56"/>
        <v>0.33</v>
      </c>
      <c r="T282" s="549">
        <f t="shared" si="57"/>
        <v>0.33</v>
      </c>
      <c r="U282" s="549">
        <f t="shared" si="58"/>
        <v>0.33</v>
      </c>
      <c r="V282" s="549">
        <f t="shared" si="59"/>
        <v>0.33</v>
      </c>
      <c r="W282" s="549">
        <f t="shared" si="60"/>
        <v>0.33</v>
      </c>
      <c r="X282" s="549">
        <f t="shared" si="61"/>
        <v>0.5</v>
      </c>
      <c r="Y282" s="550">
        <f t="shared" si="62"/>
        <v>0.5</v>
      </c>
      <c r="Z282" s="547"/>
      <c r="AA282" s="548">
        <v>0.186805555555555</v>
      </c>
      <c r="AB282" s="551">
        <f t="shared" si="63"/>
        <v>0.8</v>
      </c>
      <c r="AC282" s="551">
        <f t="shared" si="64"/>
        <v>0.8</v>
      </c>
      <c r="AD282" s="551">
        <f t="shared" si="65"/>
        <v>0.8</v>
      </c>
      <c r="AE282" s="551">
        <f t="shared" si="66"/>
        <v>0.8</v>
      </c>
      <c r="AF282" s="551">
        <f t="shared" si="67"/>
        <v>0.8</v>
      </c>
      <c r="AG282" s="551">
        <f t="shared" si="68"/>
        <v>0.8</v>
      </c>
      <c r="AH282" s="552">
        <f t="shared" si="69"/>
        <v>0.8</v>
      </c>
    </row>
    <row r="283" spans="18:34" x14ac:dyDescent="0.25">
      <c r="R283" s="548">
        <v>0.1875</v>
      </c>
      <c r="S283" s="549">
        <f t="shared" si="56"/>
        <v>0.33</v>
      </c>
      <c r="T283" s="549">
        <f t="shared" si="57"/>
        <v>0.33</v>
      </c>
      <c r="U283" s="549">
        <f t="shared" si="58"/>
        <v>0.33</v>
      </c>
      <c r="V283" s="549">
        <f t="shared" si="59"/>
        <v>0.33</v>
      </c>
      <c r="W283" s="549">
        <f t="shared" si="60"/>
        <v>0.33</v>
      </c>
      <c r="X283" s="549">
        <f t="shared" si="61"/>
        <v>0.5</v>
      </c>
      <c r="Y283" s="550">
        <f t="shared" si="62"/>
        <v>0.5</v>
      </c>
      <c r="Z283" s="547"/>
      <c r="AA283" s="548">
        <v>0.1875</v>
      </c>
      <c r="AB283" s="551">
        <f t="shared" si="63"/>
        <v>0.8</v>
      </c>
      <c r="AC283" s="551">
        <f t="shared" si="64"/>
        <v>0.8</v>
      </c>
      <c r="AD283" s="551">
        <f t="shared" si="65"/>
        <v>0.8</v>
      </c>
      <c r="AE283" s="551">
        <f t="shared" si="66"/>
        <v>0.8</v>
      </c>
      <c r="AF283" s="551">
        <f t="shared" si="67"/>
        <v>0.8</v>
      </c>
      <c r="AG283" s="551">
        <f t="shared" si="68"/>
        <v>0.8</v>
      </c>
      <c r="AH283" s="552">
        <f t="shared" si="69"/>
        <v>0.8</v>
      </c>
    </row>
    <row r="284" spans="18:34" x14ac:dyDescent="0.25">
      <c r="R284" s="548">
        <v>0.188194444444444</v>
      </c>
      <c r="S284" s="549">
        <f t="shared" si="56"/>
        <v>0.33</v>
      </c>
      <c r="T284" s="549">
        <f t="shared" si="57"/>
        <v>0.33</v>
      </c>
      <c r="U284" s="549">
        <f t="shared" si="58"/>
        <v>0.33</v>
      </c>
      <c r="V284" s="549">
        <f t="shared" si="59"/>
        <v>0.33</v>
      </c>
      <c r="W284" s="549">
        <f t="shared" si="60"/>
        <v>0.33</v>
      </c>
      <c r="X284" s="549">
        <f t="shared" si="61"/>
        <v>0.5</v>
      </c>
      <c r="Y284" s="550">
        <f t="shared" si="62"/>
        <v>0.5</v>
      </c>
      <c r="Z284" s="547"/>
      <c r="AA284" s="548">
        <v>0.188194444444444</v>
      </c>
      <c r="AB284" s="551">
        <f t="shared" si="63"/>
        <v>0.8</v>
      </c>
      <c r="AC284" s="551">
        <f t="shared" si="64"/>
        <v>0.8</v>
      </c>
      <c r="AD284" s="551">
        <f t="shared" si="65"/>
        <v>0.8</v>
      </c>
      <c r="AE284" s="551">
        <f t="shared" si="66"/>
        <v>0.8</v>
      </c>
      <c r="AF284" s="551">
        <f t="shared" si="67"/>
        <v>0.8</v>
      </c>
      <c r="AG284" s="551">
        <f t="shared" si="68"/>
        <v>0.8</v>
      </c>
      <c r="AH284" s="552">
        <f t="shared" si="69"/>
        <v>0.8</v>
      </c>
    </row>
    <row r="285" spans="18:34" x14ac:dyDescent="0.25">
      <c r="R285" s="548">
        <v>0.188888888888888</v>
      </c>
      <c r="S285" s="549">
        <f t="shared" si="56"/>
        <v>0.33</v>
      </c>
      <c r="T285" s="549">
        <f t="shared" si="57"/>
        <v>0.33</v>
      </c>
      <c r="U285" s="549">
        <f t="shared" si="58"/>
        <v>0.33</v>
      </c>
      <c r="V285" s="549">
        <f t="shared" si="59"/>
        <v>0.33</v>
      </c>
      <c r="W285" s="549">
        <f t="shared" si="60"/>
        <v>0.33</v>
      </c>
      <c r="X285" s="549">
        <f t="shared" si="61"/>
        <v>0.5</v>
      </c>
      <c r="Y285" s="550">
        <f t="shared" si="62"/>
        <v>0.5</v>
      </c>
      <c r="Z285" s="547"/>
      <c r="AA285" s="548">
        <v>0.188888888888888</v>
      </c>
      <c r="AB285" s="551">
        <f t="shared" si="63"/>
        <v>0.8</v>
      </c>
      <c r="AC285" s="551">
        <f t="shared" si="64"/>
        <v>0.8</v>
      </c>
      <c r="AD285" s="551">
        <f t="shared" si="65"/>
        <v>0.8</v>
      </c>
      <c r="AE285" s="551">
        <f t="shared" si="66"/>
        <v>0.8</v>
      </c>
      <c r="AF285" s="551">
        <f t="shared" si="67"/>
        <v>0.8</v>
      </c>
      <c r="AG285" s="551">
        <f t="shared" si="68"/>
        <v>0.8</v>
      </c>
      <c r="AH285" s="552">
        <f t="shared" si="69"/>
        <v>0.8</v>
      </c>
    </row>
    <row r="286" spans="18:34" x14ac:dyDescent="0.25">
      <c r="R286" s="548">
        <v>0.18958333333333299</v>
      </c>
      <c r="S286" s="549">
        <f t="shared" si="56"/>
        <v>0.33</v>
      </c>
      <c r="T286" s="549">
        <f t="shared" si="57"/>
        <v>0.33</v>
      </c>
      <c r="U286" s="549">
        <f t="shared" si="58"/>
        <v>0.33</v>
      </c>
      <c r="V286" s="549">
        <f t="shared" si="59"/>
        <v>0.33</v>
      </c>
      <c r="W286" s="549">
        <f t="shared" si="60"/>
        <v>0.33</v>
      </c>
      <c r="X286" s="549">
        <f t="shared" si="61"/>
        <v>0.5</v>
      </c>
      <c r="Y286" s="550">
        <f t="shared" si="62"/>
        <v>0.5</v>
      </c>
      <c r="Z286" s="547"/>
      <c r="AA286" s="548">
        <v>0.18958333333333299</v>
      </c>
      <c r="AB286" s="551">
        <f t="shared" si="63"/>
        <v>0.8</v>
      </c>
      <c r="AC286" s="551">
        <f t="shared" si="64"/>
        <v>0.8</v>
      </c>
      <c r="AD286" s="551">
        <f t="shared" si="65"/>
        <v>0.8</v>
      </c>
      <c r="AE286" s="551">
        <f t="shared" si="66"/>
        <v>0.8</v>
      </c>
      <c r="AF286" s="551">
        <f t="shared" si="67"/>
        <v>0.8</v>
      </c>
      <c r="AG286" s="551">
        <f t="shared" si="68"/>
        <v>0.8</v>
      </c>
      <c r="AH286" s="552">
        <f t="shared" si="69"/>
        <v>0.8</v>
      </c>
    </row>
    <row r="287" spans="18:34" x14ac:dyDescent="0.25">
      <c r="R287" s="548">
        <v>0.19027777777777699</v>
      </c>
      <c r="S287" s="549">
        <f t="shared" si="56"/>
        <v>0.33</v>
      </c>
      <c r="T287" s="549">
        <f t="shared" si="57"/>
        <v>0.33</v>
      </c>
      <c r="U287" s="549">
        <f t="shared" si="58"/>
        <v>0.33</v>
      </c>
      <c r="V287" s="549">
        <f t="shared" si="59"/>
        <v>0.33</v>
      </c>
      <c r="W287" s="549">
        <f t="shared" si="60"/>
        <v>0.33</v>
      </c>
      <c r="X287" s="549">
        <f t="shared" si="61"/>
        <v>0.5</v>
      </c>
      <c r="Y287" s="550">
        <f t="shared" si="62"/>
        <v>0.5</v>
      </c>
      <c r="Z287" s="547"/>
      <c r="AA287" s="548">
        <v>0.19027777777777699</v>
      </c>
      <c r="AB287" s="551">
        <f t="shared" si="63"/>
        <v>0.8</v>
      </c>
      <c r="AC287" s="551">
        <f t="shared" si="64"/>
        <v>0.8</v>
      </c>
      <c r="AD287" s="551">
        <f t="shared" si="65"/>
        <v>0.8</v>
      </c>
      <c r="AE287" s="551">
        <f t="shared" si="66"/>
        <v>0.8</v>
      </c>
      <c r="AF287" s="551">
        <f t="shared" si="67"/>
        <v>0.8</v>
      </c>
      <c r="AG287" s="551">
        <f t="shared" si="68"/>
        <v>0.8</v>
      </c>
      <c r="AH287" s="552">
        <f t="shared" si="69"/>
        <v>0.8</v>
      </c>
    </row>
    <row r="288" spans="18:34" x14ac:dyDescent="0.25">
      <c r="R288" s="548">
        <v>0.19097222222222199</v>
      </c>
      <c r="S288" s="549">
        <f t="shared" si="56"/>
        <v>0.33</v>
      </c>
      <c r="T288" s="549">
        <f t="shared" si="57"/>
        <v>0.33</v>
      </c>
      <c r="U288" s="549">
        <f t="shared" si="58"/>
        <v>0.33</v>
      </c>
      <c r="V288" s="549">
        <f t="shared" si="59"/>
        <v>0.33</v>
      </c>
      <c r="W288" s="549">
        <f t="shared" si="60"/>
        <v>0.33</v>
      </c>
      <c r="X288" s="549">
        <f t="shared" si="61"/>
        <v>0.5</v>
      </c>
      <c r="Y288" s="550">
        <f t="shared" si="62"/>
        <v>0.5</v>
      </c>
      <c r="Z288" s="547"/>
      <c r="AA288" s="548">
        <v>0.19097222222222199</v>
      </c>
      <c r="AB288" s="551">
        <f t="shared" si="63"/>
        <v>0.8</v>
      </c>
      <c r="AC288" s="551">
        <f t="shared" si="64"/>
        <v>0.8</v>
      </c>
      <c r="AD288" s="551">
        <f t="shared" si="65"/>
        <v>0.8</v>
      </c>
      <c r="AE288" s="551">
        <f t="shared" si="66"/>
        <v>0.8</v>
      </c>
      <c r="AF288" s="551">
        <f t="shared" si="67"/>
        <v>0.8</v>
      </c>
      <c r="AG288" s="551">
        <f t="shared" si="68"/>
        <v>0.8</v>
      </c>
      <c r="AH288" s="552">
        <f t="shared" si="69"/>
        <v>0.8</v>
      </c>
    </row>
    <row r="289" spans="18:34" x14ac:dyDescent="0.25">
      <c r="R289" s="548">
        <v>0.19166666666666601</v>
      </c>
      <c r="S289" s="549">
        <f t="shared" si="56"/>
        <v>0.33</v>
      </c>
      <c r="T289" s="549">
        <f t="shared" si="57"/>
        <v>0.33</v>
      </c>
      <c r="U289" s="549">
        <f t="shared" si="58"/>
        <v>0.33</v>
      </c>
      <c r="V289" s="549">
        <f t="shared" si="59"/>
        <v>0.33</v>
      </c>
      <c r="W289" s="549">
        <f t="shared" si="60"/>
        <v>0.33</v>
      </c>
      <c r="X289" s="549">
        <f t="shared" si="61"/>
        <v>0.5</v>
      </c>
      <c r="Y289" s="550">
        <f t="shared" si="62"/>
        <v>0.5</v>
      </c>
      <c r="Z289" s="547"/>
      <c r="AA289" s="548">
        <v>0.19166666666666601</v>
      </c>
      <c r="AB289" s="551">
        <f t="shared" si="63"/>
        <v>0.8</v>
      </c>
      <c r="AC289" s="551">
        <f t="shared" si="64"/>
        <v>0.8</v>
      </c>
      <c r="AD289" s="551">
        <f t="shared" si="65"/>
        <v>0.8</v>
      </c>
      <c r="AE289" s="551">
        <f t="shared" si="66"/>
        <v>0.8</v>
      </c>
      <c r="AF289" s="551">
        <f t="shared" si="67"/>
        <v>0.8</v>
      </c>
      <c r="AG289" s="551">
        <f t="shared" si="68"/>
        <v>0.8</v>
      </c>
      <c r="AH289" s="552">
        <f t="shared" si="69"/>
        <v>0.8</v>
      </c>
    </row>
    <row r="290" spans="18:34" x14ac:dyDescent="0.25">
      <c r="R290" s="548">
        <v>0.19236111111111101</v>
      </c>
      <c r="S290" s="549">
        <f t="shared" si="56"/>
        <v>0.33</v>
      </c>
      <c r="T290" s="549">
        <f t="shared" si="57"/>
        <v>0.33</v>
      </c>
      <c r="U290" s="549">
        <f t="shared" si="58"/>
        <v>0.33</v>
      </c>
      <c r="V290" s="549">
        <f t="shared" si="59"/>
        <v>0.33</v>
      </c>
      <c r="W290" s="549">
        <f t="shared" si="60"/>
        <v>0.33</v>
      </c>
      <c r="X290" s="549">
        <f t="shared" si="61"/>
        <v>0.5</v>
      </c>
      <c r="Y290" s="550">
        <f t="shared" si="62"/>
        <v>0.5</v>
      </c>
      <c r="Z290" s="547"/>
      <c r="AA290" s="548">
        <v>0.19236111111111101</v>
      </c>
      <c r="AB290" s="551">
        <f t="shared" si="63"/>
        <v>0.8</v>
      </c>
      <c r="AC290" s="551">
        <f t="shared" si="64"/>
        <v>0.8</v>
      </c>
      <c r="AD290" s="551">
        <f t="shared" si="65"/>
        <v>0.8</v>
      </c>
      <c r="AE290" s="551">
        <f t="shared" si="66"/>
        <v>0.8</v>
      </c>
      <c r="AF290" s="551">
        <f t="shared" si="67"/>
        <v>0.8</v>
      </c>
      <c r="AG290" s="551">
        <f t="shared" si="68"/>
        <v>0.8</v>
      </c>
      <c r="AH290" s="552">
        <f t="shared" si="69"/>
        <v>0.8</v>
      </c>
    </row>
    <row r="291" spans="18:34" x14ac:dyDescent="0.25">
      <c r="R291" s="548">
        <v>0.19305555555555501</v>
      </c>
      <c r="S291" s="549">
        <f t="shared" si="56"/>
        <v>0.33</v>
      </c>
      <c r="T291" s="549">
        <f t="shared" si="57"/>
        <v>0.33</v>
      </c>
      <c r="U291" s="549">
        <f t="shared" si="58"/>
        <v>0.33</v>
      </c>
      <c r="V291" s="549">
        <f t="shared" si="59"/>
        <v>0.33</v>
      </c>
      <c r="W291" s="549">
        <f t="shared" si="60"/>
        <v>0.33</v>
      </c>
      <c r="X291" s="549">
        <f t="shared" si="61"/>
        <v>0.5</v>
      </c>
      <c r="Y291" s="550">
        <f t="shared" si="62"/>
        <v>0.5</v>
      </c>
      <c r="Z291" s="547"/>
      <c r="AA291" s="548">
        <v>0.19305555555555501</v>
      </c>
      <c r="AB291" s="551">
        <f t="shared" si="63"/>
        <v>0.8</v>
      </c>
      <c r="AC291" s="551">
        <f t="shared" si="64"/>
        <v>0.8</v>
      </c>
      <c r="AD291" s="551">
        <f t="shared" si="65"/>
        <v>0.8</v>
      </c>
      <c r="AE291" s="551">
        <f t="shared" si="66"/>
        <v>0.8</v>
      </c>
      <c r="AF291" s="551">
        <f t="shared" si="67"/>
        <v>0.8</v>
      </c>
      <c r="AG291" s="551">
        <f t="shared" si="68"/>
        <v>0.8</v>
      </c>
      <c r="AH291" s="552">
        <f t="shared" si="69"/>
        <v>0.8</v>
      </c>
    </row>
    <row r="292" spans="18:34" x14ac:dyDescent="0.25">
      <c r="R292" s="548">
        <v>0.19375000000000001</v>
      </c>
      <c r="S292" s="549">
        <f t="shared" si="56"/>
        <v>0.33</v>
      </c>
      <c r="T292" s="549">
        <f t="shared" si="57"/>
        <v>0.33</v>
      </c>
      <c r="U292" s="549">
        <f t="shared" si="58"/>
        <v>0.33</v>
      </c>
      <c r="V292" s="549">
        <f t="shared" si="59"/>
        <v>0.33</v>
      </c>
      <c r="W292" s="549">
        <f t="shared" si="60"/>
        <v>0.33</v>
      </c>
      <c r="X292" s="549">
        <f t="shared" si="61"/>
        <v>0.5</v>
      </c>
      <c r="Y292" s="550">
        <f t="shared" si="62"/>
        <v>0.5</v>
      </c>
      <c r="Z292" s="547"/>
      <c r="AA292" s="548">
        <v>0.19375000000000001</v>
      </c>
      <c r="AB292" s="551">
        <f t="shared" si="63"/>
        <v>0.8</v>
      </c>
      <c r="AC292" s="551">
        <f t="shared" si="64"/>
        <v>0.8</v>
      </c>
      <c r="AD292" s="551">
        <f t="shared" si="65"/>
        <v>0.8</v>
      </c>
      <c r="AE292" s="551">
        <f t="shared" si="66"/>
        <v>0.8</v>
      </c>
      <c r="AF292" s="551">
        <f t="shared" si="67"/>
        <v>0.8</v>
      </c>
      <c r="AG292" s="551">
        <f t="shared" si="68"/>
        <v>0.8</v>
      </c>
      <c r="AH292" s="552">
        <f t="shared" si="69"/>
        <v>0.8</v>
      </c>
    </row>
    <row r="293" spans="18:34" x14ac:dyDescent="0.25">
      <c r="R293" s="548">
        <v>0.194444444444444</v>
      </c>
      <c r="S293" s="549">
        <f t="shared" si="56"/>
        <v>0.33</v>
      </c>
      <c r="T293" s="549">
        <f t="shared" si="57"/>
        <v>0.33</v>
      </c>
      <c r="U293" s="549">
        <f t="shared" si="58"/>
        <v>0.33</v>
      </c>
      <c r="V293" s="549">
        <f t="shared" si="59"/>
        <v>0.33</v>
      </c>
      <c r="W293" s="549">
        <f t="shared" si="60"/>
        <v>0.33</v>
      </c>
      <c r="X293" s="549">
        <f t="shared" si="61"/>
        <v>0.5</v>
      </c>
      <c r="Y293" s="550">
        <f t="shared" si="62"/>
        <v>0.5</v>
      </c>
      <c r="Z293" s="547"/>
      <c r="AA293" s="548">
        <v>0.194444444444444</v>
      </c>
      <c r="AB293" s="551">
        <f t="shared" si="63"/>
        <v>0.8</v>
      </c>
      <c r="AC293" s="551">
        <f t="shared" si="64"/>
        <v>0.8</v>
      </c>
      <c r="AD293" s="551">
        <f t="shared" si="65"/>
        <v>0.8</v>
      </c>
      <c r="AE293" s="551">
        <f t="shared" si="66"/>
        <v>0.8</v>
      </c>
      <c r="AF293" s="551">
        <f t="shared" si="67"/>
        <v>0.8</v>
      </c>
      <c r="AG293" s="551">
        <f t="shared" si="68"/>
        <v>0.8</v>
      </c>
      <c r="AH293" s="552">
        <f t="shared" si="69"/>
        <v>0.8</v>
      </c>
    </row>
    <row r="294" spans="18:34" x14ac:dyDescent="0.25">
      <c r="R294" s="548">
        <v>0.195138888888888</v>
      </c>
      <c r="S294" s="549">
        <f t="shared" si="56"/>
        <v>0.33</v>
      </c>
      <c r="T294" s="549">
        <f t="shared" si="57"/>
        <v>0.33</v>
      </c>
      <c r="U294" s="549">
        <f t="shared" si="58"/>
        <v>0.33</v>
      </c>
      <c r="V294" s="549">
        <f t="shared" si="59"/>
        <v>0.33</v>
      </c>
      <c r="W294" s="549">
        <f t="shared" si="60"/>
        <v>0.33</v>
      </c>
      <c r="X294" s="549">
        <f t="shared" si="61"/>
        <v>0.5</v>
      </c>
      <c r="Y294" s="550">
        <f t="shared" si="62"/>
        <v>0.5</v>
      </c>
      <c r="Z294" s="547"/>
      <c r="AA294" s="548">
        <v>0.195138888888888</v>
      </c>
      <c r="AB294" s="551">
        <f t="shared" si="63"/>
        <v>0.8</v>
      </c>
      <c r="AC294" s="551">
        <f t="shared" si="64"/>
        <v>0.8</v>
      </c>
      <c r="AD294" s="551">
        <f t="shared" si="65"/>
        <v>0.8</v>
      </c>
      <c r="AE294" s="551">
        <f t="shared" si="66"/>
        <v>0.8</v>
      </c>
      <c r="AF294" s="551">
        <f t="shared" si="67"/>
        <v>0.8</v>
      </c>
      <c r="AG294" s="551">
        <f t="shared" si="68"/>
        <v>0.8</v>
      </c>
      <c r="AH294" s="552">
        <f t="shared" si="69"/>
        <v>0.8</v>
      </c>
    </row>
    <row r="295" spans="18:34" x14ac:dyDescent="0.25">
      <c r="R295" s="548">
        <v>0.195833333333333</v>
      </c>
      <c r="S295" s="549">
        <f t="shared" si="56"/>
        <v>0.33</v>
      </c>
      <c r="T295" s="549">
        <f t="shared" si="57"/>
        <v>0.33</v>
      </c>
      <c r="U295" s="549">
        <f t="shared" si="58"/>
        <v>0.33</v>
      </c>
      <c r="V295" s="549">
        <f t="shared" si="59"/>
        <v>0.33</v>
      </c>
      <c r="W295" s="549">
        <f t="shared" si="60"/>
        <v>0.33</v>
      </c>
      <c r="X295" s="549">
        <f t="shared" si="61"/>
        <v>0.5</v>
      </c>
      <c r="Y295" s="550">
        <f t="shared" si="62"/>
        <v>0.5</v>
      </c>
      <c r="Z295" s="547"/>
      <c r="AA295" s="548">
        <v>0.195833333333333</v>
      </c>
      <c r="AB295" s="551">
        <f t="shared" si="63"/>
        <v>0.8</v>
      </c>
      <c r="AC295" s="551">
        <f t="shared" si="64"/>
        <v>0.8</v>
      </c>
      <c r="AD295" s="551">
        <f t="shared" si="65"/>
        <v>0.8</v>
      </c>
      <c r="AE295" s="551">
        <f t="shared" si="66"/>
        <v>0.8</v>
      </c>
      <c r="AF295" s="551">
        <f t="shared" si="67"/>
        <v>0.8</v>
      </c>
      <c r="AG295" s="551">
        <f t="shared" si="68"/>
        <v>0.8</v>
      </c>
      <c r="AH295" s="552">
        <f t="shared" si="69"/>
        <v>0.8</v>
      </c>
    </row>
    <row r="296" spans="18:34" x14ac:dyDescent="0.25">
      <c r="R296" s="548">
        <v>0.196527777777777</v>
      </c>
      <c r="S296" s="549">
        <f t="shared" si="56"/>
        <v>0.33</v>
      </c>
      <c r="T296" s="549">
        <f t="shared" si="57"/>
        <v>0.33</v>
      </c>
      <c r="U296" s="549">
        <f t="shared" si="58"/>
        <v>0.33</v>
      </c>
      <c r="V296" s="549">
        <f t="shared" si="59"/>
        <v>0.33</v>
      </c>
      <c r="W296" s="549">
        <f t="shared" si="60"/>
        <v>0.33</v>
      </c>
      <c r="X296" s="549">
        <f t="shared" si="61"/>
        <v>0.5</v>
      </c>
      <c r="Y296" s="550">
        <f t="shared" si="62"/>
        <v>0.5</v>
      </c>
      <c r="Z296" s="547"/>
      <c r="AA296" s="548">
        <v>0.196527777777777</v>
      </c>
      <c r="AB296" s="551">
        <f t="shared" si="63"/>
        <v>0.8</v>
      </c>
      <c r="AC296" s="551">
        <f t="shared" si="64"/>
        <v>0.8</v>
      </c>
      <c r="AD296" s="551">
        <f t="shared" si="65"/>
        <v>0.8</v>
      </c>
      <c r="AE296" s="551">
        <f t="shared" si="66"/>
        <v>0.8</v>
      </c>
      <c r="AF296" s="551">
        <f t="shared" si="67"/>
        <v>0.8</v>
      </c>
      <c r="AG296" s="551">
        <f t="shared" si="68"/>
        <v>0.8</v>
      </c>
      <c r="AH296" s="552">
        <f t="shared" si="69"/>
        <v>0.8</v>
      </c>
    </row>
    <row r="297" spans="18:34" x14ac:dyDescent="0.25">
      <c r="R297" s="548">
        <v>0.19722222222222199</v>
      </c>
      <c r="S297" s="549">
        <f t="shared" si="56"/>
        <v>0.33</v>
      </c>
      <c r="T297" s="549">
        <f t="shared" si="57"/>
        <v>0.33</v>
      </c>
      <c r="U297" s="549">
        <f t="shared" si="58"/>
        <v>0.33</v>
      </c>
      <c r="V297" s="549">
        <f t="shared" si="59"/>
        <v>0.33</v>
      </c>
      <c r="W297" s="549">
        <f t="shared" si="60"/>
        <v>0.33</v>
      </c>
      <c r="X297" s="549">
        <f t="shared" si="61"/>
        <v>0.5</v>
      </c>
      <c r="Y297" s="550">
        <f t="shared" si="62"/>
        <v>0.5</v>
      </c>
      <c r="Z297" s="547"/>
      <c r="AA297" s="548">
        <v>0.19722222222222199</v>
      </c>
      <c r="AB297" s="551">
        <f t="shared" si="63"/>
        <v>0.8</v>
      </c>
      <c r="AC297" s="551">
        <f t="shared" si="64"/>
        <v>0.8</v>
      </c>
      <c r="AD297" s="551">
        <f t="shared" si="65"/>
        <v>0.8</v>
      </c>
      <c r="AE297" s="551">
        <f t="shared" si="66"/>
        <v>0.8</v>
      </c>
      <c r="AF297" s="551">
        <f t="shared" si="67"/>
        <v>0.8</v>
      </c>
      <c r="AG297" s="551">
        <f t="shared" si="68"/>
        <v>0.8</v>
      </c>
      <c r="AH297" s="552">
        <f t="shared" si="69"/>
        <v>0.8</v>
      </c>
    </row>
    <row r="298" spans="18:34" x14ac:dyDescent="0.25">
      <c r="R298" s="548">
        <v>0.19791666666666599</v>
      </c>
      <c r="S298" s="549">
        <f t="shared" si="56"/>
        <v>0.33</v>
      </c>
      <c r="T298" s="549">
        <f t="shared" si="57"/>
        <v>0.33</v>
      </c>
      <c r="U298" s="549">
        <f t="shared" si="58"/>
        <v>0.33</v>
      </c>
      <c r="V298" s="549">
        <f t="shared" si="59"/>
        <v>0.33</v>
      </c>
      <c r="W298" s="549">
        <f t="shared" si="60"/>
        <v>0.33</v>
      </c>
      <c r="X298" s="549">
        <f t="shared" si="61"/>
        <v>0.5</v>
      </c>
      <c r="Y298" s="550">
        <f t="shared" si="62"/>
        <v>0.5</v>
      </c>
      <c r="Z298" s="547"/>
      <c r="AA298" s="548">
        <v>0.19791666666666599</v>
      </c>
      <c r="AB298" s="551">
        <f t="shared" si="63"/>
        <v>0.8</v>
      </c>
      <c r="AC298" s="551">
        <f t="shared" si="64"/>
        <v>0.8</v>
      </c>
      <c r="AD298" s="551">
        <f t="shared" si="65"/>
        <v>0.8</v>
      </c>
      <c r="AE298" s="551">
        <f t="shared" si="66"/>
        <v>0.8</v>
      </c>
      <c r="AF298" s="551">
        <f t="shared" si="67"/>
        <v>0.8</v>
      </c>
      <c r="AG298" s="551">
        <f t="shared" si="68"/>
        <v>0.8</v>
      </c>
      <c r="AH298" s="552">
        <f t="shared" si="69"/>
        <v>0.8</v>
      </c>
    </row>
    <row r="299" spans="18:34" x14ac:dyDescent="0.25">
      <c r="R299" s="548">
        <v>0.19861111111111099</v>
      </c>
      <c r="S299" s="549">
        <f t="shared" si="56"/>
        <v>0.33</v>
      </c>
      <c r="T299" s="549">
        <f t="shared" si="57"/>
        <v>0.33</v>
      </c>
      <c r="U299" s="549">
        <f t="shared" si="58"/>
        <v>0.33</v>
      </c>
      <c r="V299" s="549">
        <f t="shared" si="59"/>
        <v>0.33</v>
      </c>
      <c r="W299" s="549">
        <f t="shared" si="60"/>
        <v>0.33</v>
      </c>
      <c r="X299" s="549">
        <f t="shared" si="61"/>
        <v>0.5</v>
      </c>
      <c r="Y299" s="550">
        <f t="shared" si="62"/>
        <v>0.5</v>
      </c>
      <c r="Z299" s="547"/>
      <c r="AA299" s="548">
        <v>0.19861111111111099</v>
      </c>
      <c r="AB299" s="551">
        <f t="shared" si="63"/>
        <v>0.8</v>
      </c>
      <c r="AC299" s="551">
        <f t="shared" si="64"/>
        <v>0.8</v>
      </c>
      <c r="AD299" s="551">
        <f t="shared" si="65"/>
        <v>0.8</v>
      </c>
      <c r="AE299" s="551">
        <f t="shared" si="66"/>
        <v>0.8</v>
      </c>
      <c r="AF299" s="551">
        <f t="shared" si="67"/>
        <v>0.8</v>
      </c>
      <c r="AG299" s="551">
        <f t="shared" si="68"/>
        <v>0.8</v>
      </c>
      <c r="AH299" s="552">
        <f t="shared" si="69"/>
        <v>0.8</v>
      </c>
    </row>
    <row r="300" spans="18:34" x14ac:dyDescent="0.25">
      <c r="R300" s="548">
        <v>0.19930555555555499</v>
      </c>
      <c r="S300" s="549">
        <f t="shared" si="56"/>
        <v>0.33</v>
      </c>
      <c r="T300" s="549">
        <f t="shared" si="57"/>
        <v>0.33</v>
      </c>
      <c r="U300" s="549">
        <f t="shared" si="58"/>
        <v>0.33</v>
      </c>
      <c r="V300" s="549">
        <f t="shared" si="59"/>
        <v>0.33</v>
      </c>
      <c r="W300" s="549">
        <f t="shared" si="60"/>
        <v>0.33</v>
      </c>
      <c r="X300" s="549">
        <f t="shared" si="61"/>
        <v>0.5</v>
      </c>
      <c r="Y300" s="550">
        <f t="shared" si="62"/>
        <v>0.5</v>
      </c>
      <c r="Z300" s="547"/>
      <c r="AA300" s="548">
        <v>0.19930555555555499</v>
      </c>
      <c r="AB300" s="551">
        <f t="shared" si="63"/>
        <v>0.8</v>
      </c>
      <c r="AC300" s="551">
        <f t="shared" si="64"/>
        <v>0.8</v>
      </c>
      <c r="AD300" s="551">
        <f t="shared" si="65"/>
        <v>0.8</v>
      </c>
      <c r="AE300" s="551">
        <f t="shared" si="66"/>
        <v>0.8</v>
      </c>
      <c r="AF300" s="551">
        <f t="shared" si="67"/>
        <v>0.8</v>
      </c>
      <c r="AG300" s="551">
        <f t="shared" si="68"/>
        <v>0.8</v>
      </c>
      <c r="AH300" s="552">
        <f t="shared" si="69"/>
        <v>0.8</v>
      </c>
    </row>
    <row r="301" spans="18:34" x14ac:dyDescent="0.25">
      <c r="R301" s="548">
        <v>0.2</v>
      </c>
      <c r="S301" s="549">
        <f t="shared" si="56"/>
        <v>0.33</v>
      </c>
      <c r="T301" s="549">
        <f t="shared" si="57"/>
        <v>0.33</v>
      </c>
      <c r="U301" s="549">
        <f t="shared" si="58"/>
        <v>0.33</v>
      </c>
      <c r="V301" s="549">
        <f t="shared" si="59"/>
        <v>0.33</v>
      </c>
      <c r="W301" s="549">
        <f t="shared" si="60"/>
        <v>0.33</v>
      </c>
      <c r="X301" s="549">
        <f t="shared" si="61"/>
        <v>0.5</v>
      </c>
      <c r="Y301" s="550">
        <f t="shared" si="62"/>
        <v>0.5</v>
      </c>
      <c r="Z301" s="547"/>
      <c r="AA301" s="548">
        <v>0.2</v>
      </c>
      <c r="AB301" s="551">
        <f t="shared" si="63"/>
        <v>0.8</v>
      </c>
      <c r="AC301" s="551">
        <f t="shared" si="64"/>
        <v>0.8</v>
      </c>
      <c r="AD301" s="551">
        <f t="shared" si="65"/>
        <v>0.8</v>
      </c>
      <c r="AE301" s="551">
        <f t="shared" si="66"/>
        <v>0.8</v>
      </c>
      <c r="AF301" s="551">
        <f t="shared" si="67"/>
        <v>0.8</v>
      </c>
      <c r="AG301" s="551">
        <f t="shared" si="68"/>
        <v>0.8</v>
      </c>
      <c r="AH301" s="552">
        <f t="shared" si="69"/>
        <v>0.8</v>
      </c>
    </row>
    <row r="302" spans="18:34" x14ac:dyDescent="0.25">
      <c r="R302" s="548">
        <v>0.20069444444444401</v>
      </c>
      <c r="S302" s="549">
        <f t="shared" si="56"/>
        <v>0.33</v>
      </c>
      <c r="T302" s="549">
        <f t="shared" si="57"/>
        <v>0.33</v>
      </c>
      <c r="U302" s="549">
        <f t="shared" si="58"/>
        <v>0.33</v>
      </c>
      <c r="V302" s="549">
        <f t="shared" si="59"/>
        <v>0.33</v>
      </c>
      <c r="W302" s="549">
        <f t="shared" si="60"/>
        <v>0.33</v>
      </c>
      <c r="X302" s="549">
        <f t="shared" si="61"/>
        <v>0.5</v>
      </c>
      <c r="Y302" s="550">
        <f t="shared" si="62"/>
        <v>0.5</v>
      </c>
      <c r="Z302" s="547"/>
      <c r="AA302" s="548">
        <v>0.20069444444444401</v>
      </c>
      <c r="AB302" s="551">
        <f t="shared" si="63"/>
        <v>0.8</v>
      </c>
      <c r="AC302" s="551">
        <f t="shared" si="64"/>
        <v>0.8</v>
      </c>
      <c r="AD302" s="551">
        <f t="shared" si="65"/>
        <v>0.8</v>
      </c>
      <c r="AE302" s="551">
        <f t="shared" si="66"/>
        <v>0.8</v>
      </c>
      <c r="AF302" s="551">
        <f t="shared" si="67"/>
        <v>0.8</v>
      </c>
      <c r="AG302" s="551">
        <f t="shared" si="68"/>
        <v>0.8</v>
      </c>
      <c r="AH302" s="552">
        <f t="shared" si="69"/>
        <v>0.8</v>
      </c>
    </row>
    <row r="303" spans="18:34" x14ac:dyDescent="0.25">
      <c r="R303" s="548">
        <v>0.20138888888888801</v>
      </c>
      <c r="S303" s="549">
        <f t="shared" si="56"/>
        <v>0.33</v>
      </c>
      <c r="T303" s="549">
        <f t="shared" si="57"/>
        <v>0.33</v>
      </c>
      <c r="U303" s="549">
        <f t="shared" si="58"/>
        <v>0.33</v>
      </c>
      <c r="V303" s="549">
        <f t="shared" si="59"/>
        <v>0.33</v>
      </c>
      <c r="W303" s="549">
        <f t="shared" si="60"/>
        <v>0.33</v>
      </c>
      <c r="X303" s="549">
        <f t="shared" si="61"/>
        <v>0.5</v>
      </c>
      <c r="Y303" s="550">
        <f t="shared" si="62"/>
        <v>0.5</v>
      </c>
      <c r="Z303" s="547"/>
      <c r="AA303" s="548">
        <v>0.20138888888888801</v>
      </c>
      <c r="AB303" s="551">
        <f t="shared" si="63"/>
        <v>0.8</v>
      </c>
      <c r="AC303" s="551">
        <f t="shared" si="64"/>
        <v>0.8</v>
      </c>
      <c r="AD303" s="551">
        <f t="shared" si="65"/>
        <v>0.8</v>
      </c>
      <c r="AE303" s="551">
        <f t="shared" si="66"/>
        <v>0.8</v>
      </c>
      <c r="AF303" s="551">
        <f t="shared" si="67"/>
        <v>0.8</v>
      </c>
      <c r="AG303" s="551">
        <f t="shared" si="68"/>
        <v>0.8</v>
      </c>
      <c r="AH303" s="552">
        <f t="shared" si="69"/>
        <v>0.8</v>
      </c>
    </row>
    <row r="304" spans="18:34" x14ac:dyDescent="0.25">
      <c r="R304" s="548">
        <v>0.202083333333333</v>
      </c>
      <c r="S304" s="549">
        <f t="shared" si="56"/>
        <v>0.33</v>
      </c>
      <c r="T304" s="549">
        <f t="shared" si="57"/>
        <v>0.33</v>
      </c>
      <c r="U304" s="549">
        <f t="shared" si="58"/>
        <v>0.33</v>
      </c>
      <c r="V304" s="549">
        <f t="shared" si="59"/>
        <v>0.33</v>
      </c>
      <c r="W304" s="549">
        <f t="shared" si="60"/>
        <v>0.33</v>
      </c>
      <c r="X304" s="549">
        <f t="shared" si="61"/>
        <v>0.5</v>
      </c>
      <c r="Y304" s="550">
        <f t="shared" si="62"/>
        <v>0.5</v>
      </c>
      <c r="Z304" s="547"/>
      <c r="AA304" s="548">
        <v>0.202083333333333</v>
      </c>
      <c r="AB304" s="551">
        <f t="shared" si="63"/>
        <v>0.8</v>
      </c>
      <c r="AC304" s="551">
        <f t="shared" si="64"/>
        <v>0.8</v>
      </c>
      <c r="AD304" s="551">
        <f t="shared" si="65"/>
        <v>0.8</v>
      </c>
      <c r="AE304" s="551">
        <f t="shared" si="66"/>
        <v>0.8</v>
      </c>
      <c r="AF304" s="551">
        <f t="shared" si="67"/>
        <v>0.8</v>
      </c>
      <c r="AG304" s="551">
        <f t="shared" si="68"/>
        <v>0.8</v>
      </c>
      <c r="AH304" s="552">
        <f t="shared" si="69"/>
        <v>0.8</v>
      </c>
    </row>
    <row r="305" spans="18:34" x14ac:dyDescent="0.25">
      <c r="R305" s="548">
        <v>0.202777777777777</v>
      </c>
      <c r="S305" s="549">
        <f t="shared" si="56"/>
        <v>0.33</v>
      </c>
      <c r="T305" s="549">
        <f t="shared" si="57"/>
        <v>0.33</v>
      </c>
      <c r="U305" s="549">
        <f t="shared" si="58"/>
        <v>0.33</v>
      </c>
      <c r="V305" s="549">
        <f t="shared" si="59"/>
        <v>0.33</v>
      </c>
      <c r="W305" s="549">
        <f t="shared" si="60"/>
        <v>0.33</v>
      </c>
      <c r="X305" s="549">
        <f t="shared" si="61"/>
        <v>0.5</v>
      </c>
      <c r="Y305" s="550">
        <f t="shared" si="62"/>
        <v>0.5</v>
      </c>
      <c r="Z305" s="547"/>
      <c r="AA305" s="548">
        <v>0.202777777777777</v>
      </c>
      <c r="AB305" s="551">
        <f t="shared" si="63"/>
        <v>0.8</v>
      </c>
      <c r="AC305" s="551">
        <f t="shared" si="64"/>
        <v>0.8</v>
      </c>
      <c r="AD305" s="551">
        <f t="shared" si="65"/>
        <v>0.8</v>
      </c>
      <c r="AE305" s="551">
        <f t="shared" si="66"/>
        <v>0.8</v>
      </c>
      <c r="AF305" s="551">
        <f t="shared" si="67"/>
        <v>0.8</v>
      </c>
      <c r="AG305" s="551">
        <f t="shared" si="68"/>
        <v>0.8</v>
      </c>
      <c r="AH305" s="552">
        <f t="shared" si="69"/>
        <v>0.8</v>
      </c>
    </row>
    <row r="306" spans="18:34" x14ac:dyDescent="0.25">
      <c r="R306" s="548">
        <v>0.203472222222222</v>
      </c>
      <c r="S306" s="549">
        <f t="shared" si="56"/>
        <v>0.33</v>
      </c>
      <c r="T306" s="549">
        <f t="shared" si="57"/>
        <v>0.33</v>
      </c>
      <c r="U306" s="549">
        <f t="shared" si="58"/>
        <v>0.33</v>
      </c>
      <c r="V306" s="549">
        <f t="shared" si="59"/>
        <v>0.33</v>
      </c>
      <c r="W306" s="549">
        <f t="shared" si="60"/>
        <v>0.33</v>
      </c>
      <c r="X306" s="549">
        <f t="shared" si="61"/>
        <v>0.5</v>
      </c>
      <c r="Y306" s="550">
        <f t="shared" si="62"/>
        <v>0.5</v>
      </c>
      <c r="Z306" s="547"/>
      <c r="AA306" s="548">
        <v>0.203472222222222</v>
      </c>
      <c r="AB306" s="551">
        <f t="shared" si="63"/>
        <v>0.8</v>
      </c>
      <c r="AC306" s="551">
        <f t="shared" si="64"/>
        <v>0.8</v>
      </c>
      <c r="AD306" s="551">
        <f t="shared" si="65"/>
        <v>0.8</v>
      </c>
      <c r="AE306" s="551">
        <f t="shared" si="66"/>
        <v>0.8</v>
      </c>
      <c r="AF306" s="551">
        <f t="shared" si="67"/>
        <v>0.8</v>
      </c>
      <c r="AG306" s="551">
        <f t="shared" si="68"/>
        <v>0.8</v>
      </c>
      <c r="AH306" s="552">
        <f t="shared" si="69"/>
        <v>0.8</v>
      </c>
    </row>
    <row r="307" spans="18:34" x14ac:dyDescent="0.25">
      <c r="R307" s="548">
        <v>0.204166666666666</v>
      </c>
      <c r="S307" s="549">
        <f t="shared" si="56"/>
        <v>0.33</v>
      </c>
      <c r="T307" s="549">
        <f t="shared" si="57"/>
        <v>0.33</v>
      </c>
      <c r="U307" s="549">
        <f t="shared" si="58"/>
        <v>0.33</v>
      </c>
      <c r="V307" s="549">
        <f t="shared" si="59"/>
        <v>0.33</v>
      </c>
      <c r="W307" s="549">
        <f t="shared" si="60"/>
        <v>0.33</v>
      </c>
      <c r="X307" s="549">
        <f t="shared" si="61"/>
        <v>0.5</v>
      </c>
      <c r="Y307" s="550">
        <f t="shared" si="62"/>
        <v>0.5</v>
      </c>
      <c r="Z307" s="547"/>
      <c r="AA307" s="548">
        <v>0.204166666666666</v>
      </c>
      <c r="AB307" s="551">
        <f t="shared" si="63"/>
        <v>0.8</v>
      </c>
      <c r="AC307" s="551">
        <f t="shared" si="64"/>
        <v>0.8</v>
      </c>
      <c r="AD307" s="551">
        <f t="shared" si="65"/>
        <v>0.8</v>
      </c>
      <c r="AE307" s="551">
        <f t="shared" si="66"/>
        <v>0.8</v>
      </c>
      <c r="AF307" s="551">
        <f t="shared" si="67"/>
        <v>0.8</v>
      </c>
      <c r="AG307" s="551">
        <f t="shared" si="68"/>
        <v>0.8</v>
      </c>
      <c r="AH307" s="552">
        <f t="shared" si="69"/>
        <v>0.8</v>
      </c>
    </row>
    <row r="308" spans="18:34" x14ac:dyDescent="0.25">
      <c r="R308" s="548">
        <v>0.20486111111111099</v>
      </c>
      <c r="S308" s="549">
        <f t="shared" si="56"/>
        <v>0.33</v>
      </c>
      <c r="T308" s="549">
        <f t="shared" si="57"/>
        <v>0.33</v>
      </c>
      <c r="U308" s="549">
        <f t="shared" si="58"/>
        <v>0.33</v>
      </c>
      <c r="V308" s="549">
        <f t="shared" si="59"/>
        <v>0.33</v>
      </c>
      <c r="W308" s="549">
        <f t="shared" si="60"/>
        <v>0.33</v>
      </c>
      <c r="X308" s="549">
        <f t="shared" si="61"/>
        <v>0.5</v>
      </c>
      <c r="Y308" s="550">
        <f t="shared" si="62"/>
        <v>0.5</v>
      </c>
      <c r="Z308" s="547"/>
      <c r="AA308" s="548">
        <v>0.20486111111111099</v>
      </c>
      <c r="AB308" s="551">
        <f t="shared" si="63"/>
        <v>0.8</v>
      </c>
      <c r="AC308" s="551">
        <f t="shared" si="64"/>
        <v>0.8</v>
      </c>
      <c r="AD308" s="551">
        <f t="shared" si="65"/>
        <v>0.8</v>
      </c>
      <c r="AE308" s="551">
        <f t="shared" si="66"/>
        <v>0.8</v>
      </c>
      <c r="AF308" s="551">
        <f t="shared" si="67"/>
        <v>0.8</v>
      </c>
      <c r="AG308" s="551">
        <f t="shared" si="68"/>
        <v>0.8</v>
      </c>
      <c r="AH308" s="552">
        <f t="shared" si="69"/>
        <v>0.8</v>
      </c>
    </row>
    <row r="309" spans="18:34" x14ac:dyDescent="0.25">
      <c r="R309" s="548">
        <v>0.20555555555555499</v>
      </c>
      <c r="S309" s="549">
        <f t="shared" si="56"/>
        <v>0.33</v>
      </c>
      <c r="T309" s="549">
        <f t="shared" si="57"/>
        <v>0.33</v>
      </c>
      <c r="U309" s="549">
        <f t="shared" si="58"/>
        <v>0.33</v>
      </c>
      <c r="V309" s="549">
        <f t="shared" si="59"/>
        <v>0.33</v>
      </c>
      <c r="W309" s="549">
        <f t="shared" si="60"/>
        <v>0.33</v>
      </c>
      <c r="X309" s="549">
        <f t="shared" si="61"/>
        <v>0.5</v>
      </c>
      <c r="Y309" s="550">
        <f t="shared" si="62"/>
        <v>0.5</v>
      </c>
      <c r="Z309" s="547"/>
      <c r="AA309" s="548">
        <v>0.20555555555555499</v>
      </c>
      <c r="AB309" s="551">
        <f t="shared" si="63"/>
        <v>0.8</v>
      </c>
      <c r="AC309" s="551">
        <f t="shared" si="64"/>
        <v>0.8</v>
      </c>
      <c r="AD309" s="551">
        <f t="shared" si="65"/>
        <v>0.8</v>
      </c>
      <c r="AE309" s="551">
        <f t="shared" si="66"/>
        <v>0.8</v>
      </c>
      <c r="AF309" s="551">
        <f t="shared" si="67"/>
        <v>0.8</v>
      </c>
      <c r="AG309" s="551">
        <f t="shared" si="68"/>
        <v>0.8</v>
      </c>
      <c r="AH309" s="552">
        <f t="shared" si="69"/>
        <v>0.8</v>
      </c>
    </row>
    <row r="310" spans="18:34" x14ac:dyDescent="0.25">
      <c r="R310" s="548">
        <v>0.20624999999999999</v>
      </c>
      <c r="S310" s="549">
        <f t="shared" si="56"/>
        <v>0.33</v>
      </c>
      <c r="T310" s="549">
        <f t="shared" si="57"/>
        <v>0.33</v>
      </c>
      <c r="U310" s="549">
        <f t="shared" si="58"/>
        <v>0.33</v>
      </c>
      <c r="V310" s="549">
        <f t="shared" si="59"/>
        <v>0.33</v>
      </c>
      <c r="W310" s="549">
        <f t="shared" si="60"/>
        <v>0.33</v>
      </c>
      <c r="X310" s="549">
        <f t="shared" si="61"/>
        <v>0.5</v>
      </c>
      <c r="Y310" s="550">
        <f t="shared" si="62"/>
        <v>0.5</v>
      </c>
      <c r="Z310" s="547"/>
      <c r="AA310" s="548">
        <v>0.20624999999999999</v>
      </c>
      <c r="AB310" s="551">
        <f t="shared" si="63"/>
        <v>0.8</v>
      </c>
      <c r="AC310" s="551">
        <f t="shared" si="64"/>
        <v>0.8</v>
      </c>
      <c r="AD310" s="551">
        <f t="shared" si="65"/>
        <v>0.8</v>
      </c>
      <c r="AE310" s="551">
        <f t="shared" si="66"/>
        <v>0.8</v>
      </c>
      <c r="AF310" s="551">
        <f t="shared" si="67"/>
        <v>0.8</v>
      </c>
      <c r="AG310" s="551">
        <f t="shared" si="68"/>
        <v>0.8</v>
      </c>
      <c r="AH310" s="552">
        <f t="shared" si="69"/>
        <v>0.8</v>
      </c>
    </row>
    <row r="311" spans="18:34" x14ac:dyDescent="0.25">
      <c r="R311" s="548">
        <v>0.20694444444444399</v>
      </c>
      <c r="S311" s="549">
        <f t="shared" si="56"/>
        <v>0.33</v>
      </c>
      <c r="T311" s="549">
        <f t="shared" si="57"/>
        <v>0.33</v>
      </c>
      <c r="U311" s="549">
        <f t="shared" si="58"/>
        <v>0.33</v>
      </c>
      <c r="V311" s="549">
        <f t="shared" si="59"/>
        <v>0.33</v>
      </c>
      <c r="W311" s="549">
        <f t="shared" si="60"/>
        <v>0.33</v>
      </c>
      <c r="X311" s="549">
        <f t="shared" si="61"/>
        <v>0.5</v>
      </c>
      <c r="Y311" s="550">
        <f t="shared" si="62"/>
        <v>0.5</v>
      </c>
      <c r="Z311" s="547"/>
      <c r="AA311" s="548">
        <v>0.20694444444444399</v>
      </c>
      <c r="AB311" s="551">
        <f t="shared" si="63"/>
        <v>0.8</v>
      </c>
      <c r="AC311" s="551">
        <f t="shared" si="64"/>
        <v>0.8</v>
      </c>
      <c r="AD311" s="551">
        <f t="shared" si="65"/>
        <v>0.8</v>
      </c>
      <c r="AE311" s="551">
        <f t="shared" si="66"/>
        <v>0.8</v>
      </c>
      <c r="AF311" s="551">
        <f t="shared" si="67"/>
        <v>0.8</v>
      </c>
      <c r="AG311" s="551">
        <f t="shared" si="68"/>
        <v>0.8</v>
      </c>
      <c r="AH311" s="552">
        <f t="shared" si="69"/>
        <v>0.8</v>
      </c>
    </row>
    <row r="312" spans="18:34" x14ac:dyDescent="0.25">
      <c r="R312" s="548">
        <v>0.20763888888888801</v>
      </c>
      <c r="S312" s="549">
        <f t="shared" si="56"/>
        <v>0.33</v>
      </c>
      <c r="T312" s="549">
        <f t="shared" si="57"/>
        <v>0.33</v>
      </c>
      <c r="U312" s="549">
        <f t="shared" si="58"/>
        <v>0.33</v>
      </c>
      <c r="V312" s="549">
        <f t="shared" si="59"/>
        <v>0.33</v>
      </c>
      <c r="W312" s="549">
        <f t="shared" si="60"/>
        <v>0.33</v>
      </c>
      <c r="X312" s="549">
        <f t="shared" si="61"/>
        <v>0.5</v>
      </c>
      <c r="Y312" s="550">
        <f t="shared" si="62"/>
        <v>0.5</v>
      </c>
      <c r="Z312" s="547"/>
      <c r="AA312" s="548">
        <v>0.20763888888888801</v>
      </c>
      <c r="AB312" s="551">
        <f t="shared" si="63"/>
        <v>0.8</v>
      </c>
      <c r="AC312" s="551">
        <f t="shared" si="64"/>
        <v>0.8</v>
      </c>
      <c r="AD312" s="551">
        <f t="shared" si="65"/>
        <v>0.8</v>
      </c>
      <c r="AE312" s="551">
        <f t="shared" si="66"/>
        <v>0.8</v>
      </c>
      <c r="AF312" s="551">
        <f t="shared" si="67"/>
        <v>0.8</v>
      </c>
      <c r="AG312" s="551">
        <f t="shared" si="68"/>
        <v>0.8</v>
      </c>
      <c r="AH312" s="552">
        <f t="shared" si="69"/>
        <v>0.8</v>
      </c>
    </row>
    <row r="313" spans="18:34" x14ac:dyDescent="0.25">
      <c r="R313" s="548">
        <v>0.20833333333333301</v>
      </c>
      <c r="S313" s="549">
        <f t="shared" si="56"/>
        <v>0.33</v>
      </c>
      <c r="T313" s="549">
        <f t="shared" si="57"/>
        <v>0.33</v>
      </c>
      <c r="U313" s="549">
        <f t="shared" si="58"/>
        <v>0.33</v>
      </c>
      <c r="V313" s="549">
        <f t="shared" si="59"/>
        <v>0.33</v>
      </c>
      <c r="W313" s="549">
        <f t="shared" si="60"/>
        <v>0.33</v>
      </c>
      <c r="X313" s="549">
        <f t="shared" si="61"/>
        <v>0.5</v>
      </c>
      <c r="Y313" s="550">
        <f t="shared" si="62"/>
        <v>0.5</v>
      </c>
      <c r="Z313" s="547"/>
      <c r="AA313" s="548">
        <v>0.20833333333333301</v>
      </c>
      <c r="AB313" s="551">
        <f t="shared" si="63"/>
        <v>0.8</v>
      </c>
      <c r="AC313" s="551">
        <f t="shared" si="64"/>
        <v>0.8</v>
      </c>
      <c r="AD313" s="551">
        <f t="shared" si="65"/>
        <v>0.8</v>
      </c>
      <c r="AE313" s="551">
        <f t="shared" si="66"/>
        <v>0.8</v>
      </c>
      <c r="AF313" s="551">
        <f t="shared" si="67"/>
        <v>0.8</v>
      </c>
      <c r="AG313" s="551">
        <f t="shared" si="68"/>
        <v>0.8</v>
      </c>
      <c r="AH313" s="552">
        <f t="shared" si="69"/>
        <v>0.8</v>
      </c>
    </row>
    <row r="314" spans="18:34" x14ac:dyDescent="0.25">
      <c r="R314" s="548">
        <v>0.20902777777777701</v>
      </c>
      <c r="S314" s="549">
        <f>$S$10</f>
        <v>0</v>
      </c>
      <c r="T314" s="549">
        <f>$T$10</f>
        <v>0</v>
      </c>
      <c r="U314" s="549">
        <f>$U$10</f>
        <v>0</v>
      </c>
      <c r="V314" s="549">
        <f>$V$10</f>
        <v>0</v>
      </c>
      <c r="W314" s="549">
        <f>$W$10</f>
        <v>0</v>
      </c>
      <c r="X314" s="549">
        <f>$X$10</f>
        <v>0.25</v>
      </c>
      <c r="Y314" s="550">
        <f>$Y$10</f>
        <v>0.25</v>
      </c>
      <c r="Z314" s="547"/>
      <c r="AA314" s="548">
        <v>0.20902777777777701</v>
      </c>
      <c r="AB314" s="551">
        <f>$AB$10</f>
        <v>0</v>
      </c>
      <c r="AC314" s="551">
        <f>$AC$10</f>
        <v>0</v>
      </c>
      <c r="AD314" s="551">
        <f>$AD$10</f>
        <v>0</v>
      </c>
      <c r="AE314" s="551">
        <f>$AE$10</f>
        <v>0</v>
      </c>
      <c r="AF314" s="551">
        <f>$AF$10</f>
        <v>0</v>
      </c>
      <c r="AG314" s="551">
        <f>$AG$10</f>
        <v>0.5</v>
      </c>
      <c r="AH314" s="552">
        <f>$AH$10</f>
        <v>0.5</v>
      </c>
    </row>
    <row r="315" spans="18:34" x14ac:dyDescent="0.25">
      <c r="R315" s="548">
        <v>0.209722222222222</v>
      </c>
      <c r="S315" s="549">
        <f t="shared" ref="S315:S378" si="70">$S$10</f>
        <v>0</v>
      </c>
      <c r="T315" s="549">
        <f t="shared" ref="T315:T378" si="71">$T$10</f>
        <v>0</v>
      </c>
      <c r="U315" s="549">
        <f t="shared" ref="U315:U378" si="72">$U$10</f>
        <v>0</v>
      </c>
      <c r="V315" s="549">
        <f t="shared" ref="V315:V378" si="73">$V$10</f>
        <v>0</v>
      </c>
      <c r="W315" s="549">
        <f t="shared" ref="W315:W378" si="74">$W$10</f>
        <v>0</v>
      </c>
      <c r="X315" s="549">
        <f t="shared" ref="X315:X378" si="75">$X$10</f>
        <v>0.25</v>
      </c>
      <c r="Y315" s="550">
        <f t="shared" ref="Y315:Y378" si="76">$Y$10</f>
        <v>0.25</v>
      </c>
      <c r="Z315" s="547"/>
      <c r="AA315" s="548">
        <v>0.209722222222222</v>
      </c>
      <c r="AB315" s="551">
        <f t="shared" ref="AB315:AB378" si="77">$AB$10</f>
        <v>0</v>
      </c>
      <c r="AC315" s="551">
        <f t="shared" ref="AC315:AC378" si="78">$AC$10</f>
        <v>0</v>
      </c>
      <c r="AD315" s="551">
        <f t="shared" ref="AD315:AD378" si="79">$AD$10</f>
        <v>0</v>
      </c>
      <c r="AE315" s="551">
        <f t="shared" ref="AE315:AE378" si="80">$AE$10</f>
        <v>0</v>
      </c>
      <c r="AF315" s="551">
        <f t="shared" ref="AF315:AF378" si="81">$AF$10</f>
        <v>0</v>
      </c>
      <c r="AG315" s="551">
        <f t="shared" ref="AG315:AG378" si="82">$AG$10</f>
        <v>0.5</v>
      </c>
      <c r="AH315" s="552">
        <f t="shared" ref="AH315:AH378" si="83">$AH$10</f>
        <v>0.5</v>
      </c>
    </row>
    <row r="316" spans="18:34" x14ac:dyDescent="0.25">
      <c r="R316" s="548">
        <v>0.210416666666666</v>
      </c>
      <c r="S316" s="549">
        <f t="shared" si="70"/>
        <v>0</v>
      </c>
      <c r="T316" s="549">
        <f t="shared" si="71"/>
        <v>0</v>
      </c>
      <c r="U316" s="549">
        <f t="shared" si="72"/>
        <v>0</v>
      </c>
      <c r="V316" s="549">
        <f t="shared" si="73"/>
        <v>0</v>
      </c>
      <c r="W316" s="549">
        <f t="shared" si="74"/>
        <v>0</v>
      </c>
      <c r="X316" s="549">
        <f t="shared" si="75"/>
        <v>0.25</v>
      </c>
      <c r="Y316" s="550">
        <f t="shared" si="76"/>
        <v>0.25</v>
      </c>
      <c r="Z316" s="547"/>
      <c r="AA316" s="548">
        <v>0.210416666666666</v>
      </c>
      <c r="AB316" s="551">
        <f t="shared" si="77"/>
        <v>0</v>
      </c>
      <c r="AC316" s="551">
        <f t="shared" si="78"/>
        <v>0</v>
      </c>
      <c r="AD316" s="551">
        <f t="shared" si="79"/>
        <v>0</v>
      </c>
      <c r="AE316" s="551">
        <f t="shared" si="80"/>
        <v>0</v>
      </c>
      <c r="AF316" s="551">
        <f t="shared" si="81"/>
        <v>0</v>
      </c>
      <c r="AG316" s="551">
        <f t="shared" si="82"/>
        <v>0.5</v>
      </c>
      <c r="AH316" s="552">
        <f t="shared" si="83"/>
        <v>0.5</v>
      </c>
    </row>
    <row r="317" spans="18:34" x14ac:dyDescent="0.25">
      <c r="R317" s="548">
        <v>0.211111111111111</v>
      </c>
      <c r="S317" s="549">
        <f t="shared" si="70"/>
        <v>0</v>
      </c>
      <c r="T317" s="549">
        <f t="shared" si="71"/>
        <v>0</v>
      </c>
      <c r="U317" s="549">
        <f t="shared" si="72"/>
        <v>0</v>
      </c>
      <c r="V317" s="549">
        <f t="shared" si="73"/>
        <v>0</v>
      </c>
      <c r="W317" s="549">
        <f t="shared" si="74"/>
        <v>0</v>
      </c>
      <c r="X317" s="549">
        <f t="shared" si="75"/>
        <v>0.25</v>
      </c>
      <c r="Y317" s="550">
        <f t="shared" si="76"/>
        <v>0.25</v>
      </c>
      <c r="Z317" s="547"/>
      <c r="AA317" s="548">
        <v>0.211111111111111</v>
      </c>
      <c r="AB317" s="551">
        <f t="shared" si="77"/>
        <v>0</v>
      </c>
      <c r="AC317" s="551">
        <f t="shared" si="78"/>
        <v>0</v>
      </c>
      <c r="AD317" s="551">
        <f t="shared" si="79"/>
        <v>0</v>
      </c>
      <c r="AE317" s="551">
        <f t="shared" si="80"/>
        <v>0</v>
      </c>
      <c r="AF317" s="551">
        <f t="shared" si="81"/>
        <v>0</v>
      </c>
      <c r="AG317" s="551">
        <f t="shared" si="82"/>
        <v>0.5</v>
      </c>
      <c r="AH317" s="552">
        <f t="shared" si="83"/>
        <v>0.5</v>
      </c>
    </row>
    <row r="318" spans="18:34" x14ac:dyDescent="0.25">
      <c r="R318" s="548">
        <v>0.211805555555555</v>
      </c>
      <c r="S318" s="549">
        <f t="shared" si="70"/>
        <v>0</v>
      </c>
      <c r="T318" s="549">
        <f t="shared" si="71"/>
        <v>0</v>
      </c>
      <c r="U318" s="549">
        <f t="shared" si="72"/>
        <v>0</v>
      </c>
      <c r="V318" s="549">
        <f t="shared" si="73"/>
        <v>0</v>
      </c>
      <c r="W318" s="549">
        <f t="shared" si="74"/>
        <v>0</v>
      </c>
      <c r="X318" s="549">
        <f t="shared" si="75"/>
        <v>0.25</v>
      </c>
      <c r="Y318" s="550">
        <f t="shared" si="76"/>
        <v>0.25</v>
      </c>
      <c r="Z318" s="547"/>
      <c r="AA318" s="548">
        <v>0.211805555555555</v>
      </c>
      <c r="AB318" s="551">
        <f t="shared" si="77"/>
        <v>0</v>
      </c>
      <c r="AC318" s="551">
        <f t="shared" si="78"/>
        <v>0</v>
      </c>
      <c r="AD318" s="551">
        <f t="shared" si="79"/>
        <v>0</v>
      </c>
      <c r="AE318" s="551">
        <f t="shared" si="80"/>
        <v>0</v>
      </c>
      <c r="AF318" s="551">
        <f t="shared" si="81"/>
        <v>0</v>
      </c>
      <c r="AG318" s="551">
        <f t="shared" si="82"/>
        <v>0.5</v>
      </c>
      <c r="AH318" s="552">
        <f t="shared" si="83"/>
        <v>0.5</v>
      </c>
    </row>
    <row r="319" spans="18:34" x14ac:dyDescent="0.25">
      <c r="R319" s="548">
        <v>0.21249999999999999</v>
      </c>
      <c r="S319" s="549">
        <f t="shared" si="70"/>
        <v>0</v>
      </c>
      <c r="T319" s="549">
        <f t="shared" si="71"/>
        <v>0</v>
      </c>
      <c r="U319" s="549">
        <f t="shared" si="72"/>
        <v>0</v>
      </c>
      <c r="V319" s="549">
        <f t="shared" si="73"/>
        <v>0</v>
      </c>
      <c r="W319" s="549">
        <f t="shared" si="74"/>
        <v>0</v>
      </c>
      <c r="X319" s="549">
        <f t="shared" si="75"/>
        <v>0.25</v>
      </c>
      <c r="Y319" s="550">
        <f t="shared" si="76"/>
        <v>0.25</v>
      </c>
      <c r="Z319" s="547"/>
      <c r="AA319" s="548">
        <v>0.21249999999999999</v>
      </c>
      <c r="AB319" s="551">
        <f t="shared" si="77"/>
        <v>0</v>
      </c>
      <c r="AC319" s="551">
        <f t="shared" si="78"/>
        <v>0</v>
      </c>
      <c r="AD319" s="551">
        <f t="shared" si="79"/>
        <v>0</v>
      </c>
      <c r="AE319" s="551">
        <f t="shared" si="80"/>
        <v>0</v>
      </c>
      <c r="AF319" s="551">
        <f t="shared" si="81"/>
        <v>0</v>
      </c>
      <c r="AG319" s="551">
        <f t="shared" si="82"/>
        <v>0.5</v>
      </c>
      <c r="AH319" s="552">
        <f t="shared" si="83"/>
        <v>0.5</v>
      </c>
    </row>
    <row r="320" spans="18:34" x14ac:dyDescent="0.25">
      <c r="R320" s="548">
        <v>0.21319444444444399</v>
      </c>
      <c r="S320" s="549">
        <f t="shared" si="70"/>
        <v>0</v>
      </c>
      <c r="T320" s="549">
        <f t="shared" si="71"/>
        <v>0</v>
      </c>
      <c r="U320" s="549">
        <f t="shared" si="72"/>
        <v>0</v>
      </c>
      <c r="V320" s="549">
        <f t="shared" si="73"/>
        <v>0</v>
      </c>
      <c r="W320" s="549">
        <f t="shared" si="74"/>
        <v>0</v>
      </c>
      <c r="X320" s="549">
        <f t="shared" si="75"/>
        <v>0.25</v>
      </c>
      <c r="Y320" s="550">
        <f t="shared" si="76"/>
        <v>0.25</v>
      </c>
      <c r="Z320" s="547"/>
      <c r="AA320" s="548">
        <v>0.21319444444444399</v>
      </c>
      <c r="AB320" s="551">
        <f t="shared" si="77"/>
        <v>0</v>
      </c>
      <c r="AC320" s="551">
        <f t="shared" si="78"/>
        <v>0</v>
      </c>
      <c r="AD320" s="551">
        <f t="shared" si="79"/>
        <v>0</v>
      </c>
      <c r="AE320" s="551">
        <f t="shared" si="80"/>
        <v>0</v>
      </c>
      <c r="AF320" s="551">
        <f t="shared" si="81"/>
        <v>0</v>
      </c>
      <c r="AG320" s="551">
        <f t="shared" si="82"/>
        <v>0.5</v>
      </c>
      <c r="AH320" s="552">
        <f t="shared" si="83"/>
        <v>0.5</v>
      </c>
    </row>
    <row r="321" spans="18:34" x14ac:dyDescent="0.25">
      <c r="R321" s="548">
        <v>0.21388888888888799</v>
      </c>
      <c r="S321" s="549">
        <f t="shared" si="70"/>
        <v>0</v>
      </c>
      <c r="T321" s="549">
        <f t="shared" si="71"/>
        <v>0</v>
      </c>
      <c r="U321" s="549">
        <f t="shared" si="72"/>
        <v>0</v>
      </c>
      <c r="V321" s="549">
        <f t="shared" si="73"/>
        <v>0</v>
      </c>
      <c r="W321" s="549">
        <f t="shared" si="74"/>
        <v>0</v>
      </c>
      <c r="X321" s="549">
        <f t="shared" si="75"/>
        <v>0.25</v>
      </c>
      <c r="Y321" s="550">
        <f t="shared" si="76"/>
        <v>0.25</v>
      </c>
      <c r="Z321" s="547"/>
      <c r="AA321" s="548">
        <v>0.21388888888888799</v>
      </c>
      <c r="AB321" s="551">
        <f t="shared" si="77"/>
        <v>0</v>
      </c>
      <c r="AC321" s="551">
        <f t="shared" si="78"/>
        <v>0</v>
      </c>
      <c r="AD321" s="551">
        <f t="shared" si="79"/>
        <v>0</v>
      </c>
      <c r="AE321" s="551">
        <f t="shared" si="80"/>
        <v>0</v>
      </c>
      <c r="AF321" s="551">
        <f t="shared" si="81"/>
        <v>0</v>
      </c>
      <c r="AG321" s="551">
        <f t="shared" si="82"/>
        <v>0.5</v>
      </c>
      <c r="AH321" s="552">
        <f t="shared" si="83"/>
        <v>0.5</v>
      </c>
    </row>
    <row r="322" spans="18:34" x14ac:dyDescent="0.25">
      <c r="R322" s="548">
        <v>0.21458333333333299</v>
      </c>
      <c r="S322" s="549">
        <f t="shared" si="70"/>
        <v>0</v>
      </c>
      <c r="T322" s="549">
        <f t="shared" si="71"/>
        <v>0</v>
      </c>
      <c r="U322" s="549">
        <f t="shared" si="72"/>
        <v>0</v>
      </c>
      <c r="V322" s="549">
        <f t="shared" si="73"/>
        <v>0</v>
      </c>
      <c r="W322" s="549">
        <f t="shared" si="74"/>
        <v>0</v>
      </c>
      <c r="X322" s="549">
        <f t="shared" si="75"/>
        <v>0.25</v>
      </c>
      <c r="Y322" s="550">
        <f t="shared" si="76"/>
        <v>0.25</v>
      </c>
      <c r="Z322" s="547"/>
      <c r="AA322" s="548">
        <v>0.21458333333333299</v>
      </c>
      <c r="AB322" s="551">
        <f t="shared" si="77"/>
        <v>0</v>
      </c>
      <c r="AC322" s="551">
        <f t="shared" si="78"/>
        <v>0</v>
      </c>
      <c r="AD322" s="551">
        <f t="shared" si="79"/>
        <v>0</v>
      </c>
      <c r="AE322" s="551">
        <f t="shared" si="80"/>
        <v>0</v>
      </c>
      <c r="AF322" s="551">
        <f t="shared" si="81"/>
        <v>0</v>
      </c>
      <c r="AG322" s="551">
        <f t="shared" si="82"/>
        <v>0.5</v>
      </c>
      <c r="AH322" s="552">
        <f t="shared" si="83"/>
        <v>0.5</v>
      </c>
    </row>
    <row r="323" spans="18:34" x14ac:dyDescent="0.25">
      <c r="R323" s="548">
        <v>0.21527777777777701</v>
      </c>
      <c r="S323" s="549">
        <f t="shared" si="70"/>
        <v>0</v>
      </c>
      <c r="T323" s="549">
        <f t="shared" si="71"/>
        <v>0</v>
      </c>
      <c r="U323" s="549">
        <f t="shared" si="72"/>
        <v>0</v>
      </c>
      <c r="V323" s="549">
        <f t="shared" si="73"/>
        <v>0</v>
      </c>
      <c r="W323" s="549">
        <f t="shared" si="74"/>
        <v>0</v>
      </c>
      <c r="X323" s="549">
        <f t="shared" si="75"/>
        <v>0.25</v>
      </c>
      <c r="Y323" s="550">
        <f t="shared" si="76"/>
        <v>0.25</v>
      </c>
      <c r="Z323" s="547"/>
      <c r="AA323" s="548">
        <v>0.21527777777777701</v>
      </c>
      <c r="AB323" s="551">
        <f t="shared" si="77"/>
        <v>0</v>
      </c>
      <c r="AC323" s="551">
        <f t="shared" si="78"/>
        <v>0</v>
      </c>
      <c r="AD323" s="551">
        <f t="shared" si="79"/>
        <v>0</v>
      </c>
      <c r="AE323" s="551">
        <f t="shared" si="80"/>
        <v>0</v>
      </c>
      <c r="AF323" s="551">
        <f t="shared" si="81"/>
        <v>0</v>
      </c>
      <c r="AG323" s="551">
        <f t="shared" si="82"/>
        <v>0.5</v>
      </c>
      <c r="AH323" s="552">
        <f t="shared" si="83"/>
        <v>0.5</v>
      </c>
    </row>
    <row r="324" spans="18:34" x14ac:dyDescent="0.25">
      <c r="R324" s="548">
        <v>0.21597222222222201</v>
      </c>
      <c r="S324" s="549">
        <f t="shared" si="70"/>
        <v>0</v>
      </c>
      <c r="T324" s="549">
        <f t="shared" si="71"/>
        <v>0</v>
      </c>
      <c r="U324" s="549">
        <f t="shared" si="72"/>
        <v>0</v>
      </c>
      <c r="V324" s="549">
        <f t="shared" si="73"/>
        <v>0</v>
      </c>
      <c r="W324" s="549">
        <f t="shared" si="74"/>
        <v>0</v>
      </c>
      <c r="X324" s="549">
        <f t="shared" si="75"/>
        <v>0.25</v>
      </c>
      <c r="Y324" s="550">
        <f t="shared" si="76"/>
        <v>0.25</v>
      </c>
      <c r="Z324" s="547"/>
      <c r="AA324" s="548">
        <v>0.21597222222222201</v>
      </c>
      <c r="AB324" s="551">
        <f t="shared" si="77"/>
        <v>0</v>
      </c>
      <c r="AC324" s="551">
        <f t="shared" si="78"/>
        <v>0</v>
      </c>
      <c r="AD324" s="551">
        <f t="shared" si="79"/>
        <v>0</v>
      </c>
      <c r="AE324" s="551">
        <f t="shared" si="80"/>
        <v>0</v>
      </c>
      <c r="AF324" s="551">
        <f t="shared" si="81"/>
        <v>0</v>
      </c>
      <c r="AG324" s="551">
        <f t="shared" si="82"/>
        <v>0.5</v>
      </c>
      <c r="AH324" s="552">
        <f t="shared" si="83"/>
        <v>0.5</v>
      </c>
    </row>
    <row r="325" spans="18:34" x14ac:dyDescent="0.25">
      <c r="R325" s="548">
        <v>0.21666666666666601</v>
      </c>
      <c r="S325" s="549">
        <f t="shared" si="70"/>
        <v>0</v>
      </c>
      <c r="T325" s="549">
        <f t="shared" si="71"/>
        <v>0</v>
      </c>
      <c r="U325" s="549">
        <f t="shared" si="72"/>
        <v>0</v>
      </c>
      <c r="V325" s="549">
        <f t="shared" si="73"/>
        <v>0</v>
      </c>
      <c r="W325" s="549">
        <f t="shared" si="74"/>
        <v>0</v>
      </c>
      <c r="X325" s="549">
        <f t="shared" si="75"/>
        <v>0.25</v>
      </c>
      <c r="Y325" s="550">
        <f t="shared" si="76"/>
        <v>0.25</v>
      </c>
      <c r="Z325" s="547"/>
      <c r="AA325" s="548">
        <v>0.21666666666666601</v>
      </c>
      <c r="AB325" s="551">
        <f t="shared" si="77"/>
        <v>0</v>
      </c>
      <c r="AC325" s="551">
        <f t="shared" si="78"/>
        <v>0</v>
      </c>
      <c r="AD325" s="551">
        <f t="shared" si="79"/>
        <v>0</v>
      </c>
      <c r="AE325" s="551">
        <f t="shared" si="80"/>
        <v>0</v>
      </c>
      <c r="AF325" s="551">
        <f t="shared" si="81"/>
        <v>0</v>
      </c>
      <c r="AG325" s="551">
        <f t="shared" si="82"/>
        <v>0.5</v>
      </c>
      <c r="AH325" s="552">
        <f t="shared" si="83"/>
        <v>0.5</v>
      </c>
    </row>
    <row r="326" spans="18:34" x14ac:dyDescent="0.25">
      <c r="R326" s="548">
        <v>0.21736111111111101</v>
      </c>
      <c r="S326" s="549">
        <f t="shared" si="70"/>
        <v>0</v>
      </c>
      <c r="T326" s="549">
        <f t="shared" si="71"/>
        <v>0</v>
      </c>
      <c r="U326" s="549">
        <f t="shared" si="72"/>
        <v>0</v>
      </c>
      <c r="V326" s="549">
        <f t="shared" si="73"/>
        <v>0</v>
      </c>
      <c r="W326" s="549">
        <f t="shared" si="74"/>
        <v>0</v>
      </c>
      <c r="X326" s="549">
        <f t="shared" si="75"/>
        <v>0.25</v>
      </c>
      <c r="Y326" s="550">
        <f t="shared" si="76"/>
        <v>0.25</v>
      </c>
      <c r="Z326" s="547"/>
      <c r="AA326" s="548">
        <v>0.21736111111111101</v>
      </c>
      <c r="AB326" s="551">
        <f t="shared" si="77"/>
        <v>0</v>
      </c>
      <c r="AC326" s="551">
        <f t="shared" si="78"/>
        <v>0</v>
      </c>
      <c r="AD326" s="551">
        <f t="shared" si="79"/>
        <v>0</v>
      </c>
      <c r="AE326" s="551">
        <f t="shared" si="80"/>
        <v>0</v>
      </c>
      <c r="AF326" s="551">
        <f t="shared" si="81"/>
        <v>0</v>
      </c>
      <c r="AG326" s="551">
        <f t="shared" si="82"/>
        <v>0.5</v>
      </c>
      <c r="AH326" s="552">
        <f t="shared" si="83"/>
        <v>0.5</v>
      </c>
    </row>
    <row r="327" spans="18:34" x14ac:dyDescent="0.25">
      <c r="R327" s="548">
        <v>0.218055555555555</v>
      </c>
      <c r="S327" s="549">
        <f t="shared" si="70"/>
        <v>0</v>
      </c>
      <c r="T327" s="549">
        <f t="shared" si="71"/>
        <v>0</v>
      </c>
      <c r="U327" s="549">
        <f t="shared" si="72"/>
        <v>0</v>
      </c>
      <c r="V327" s="549">
        <f t="shared" si="73"/>
        <v>0</v>
      </c>
      <c r="W327" s="549">
        <f t="shared" si="74"/>
        <v>0</v>
      </c>
      <c r="X327" s="549">
        <f t="shared" si="75"/>
        <v>0.25</v>
      </c>
      <c r="Y327" s="550">
        <f t="shared" si="76"/>
        <v>0.25</v>
      </c>
      <c r="Z327" s="547"/>
      <c r="AA327" s="548">
        <v>0.218055555555555</v>
      </c>
      <c r="AB327" s="551">
        <f t="shared" si="77"/>
        <v>0</v>
      </c>
      <c r="AC327" s="551">
        <f t="shared" si="78"/>
        <v>0</v>
      </c>
      <c r="AD327" s="551">
        <f t="shared" si="79"/>
        <v>0</v>
      </c>
      <c r="AE327" s="551">
        <f t="shared" si="80"/>
        <v>0</v>
      </c>
      <c r="AF327" s="551">
        <f t="shared" si="81"/>
        <v>0</v>
      </c>
      <c r="AG327" s="551">
        <f t="shared" si="82"/>
        <v>0.5</v>
      </c>
      <c r="AH327" s="552">
        <f t="shared" si="83"/>
        <v>0.5</v>
      </c>
    </row>
    <row r="328" spans="18:34" x14ac:dyDescent="0.25">
      <c r="R328" s="548">
        <v>0.21875</v>
      </c>
      <c r="S328" s="549">
        <f t="shared" si="70"/>
        <v>0</v>
      </c>
      <c r="T328" s="549">
        <f t="shared" si="71"/>
        <v>0</v>
      </c>
      <c r="U328" s="549">
        <f t="shared" si="72"/>
        <v>0</v>
      </c>
      <c r="V328" s="549">
        <f t="shared" si="73"/>
        <v>0</v>
      </c>
      <c r="W328" s="549">
        <f t="shared" si="74"/>
        <v>0</v>
      </c>
      <c r="X328" s="549">
        <f t="shared" si="75"/>
        <v>0.25</v>
      </c>
      <c r="Y328" s="550">
        <f t="shared" si="76"/>
        <v>0.25</v>
      </c>
      <c r="Z328" s="547"/>
      <c r="AA328" s="548">
        <v>0.21875</v>
      </c>
      <c r="AB328" s="551">
        <f t="shared" si="77"/>
        <v>0</v>
      </c>
      <c r="AC328" s="551">
        <f t="shared" si="78"/>
        <v>0</v>
      </c>
      <c r="AD328" s="551">
        <f t="shared" si="79"/>
        <v>0</v>
      </c>
      <c r="AE328" s="551">
        <f t="shared" si="80"/>
        <v>0</v>
      </c>
      <c r="AF328" s="551">
        <f t="shared" si="81"/>
        <v>0</v>
      </c>
      <c r="AG328" s="551">
        <f t="shared" si="82"/>
        <v>0.5</v>
      </c>
      <c r="AH328" s="552">
        <f t="shared" si="83"/>
        <v>0.5</v>
      </c>
    </row>
    <row r="329" spans="18:34" x14ac:dyDescent="0.25">
      <c r="R329" s="548">
        <v>0.219444444444444</v>
      </c>
      <c r="S329" s="549">
        <f t="shared" si="70"/>
        <v>0</v>
      </c>
      <c r="T329" s="549">
        <f t="shared" si="71"/>
        <v>0</v>
      </c>
      <c r="U329" s="549">
        <f t="shared" si="72"/>
        <v>0</v>
      </c>
      <c r="V329" s="549">
        <f t="shared" si="73"/>
        <v>0</v>
      </c>
      <c r="W329" s="549">
        <f t="shared" si="74"/>
        <v>0</v>
      </c>
      <c r="X329" s="549">
        <f t="shared" si="75"/>
        <v>0.25</v>
      </c>
      <c r="Y329" s="550">
        <f t="shared" si="76"/>
        <v>0.25</v>
      </c>
      <c r="Z329" s="547"/>
      <c r="AA329" s="548">
        <v>0.219444444444444</v>
      </c>
      <c r="AB329" s="551">
        <f t="shared" si="77"/>
        <v>0</v>
      </c>
      <c r="AC329" s="551">
        <f t="shared" si="78"/>
        <v>0</v>
      </c>
      <c r="AD329" s="551">
        <f t="shared" si="79"/>
        <v>0</v>
      </c>
      <c r="AE329" s="551">
        <f t="shared" si="80"/>
        <v>0</v>
      </c>
      <c r="AF329" s="551">
        <f t="shared" si="81"/>
        <v>0</v>
      </c>
      <c r="AG329" s="551">
        <f t="shared" si="82"/>
        <v>0.5</v>
      </c>
      <c r="AH329" s="552">
        <f t="shared" si="83"/>
        <v>0.5</v>
      </c>
    </row>
    <row r="330" spans="18:34" x14ac:dyDescent="0.25">
      <c r="R330" s="548">
        <v>0.220138888888888</v>
      </c>
      <c r="S330" s="549">
        <f t="shared" si="70"/>
        <v>0</v>
      </c>
      <c r="T330" s="549">
        <f t="shared" si="71"/>
        <v>0</v>
      </c>
      <c r="U330" s="549">
        <f t="shared" si="72"/>
        <v>0</v>
      </c>
      <c r="V330" s="549">
        <f t="shared" si="73"/>
        <v>0</v>
      </c>
      <c r="W330" s="549">
        <f t="shared" si="74"/>
        <v>0</v>
      </c>
      <c r="X330" s="549">
        <f t="shared" si="75"/>
        <v>0.25</v>
      </c>
      <c r="Y330" s="550">
        <f t="shared" si="76"/>
        <v>0.25</v>
      </c>
      <c r="Z330" s="547"/>
      <c r="AA330" s="548">
        <v>0.220138888888888</v>
      </c>
      <c r="AB330" s="551">
        <f t="shared" si="77"/>
        <v>0</v>
      </c>
      <c r="AC330" s="551">
        <f t="shared" si="78"/>
        <v>0</v>
      </c>
      <c r="AD330" s="551">
        <f t="shared" si="79"/>
        <v>0</v>
      </c>
      <c r="AE330" s="551">
        <f t="shared" si="80"/>
        <v>0</v>
      </c>
      <c r="AF330" s="551">
        <f t="shared" si="81"/>
        <v>0</v>
      </c>
      <c r="AG330" s="551">
        <f t="shared" si="82"/>
        <v>0.5</v>
      </c>
      <c r="AH330" s="552">
        <f t="shared" si="83"/>
        <v>0.5</v>
      </c>
    </row>
    <row r="331" spans="18:34" x14ac:dyDescent="0.25">
      <c r="R331" s="548">
        <v>0.22083333333333299</v>
      </c>
      <c r="S331" s="549">
        <f t="shared" si="70"/>
        <v>0</v>
      </c>
      <c r="T331" s="549">
        <f t="shared" si="71"/>
        <v>0</v>
      </c>
      <c r="U331" s="549">
        <f t="shared" si="72"/>
        <v>0</v>
      </c>
      <c r="V331" s="549">
        <f t="shared" si="73"/>
        <v>0</v>
      </c>
      <c r="W331" s="549">
        <f t="shared" si="74"/>
        <v>0</v>
      </c>
      <c r="X331" s="549">
        <f t="shared" si="75"/>
        <v>0.25</v>
      </c>
      <c r="Y331" s="550">
        <f t="shared" si="76"/>
        <v>0.25</v>
      </c>
      <c r="Z331" s="547"/>
      <c r="AA331" s="548">
        <v>0.22083333333333299</v>
      </c>
      <c r="AB331" s="551">
        <f t="shared" si="77"/>
        <v>0</v>
      </c>
      <c r="AC331" s="551">
        <f t="shared" si="78"/>
        <v>0</v>
      </c>
      <c r="AD331" s="551">
        <f t="shared" si="79"/>
        <v>0</v>
      </c>
      <c r="AE331" s="551">
        <f t="shared" si="80"/>
        <v>0</v>
      </c>
      <c r="AF331" s="551">
        <f t="shared" si="81"/>
        <v>0</v>
      </c>
      <c r="AG331" s="551">
        <f t="shared" si="82"/>
        <v>0.5</v>
      </c>
      <c r="AH331" s="552">
        <f t="shared" si="83"/>
        <v>0.5</v>
      </c>
    </row>
    <row r="332" spans="18:34" x14ac:dyDescent="0.25">
      <c r="R332" s="548">
        <v>0.22152777777777699</v>
      </c>
      <c r="S332" s="549">
        <f t="shared" si="70"/>
        <v>0</v>
      </c>
      <c r="T332" s="549">
        <f t="shared" si="71"/>
        <v>0</v>
      </c>
      <c r="U332" s="549">
        <f t="shared" si="72"/>
        <v>0</v>
      </c>
      <c r="V332" s="549">
        <f t="shared" si="73"/>
        <v>0</v>
      </c>
      <c r="W332" s="549">
        <f t="shared" si="74"/>
        <v>0</v>
      </c>
      <c r="X332" s="549">
        <f t="shared" si="75"/>
        <v>0.25</v>
      </c>
      <c r="Y332" s="550">
        <f t="shared" si="76"/>
        <v>0.25</v>
      </c>
      <c r="Z332" s="547"/>
      <c r="AA332" s="548">
        <v>0.22152777777777699</v>
      </c>
      <c r="AB332" s="551">
        <f t="shared" si="77"/>
        <v>0</v>
      </c>
      <c r="AC332" s="551">
        <f t="shared" si="78"/>
        <v>0</v>
      </c>
      <c r="AD332" s="551">
        <f t="shared" si="79"/>
        <v>0</v>
      </c>
      <c r="AE332" s="551">
        <f t="shared" si="80"/>
        <v>0</v>
      </c>
      <c r="AF332" s="551">
        <f t="shared" si="81"/>
        <v>0</v>
      </c>
      <c r="AG332" s="551">
        <f t="shared" si="82"/>
        <v>0.5</v>
      </c>
      <c r="AH332" s="552">
        <f t="shared" si="83"/>
        <v>0.5</v>
      </c>
    </row>
    <row r="333" spans="18:34" x14ac:dyDescent="0.25">
      <c r="R333" s="548">
        <v>0.22222222222222199</v>
      </c>
      <c r="S333" s="549">
        <f t="shared" si="70"/>
        <v>0</v>
      </c>
      <c r="T333" s="549">
        <f t="shared" si="71"/>
        <v>0</v>
      </c>
      <c r="U333" s="549">
        <f t="shared" si="72"/>
        <v>0</v>
      </c>
      <c r="V333" s="549">
        <f t="shared" si="73"/>
        <v>0</v>
      </c>
      <c r="W333" s="549">
        <f t="shared" si="74"/>
        <v>0</v>
      </c>
      <c r="X333" s="549">
        <f t="shared" si="75"/>
        <v>0.25</v>
      </c>
      <c r="Y333" s="550">
        <f t="shared" si="76"/>
        <v>0.25</v>
      </c>
      <c r="Z333" s="547"/>
      <c r="AA333" s="548">
        <v>0.22222222222222199</v>
      </c>
      <c r="AB333" s="551">
        <f t="shared" si="77"/>
        <v>0</v>
      </c>
      <c r="AC333" s="551">
        <f t="shared" si="78"/>
        <v>0</v>
      </c>
      <c r="AD333" s="551">
        <f t="shared" si="79"/>
        <v>0</v>
      </c>
      <c r="AE333" s="551">
        <f t="shared" si="80"/>
        <v>0</v>
      </c>
      <c r="AF333" s="551">
        <f t="shared" si="81"/>
        <v>0</v>
      </c>
      <c r="AG333" s="551">
        <f t="shared" si="82"/>
        <v>0.5</v>
      </c>
      <c r="AH333" s="552">
        <f t="shared" si="83"/>
        <v>0.5</v>
      </c>
    </row>
    <row r="334" spans="18:34" x14ac:dyDescent="0.25">
      <c r="R334" s="548">
        <v>0.22291666666666601</v>
      </c>
      <c r="S334" s="549">
        <f t="shared" si="70"/>
        <v>0</v>
      </c>
      <c r="T334" s="549">
        <f t="shared" si="71"/>
        <v>0</v>
      </c>
      <c r="U334" s="549">
        <f t="shared" si="72"/>
        <v>0</v>
      </c>
      <c r="V334" s="549">
        <f t="shared" si="73"/>
        <v>0</v>
      </c>
      <c r="W334" s="549">
        <f t="shared" si="74"/>
        <v>0</v>
      </c>
      <c r="X334" s="549">
        <f t="shared" si="75"/>
        <v>0.25</v>
      </c>
      <c r="Y334" s="550">
        <f t="shared" si="76"/>
        <v>0.25</v>
      </c>
      <c r="Z334" s="547"/>
      <c r="AA334" s="548">
        <v>0.22291666666666601</v>
      </c>
      <c r="AB334" s="551">
        <f t="shared" si="77"/>
        <v>0</v>
      </c>
      <c r="AC334" s="551">
        <f t="shared" si="78"/>
        <v>0</v>
      </c>
      <c r="AD334" s="551">
        <f t="shared" si="79"/>
        <v>0</v>
      </c>
      <c r="AE334" s="551">
        <f t="shared" si="80"/>
        <v>0</v>
      </c>
      <c r="AF334" s="551">
        <f t="shared" si="81"/>
        <v>0</v>
      </c>
      <c r="AG334" s="551">
        <f t="shared" si="82"/>
        <v>0.5</v>
      </c>
      <c r="AH334" s="552">
        <f t="shared" si="83"/>
        <v>0.5</v>
      </c>
    </row>
    <row r="335" spans="18:34" x14ac:dyDescent="0.25">
      <c r="R335" s="548">
        <v>0.22361111111111101</v>
      </c>
      <c r="S335" s="549">
        <f t="shared" si="70"/>
        <v>0</v>
      </c>
      <c r="T335" s="549">
        <f t="shared" si="71"/>
        <v>0</v>
      </c>
      <c r="U335" s="549">
        <f t="shared" si="72"/>
        <v>0</v>
      </c>
      <c r="V335" s="549">
        <f t="shared" si="73"/>
        <v>0</v>
      </c>
      <c r="W335" s="549">
        <f t="shared" si="74"/>
        <v>0</v>
      </c>
      <c r="X335" s="549">
        <f t="shared" si="75"/>
        <v>0.25</v>
      </c>
      <c r="Y335" s="550">
        <f t="shared" si="76"/>
        <v>0.25</v>
      </c>
      <c r="Z335" s="547"/>
      <c r="AA335" s="548">
        <v>0.22361111111111101</v>
      </c>
      <c r="AB335" s="551">
        <f t="shared" si="77"/>
        <v>0</v>
      </c>
      <c r="AC335" s="551">
        <f t="shared" si="78"/>
        <v>0</v>
      </c>
      <c r="AD335" s="551">
        <f t="shared" si="79"/>
        <v>0</v>
      </c>
      <c r="AE335" s="551">
        <f t="shared" si="80"/>
        <v>0</v>
      </c>
      <c r="AF335" s="551">
        <f t="shared" si="81"/>
        <v>0</v>
      </c>
      <c r="AG335" s="551">
        <f t="shared" si="82"/>
        <v>0.5</v>
      </c>
      <c r="AH335" s="552">
        <f t="shared" si="83"/>
        <v>0.5</v>
      </c>
    </row>
    <row r="336" spans="18:34" x14ac:dyDescent="0.25">
      <c r="R336" s="548">
        <v>0.22430555555555501</v>
      </c>
      <c r="S336" s="549">
        <f t="shared" si="70"/>
        <v>0</v>
      </c>
      <c r="T336" s="549">
        <f t="shared" si="71"/>
        <v>0</v>
      </c>
      <c r="U336" s="549">
        <f t="shared" si="72"/>
        <v>0</v>
      </c>
      <c r="V336" s="549">
        <f t="shared" si="73"/>
        <v>0</v>
      </c>
      <c r="W336" s="549">
        <f t="shared" si="74"/>
        <v>0</v>
      </c>
      <c r="X336" s="549">
        <f t="shared" si="75"/>
        <v>0.25</v>
      </c>
      <c r="Y336" s="550">
        <f t="shared" si="76"/>
        <v>0.25</v>
      </c>
      <c r="Z336" s="547"/>
      <c r="AA336" s="548">
        <v>0.22430555555555501</v>
      </c>
      <c r="AB336" s="551">
        <f t="shared" si="77"/>
        <v>0</v>
      </c>
      <c r="AC336" s="551">
        <f t="shared" si="78"/>
        <v>0</v>
      </c>
      <c r="AD336" s="551">
        <f t="shared" si="79"/>
        <v>0</v>
      </c>
      <c r="AE336" s="551">
        <f t="shared" si="80"/>
        <v>0</v>
      </c>
      <c r="AF336" s="551">
        <f t="shared" si="81"/>
        <v>0</v>
      </c>
      <c r="AG336" s="551">
        <f t="shared" si="82"/>
        <v>0.5</v>
      </c>
      <c r="AH336" s="552">
        <f t="shared" si="83"/>
        <v>0.5</v>
      </c>
    </row>
    <row r="337" spans="18:34" x14ac:dyDescent="0.25">
      <c r="R337" s="548">
        <v>0.22500000000000001</v>
      </c>
      <c r="S337" s="549">
        <f t="shared" si="70"/>
        <v>0</v>
      </c>
      <c r="T337" s="549">
        <f t="shared" si="71"/>
        <v>0</v>
      </c>
      <c r="U337" s="549">
        <f t="shared" si="72"/>
        <v>0</v>
      </c>
      <c r="V337" s="549">
        <f t="shared" si="73"/>
        <v>0</v>
      </c>
      <c r="W337" s="549">
        <f t="shared" si="74"/>
        <v>0</v>
      </c>
      <c r="X337" s="549">
        <f t="shared" si="75"/>
        <v>0.25</v>
      </c>
      <c r="Y337" s="550">
        <f t="shared" si="76"/>
        <v>0.25</v>
      </c>
      <c r="Z337" s="547"/>
      <c r="AA337" s="548">
        <v>0.22500000000000001</v>
      </c>
      <c r="AB337" s="551">
        <f t="shared" si="77"/>
        <v>0</v>
      </c>
      <c r="AC337" s="551">
        <f t="shared" si="78"/>
        <v>0</v>
      </c>
      <c r="AD337" s="551">
        <f t="shared" si="79"/>
        <v>0</v>
      </c>
      <c r="AE337" s="551">
        <f t="shared" si="80"/>
        <v>0</v>
      </c>
      <c r="AF337" s="551">
        <f t="shared" si="81"/>
        <v>0</v>
      </c>
      <c r="AG337" s="551">
        <f t="shared" si="82"/>
        <v>0.5</v>
      </c>
      <c r="AH337" s="552">
        <f t="shared" si="83"/>
        <v>0.5</v>
      </c>
    </row>
    <row r="338" spans="18:34" x14ac:dyDescent="0.25">
      <c r="R338" s="548">
        <v>0.225694444444444</v>
      </c>
      <c r="S338" s="549">
        <f t="shared" si="70"/>
        <v>0</v>
      </c>
      <c r="T338" s="549">
        <f t="shared" si="71"/>
        <v>0</v>
      </c>
      <c r="U338" s="549">
        <f t="shared" si="72"/>
        <v>0</v>
      </c>
      <c r="V338" s="549">
        <f t="shared" si="73"/>
        <v>0</v>
      </c>
      <c r="W338" s="549">
        <f t="shared" si="74"/>
        <v>0</v>
      </c>
      <c r="X338" s="549">
        <f t="shared" si="75"/>
        <v>0.25</v>
      </c>
      <c r="Y338" s="550">
        <f t="shared" si="76"/>
        <v>0.25</v>
      </c>
      <c r="Z338" s="547"/>
      <c r="AA338" s="548">
        <v>0.225694444444444</v>
      </c>
      <c r="AB338" s="551">
        <f t="shared" si="77"/>
        <v>0</v>
      </c>
      <c r="AC338" s="551">
        <f t="shared" si="78"/>
        <v>0</v>
      </c>
      <c r="AD338" s="551">
        <f t="shared" si="79"/>
        <v>0</v>
      </c>
      <c r="AE338" s="551">
        <f t="shared" si="80"/>
        <v>0</v>
      </c>
      <c r="AF338" s="551">
        <f t="shared" si="81"/>
        <v>0</v>
      </c>
      <c r="AG338" s="551">
        <f t="shared" si="82"/>
        <v>0.5</v>
      </c>
      <c r="AH338" s="552">
        <f t="shared" si="83"/>
        <v>0.5</v>
      </c>
    </row>
    <row r="339" spans="18:34" x14ac:dyDescent="0.25">
      <c r="R339" s="548">
        <v>0.226388888888888</v>
      </c>
      <c r="S339" s="549">
        <f t="shared" si="70"/>
        <v>0</v>
      </c>
      <c r="T339" s="549">
        <f t="shared" si="71"/>
        <v>0</v>
      </c>
      <c r="U339" s="549">
        <f t="shared" si="72"/>
        <v>0</v>
      </c>
      <c r="V339" s="549">
        <f t="shared" si="73"/>
        <v>0</v>
      </c>
      <c r="W339" s="549">
        <f t="shared" si="74"/>
        <v>0</v>
      </c>
      <c r="X339" s="549">
        <f t="shared" si="75"/>
        <v>0.25</v>
      </c>
      <c r="Y339" s="550">
        <f t="shared" si="76"/>
        <v>0.25</v>
      </c>
      <c r="Z339" s="547"/>
      <c r="AA339" s="548">
        <v>0.226388888888888</v>
      </c>
      <c r="AB339" s="551">
        <f t="shared" si="77"/>
        <v>0</v>
      </c>
      <c r="AC339" s="551">
        <f t="shared" si="78"/>
        <v>0</v>
      </c>
      <c r="AD339" s="551">
        <f t="shared" si="79"/>
        <v>0</v>
      </c>
      <c r="AE339" s="551">
        <f t="shared" si="80"/>
        <v>0</v>
      </c>
      <c r="AF339" s="551">
        <f t="shared" si="81"/>
        <v>0</v>
      </c>
      <c r="AG339" s="551">
        <f t="shared" si="82"/>
        <v>0.5</v>
      </c>
      <c r="AH339" s="552">
        <f t="shared" si="83"/>
        <v>0.5</v>
      </c>
    </row>
    <row r="340" spans="18:34" x14ac:dyDescent="0.25">
      <c r="R340" s="548">
        <v>0.227083333333333</v>
      </c>
      <c r="S340" s="549">
        <f t="shared" si="70"/>
        <v>0</v>
      </c>
      <c r="T340" s="549">
        <f t="shared" si="71"/>
        <v>0</v>
      </c>
      <c r="U340" s="549">
        <f t="shared" si="72"/>
        <v>0</v>
      </c>
      <c r="V340" s="549">
        <f t="shared" si="73"/>
        <v>0</v>
      </c>
      <c r="W340" s="549">
        <f t="shared" si="74"/>
        <v>0</v>
      </c>
      <c r="X340" s="549">
        <f t="shared" si="75"/>
        <v>0.25</v>
      </c>
      <c r="Y340" s="550">
        <f t="shared" si="76"/>
        <v>0.25</v>
      </c>
      <c r="Z340" s="547"/>
      <c r="AA340" s="548">
        <v>0.227083333333333</v>
      </c>
      <c r="AB340" s="551">
        <f t="shared" si="77"/>
        <v>0</v>
      </c>
      <c r="AC340" s="551">
        <f t="shared" si="78"/>
        <v>0</v>
      </c>
      <c r="AD340" s="551">
        <f t="shared" si="79"/>
        <v>0</v>
      </c>
      <c r="AE340" s="551">
        <f t="shared" si="80"/>
        <v>0</v>
      </c>
      <c r="AF340" s="551">
        <f t="shared" si="81"/>
        <v>0</v>
      </c>
      <c r="AG340" s="551">
        <f t="shared" si="82"/>
        <v>0.5</v>
      </c>
      <c r="AH340" s="552">
        <f t="shared" si="83"/>
        <v>0.5</v>
      </c>
    </row>
    <row r="341" spans="18:34" x14ac:dyDescent="0.25">
      <c r="R341" s="548">
        <v>0.227777777777777</v>
      </c>
      <c r="S341" s="549">
        <f t="shared" si="70"/>
        <v>0</v>
      </c>
      <c r="T341" s="549">
        <f t="shared" si="71"/>
        <v>0</v>
      </c>
      <c r="U341" s="549">
        <f t="shared" si="72"/>
        <v>0</v>
      </c>
      <c r="V341" s="549">
        <f t="shared" si="73"/>
        <v>0</v>
      </c>
      <c r="W341" s="549">
        <f t="shared" si="74"/>
        <v>0</v>
      </c>
      <c r="X341" s="549">
        <f t="shared" si="75"/>
        <v>0.25</v>
      </c>
      <c r="Y341" s="550">
        <f t="shared" si="76"/>
        <v>0.25</v>
      </c>
      <c r="Z341" s="547"/>
      <c r="AA341" s="548">
        <v>0.227777777777777</v>
      </c>
      <c r="AB341" s="551">
        <f t="shared" si="77"/>
        <v>0</v>
      </c>
      <c r="AC341" s="551">
        <f t="shared" si="78"/>
        <v>0</v>
      </c>
      <c r="AD341" s="551">
        <f t="shared" si="79"/>
        <v>0</v>
      </c>
      <c r="AE341" s="551">
        <f t="shared" si="80"/>
        <v>0</v>
      </c>
      <c r="AF341" s="551">
        <f t="shared" si="81"/>
        <v>0</v>
      </c>
      <c r="AG341" s="551">
        <f t="shared" si="82"/>
        <v>0.5</v>
      </c>
      <c r="AH341" s="552">
        <f t="shared" si="83"/>
        <v>0.5</v>
      </c>
    </row>
    <row r="342" spans="18:34" x14ac:dyDescent="0.25">
      <c r="R342" s="548">
        <v>0.22847222222222199</v>
      </c>
      <c r="S342" s="549">
        <f t="shared" si="70"/>
        <v>0</v>
      </c>
      <c r="T342" s="549">
        <f t="shared" si="71"/>
        <v>0</v>
      </c>
      <c r="U342" s="549">
        <f t="shared" si="72"/>
        <v>0</v>
      </c>
      <c r="V342" s="549">
        <f t="shared" si="73"/>
        <v>0</v>
      </c>
      <c r="W342" s="549">
        <f t="shared" si="74"/>
        <v>0</v>
      </c>
      <c r="X342" s="549">
        <f t="shared" si="75"/>
        <v>0.25</v>
      </c>
      <c r="Y342" s="550">
        <f t="shared" si="76"/>
        <v>0.25</v>
      </c>
      <c r="Z342" s="547"/>
      <c r="AA342" s="548">
        <v>0.22847222222222199</v>
      </c>
      <c r="AB342" s="551">
        <f t="shared" si="77"/>
        <v>0</v>
      </c>
      <c r="AC342" s="551">
        <f t="shared" si="78"/>
        <v>0</v>
      </c>
      <c r="AD342" s="551">
        <f t="shared" si="79"/>
        <v>0</v>
      </c>
      <c r="AE342" s="551">
        <f t="shared" si="80"/>
        <v>0</v>
      </c>
      <c r="AF342" s="551">
        <f t="shared" si="81"/>
        <v>0</v>
      </c>
      <c r="AG342" s="551">
        <f t="shared" si="82"/>
        <v>0.5</v>
      </c>
      <c r="AH342" s="552">
        <f t="shared" si="83"/>
        <v>0.5</v>
      </c>
    </row>
    <row r="343" spans="18:34" x14ac:dyDescent="0.25">
      <c r="R343" s="548">
        <v>0.22916666666666599</v>
      </c>
      <c r="S343" s="549">
        <f t="shared" si="70"/>
        <v>0</v>
      </c>
      <c r="T343" s="549">
        <f t="shared" si="71"/>
        <v>0</v>
      </c>
      <c r="U343" s="549">
        <f t="shared" si="72"/>
        <v>0</v>
      </c>
      <c r="V343" s="549">
        <f t="shared" si="73"/>
        <v>0</v>
      </c>
      <c r="W343" s="549">
        <f t="shared" si="74"/>
        <v>0</v>
      </c>
      <c r="X343" s="549">
        <f t="shared" si="75"/>
        <v>0.25</v>
      </c>
      <c r="Y343" s="550">
        <f t="shared" si="76"/>
        <v>0.25</v>
      </c>
      <c r="Z343" s="547"/>
      <c r="AA343" s="548">
        <v>0.22916666666666599</v>
      </c>
      <c r="AB343" s="551">
        <f t="shared" si="77"/>
        <v>0</v>
      </c>
      <c r="AC343" s="551">
        <f t="shared" si="78"/>
        <v>0</v>
      </c>
      <c r="AD343" s="551">
        <f t="shared" si="79"/>
        <v>0</v>
      </c>
      <c r="AE343" s="551">
        <f t="shared" si="80"/>
        <v>0</v>
      </c>
      <c r="AF343" s="551">
        <f t="shared" si="81"/>
        <v>0</v>
      </c>
      <c r="AG343" s="551">
        <f t="shared" si="82"/>
        <v>0.5</v>
      </c>
      <c r="AH343" s="552">
        <f t="shared" si="83"/>
        <v>0.5</v>
      </c>
    </row>
    <row r="344" spans="18:34" x14ac:dyDescent="0.25">
      <c r="R344" s="548">
        <v>0.22986111111111099</v>
      </c>
      <c r="S344" s="549">
        <f t="shared" si="70"/>
        <v>0</v>
      </c>
      <c r="T344" s="549">
        <f t="shared" si="71"/>
        <v>0</v>
      </c>
      <c r="U344" s="549">
        <f t="shared" si="72"/>
        <v>0</v>
      </c>
      <c r="V344" s="549">
        <f t="shared" si="73"/>
        <v>0</v>
      </c>
      <c r="W344" s="549">
        <f t="shared" si="74"/>
        <v>0</v>
      </c>
      <c r="X344" s="549">
        <f t="shared" si="75"/>
        <v>0.25</v>
      </c>
      <c r="Y344" s="550">
        <f t="shared" si="76"/>
        <v>0.25</v>
      </c>
      <c r="Z344" s="547"/>
      <c r="AA344" s="548">
        <v>0.22986111111111099</v>
      </c>
      <c r="AB344" s="551">
        <f t="shared" si="77"/>
        <v>0</v>
      </c>
      <c r="AC344" s="551">
        <f t="shared" si="78"/>
        <v>0</v>
      </c>
      <c r="AD344" s="551">
        <f t="shared" si="79"/>
        <v>0</v>
      </c>
      <c r="AE344" s="551">
        <f t="shared" si="80"/>
        <v>0</v>
      </c>
      <c r="AF344" s="551">
        <f t="shared" si="81"/>
        <v>0</v>
      </c>
      <c r="AG344" s="551">
        <f t="shared" si="82"/>
        <v>0.5</v>
      </c>
      <c r="AH344" s="552">
        <f t="shared" si="83"/>
        <v>0.5</v>
      </c>
    </row>
    <row r="345" spans="18:34" x14ac:dyDescent="0.25">
      <c r="R345" s="548">
        <v>0.23055555555555499</v>
      </c>
      <c r="S345" s="549">
        <f t="shared" si="70"/>
        <v>0</v>
      </c>
      <c r="T345" s="549">
        <f t="shared" si="71"/>
        <v>0</v>
      </c>
      <c r="U345" s="549">
        <f t="shared" si="72"/>
        <v>0</v>
      </c>
      <c r="V345" s="549">
        <f t="shared" si="73"/>
        <v>0</v>
      </c>
      <c r="W345" s="549">
        <f t="shared" si="74"/>
        <v>0</v>
      </c>
      <c r="X345" s="549">
        <f t="shared" si="75"/>
        <v>0.25</v>
      </c>
      <c r="Y345" s="550">
        <f t="shared" si="76"/>
        <v>0.25</v>
      </c>
      <c r="Z345" s="547"/>
      <c r="AA345" s="548">
        <v>0.23055555555555499</v>
      </c>
      <c r="AB345" s="551">
        <f t="shared" si="77"/>
        <v>0</v>
      </c>
      <c r="AC345" s="551">
        <f t="shared" si="78"/>
        <v>0</v>
      </c>
      <c r="AD345" s="551">
        <f t="shared" si="79"/>
        <v>0</v>
      </c>
      <c r="AE345" s="551">
        <f t="shared" si="80"/>
        <v>0</v>
      </c>
      <c r="AF345" s="551">
        <f t="shared" si="81"/>
        <v>0</v>
      </c>
      <c r="AG345" s="551">
        <f t="shared" si="82"/>
        <v>0.5</v>
      </c>
      <c r="AH345" s="552">
        <f t="shared" si="83"/>
        <v>0.5</v>
      </c>
    </row>
    <row r="346" spans="18:34" x14ac:dyDescent="0.25">
      <c r="R346" s="548">
        <v>0.23125000000000001</v>
      </c>
      <c r="S346" s="549">
        <f t="shared" si="70"/>
        <v>0</v>
      </c>
      <c r="T346" s="549">
        <f t="shared" si="71"/>
        <v>0</v>
      </c>
      <c r="U346" s="549">
        <f t="shared" si="72"/>
        <v>0</v>
      </c>
      <c r="V346" s="549">
        <f t="shared" si="73"/>
        <v>0</v>
      </c>
      <c r="W346" s="549">
        <f t="shared" si="74"/>
        <v>0</v>
      </c>
      <c r="X346" s="549">
        <f t="shared" si="75"/>
        <v>0.25</v>
      </c>
      <c r="Y346" s="550">
        <f t="shared" si="76"/>
        <v>0.25</v>
      </c>
      <c r="Z346" s="547"/>
      <c r="AA346" s="548">
        <v>0.23125000000000001</v>
      </c>
      <c r="AB346" s="551">
        <f t="shared" si="77"/>
        <v>0</v>
      </c>
      <c r="AC346" s="551">
        <f t="shared" si="78"/>
        <v>0</v>
      </c>
      <c r="AD346" s="551">
        <f t="shared" si="79"/>
        <v>0</v>
      </c>
      <c r="AE346" s="551">
        <f t="shared" si="80"/>
        <v>0</v>
      </c>
      <c r="AF346" s="551">
        <f t="shared" si="81"/>
        <v>0</v>
      </c>
      <c r="AG346" s="551">
        <f t="shared" si="82"/>
        <v>0.5</v>
      </c>
      <c r="AH346" s="552">
        <f t="shared" si="83"/>
        <v>0.5</v>
      </c>
    </row>
    <row r="347" spans="18:34" x14ac:dyDescent="0.25">
      <c r="R347" s="548">
        <v>0.23194444444444401</v>
      </c>
      <c r="S347" s="549">
        <f t="shared" si="70"/>
        <v>0</v>
      </c>
      <c r="T347" s="549">
        <f t="shared" si="71"/>
        <v>0</v>
      </c>
      <c r="U347" s="549">
        <f t="shared" si="72"/>
        <v>0</v>
      </c>
      <c r="V347" s="549">
        <f t="shared" si="73"/>
        <v>0</v>
      </c>
      <c r="W347" s="549">
        <f t="shared" si="74"/>
        <v>0</v>
      </c>
      <c r="X347" s="549">
        <f t="shared" si="75"/>
        <v>0.25</v>
      </c>
      <c r="Y347" s="550">
        <f t="shared" si="76"/>
        <v>0.25</v>
      </c>
      <c r="Z347" s="547"/>
      <c r="AA347" s="548">
        <v>0.23194444444444401</v>
      </c>
      <c r="AB347" s="551">
        <f t="shared" si="77"/>
        <v>0</v>
      </c>
      <c r="AC347" s="551">
        <f t="shared" si="78"/>
        <v>0</v>
      </c>
      <c r="AD347" s="551">
        <f t="shared" si="79"/>
        <v>0</v>
      </c>
      <c r="AE347" s="551">
        <f t="shared" si="80"/>
        <v>0</v>
      </c>
      <c r="AF347" s="551">
        <f t="shared" si="81"/>
        <v>0</v>
      </c>
      <c r="AG347" s="551">
        <f t="shared" si="82"/>
        <v>0.5</v>
      </c>
      <c r="AH347" s="552">
        <f t="shared" si="83"/>
        <v>0.5</v>
      </c>
    </row>
    <row r="348" spans="18:34" x14ac:dyDescent="0.25">
      <c r="R348" s="548">
        <v>0.23263888888888801</v>
      </c>
      <c r="S348" s="549">
        <f t="shared" si="70"/>
        <v>0</v>
      </c>
      <c r="T348" s="549">
        <f t="shared" si="71"/>
        <v>0</v>
      </c>
      <c r="U348" s="549">
        <f t="shared" si="72"/>
        <v>0</v>
      </c>
      <c r="V348" s="549">
        <f t="shared" si="73"/>
        <v>0</v>
      </c>
      <c r="W348" s="549">
        <f t="shared" si="74"/>
        <v>0</v>
      </c>
      <c r="X348" s="549">
        <f t="shared" si="75"/>
        <v>0.25</v>
      </c>
      <c r="Y348" s="550">
        <f t="shared" si="76"/>
        <v>0.25</v>
      </c>
      <c r="Z348" s="547"/>
      <c r="AA348" s="548">
        <v>0.23263888888888801</v>
      </c>
      <c r="AB348" s="551">
        <f t="shared" si="77"/>
        <v>0</v>
      </c>
      <c r="AC348" s="551">
        <f t="shared" si="78"/>
        <v>0</v>
      </c>
      <c r="AD348" s="551">
        <f t="shared" si="79"/>
        <v>0</v>
      </c>
      <c r="AE348" s="551">
        <f t="shared" si="80"/>
        <v>0</v>
      </c>
      <c r="AF348" s="551">
        <f t="shared" si="81"/>
        <v>0</v>
      </c>
      <c r="AG348" s="551">
        <f t="shared" si="82"/>
        <v>0.5</v>
      </c>
      <c r="AH348" s="552">
        <f t="shared" si="83"/>
        <v>0.5</v>
      </c>
    </row>
    <row r="349" spans="18:34" x14ac:dyDescent="0.25">
      <c r="R349" s="548">
        <v>0.233333333333333</v>
      </c>
      <c r="S349" s="549">
        <f t="shared" si="70"/>
        <v>0</v>
      </c>
      <c r="T349" s="549">
        <f t="shared" si="71"/>
        <v>0</v>
      </c>
      <c r="U349" s="549">
        <f t="shared" si="72"/>
        <v>0</v>
      </c>
      <c r="V349" s="549">
        <f t="shared" si="73"/>
        <v>0</v>
      </c>
      <c r="W349" s="549">
        <f t="shared" si="74"/>
        <v>0</v>
      </c>
      <c r="X349" s="549">
        <f t="shared" si="75"/>
        <v>0.25</v>
      </c>
      <c r="Y349" s="550">
        <f t="shared" si="76"/>
        <v>0.25</v>
      </c>
      <c r="Z349" s="547"/>
      <c r="AA349" s="548">
        <v>0.233333333333333</v>
      </c>
      <c r="AB349" s="551">
        <f t="shared" si="77"/>
        <v>0</v>
      </c>
      <c r="AC349" s="551">
        <f t="shared" si="78"/>
        <v>0</v>
      </c>
      <c r="AD349" s="551">
        <f t="shared" si="79"/>
        <v>0</v>
      </c>
      <c r="AE349" s="551">
        <f t="shared" si="80"/>
        <v>0</v>
      </c>
      <c r="AF349" s="551">
        <f t="shared" si="81"/>
        <v>0</v>
      </c>
      <c r="AG349" s="551">
        <f t="shared" si="82"/>
        <v>0.5</v>
      </c>
      <c r="AH349" s="552">
        <f t="shared" si="83"/>
        <v>0.5</v>
      </c>
    </row>
    <row r="350" spans="18:34" x14ac:dyDescent="0.25">
      <c r="R350" s="548">
        <v>0.234027777777777</v>
      </c>
      <c r="S350" s="549">
        <f t="shared" si="70"/>
        <v>0</v>
      </c>
      <c r="T350" s="549">
        <f t="shared" si="71"/>
        <v>0</v>
      </c>
      <c r="U350" s="549">
        <f t="shared" si="72"/>
        <v>0</v>
      </c>
      <c r="V350" s="549">
        <f t="shared" si="73"/>
        <v>0</v>
      </c>
      <c r="W350" s="549">
        <f t="shared" si="74"/>
        <v>0</v>
      </c>
      <c r="X350" s="549">
        <f t="shared" si="75"/>
        <v>0.25</v>
      </c>
      <c r="Y350" s="550">
        <f t="shared" si="76"/>
        <v>0.25</v>
      </c>
      <c r="Z350" s="547"/>
      <c r="AA350" s="548">
        <v>0.234027777777777</v>
      </c>
      <c r="AB350" s="551">
        <f t="shared" si="77"/>
        <v>0</v>
      </c>
      <c r="AC350" s="551">
        <f t="shared" si="78"/>
        <v>0</v>
      </c>
      <c r="AD350" s="551">
        <f t="shared" si="79"/>
        <v>0</v>
      </c>
      <c r="AE350" s="551">
        <f t="shared" si="80"/>
        <v>0</v>
      </c>
      <c r="AF350" s="551">
        <f t="shared" si="81"/>
        <v>0</v>
      </c>
      <c r="AG350" s="551">
        <f t="shared" si="82"/>
        <v>0.5</v>
      </c>
      <c r="AH350" s="552">
        <f t="shared" si="83"/>
        <v>0.5</v>
      </c>
    </row>
    <row r="351" spans="18:34" x14ac:dyDescent="0.25">
      <c r="R351" s="548">
        <v>0.234722222222222</v>
      </c>
      <c r="S351" s="549">
        <f t="shared" si="70"/>
        <v>0</v>
      </c>
      <c r="T351" s="549">
        <f t="shared" si="71"/>
        <v>0</v>
      </c>
      <c r="U351" s="549">
        <f t="shared" si="72"/>
        <v>0</v>
      </c>
      <c r="V351" s="549">
        <f t="shared" si="73"/>
        <v>0</v>
      </c>
      <c r="W351" s="549">
        <f t="shared" si="74"/>
        <v>0</v>
      </c>
      <c r="X351" s="549">
        <f t="shared" si="75"/>
        <v>0.25</v>
      </c>
      <c r="Y351" s="550">
        <f t="shared" si="76"/>
        <v>0.25</v>
      </c>
      <c r="Z351" s="547"/>
      <c r="AA351" s="548">
        <v>0.234722222222222</v>
      </c>
      <c r="AB351" s="551">
        <f t="shared" si="77"/>
        <v>0</v>
      </c>
      <c r="AC351" s="551">
        <f t="shared" si="78"/>
        <v>0</v>
      </c>
      <c r="AD351" s="551">
        <f t="shared" si="79"/>
        <v>0</v>
      </c>
      <c r="AE351" s="551">
        <f t="shared" si="80"/>
        <v>0</v>
      </c>
      <c r="AF351" s="551">
        <f t="shared" si="81"/>
        <v>0</v>
      </c>
      <c r="AG351" s="551">
        <f t="shared" si="82"/>
        <v>0.5</v>
      </c>
      <c r="AH351" s="552">
        <f t="shared" si="83"/>
        <v>0.5</v>
      </c>
    </row>
    <row r="352" spans="18:34" x14ac:dyDescent="0.25">
      <c r="R352" s="548">
        <v>0.235416666666666</v>
      </c>
      <c r="S352" s="549">
        <f t="shared" si="70"/>
        <v>0</v>
      </c>
      <c r="T352" s="549">
        <f t="shared" si="71"/>
        <v>0</v>
      </c>
      <c r="U352" s="549">
        <f t="shared" si="72"/>
        <v>0</v>
      </c>
      <c r="V352" s="549">
        <f t="shared" si="73"/>
        <v>0</v>
      </c>
      <c r="W352" s="549">
        <f t="shared" si="74"/>
        <v>0</v>
      </c>
      <c r="X352" s="549">
        <f t="shared" si="75"/>
        <v>0.25</v>
      </c>
      <c r="Y352" s="550">
        <f t="shared" si="76"/>
        <v>0.25</v>
      </c>
      <c r="Z352" s="547"/>
      <c r="AA352" s="548">
        <v>0.235416666666666</v>
      </c>
      <c r="AB352" s="551">
        <f t="shared" si="77"/>
        <v>0</v>
      </c>
      <c r="AC352" s="551">
        <f t="shared" si="78"/>
        <v>0</v>
      </c>
      <c r="AD352" s="551">
        <f t="shared" si="79"/>
        <v>0</v>
      </c>
      <c r="AE352" s="551">
        <f t="shared" si="80"/>
        <v>0</v>
      </c>
      <c r="AF352" s="551">
        <f t="shared" si="81"/>
        <v>0</v>
      </c>
      <c r="AG352" s="551">
        <f t="shared" si="82"/>
        <v>0.5</v>
      </c>
      <c r="AH352" s="552">
        <f t="shared" si="83"/>
        <v>0.5</v>
      </c>
    </row>
    <row r="353" spans="18:34" x14ac:dyDescent="0.25">
      <c r="R353" s="548">
        <v>0.23611111111111099</v>
      </c>
      <c r="S353" s="549">
        <f t="shared" si="70"/>
        <v>0</v>
      </c>
      <c r="T353" s="549">
        <f t="shared" si="71"/>
        <v>0</v>
      </c>
      <c r="U353" s="549">
        <f t="shared" si="72"/>
        <v>0</v>
      </c>
      <c r="V353" s="549">
        <f t="shared" si="73"/>
        <v>0</v>
      </c>
      <c r="W353" s="549">
        <f t="shared" si="74"/>
        <v>0</v>
      </c>
      <c r="X353" s="549">
        <f t="shared" si="75"/>
        <v>0.25</v>
      </c>
      <c r="Y353" s="550">
        <f t="shared" si="76"/>
        <v>0.25</v>
      </c>
      <c r="Z353" s="547"/>
      <c r="AA353" s="548">
        <v>0.23611111111111099</v>
      </c>
      <c r="AB353" s="551">
        <f t="shared" si="77"/>
        <v>0</v>
      </c>
      <c r="AC353" s="551">
        <f t="shared" si="78"/>
        <v>0</v>
      </c>
      <c r="AD353" s="551">
        <f t="shared" si="79"/>
        <v>0</v>
      </c>
      <c r="AE353" s="551">
        <f t="shared" si="80"/>
        <v>0</v>
      </c>
      <c r="AF353" s="551">
        <f t="shared" si="81"/>
        <v>0</v>
      </c>
      <c r="AG353" s="551">
        <f t="shared" si="82"/>
        <v>0.5</v>
      </c>
      <c r="AH353" s="552">
        <f t="shared" si="83"/>
        <v>0.5</v>
      </c>
    </row>
    <row r="354" spans="18:34" x14ac:dyDescent="0.25">
      <c r="R354" s="548">
        <v>0.23680555555555499</v>
      </c>
      <c r="S354" s="549">
        <f t="shared" si="70"/>
        <v>0</v>
      </c>
      <c r="T354" s="549">
        <f t="shared" si="71"/>
        <v>0</v>
      </c>
      <c r="U354" s="549">
        <f t="shared" si="72"/>
        <v>0</v>
      </c>
      <c r="V354" s="549">
        <f t="shared" si="73"/>
        <v>0</v>
      </c>
      <c r="W354" s="549">
        <f t="shared" si="74"/>
        <v>0</v>
      </c>
      <c r="X354" s="549">
        <f t="shared" si="75"/>
        <v>0.25</v>
      </c>
      <c r="Y354" s="550">
        <f t="shared" si="76"/>
        <v>0.25</v>
      </c>
      <c r="Z354" s="547"/>
      <c r="AA354" s="548">
        <v>0.23680555555555499</v>
      </c>
      <c r="AB354" s="551">
        <f t="shared" si="77"/>
        <v>0</v>
      </c>
      <c r="AC354" s="551">
        <f t="shared" si="78"/>
        <v>0</v>
      </c>
      <c r="AD354" s="551">
        <f t="shared" si="79"/>
        <v>0</v>
      </c>
      <c r="AE354" s="551">
        <f t="shared" si="80"/>
        <v>0</v>
      </c>
      <c r="AF354" s="551">
        <f t="shared" si="81"/>
        <v>0</v>
      </c>
      <c r="AG354" s="551">
        <f t="shared" si="82"/>
        <v>0.5</v>
      </c>
      <c r="AH354" s="552">
        <f t="shared" si="83"/>
        <v>0.5</v>
      </c>
    </row>
    <row r="355" spans="18:34" x14ac:dyDescent="0.25">
      <c r="R355" s="548">
        <v>0.23749999999999999</v>
      </c>
      <c r="S355" s="549">
        <f t="shared" si="70"/>
        <v>0</v>
      </c>
      <c r="T355" s="549">
        <f t="shared" si="71"/>
        <v>0</v>
      </c>
      <c r="U355" s="549">
        <f t="shared" si="72"/>
        <v>0</v>
      </c>
      <c r="V355" s="549">
        <f t="shared" si="73"/>
        <v>0</v>
      </c>
      <c r="W355" s="549">
        <f t="shared" si="74"/>
        <v>0</v>
      </c>
      <c r="X355" s="549">
        <f t="shared" si="75"/>
        <v>0.25</v>
      </c>
      <c r="Y355" s="550">
        <f t="shared" si="76"/>
        <v>0.25</v>
      </c>
      <c r="Z355" s="547"/>
      <c r="AA355" s="548">
        <v>0.23749999999999999</v>
      </c>
      <c r="AB355" s="551">
        <f t="shared" si="77"/>
        <v>0</v>
      </c>
      <c r="AC355" s="551">
        <f t="shared" si="78"/>
        <v>0</v>
      </c>
      <c r="AD355" s="551">
        <f t="shared" si="79"/>
        <v>0</v>
      </c>
      <c r="AE355" s="551">
        <f t="shared" si="80"/>
        <v>0</v>
      </c>
      <c r="AF355" s="551">
        <f t="shared" si="81"/>
        <v>0</v>
      </c>
      <c r="AG355" s="551">
        <f t="shared" si="82"/>
        <v>0.5</v>
      </c>
      <c r="AH355" s="552">
        <f t="shared" si="83"/>
        <v>0.5</v>
      </c>
    </row>
    <row r="356" spans="18:34" x14ac:dyDescent="0.25">
      <c r="R356" s="548">
        <v>0.23819444444444399</v>
      </c>
      <c r="S356" s="549">
        <f t="shared" si="70"/>
        <v>0</v>
      </c>
      <c r="T356" s="549">
        <f t="shared" si="71"/>
        <v>0</v>
      </c>
      <c r="U356" s="549">
        <f t="shared" si="72"/>
        <v>0</v>
      </c>
      <c r="V356" s="549">
        <f t="shared" si="73"/>
        <v>0</v>
      </c>
      <c r="W356" s="549">
        <f t="shared" si="74"/>
        <v>0</v>
      </c>
      <c r="X356" s="549">
        <f t="shared" si="75"/>
        <v>0.25</v>
      </c>
      <c r="Y356" s="550">
        <f t="shared" si="76"/>
        <v>0.25</v>
      </c>
      <c r="Z356" s="547"/>
      <c r="AA356" s="548">
        <v>0.23819444444444399</v>
      </c>
      <c r="AB356" s="551">
        <f t="shared" si="77"/>
        <v>0</v>
      </c>
      <c r="AC356" s="551">
        <f t="shared" si="78"/>
        <v>0</v>
      </c>
      <c r="AD356" s="551">
        <f t="shared" si="79"/>
        <v>0</v>
      </c>
      <c r="AE356" s="551">
        <f t="shared" si="80"/>
        <v>0</v>
      </c>
      <c r="AF356" s="551">
        <f t="shared" si="81"/>
        <v>0</v>
      </c>
      <c r="AG356" s="551">
        <f t="shared" si="82"/>
        <v>0.5</v>
      </c>
      <c r="AH356" s="552">
        <f t="shared" si="83"/>
        <v>0.5</v>
      </c>
    </row>
    <row r="357" spans="18:34" x14ac:dyDescent="0.25">
      <c r="R357" s="548">
        <v>0.23888888888888801</v>
      </c>
      <c r="S357" s="549">
        <f t="shared" si="70"/>
        <v>0</v>
      </c>
      <c r="T357" s="549">
        <f t="shared" si="71"/>
        <v>0</v>
      </c>
      <c r="U357" s="549">
        <f t="shared" si="72"/>
        <v>0</v>
      </c>
      <c r="V357" s="549">
        <f t="shared" si="73"/>
        <v>0</v>
      </c>
      <c r="W357" s="549">
        <f t="shared" si="74"/>
        <v>0</v>
      </c>
      <c r="X357" s="549">
        <f t="shared" si="75"/>
        <v>0.25</v>
      </c>
      <c r="Y357" s="550">
        <f t="shared" si="76"/>
        <v>0.25</v>
      </c>
      <c r="Z357" s="547"/>
      <c r="AA357" s="548">
        <v>0.23888888888888801</v>
      </c>
      <c r="AB357" s="551">
        <f t="shared" si="77"/>
        <v>0</v>
      </c>
      <c r="AC357" s="551">
        <f t="shared" si="78"/>
        <v>0</v>
      </c>
      <c r="AD357" s="551">
        <f t="shared" si="79"/>
        <v>0</v>
      </c>
      <c r="AE357" s="551">
        <f t="shared" si="80"/>
        <v>0</v>
      </c>
      <c r="AF357" s="551">
        <f t="shared" si="81"/>
        <v>0</v>
      </c>
      <c r="AG357" s="551">
        <f t="shared" si="82"/>
        <v>0.5</v>
      </c>
      <c r="AH357" s="552">
        <f t="shared" si="83"/>
        <v>0.5</v>
      </c>
    </row>
    <row r="358" spans="18:34" x14ac:dyDescent="0.25">
      <c r="R358" s="548">
        <v>0.23958333333333301</v>
      </c>
      <c r="S358" s="549">
        <f t="shared" si="70"/>
        <v>0</v>
      </c>
      <c r="T358" s="549">
        <f t="shared" si="71"/>
        <v>0</v>
      </c>
      <c r="U358" s="549">
        <f t="shared" si="72"/>
        <v>0</v>
      </c>
      <c r="V358" s="549">
        <f t="shared" si="73"/>
        <v>0</v>
      </c>
      <c r="W358" s="549">
        <f t="shared" si="74"/>
        <v>0</v>
      </c>
      <c r="X358" s="549">
        <f t="shared" si="75"/>
        <v>0.25</v>
      </c>
      <c r="Y358" s="550">
        <f t="shared" si="76"/>
        <v>0.25</v>
      </c>
      <c r="Z358" s="547"/>
      <c r="AA358" s="548">
        <v>0.23958333333333301</v>
      </c>
      <c r="AB358" s="551">
        <f t="shared" si="77"/>
        <v>0</v>
      </c>
      <c r="AC358" s="551">
        <f t="shared" si="78"/>
        <v>0</v>
      </c>
      <c r="AD358" s="551">
        <f t="shared" si="79"/>
        <v>0</v>
      </c>
      <c r="AE358" s="551">
        <f t="shared" si="80"/>
        <v>0</v>
      </c>
      <c r="AF358" s="551">
        <f t="shared" si="81"/>
        <v>0</v>
      </c>
      <c r="AG358" s="551">
        <f t="shared" si="82"/>
        <v>0.5</v>
      </c>
      <c r="AH358" s="552">
        <f t="shared" si="83"/>
        <v>0.5</v>
      </c>
    </row>
    <row r="359" spans="18:34" x14ac:dyDescent="0.25">
      <c r="R359" s="548">
        <v>0.24027777777777701</v>
      </c>
      <c r="S359" s="549">
        <f t="shared" si="70"/>
        <v>0</v>
      </c>
      <c r="T359" s="549">
        <f t="shared" si="71"/>
        <v>0</v>
      </c>
      <c r="U359" s="549">
        <f t="shared" si="72"/>
        <v>0</v>
      </c>
      <c r="V359" s="549">
        <f t="shared" si="73"/>
        <v>0</v>
      </c>
      <c r="W359" s="549">
        <f t="shared" si="74"/>
        <v>0</v>
      </c>
      <c r="X359" s="549">
        <f t="shared" si="75"/>
        <v>0.25</v>
      </c>
      <c r="Y359" s="550">
        <f t="shared" si="76"/>
        <v>0.25</v>
      </c>
      <c r="Z359" s="547"/>
      <c r="AA359" s="548">
        <v>0.24027777777777701</v>
      </c>
      <c r="AB359" s="551">
        <f t="shared" si="77"/>
        <v>0</v>
      </c>
      <c r="AC359" s="551">
        <f t="shared" si="78"/>
        <v>0</v>
      </c>
      <c r="AD359" s="551">
        <f t="shared" si="79"/>
        <v>0</v>
      </c>
      <c r="AE359" s="551">
        <f t="shared" si="80"/>
        <v>0</v>
      </c>
      <c r="AF359" s="551">
        <f t="shared" si="81"/>
        <v>0</v>
      </c>
      <c r="AG359" s="551">
        <f t="shared" si="82"/>
        <v>0.5</v>
      </c>
      <c r="AH359" s="552">
        <f t="shared" si="83"/>
        <v>0.5</v>
      </c>
    </row>
    <row r="360" spans="18:34" x14ac:dyDescent="0.25">
      <c r="R360" s="548">
        <v>0.240972222222222</v>
      </c>
      <c r="S360" s="549">
        <f t="shared" si="70"/>
        <v>0</v>
      </c>
      <c r="T360" s="549">
        <f t="shared" si="71"/>
        <v>0</v>
      </c>
      <c r="U360" s="549">
        <f t="shared" si="72"/>
        <v>0</v>
      </c>
      <c r="V360" s="549">
        <f t="shared" si="73"/>
        <v>0</v>
      </c>
      <c r="W360" s="549">
        <f t="shared" si="74"/>
        <v>0</v>
      </c>
      <c r="X360" s="549">
        <f t="shared" si="75"/>
        <v>0.25</v>
      </c>
      <c r="Y360" s="550">
        <f t="shared" si="76"/>
        <v>0.25</v>
      </c>
      <c r="Z360" s="547"/>
      <c r="AA360" s="548">
        <v>0.240972222222222</v>
      </c>
      <c r="AB360" s="551">
        <f t="shared" si="77"/>
        <v>0</v>
      </c>
      <c r="AC360" s="551">
        <f t="shared" si="78"/>
        <v>0</v>
      </c>
      <c r="AD360" s="551">
        <f t="shared" si="79"/>
        <v>0</v>
      </c>
      <c r="AE360" s="551">
        <f t="shared" si="80"/>
        <v>0</v>
      </c>
      <c r="AF360" s="551">
        <f t="shared" si="81"/>
        <v>0</v>
      </c>
      <c r="AG360" s="551">
        <f t="shared" si="82"/>
        <v>0.5</v>
      </c>
      <c r="AH360" s="552">
        <f t="shared" si="83"/>
        <v>0.5</v>
      </c>
    </row>
    <row r="361" spans="18:34" x14ac:dyDescent="0.25">
      <c r="R361" s="548">
        <v>0.241666666666666</v>
      </c>
      <c r="S361" s="549">
        <f t="shared" si="70"/>
        <v>0</v>
      </c>
      <c r="T361" s="549">
        <f t="shared" si="71"/>
        <v>0</v>
      </c>
      <c r="U361" s="549">
        <f t="shared" si="72"/>
        <v>0</v>
      </c>
      <c r="V361" s="549">
        <f t="shared" si="73"/>
        <v>0</v>
      </c>
      <c r="W361" s="549">
        <f t="shared" si="74"/>
        <v>0</v>
      </c>
      <c r="X361" s="549">
        <f t="shared" si="75"/>
        <v>0.25</v>
      </c>
      <c r="Y361" s="550">
        <f t="shared" si="76"/>
        <v>0.25</v>
      </c>
      <c r="Z361" s="547"/>
      <c r="AA361" s="548">
        <v>0.241666666666666</v>
      </c>
      <c r="AB361" s="551">
        <f t="shared" si="77"/>
        <v>0</v>
      </c>
      <c r="AC361" s="551">
        <f t="shared" si="78"/>
        <v>0</v>
      </c>
      <c r="AD361" s="551">
        <f t="shared" si="79"/>
        <v>0</v>
      </c>
      <c r="AE361" s="551">
        <f t="shared" si="80"/>
        <v>0</v>
      </c>
      <c r="AF361" s="551">
        <f t="shared" si="81"/>
        <v>0</v>
      </c>
      <c r="AG361" s="551">
        <f t="shared" si="82"/>
        <v>0.5</v>
      </c>
      <c r="AH361" s="552">
        <f t="shared" si="83"/>
        <v>0.5</v>
      </c>
    </row>
    <row r="362" spans="18:34" x14ac:dyDescent="0.25">
      <c r="R362" s="548">
        <v>0.242361111111111</v>
      </c>
      <c r="S362" s="549">
        <f t="shared" si="70"/>
        <v>0</v>
      </c>
      <c r="T362" s="549">
        <f t="shared" si="71"/>
        <v>0</v>
      </c>
      <c r="U362" s="549">
        <f t="shared" si="72"/>
        <v>0</v>
      </c>
      <c r="V362" s="549">
        <f t="shared" si="73"/>
        <v>0</v>
      </c>
      <c r="W362" s="549">
        <f t="shared" si="74"/>
        <v>0</v>
      </c>
      <c r="X362" s="549">
        <f t="shared" si="75"/>
        <v>0.25</v>
      </c>
      <c r="Y362" s="550">
        <f t="shared" si="76"/>
        <v>0.25</v>
      </c>
      <c r="Z362" s="547"/>
      <c r="AA362" s="548">
        <v>0.242361111111111</v>
      </c>
      <c r="AB362" s="551">
        <f t="shared" si="77"/>
        <v>0</v>
      </c>
      <c r="AC362" s="551">
        <f t="shared" si="78"/>
        <v>0</v>
      </c>
      <c r="AD362" s="551">
        <f t="shared" si="79"/>
        <v>0</v>
      </c>
      <c r="AE362" s="551">
        <f t="shared" si="80"/>
        <v>0</v>
      </c>
      <c r="AF362" s="551">
        <f t="shared" si="81"/>
        <v>0</v>
      </c>
      <c r="AG362" s="551">
        <f t="shared" si="82"/>
        <v>0.5</v>
      </c>
      <c r="AH362" s="552">
        <f t="shared" si="83"/>
        <v>0.5</v>
      </c>
    </row>
    <row r="363" spans="18:34" x14ac:dyDescent="0.25">
      <c r="R363" s="548">
        <v>0.243055555555555</v>
      </c>
      <c r="S363" s="549">
        <f t="shared" si="70"/>
        <v>0</v>
      </c>
      <c r="T363" s="549">
        <f t="shared" si="71"/>
        <v>0</v>
      </c>
      <c r="U363" s="549">
        <f t="shared" si="72"/>
        <v>0</v>
      </c>
      <c r="V363" s="549">
        <f t="shared" si="73"/>
        <v>0</v>
      </c>
      <c r="W363" s="549">
        <f t="shared" si="74"/>
        <v>0</v>
      </c>
      <c r="X363" s="549">
        <f t="shared" si="75"/>
        <v>0.25</v>
      </c>
      <c r="Y363" s="550">
        <f t="shared" si="76"/>
        <v>0.25</v>
      </c>
      <c r="Z363" s="547"/>
      <c r="AA363" s="548">
        <v>0.243055555555555</v>
      </c>
      <c r="AB363" s="551">
        <f t="shared" si="77"/>
        <v>0</v>
      </c>
      <c r="AC363" s="551">
        <f t="shared" si="78"/>
        <v>0</v>
      </c>
      <c r="AD363" s="551">
        <f t="shared" si="79"/>
        <v>0</v>
      </c>
      <c r="AE363" s="551">
        <f t="shared" si="80"/>
        <v>0</v>
      </c>
      <c r="AF363" s="551">
        <f t="shared" si="81"/>
        <v>0</v>
      </c>
      <c r="AG363" s="551">
        <f t="shared" si="82"/>
        <v>0.5</v>
      </c>
      <c r="AH363" s="552">
        <f t="shared" si="83"/>
        <v>0.5</v>
      </c>
    </row>
    <row r="364" spans="18:34" x14ac:dyDescent="0.25">
      <c r="R364" s="548">
        <v>0.24374999999999999</v>
      </c>
      <c r="S364" s="549">
        <f t="shared" si="70"/>
        <v>0</v>
      </c>
      <c r="T364" s="549">
        <f t="shared" si="71"/>
        <v>0</v>
      </c>
      <c r="U364" s="549">
        <f t="shared" si="72"/>
        <v>0</v>
      </c>
      <c r="V364" s="549">
        <f t="shared" si="73"/>
        <v>0</v>
      </c>
      <c r="W364" s="549">
        <f t="shared" si="74"/>
        <v>0</v>
      </c>
      <c r="X364" s="549">
        <f t="shared" si="75"/>
        <v>0.25</v>
      </c>
      <c r="Y364" s="550">
        <f t="shared" si="76"/>
        <v>0.25</v>
      </c>
      <c r="Z364" s="547"/>
      <c r="AA364" s="548">
        <v>0.24374999999999999</v>
      </c>
      <c r="AB364" s="551">
        <f t="shared" si="77"/>
        <v>0</v>
      </c>
      <c r="AC364" s="551">
        <f t="shared" si="78"/>
        <v>0</v>
      </c>
      <c r="AD364" s="551">
        <f t="shared" si="79"/>
        <v>0</v>
      </c>
      <c r="AE364" s="551">
        <f t="shared" si="80"/>
        <v>0</v>
      </c>
      <c r="AF364" s="551">
        <f t="shared" si="81"/>
        <v>0</v>
      </c>
      <c r="AG364" s="551">
        <f t="shared" si="82"/>
        <v>0.5</v>
      </c>
      <c r="AH364" s="552">
        <f t="shared" si="83"/>
        <v>0.5</v>
      </c>
    </row>
    <row r="365" spans="18:34" x14ac:dyDescent="0.25">
      <c r="R365" s="548">
        <v>0.24444444444444399</v>
      </c>
      <c r="S365" s="549">
        <f t="shared" si="70"/>
        <v>0</v>
      </c>
      <c r="T365" s="549">
        <f t="shared" si="71"/>
        <v>0</v>
      </c>
      <c r="U365" s="549">
        <f t="shared" si="72"/>
        <v>0</v>
      </c>
      <c r="V365" s="549">
        <f t="shared" si="73"/>
        <v>0</v>
      </c>
      <c r="W365" s="549">
        <f t="shared" si="74"/>
        <v>0</v>
      </c>
      <c r="X365" s="549">
        <f t="shared" si="75"/>
        <v>0.25</v>
      </c>
      <c r="Y365" s="550">
        <f t="shared" si="76"/>
        <v>0.25</v>
      </c>
      <c r="Z365" s="547"/>
      <c r="AA365" s="548">
        <v>0.24444444444444399</v>
      </c>
      <c r="AB365" s="551">
        <f t="shared" si="77"/>
        <v>0</v>
      </c>
      <c r="AC365" s="551">
        <f t="shared" si="78"/>
        <v>0</v>
      </c>
      <c r="AD365" s="551">
        <f t="shared" si="79"/>
        <v>0</v>
      </c>
      <c r="AE365" s="551">
        <f t="shared" si="80"/>
        <v>0</v>
      </c>
      <c r="AF365" s="551">
        <f t="shared" si="81"/>
        <v>0</v>
      </c>
      <c r="AG365" s="551">
        <f t="shared" si="82"/>
        <v>0.5</v>
      </c>
      <c r="AH365" s="552">
        <f t="shared" si="83"/>
        <v>0.5</v>
      </c>
    </row>
    <row r="366" spans="18:34" x14ac:dyDescent="0.25">
      <c r="R366" s="548">
        <v>0.24513888888888799</v>
      </c>
      <c r="S366" s="549">
        <f t="shared" si="70"/>
        <v>0</v>
      </c>
      <c r="T366" s="549">
        <f t="shared" si="71"/>
        <v>0</v>
      </c>
      <c r="U366" s="549">
        <f t="shared" si="72"/>
        <v>0</v>
      </c>
      <c r="V366" s="549">
        <f t="shared" si="73"/>
        <v>0</v>
      </c>
      <c r="W366" s="549">
        <f t="shared" si="74"/>
        <v>0</v>
      </c>
      <c r="X366" s="549">
        <f t="shared" si="75"/>
        <v>0.25</v>
      </c>
      <c r="Y366" s="550">
        <f t="shared" si="76"/>
        <v>0.25</v>
      </c>
      <c r="Z366" s="547"/>
      <c r="AA366" s="548">
        <v>0.24513888888888799</v>
      </c>
      <c r="AB366" s="551">
        <f t="shared" si="77"/>
        <v>0</v>
      </c>
      <c r="AC366" s="551">
        <f t="shared" si="78"/>
        <v>0</v>
      </c>
      <c r="AD366" s="551">
        <f t="shared" si="79"/>
        <v>0</v>
      </c>
      <c r="AE366" s="551">
        <f t="shared" si="80"/>
        <v>0</v>
      </c>
      <c r="AF366" s="551">
        <f t="shared" si="81"/>
        <v>0</v>
      </c>
      <c r="AG366" s="551">
        <f t="shared" si="82"/>
        <v>0.5</v>
      </c>
      <c r="AH366" s="552">
        <f t="shared" si="83"/>
        <v>0.5</v>
      </c>
    </row>
    <row r="367" spans="18:34" x14ac:dyDescent="0.25">
      <c r="R367" s="548">
        <v>0.24583333333333299</v>
      </c>
      <c r="S367" s="549">
        <f t="shared" si="70"/>
        <v>0</v>
      </c>
      <c r="T367" s="549">
        <f t="shared" si="71"/>
        <v>0</v>
      </c>
      <c r="U367" s="549">
        <f t="shared" si="72"/>
        <v>0</v>
      </c>
      <c r="V367" s="549">
        <f t="shared" si="73"/>
        <v>0</v>
      </c>
      <c r="W367" s="549">
        <f t="shared" si="74"/>
        <v>0</v>
      </c>
      <c r="X367" s="549">
        <f t="shared" si="75"/>
        <v>0.25</v>
      </c>
      <c r="Y367" s="550">
        <f t="shared" si="76"/>
        <v>0.25</v>
      </c>
      <c r="Z367" s="547"/>
      <c r="AA367" s="548">
        <v>0.24583333333333299</v>
      </c>
      <c r="AB367" s="551">
        <f t="shared" si="77"/>
        <v>0</v>
      </c>
      <c r="AC367" s="551">
        <f t="shared" si="78"/>
        <v>0</v>
      </c>
      <c r="AD367" s="551">
        <f t="shared" si="79"/>
        <v>0</v>
      </c>
      <c r="AE367" s="551">
        <f t="shared" si="80"/>
        <v>0</v>
      </c>
      <c r="AF367" s="551">
        <f t="shared" si="81"/>
        <v>0</v>
      </c>
      <c r="AG367" s="551">
        <f t="shared" si="82"/>
        <v>0.5</v>
      </c>
      <c r="AH367" s="552">
        <f t="shared" si="83"/>
        <v>0.5</v>
      </c>
    </row>
    <row r="368" spans="18:34" x14ac:dyDescent="0.25">
      <c r="R368" s="548">
        <v>0.24652777777777701</v>
      </c>
      <c r="S368" s="549">
        <f t="shared" si="70"/>
        <v>0</v>
      </c>
      <c r="T368" s="549">
        <f t="shared" si="71"/>
        <v>0</v>
      </c>
      <c r="U368" s="549">
        <f t="shared" si="72"/>
        <v>0</v>
      </c>
      <c r="V368" s="549">
        <f t="shared" si="73"/>
        <v>0</v>
      </c>
      <c r="W368" s="549">
        <f t="shared" si="74"/>
        <v>0</v>
      </c>
      <c r="X368" s="549">
        <f t="shared" si="75"/>
        <v>0.25</v>
      </c>
      <c r="Y368" s="550">
        <f t="shared" si="76"/>
        <v>0.25</v>
      </c>
      <c r="Z368" s="547"/>
      <c r="AA368" s="548">
        <v>0.24652777777777701</v>
      </c>
      <c r="AB368" s="551">
        <f t="shared" si="77"/>
        <v>0</v>
      </c>
      <c r="AC368" s="551">
        <f t="shared" si="78"/>
        <v>0</v>
      </c>
      <c r="AD368" s="551">
        <f t="shared" si="79"/>
        <v>0</v>
      </c>
      <c r="AE368" s="551">
        <f t="shared" si="80"/>
        <v>0</v>
      </c>
      <c r="AF368" s="551">
        <f t="shared" si="81"/>
        <v>0</v>
      </c>
      <c r="AG368" s="551">
        <f t="shared" si="82"/>
        <v>0.5</v>
      </c>
      <c r="AH368" s="552">
        <f t="shared" si="83"/>
        <v>0.5</v>
      </c>
    </row>
    <row r="369" spans="18:34" x14ac:dyDescent="0.25">
      <c r="R369" s="548">
        <v>0.24722222222222201</v>
      </c>
      <c r="S369" s="549">
        <f t="shared" si="70"/>
        <v>0</v>
      </c>
      <c r="T369" s="549">
        <f t="shared" si="71"/>
        <v>0</v>
      </c>
      <c r="U369" s="549">
        <f t="shared" si="72"/>
        <v>0</v>
      </c>
      <c r="V369" s="549">
        <f t="shared" si="73"/>
        <v>0</v>
      </c>
      <c r="W369" s="549">
        <f t="shared" si="74"/>
        <v>0</v>
      </c>
      <c r="X369" s="549">
        <f t="shared" si="75"/>
        <v>0.25</v>
      </c>
      <c r="Y369" s="550">
        <f t="shared" si="76"/>
        <v>0.25</v>
      </c>
      <c r="Z369" s="547"/>
      <c r="AA369" s="548">
        <v>0.24722222222222201</v>
      </c>
      <c r="AB369" s="551">
        <f t="shared" si="77"/>
        <v>0</v>
      </c>
      <c r="AC369" s="551">
        <f t="shared" si="78"/>
        <v>0</v>
      </c>
      <c r="AD369" s="551">
        <f t="shared" si="79"/>
        <v>0</v>
      </c>
      <c r="AE369" s="551">
        <f t="shared" si="80"/>
        <v>0</v>
      </c>
      <c r="AF369" s="551">
        <f t="shared" si="81"/>
        <v>0</v>
      </c>
      <c r="AG369" s="551">
        <f t="shared" si="82"/>
        <v>0.5</v>
      </c>
      <c r="AH369" s="552">
        <f t="shared" si="83"/>
        <v>0.5</v>
      </c>
    </row>
    <row r="370" spans="18:34" x14ac:dyDescent="0.25">
      <c r="R370" s="548">
        <v>0.24791666666666601</v>
      </c>
      <c r="S370" s="549">
        <f t="shared" si="70"/>
        <v>0</v>
      </c>
      <c r="T370" s="549">
        <f t="shared" si="71"/>
        <v>0</v>
      </c>
      <c r="U370" s="549">
        <f t="shared" si="72"/>
        <v>0</v>
      </c>
      <c r="V370" s="549">
        <f t="shared" si="73"/>
        <v>0</v>
      </c>
      <c r="W370" s="549">
        <f t="shared" si="74"/>
        <v>0</v>
      </c>
      <c r="X370" s="549">
        <f t="shared" si="75"/>
        <v>0.25</v>
      </c>
      <c r="Y370" s="550">
        <f t="shared" si="76"/>
        <v>0.25</v>
      </c>
      <c r="Z370" s="547"/>
      <c r="AA370" s="548">
        <v>0.24791666666666601</v>
      </c>
      <c r="AB370" s="551">
        <f t="shared" si="77"/>
        <v>0</v>
      </c>
      <c r="AC370" s="551">
        <f t="shared" si="78"/>
        <v>0</v>
      </c>
      <c r="AD370" s="551">
        <f t="shared" si="79"/>
        <v>0</v>
      </c>
      <c r="AE370" s="551">
        <f t="shared" si="80"/>
        <v>0</v>
      </c>
      <c r="AF370" s="551">
        <f t="shared" si="81"/>
        <v>0</v>
      </c>
      <c r="AG370" s="551">
        <f t="shared" si="82"/>
        <v>0.5</v>
      </c>
      <c r="AH370" s="552">
        <f t="shared" si="83"/>
        <v>0.5</v>
      </c>
    </row>
    <row r="371" spans="18:34" x14ac:dyDescent="0.25">
      <c r="R371" s="548">
        <v>0.24861111111111101</v>
      </c>
      <c r="S371" s="549">
        <f t="shared" si="70"/>
        <v>0</v>
      </c>
      <c r="T371" s="549">
        <f t="shared" si="71"/>
        <v>0</v>
      </c>
      <c r="U371" s="549">
        <f t="shared" si="72"/>
        <v>0</v>
      </c>
      <c r="V371" s="549">
        <f t="shared" si="73"/>
        <v>0</v>
      </c>
      <c r="W371" s="549">
        <f t="shared" si="74"/>
        <v>0</v>
      </c>
      <c r="X371" s="549">
        <f t="shared" si="75"/>
        <v>0.25</v>
      </c>
      <c r="Y371" s="550">
        <f t="shared" si="76"/>
        <v>0.25</v>
      </c>
      <c r="Z371" s="547"/>
      <c r="AA371" s="548">
        <v>0.24861111111111101</v>
      </c>
      <c r="AB371" s="551">
        <f t="shared" si="77"/>
        <v>0</v>
      </c>
      <c r="AC371" s="551">
        <f t="shared" si="78"/>
        <v>0</v>
      </c>
      <c r="AD371" s="551">
        <f t="shared" si="79"/>
        <v>0</v>
      </c>
      <c r="AE371" s="551">
        <f t="shared" si="80"/>
        <v>0</v>
      </c>
      <c r="AF371" s="551">
        <f t="shared" si="81"/>
        <v>0</v>
      </c>
      <c r="AG371" s="551">
        <f t="shared" si="82"/>
        <v>0.5</v>
      </c>
      <c r="AH371" s="552">
        <f t="shared" si="83"/>
        <v>0.5</v>
      </c>
    </row>
    <row r="372" spans="18:34" x14ac:dyDescent="0.25">
      <c r="R372" s="548">
        <v>0.249305555555555</v>
      </c>
      <c r="S372" s="549">
        <f t="shared" si="70"/>
        <v>0</v>
      </c>
      <c r="T372" s="549">
        <f t="shared" si="71"/>
        <v>0</v>
      </c>
      <c r="U372" s="549">
        <f t="shared" si="72"/>
        <v>0</v>
      </c>
      <c r="V372" s="549">
        <f t="shared" si="73"/>
        <v>0</v>
      </c>
      <c r="W372" s="549">
        <f t="shared" si="74"/>
        <v>0</v>
      </c>
      <c r="X372" s="549">
        <f t="shared" si="75"/>
        <v>0.25</v>
      </c>
      <c r="Y372" s="550">
        <f t="shared" si="76"/>
        <v>0.25</v>
      </c>
      <c r="Z372" s="547"/>
      <c r="AA372" s="548">
        <v>0.249305555555555</v>
      </c>
      <c r="AB372" s="551">
        <f t="shared" si="77"/>
        <v>0</v>
      </c>
      <c r="AC372" s="551">
        <f t="shared" si="78"/>
        <v>0</v>
      </c>
      <c r="AD372" s="551">
        <f t="shared" si="79"/>
        <v>0</v>
      </c>
      <c r="AE372" s="551">
        <f t="shared" si="80"/>
        <v>0</v>
      </c>
      <c r="AF372" s="551">
        <f t="shared" si="81"/>
        <v>0</v>
      </c>
      <c r="AG372" s="551">
        <f t="shared" si="82"/>
        <v>0.5</v>
      </c>
      <c r="AH372" s="552">
        <f t="shared" si="83"/>
        <v>0.5</v>
      </c>
    </row>
    <row r="373" spans="18:34" x14ac:dyDescent="0.25">
      <c r="R373" s="548">
        <v>0.25</v>
      </c>
      <c r="S373" s="549">
        <f t="shared" si="70"/>
        <v>0</v>
      </c>
      <c r="T373" s="549">
        <f t="shared" si="71"/>
        <v>0</v>
      </c>
      <c r="U373" s="549">
        <f t="shared" si="72"/>
        <v>0</v>
      </c>
      <c r="V373" s="549">
        <f t="shared" si="73"/>
        <v>0</v>
      </c>
      <c r="W373" s="549">
        <f t="shared" si="74"/>
        <v>0</v>
      </c>
      <c r="X373" s="549">
        <f t="shared" si="75"/>
        <v>0.25</v>
      </c>
      <c r="Y373" s="550">
        <f t="shared" si="76"/>
        <v>0.25</v>
      </c>
      <c r="Z373" s="547"/>
      <c r="AA373" s="548">
        <v>0.25</v>
      </c>
      <c r="AB373" s="551">
        <f t="shared" si="77"/>
        <v>0</v>
      </c>
      <c r="AC373" s="551">
        <f t="shared" si="78"/>
        <v>0</v>
      </c>
      <c r="AD373" s="551">
        <f t="shared" si="79"/>
        <v>0</v>
      </c>
      <c r="AE373" s="551">
        <f t="shared" si="80"/>
        <v>0</v>
      </c>
      <c r="AF373" s="551">
        <f t="shared" si="81"/>
        <v>0</v>
      </c>
      <c r="AG373" s="551">
        <f t="shared" si="82"/>
        <v>0.5</v>
      </c>
      <c r="AH373" s="552">
        <f t="shared" si="83"/>
        <v>0.5</v>
      </c>
    </row>
    <row r="374" spans="18:34" x14ac:dyDescent="0.25">
      <c r="R374" s="548">
        <v>0.250694444444444</v>
      </c>
      <c r="S374" s="549">
        <f t="shared" si="70"/>
        <v>0</v>
      </c>
      <c r="T374" s="549">
        <f t="shared" si="71"/>
        <v>0</v>
      </c>
      <c r="U374" s="549">
        <f t="shared" si="72"/>
        <v>0</v>
      </c>
      <c r="V374" s="549">
        <f t="shared" si="73"/>
        <v>0</v>
      </c>
      <c r="W374" s="549">
        <f t="shared" si="74"/>
        <v>0</v>
      </c>
      <c r="X374" s="549">
        <f t="shared" si="75"/>
        <v>0.25</v>
      </c>
      <c r="Y374" s="550">
        <f t="shared" si="76"/>
        <v>0.25</v>
      </c>
      <c r="Z374" s="547"/>
      <c r="AA374" s="548">
        <v>0.250694444444444</v>
      </c>
      <c r="AB374" s="551">
        <f t="shared" si="77"/>
        <v>0</v>
      </c>
      <c r="AC374" s="551">
        <f t="shared" si="78"/>
        <v>0</v>
      </c>
      <c r="AD374" s="551">
        <f t="shared" si="79"/>
        <v>0</v>
      </c>
      <c r="AE374" s="551">
        <f t="shared" si="80"/>
        <v>0</v>
      </c>
      <c r="AF374" s="551">
        <f t="shared" si="81"/>
        <v>0</v>
      </c>
      <c r="AG374" s="551">
        <f t="shared" si="82"/>
        <v>0.5</v>
      </c>
      <c r="AH374" s="552">
        <f t="shared" si="83"/>
        <v>0.5</v>
      </c>
    </row>
    <row r="375" spans="18:34" x14ac:dyDescent="0.25">
      <c r="R375" s="548">
        <v>0.251388888888888</v>
      </c>
      <c r="S375" s="549">
        <f t="shared" si="70"/>
        <v>0</v>
      </c>
      <c r="T375" s="549">
        <f t="shared" si="71"/>
        <v>0</v>
      </c>
      <c r="U375" s="549">
        <f t="shared" si="72"/>
        <v>0</v>
      </c>
      <c r="V375" s="549">
        <f t="shared" si="73"/>
        <v>0</v>
      </c>
      <c r="W375" s="549">
        <f t="shared" si="74"/>
        <v>0</v>
      </c>
      <c r="X375" s="549">
        <f t="shared" si="75"/>
        <v>0.25</v>
      </c>
      <c r="Y375" s="550">
        <f t="shared" si="76"/>
        <v>0.25</v>
      </c>
      <c r="Z375" s="547"/>
      <c r="AA375" s="548">
        <v>0.251388888888888</v>
      </c>
      <c r="AB375" s="551">
        <f t="shared" si="77"/>
        <v>0</v>
      </c>
      <c r="AC375" s="551">
        <f t="shared" si="78"/>
        <v>0</v>
      </c>
      <c r="AD375" s="551">
        <f t="shared" si="79"/>
        <v>0</v>
      </c>
      <c r="AE375" s="551">
        <f t="shared" si="80"/>
        <v>0</v>
      </c>
      <c r="AF375" s="551">
        <f t="shared" si="81"/>
        <v>0</v>
      </c>
      <c r="AG375" s="551">
        <f t="shared" si="82"/>
        <v>0.5</v>
      </c>
      <c r="AH375" s="552">
        <f t="shared" si="83"/>
        <v>0.5</v>
      </c>
    </row>
    <row r="376" spans="18:34" x14ac:dyDescent="0.25">
      <c r="R376" s="548">
        <v>0.25208333333333299</v>
      </c>
      <c r="S376" s="549">
        <f t="shared" si="70"/>
        <v>0</v>
      </c>
      <c r="T376" s="549">
        <f t="shared" si="71"/>
        <v>0</v>
      </c>
      <c r="U376" s="549">
        <f t="shared" si="72"/>
        <v>0</v>
      </c>
      <c r="V376" s="549">
        <f t="shared" si="73"/>
        <v>0</v>
      </c>
      <c r="W376" s="549">
        <f t="shared" si="74"/>
        <v>0</v>
      </c>
      <c r="X376" s="549">
        <f t="shared" si="75"/>
        <v>0.25</v>
      </c>
      <c r="Y376" s="550">
        <f t="shared" si="76"/>
        <v>0.25</v>
      </c>
      <c r="Z376" s="547"/>
      <c r="AA376" s="548">
        <v>0.25208333333333299</v>
      </c>
      <c r="AB376" s="551">
        <f t="shared" si="77"/>
        <v>0</v>
      </c>
      <c r="AC376" s="551">
        <f t="shared" si="78"/>
        <v>0</v>
      </c>
      <c r="AD376" s="551">
        <f t="shared" si="79"/>
        <v>0</v>
      </c>
      <c r="AE376" s="551">
        <f t="shared" si="80"/>
        <v>0</v>
      </c>
      <c r="AF376" s="551">
        <f t="shared" si="81"/>
        <v>0</v>
      </c>
      <c r="AG376" s="551">
        <f t="shared" si="82"/>
        <v>0.5</v>
      </c>
      <c r="AH376" s="552">
        <f t="shared" si="83"/>
        <v>0.5</v>
      </c>
    </row>
    <row r="377" spans="18:34" x14ac:dyDescent="0.25">
      <c r="R377" s="548">
        <v>0.25277777777777699</v>
      </c>
      <c r="S377" s="549">
        <f t="shared" si="70"/>
        <v>0</v>
      </c>
      <c r="T377" s="549">
        <f t="shared" si="71"/>
        <v>0</v>
      </c>
      <c r="U377" s="549">
        <f t="shared" si="72"/>
        <v>0</v>
      </c>
      <c r="V377" s="549">
        <f t="shared" si="73"/>
        <v>0</v>
      </c>
      <c r="W377" s="549">
        <f t="shared" si="74"/>
        <v>0</v>
      </c>
      <c r="X377" s="549">
        <f t="shared" si="75"/>
        <v>0.25</v>
      </c>
      <c r="Y377" s="550">
        <f t="shared" si="76"/>
        <v>0.25</v>
      </c>
      <c r="Z377" s="547"/>
      <c r="AA377" s="548">
        <v>0.25277777777777699</v>
      </c>
      <c r="AB377" s="551">
        <f t="shared" si="77"/>
        <v>0</v>
      </c>
      <c r="AC377" s="551">
        <f t="shared" si="78"/>
        <v>0</v>
      </c>
      <c r="AD377" s="551">
        <f t="shared" si="79"/>
        <v>0</v>
      </c>
      <c r="AE377" s="551">
        <f t="shared" si="80"/>
        <v>0</v>
      </c>
      <c r="AF377" s="551">
        <f t="shared" si="81"/>
        <v>0</v>
      </c>
      <c r="AG377" s="551">
        <f t="shared" si="82"/>
        <v>0.5</v>
      </c>
      <c r="AH377" s="552">
        <f t="shared" si="83"/>
        <v>0.5</v>
      </c>
    </row>
    <row r="378" spans="18:34" x14ac:dyDescent="0.25">
      <c r="R378" s="548">
        <v>0.25347222222222199</v>
      </c>
      <c r="S378" s="549">
        <f t="shared" si="70"/>
        <v>0</v>
      </c>
      <c r="T378" s="549">
        <f t="shared" si="71"/>
        <v>0</v>
      </c>
      <c r="U378" s="549">
        <f t="shared" si="72"/>
        <v>0</v>
      </c>
      <c r="V378" s="549">
        <f t="shared" si="73"/>
        <v>0</v>
      </c>
      <c r="W378" s="549">
        <f t="shared" si="74"/>
        <v>0</v>
      </c>
      <c r="X378" s="549">
        <f t="shared" si="75"/>
        <v>0.25</v>
      </c>
      <c r="Y378" s="550">
        <f t="shared" si="76"/>
        <v>0.25</v>
      </c>
      <c r="Z378" s="547"/>
      <c r="AA378" s="548">
        <v>0.25347222222222199</v>
      </c>
      <c r="AB378" s="551">
        <f t="shared" si="77"/>
        <v>0</v>
      </c>
      <c r="AC378" s="551">
        <f t="shared" si="78"/>
        <v>0</v>
      </c>
      <c r="AD378" s="551">
        <f t="shared" si="79"/>
        <v>0</v>
      </c>
      <c r="AE378" s="551">
        <f t="shared" si="80"/>
        <v>0</v>
      </c>
      <c r="AF378" s="551">
        <f t="shared" si="81"/>
        <v>0</v>
      </c>
      <c r="AG378" s="551">
        <f t="shared" si="82"/>
        <v>0.5</v>
      </c>
      <c r="AH378" s="552">
        <f t="shared" si="83"/>
        <v>0.5</v>
      </c>
    </row>
    <row r="379" spans="18:34" x14ac:dyDescent="0.25">
      <c r="R379" s="548">
        <v>0.25416666666666599</v>
      </c>
      <c r="S379" s="549">
        <f t="shared" ref="S379:S442" si="84">$S$10</f>
        <v>0</v>
      </c>
      <c r="T379" s="549">
        <f t="shared" ref="T379:T442" si="85">$T$10</f>
        <v>0</v>
      </c>
      <c r="U379" s="549">
        <f t="shared" ref="U379:U442" si="86">$U$10</f>
        <v>0</v>
      </c>
      <c r="V379" s="549">
        <f t="shared" ref="V379:V442" si="87">$V$10</f>
        <v>0</v>
      </c>
      <c r="W379" s="549">
        <f t="shared" ref="W379:W442" si="88">$W$10</f>
        <v>0</v>
      </c>
      <c r="X379" s="549">
        <f t="shared" ref="X379:X442" si="89">$X$10</f>
        <v>0.25</v>
      </c>
      <c r="Y379" s="550">
        <f t="shared" ref="Y379:Y442" si="90">$Y$10</f>
        <v>0.25</v>
      </c>
      <c r="Z379" s="547"/>
      <c r="AA379" s="548">
        <v>0.25416666666666599</v>
      </c>
      <c r="AB379" s="551">
        <f t="shared" ref="AB379:AB442" si="91">$AB$10</f>
        <v>0</v>
      </c>
      <c r="AC379" s="551">
        <f t="shared" ref="AC379:AC442" si="92">$AC$10</f>
        <v>0</v>
      </c>
      <c r="AD379" s="551">
        <f t="shared" ref="AD379:AD442" si="93">$AD$10</f>
        <v>0</v>
      </c>
      <c r="AE379" s="551">
        <f t="shared" ref="AE379:AE442" si="94">$AE$10</f>
        <v>0</v>
      </c>
      <c r="AF379" s="551">
        <f t="shared" ref="AF379:AF442" si="95">$AF$10</f>
        <v>0</v>
      </c>
      <c r="AG379" s="551">
        <f t="shared" ref="AG379:AG442" si="96">$AG$10</f>
        <v>0.5</v>
      </c>
      <c r="AH379" s="552">
        <f t="shared" ref="AH379:AH442" si="97">$AH$10</f>
        <v>0.5</v>
      </c>
    </row>
    <row r="380" spans="18:34" x14ac:dyDescent="0.25">
      <c r="R380" s="548">
        <v>0.25486111111111098</v>
      </c>
      <c r="S380" s="549">
        <f t="shared" si="84"/>
        <v>0</v>
      </c>
      <c r="T380" s="549">
        <f t="shared" si="85"/>
        <v>0</v>
      </c>
      <c r="U380" s="549">
        <f t="shared" si="86"/>
        <v>0</v>
      </c>
      <c r="V380" s="549">
        <f t="shared" si="87"/>
        <v>0</v>
      </c>
      <c r="W380" s="549">
        <f t="shared" si="88"/>
        <v>0</v>
      </c>
      <c r="X380" s="549">
        <f t="shared" si="89"/>
        <v>0.25</v>
      </c>
      <c r="Y380" s="550">
        <f t="shared" si="90"/>
        <v>0.25</v>
      </c>
      <c r="Z380" s="547"/>
      <c r="AA380" s="548">
        <v>0.25486111111111098</v>
      </c>
      <c r="AB380" s="551">
        <f t="shared" si="91"/>
        <v>0</v>
      </c>
      <c r="AC380" s="551">
        <f t="shared" si="92"/>
        <v>0</v>
      </c>
      <c r="AD380" s="551">
        <f t="shared" si="93"/>
        <v>0</v>
      </c>
      <c r="AE380" s="551">
        <f t="shared" si="94"/>
        <v>0</v>
      </c>
      <c r="AF380" s="551">
        <f t="shared" si="95"/>
        <v>0</v>
      </c>
      <c r="AG380" s="551">
        <f t="shared" si="96"/>
        <v>0.5</v>
      </c>
      <c r="AH380" s="552">
        <f t="shared" si="97"/>
        <v>0.5</v>
      </c>
    </row>
    <row r="381" spans="18:34" x14ac:dyDescent="0.25">
      <c r="R381" s="548">
        <v>0.25555555555555498</v>
      </c>
      <c r="S381" s="549">
        <f t="shared" si="84"/>
        <v>0</v>
      </c>
      <c r="T381" s="549">
        <f t="shared" si="85"/>
        <v>0</v>
      </c>
      <c r="U381" s="549">
        <f t="shared" si="86"/>
        <v>0</v>
      </c>
      <c r="V381" s="549">
        <f t="shared" si="87"/>
        <v>0</v>
      </c>
      <c r="W381" s="549">
        <f t="shared" si="88"/>
        <v>0</v>
      </c>
      <c r="X381" s="549">
        <f t="shared" si="89"/>
        <v>0.25</v>
      </c>
      <c r="Y381" s="550">
        <f t="shared" si="90"/>
        <v>0.25</v>
      </c>
      <c r="Z381" s="547"/>
      <c r="AA381" s="548">
        <v>0.25555555555555498</v>
      </c>
      <c r="AB381" s="551">
        <f t="shared" si="91"/>
        <v>0</v>
      </c>
      <c r="AC381" s="551">
        <f t="shared" si="92"/>
        <v>0</v>
      </c>
      <c r="AD381" s="551">
        <f t="shared" si="93"/>
        <v>0</v>
      </c>
      <c r="AE381" s="551">
        <f t="shared" si="94"/>
        <v>0</v>
      </c>
      <c r="AF381" s="551">
        <f t="shared" si="95"/>
        <v>0</v>
      </c>
      <c r="AG381" s="551">
        <f t="shared" si="96"/>
        <v>0.5</v>
      </c>
      <c r="AH381" s="552">
        <f t="shared" si="97"/>
        <v>0.5</v>
      </c>
    </row>
    <row r="382" spans="18:34" x14ac:dyDescent="0.25">
      <c r="R382" s="548">
        <v>0.25624999999999998</v>
      </c>
      <c r="S382" s="549">
        <f t="shared" si="84"/>
        <v>0</v>
      </c>
      <c r="T382" s="549">
        <f t="shared" si="85"/>
        <v>0</v>
      </c>
      <c r="U382" s="549">
        <f t="shared" si="86"/>
        <v>0</v>
      </c>
      <c r="V382" s="549">
        <f t="shared" si="87"/>
        <v>0</v>
      </c>
      <c r="W382" s="549">
        <f t="shared" si="88"/>
        <v>0</v>
      </c>
      <c r="X382" s="549">
        <f t="shared" si="89"/>
        <v>0.25</v>
      </c>
      <c r="Y382" s="550">
        <f t="shared" si="90"/>
        <v>0.25</v>
      </c>
      <c r="Z382" s="547"/>
      <c r="AA382" s="548">
        <v>0.25624999999999998</v>
      </c>
      <c r="AB382" s="551">
        <f t="shared" si="91"/>
        <v>0</v>
      </c>
      <c r="AC382" s="551">
        <f t="shared" si="92"/>
        <v>0</v>
      </c>
      <c r="AD382" s="551">
        <f t="shared" si="93"/>
        <v>0</v>
      </c>
      <c r="AE382" s="551">
        <f t="shared" si="94"/>
        <v>0</v>
      </c>
      <c r="AF382" s="551">
        <f t="shared" si="95"/>
        <v>0</v>
      </c>
      <c r="AG382" s="551">
        <f t="shared" si="96"/>
        <v>0.5</v>
      </c>
      <c r="AH382" s="552">
        <f t="shared" si="97"/>
        <v>0.5</v>
      </c>
    </row>
    <row r="383" spans="18:34" x14ac:dyDescent="0.25">
      <c r="R383" s="548">
        <v>0.25694444444444398</v>
      </c>
      <c r="S383" s="549">
        <f t="shared" si="84"/>
        <v>0</v>
      </c>
      <c r="T383" s="549">
        <f t="shared" si="85"/>
        <v>0</v>
      </c>
      <c r="U383" s="549">
        <f t="shared" si="86"/>
        <v>0</v>
      </c>
      <c r="V383" s="549">
        <f t="shared" si="87"/>
        <v>0</v>
      </c>
      <c r="W383" s="549">
        <f t="shared" si="88"/>
        <v>0</v>
      </c>
      <c r="X383" s="549">
        <f t="shared" si="89"/>
        <v>0.25</v>
      </c>
      <c r="Y383" s="550">
        <f t="shared" si="90"/>
        <v>0.25</v>
      </c>
      <c r="Z383" s="547"/>
      <c r="AA383" s="548">
        <v>0.25694444444444398</v>
      </c>
      <c r="AB383" s="551">
        <f t="shared" si="91"/>
        <v>0</v>
      </c>
      <c r="AC383" s="551">
        <f t="shared" si="92"/>
        <v>0</v>
      </c>
      <c r="AD383" s="551">
        <f t="shared" si="93"/>
        <v>0</v>
      </c>
      <c r="AE383" s="551">
        <f t="shared" si="94"/>
        <v>0</v>
      </c>
      <c r="AF383" s="551">
        <f t="shared" si="95"/>
        <v>0</v>
      </c>
      <c r="AG383" s="551">
        <f t="shared" si="96"/>
        <v>0.5</v>
      </c>
      <c r="AH383" s="552">
        <f t="shared" si="97"/>
        <v>0.5</v>
      </c>
    </row>
    <row r="384" spans="18:34" x14ac:dyDescent="0.25">
      <c r="R384" s="548">
        <v>0.25763888888888797</v>
      </c>
      <c r="S384" s="549">
        <f t="shared" si="84"/>
        <v>0</v>
      </c>
      <c r="T384" s="549">
        <f t="shared" si="85"/>
        <v>0</v>
      </c>
      <c r="U384" s="549">
        <f t="shared" si="86"/>
        <v>0</v>
      </c>
      <c r="V384" s="549">
        <f t="shared" si="87"/>
        <v>0</v>
      </c>
      <c r="W384" s="549">
        <f t="shared" si="88"/>
        <v>0</v>
      </c>
      <c r="X384" s="549">
        <f t="shared" si="89"/>
        <v>0.25</v>
      </c>
      <c r="Y384" s="550">
        <f t="shared" si="90"/>
        <v>0.25</v>
      </c>
      <c r="Z384" s="547"/>
      <c r="AA384" s="548">
        <v>0.25763888888888797</v>
      </c>
      <c r="AB384" s="551">
        <f t="shared" si="91"/>
        <v>0</v>
      </c>
      <c r="AC384" s="551">
        <f t="shared" si="92"/>
        <v>0</v>
      </c>
      <c r="AD384" s="551">
        <f t="shared" si="93"/>
        <v>0</v>
      </c>
      <c r="AE384" s="551">
        <f t="shared" si="94"/>
        <v>0</v>
      </c>
      <c r="AF384" s="551">
        <f t="shared" si="95"/>
        <v>0</v>
      </c>
      <c r="AG384" s="551">
        <f t="shared" si="96"/>
        <v>0.5</v>
      </c>
      <c r="AH384" s="552">
        <f t="shared" si="97"/>
        <v>0.5</v>
      </c>
    </row>
    <row r="385" spans="18:34" x14ac:dyDescent="0.25">
      <c r="R385" s="548">
        <v>0.25833333333333303</v>
      </c>
      <c r="S385" s="549">
        <f t="shared" si="84"/>
        <v>0</v>
      </c>
      <c r="T385" s="549">
        <f t="shared" si="85"/>
        <v>0</v>
      </c>
      <c r="U385" s="549">
        <f t="shared" si="86"/>
        <v>0</v>
      </c>
      <c r="V385" s="549">
        <f t="shared" si="87"/>
        <v>0</v>
      </c>
      <c r="W385" s="549">
        <f t="shared" si="88"/>
        <v>0</v>
      </c>
      <c r="X385" s="549">
        <f t="shared" si="89"/>
        <v>0.25</v>
      </c>
      <c r="Y385" s="550">
        <f t="shared" si="90"/>
        <v>0.25</v>
      </c>
      <c r="Z385" s="547"/>
      <c r="AA385" s="548">
        <v>0.25833333333333303</v>
      </c>
      <c r="AB385" s="551">
        <f t="shared" si="91"/>
        <v>0</v>
      </c>
      <c r="AC385" s="551">
        <f t="shared" si="92"/>
        <v>0</v>
      </c>
      <c r="AD385" s="551">
        <f t="shared" si="93"/>
        <v>0</v>
      </c>
      <c r="AE385" s="551">
        <f t="shared" si="94"/>
        <v>0</v>
      </c>
      <c r="AF385" s="551">
        <f t="shared" si="95"/>
        <v>0</v>
      </c>
      <c r="AG385" s="551">
        <f t="shared" si="96"/>
        <v>0.5</v>
      </c>
      <c r="AH385" s="552">
        <f t="shared" si="97"/>
        <v>0.5</v>
      </c>
    </row>
    <row r="386" spans="18:34" x14ac:dyDescent="0.25">
      <c r="R386" s="548">
        <v>0.25902777777777702</v>
      </c>
      <c r="S386" s="549">
        <f t="shared" si="84"/>
        <v>0</v>
      </c>
      <c r="T386" s="549">
        <f t="shared" si="85"/>
        <v>0</v>
      </c>
      <c r="U386" s="549">
        <f t="shared" si="86"/>
        <v>0</v>
      </c>
      <c r="V386" s="549">
        <f t="shared" si="87"/>
        <v>0</v>
      </c>
      <c r="W386" s="549">
        <f t="shared" si="88"/>
        <v>0</v>
      </c>
      <c r="X386" s="549">
        <f t="shared" si="89"/>
        <v>0.25</v>
      </c>
      <c r="Y386" s="550">
        <f t="shared" si="90"/>
        <v>0.25</v>
      </c>
      <c r="Z386" s="547"/>
      <c r="AA386" s="548">
        <v>0.25902777777777702</v>
      </c>
      <c r="AB386" s="551">
        <f t="shared" si="91"/>
        <v>0</v>
      </c>
      <c r="AC386" s="551">
        <f t="shared" si="92"/>
        <v>0</v>
      </c>
      <c r="AD386" s="551">
        <f t="shared" si="93"/>
        <v>0</v>
      </c>
      <c r="AE386" s="551">
        <f t="shared" si="94"/>
        <v>0</v>
      </c>
      <c r="AF386" s="551">
        <f t="shared" si="95"/>
        <v>0</v>
      </c>
      <c r="AG386" s="551">
        <f t="shared" si="96"/>
        <v>0.5</v>
      </c>
      <c r="AH386" s="552">
        <f t="shared" si="97"/>
        <v>0.5</v>
      </c>
    </row>
    <row r="387" spans="18:34" x14ac:dyDescent="0.25">
      <c r="R387" s="548">
        <v>0.25972222222222202</v>
      </c>
      <c r="S387" s="549">
        <f t="shared" si="84"/>
        <v>0</v>
      </c>
      <c r="T387" s="549">
        <f t="shared" si="85"/>
        <v>0</v>
      </c>
      <c r="U387" s="549">
        <f t="shared" si="86"/>
        <v>0</v>
      </c>
      <c r="V387" s="549">
        <f t="shared" si="87"/>
        <v>0</v>
      </c>
      <c r="W387" s="549">
        <f t="shared" si="88"/>
        <v>0</v>
      </c>
      <c r="X387" s="549">
        <f t="shared" si="89"/>
        <v>0.25</v>
      </c>
      <c r="Y387" s="550">
        <f t="shared" si="90"/>
        <v>0.25</v>
      </c>
      <c r="Z387" s="547"/>
      <c r="AA387" s="548">
        <v>0.25972222222222202</v>
      </c>
      <c r="AB387" s="551">
        <f t="shared" si="91"/>
        <v>0</v>
      </c>
      <c r="AC387" s="551">
        <f t="shared" si="92"/>
        <v>0</v>
      </c>
      <c r="AD387" s="551">
        <f t="shared" si="93"/>
        <v>0</v>
      </c>
      <c r="AE387" s="551">
        <f t="shared" si="94"/>
        <v>0</v>
      </c>
      <c r="AF387" s="551">
        <f t="shared" si="95"/>
        <v>0</v>
      </c>
      <c r="AG387" s="551">
        <f t="shared" si="96"/>
        <v>0.5</v>
      </c>
      <c r="AH387" s="552">
        <f t="shared" si="97"/>
        <v>0.5</v>
      </c>
    </row>
    <row r="388" spans="18:34" x14ac:dyDescent="0.25">
      <c r="R388" s="548">
        <v>0.26041666666666602</v>
      </c>
      <c r="S388" s="549">
        <f t="shared" si="84"/>
        <v>0</v>
      </c>
      <c r="T388" s="549">
        <f t="shared" si="85"/>
        <v>0</v>
      </c>
      <c r="U388" s="549">
        <f t="shared" si="86"/>
        <v>0</v>
      </c>
      <c r="V388" s="549">
        <f t="shared" si="87"/>
        <v>0</v>
      </c>
      <c r="W388" s="549">
        <f t="shared" si="88"/>
        <v>0</v>
      </c>
      <c r="X388" s="549">
        <f t="shared" si="89"/>
        <v>0.25</v>
      </c>
      <c r="Y388" s="550">
        <f t="shared" si="90"/>
        <v>0.25</v>
      </c>
      <c r="Z388" s="547"/>
      <c r="AA388" s="548">
        <v>0.26041666666666602</v>
      </c>
      <c r="AB388" s="551">
        <f t="shared" si="91"/>
        <v>0</v>
      </c>
      <c r="AC388" s="551">
        <f t="shared" si="92"/>
        <v>0</v>
      </c>
      <c r="AD388" s="551">
        <f t="shared" si="93"/>
        <v>0</v>
      </c>
      <c r="AE388" s="551">
        <f t="shared" si="94"/>
        <v>0</v>
      </c>
      <c r="AF388" s="551">
        <f t="shared" si="95"/>
        <v>0</v>
      </c>
      <c r="AG388" s="551">
        <f t="shared" si="96"/>
        <v>0.5</v>
      </c>
      <c r="AH388" s="552">
        <f t="shared" si="97"/>
        <v>0.5</v>
      </c>
    </row>
    <row r="389" spans="18:34" x14ac:dyDescent="0.25">
      <c r="R389" s="548">
        <v>0.26111111111111102</v>
      </c>
      <c r="S389" s="549">
        <f t="shared" si="84"/>
        <v>0</v>
      </c>
      <c r="T389" s="549">
        <f t="shared" si="85"/>
        <v>0</v>
      </c>
      <c r="U389" s="549">
        <f t="shared" si="86"/>
        <v>0</v>
      </c>
      <c r="V389" s="549">
        <f t="shared" si="87"/>
        <v>0</v>
      </c>
      <c r="W389" s="549">
        <f t="shared" si="88"/>
        <v>0</v>
      </c>
      <c r="X389" s="549">
        <f t="shared" si="89"/>
        <v>0.25</v>
      </c>
      <c r="Y389" s="550">
        <f t="shared" si="90"/>
        <v>0.25</v>
      </c>
      <c r="Z389" s="547"/>
      <c r="AA389" s="548">
        <v>0.26111111111111102</v>
      </c>
      <c r="AB389" s="551">
        <f t="shared" si="91"/>
        <v>0</v>
      </c>
      <c r="AC389" s="551">
        <f t="shared" si="92"/>
        <v>0</v>
      </c>
      <c r="AD389" s="551">
        <f t="shared" si="93"/>
        <v>0</v>
      </c>
      <c r="AE389" s="551">
        <f t="shared" si="94"/>
        <v>0</v>
      </c>
      <c r="AF389" s="551">
        <f t="shared" si="95"/>
        <v>0</v>
      </c>
      <c r="AG389" s="551">
        <f t="shared" si="96"/>
        <v>0.5</v>
      </c>
      <c r="AH389" s="552">
        <f t="shared" si="97"/>
        <v>0.5</v>
      </c>
    </row>
    <row r="390" spans="18:34" x14ac:dyDescent="0.25">
      <c r="R390" s="548">
        <v>0.26180555555555501</v>
      </c>
      <c r="S390" s="549">
        <f t="shared" si="84"/>
        <v>0</v>
      </c>
      <c r="T390" s="549">
        <f t="shared" si="85"/>
        <v>0</v>
      </c>
      <c r="U390" s="549">
        <f t="shared" si="86"/>
        <v>0</v>
      </c>
      <c r="V390" s="549">
        <f t="shared" si="87"/>
        <v>0</v>
      </c>
      <c r="W390" s="549">
        <f t="shared" si="88"/>
        <v>0</v>
      </c>
      <c r="X390" s="549">
        <f t="shared" si="89"/>
        <v>0.25</v>
      </c>
      <c r="Y390" s="550">
        <f t="shared" si="90"/>
        <v>0.25</v>
      </c>
      <c r="Z390" s="547"/>
      <c r="AA390" s="548">
        <v>0.26180555555555501</v>
      </c>
      <c r="AB390" s="551">
        <f t="shared" si="91"/>
        <v>0</v>
      </c>
      <c r="AC390" s="551">
        <f t="shared" si="92"/>
        <v>0</v>
      </c>
      <c r="AD390" s="551">
        <f t="shared" si="93"/>
        <v>0</v>
      </c>
      <c r="AE390" s="551">
        <f t="shared" si="94"/>
        <v>0</v>
      </c>
      <c r="AF390" s="551">
        <f t="shared" si="95"/>
        <v>0</v>
      </c>
      <c r="AG390" s="551">
        <f t="shared" si="96"/>
        <v>0.5</v>
      </c>
      <c r="AH390" s="552">
        <f t="shared" si="97"/>
        <v>0.5</v>
      </c>
    </row>
    <row r="391" spans="18:34" x14ac:dyDescent="0.25">
      <c r="R391" s="548">
        <v>0.26250000000000001</v>
      </c>
      <c r="S391" s="549">
        <f t="shared" si="84"/>
        <v>0</v>
      </c>
      <c r="T391" s="549">
        <f t="shared" si="85"/>
        <v>0</v>
      </c>
      <c r="U391" s="549">
        <f t="shared" si="86"/>
        <v>0</v>
      </c>
      <c r="V391" s="549">
        <f t="shared" si="87"/>
        <v>0</v>
      </c>
      <c r="W391" s="549">
        <f t="shared" si="88"/>
        <v>0</v>
      </c>
      <c r="X391" s="549">
        <f t="shared" si="89"/>
        <v>0.25</v>
      </c>
      <c r="Y391" s="550">
        <f t="shared" si="90"/>
        <v>0.25</v>
      </c>
      <c r="Z391" s="547"/>
      <c r="AA391" s="548">
        <v>0.26250000000000001</v>
      </c>
      <c r="AB391" s="551">
        <f t="shared" si="91"/>
        <v>0</v>
      </c>
      <c r="AC391" s="551">
        <f t="shared" si="92"/>
        <v>0</v>
      </c>
      <c r="AD391" s="551">
        <f t="shared" si="93"/>
        <v>0</v>
      </c>
      <c r="AE391" s="551">
        <f t="shared" si="94"/>
        <v>0</v>
      </c>
      <c r="AF391" s="551">
        <f t="shared" si="95"/>
        <v>0</v>
      </c>
      <c r="AG391" s="551">
        <f t="shared" si="96"/>
        <v>0.5</v>
      </c>
      <c r="AH391" s="552">
        <f t="shared" si="97"/>
        <v>0.5</v>
      </c>
    </row>
    <row r="392" spans="18:34" x14ac:dyDescent="0.25">
      <c r="R392" s="548">
        <v>0.26319444444444401</v>
      </c>
      <c r="S392" s="549">
        <f t="shared" si="84"/>
        <v>0</v>
      </c>
      <c r="T392" s="549">
        <f t="shared" si="85"/>
        <v>0</v>
      </c>
      <c r="U392" s="549">
        <f t="shared" si="86"/>
        <v>0</v>
      </c>
      <c r="V392" s="549">
        <f t="shared" si="87"/>
        <v>0</v>
      </c>
      <c r="W392" s="549">
        <f t="shared" si="88"/>
        <v>0</v>
      </c>
      <c r="X392" s="549">
        <f t="shared" si="89"/>
        <v>0.25</v>
      </c>
      <c r="Y392" s="550">
        <f t="shared" si="90"/>
        <v>0.25</v>
      </c>
      <c r="Z392" s="547"/>
      <c r="AA392" s="548">
        <v>0.26319444444444401</v>
      </c>
      <c r="AB392" s="551">
        <f t="shared" si="91"/>
        <v>0</v>
      </c>
      <c r="AC392" s="551">
        <f t="shared" si="92"/>
        <v>0</v>
      </c>
      <c r="AD392" s="551">
        <f t="shared" si="93"/>
        <v>0</v>
      </c>
      <c r="AE392" s="551">
        <f t="shared" si="94"/>
        <v>0</v>
      </c>
      <c r="AF392" s="551">
        <f t="shared" si="95"/>
        <v>0</v>
      </c>
      <c r="AG392" s="551">
        <f t="shared" si="96"/>
        <v>0.5</v>
      </c>
      <c r="AH392" s="552">
        <f t="shared" si="97"/>
        <v>0.5</v>
      </c>
    </row>
    <row r="393" spans="18:34" x14ac:dyDescent="0.25">
      <c r="R393" s="548">
        <v>0.26388888888888801</v>
      </c>
      <c r="S393" s="549">
        <f t="shared" si="84"/>
        <v>0</v>
      </c>
      <c r="T393" s="549">
        <f t="shared" si="85"/>
        <v>0</v>
      </c>
      <c r="U393" s="549">
        <f t="shared" si="86"/>
        <v>0</v>
      </c>
      <c r="V393" s="549">
        <f t="shared" si="87"/>
        <v>0</v>
      </c>
      <c r="W393" s="549">
        <f t="shared" si="88"/>
        <v>0</v>
      </c>
      <c r="X393" s="549">
        <f t="shared" si="89"/>
        <v>0.25</v>
      </c>
      <c r="Y393" s="550">
        <f t="shared" si="90"/>
        <v>0.25</v>
      </c>
      <c r="Z393" s="547"/>
      <c r="AA393" s="548">
        <v>0.26388888888888801</v>
      </c>
      <c r="AB393" s="551">
        <f t="shared" si="91"/>
        <v>0</v>
      </c>
      <c r="AC393" s="551">
        <f t="shared" si="92"/>
        <v>0</v>
      </c>
      <c r="AD393" s="551">
        <f t="shared" si="93"/>
        <v>0</v>
      </c>
      <c r="AE393" s="551">
        <f t="shared" si="94"/>
        <v>0</v>
      </c>
      <c r="AF393" s="551">
        <f t="shared" si="95"/>
        <v>0</v>
      </c>
      <c r="AG393" s="551">
        <f t="shared" si="96"/>
        <v>0.5</v>
      </c>
      <c r="AH393" s="552">
        <f t="shared" si="97"/>
        <v>0.5</v>
      </c>
    </row>
    <row r="394" spans="18:34" x14ac:dyDescent="0.25">
      <c r="R394" s="548">
        <v>0.264583333333333</v>
      </c>
      <c r="S394" s="549">
        <f t="shared" si="84"/>
        <v>0</v>
      </c>
      <c r="T394" s="549">
        <f t="shared" si="85"/>
        <v>0</v>
      </c>
      <c r="U394" s="549">
        <f t="shared" si="86"/>
        <v>0</v>
      </c>
      <c r="V394" s="549">
        <f t="shared" si="87"/>
        <v>0</v>
      </c>
      <c r="W394" s="549">
        <f t="shared" si="88"/>
        <v>0</v>
      </c>
      <c r="X394" s="549">
        <f t="shared" si="89"/>
        <v>0.25</v>
      </c>
      <c r="Y394" s="550">
        <f t="shared" si="90"/>
        <v>0.25</v>
      </c>
      <c r="Z394" s="547"/>
      <c r="AA394" s="548">
        <v>0.264583333333333</v>
      </c>
      <c r="AB394" s="551">
        <f t="shared" si="91"/>
        <v>0</v>
      </c>
      <c r="AC394" s="551">
        <f t="shared" si="92"/>
        <v>0</v>
      </c>
      <c r="AD394" s="551">
        <f t="shared" si="93"/>
        <v>0</v>
      </c>
      <c r="AE394" s="551">
        <f t="shared" si="94"/>
        <v>0</v>
      </c>
      <c r="AF394" s="551">
        <f t="shared" si="95"/>
        <v>0</v>
      </c>
      <c r="AG394" s="551">
        <f t="shared" si="96"/>
        <v>0.5</v>
      </c>
      <c r="AH394" s="552">
        <f t="shared" si="97"/>
        <v>0.5</v>
      </c>
    </row>
    <row r="395" spans="18:34" x14ac:dyDescent="0.25">
      <c r="R395" s="548">
        <v>0.265277777777777</v>
      </c>
      <c r="S395" s="549">
        <f t="shared" si="84"/>
        <v>0</v>
      </c>
      <c r="T395" s="549">
        <f t="shared" si="85"/>
        <v>0</v>
      </c>
      <c r="U395" s="549">
        <f t="shared" si="86"/>
        <v>0</v>
      </c>
      <c r="V395" s="549">
        <f t="shared" si="87"/>
        <v>0</v>
      </c>
      <c r="W395" s="549">
        <f t="shared" si="88"/>
        <v>0</v>
      </c>
      <c r="X395" s="549">
        <f t="shared" si="89"/>
        <v>0.25</v>
      </c>
      <c r="Y395" s="550">
        <f t="shared" si="90"/>
        <v>0.25</v>
      </c>
      <c r="Z395" s="547"/>
      <c r="AA395" s="548">
        <v>0.265277777777777</v>
      </c>
      <c r="AB395" s="551">
        <f t="shared" si="91"/>
        <v>0</v>
      </c>
      <c r="AC395" s="551">
        <f t="shared" si="92"/>
        <v>0</v>
      </c>
      <c r="AD395" s="551">
        <f t="shared" si="93"/>
        <v>0</v>
      </c>
      <c r="AE395" s="551">
        <f t="shared" si="94"/>
        <v>0</v>
      </c>
      <c r="AF395" s="551">
        <f t="shared" si="95"/>
        <v>0</v>
      </c>
      <c r="AG395" s="551">
        <f t="shared" si="96"/>
        <v>0.5</v>
      </c>
      <c r="AH395" s="552">
        <f t="shared" si="97"/>
        <v>0.5</v>
      </c>
    </row>
    <row r="396" spans="18:34" x14ac:dyDescent="0.25">
      <c r="R396" s="548">
        <v>0.265972222222222</v>
      </c>
      <c r="S396" s="549">
        <f t="shared" si="84"/>
        <v>0</v>
      </c>
      <c r="T396" s="549">
        <f t="shared" si="85"/>
        <v>0</v>
      </c>
      <c r="U396" s="549">
        <f t="shared" si="86"/>
        <v>0</v>
      </c>
      <c r="V396" s="549">
        <f t="shared" si="87"/>
        <v>0</v>
      </c>
      <c r="W396" s="549">
        <f t="shared" si="88"/>
        <v>0</v>
      </c>
      <c r="X396" s="549">
        <f t="shared" si="89"/>
        <v>0.25</v>
      </c>
      <c r="Y396" s="550">
        <f t="shared" si="90"/>
        <v>0.25</v>
      </c>
      <c r="Z396" s="547"/>
      <c r="AA396" s="548">
        <v>0.265972222222222</v>
      </c>
      <c r="AB396" s="551">
        <f t="shared" si="91"/>
        <v>0</v>
      </c>
      <c r="AC396" s="551">
        <f t="shared" si="92"/>
        <v>0</v>
      </c>
      <c r="AD396" s="551">
        <f t="shared" si="93"/>
        <v>0</v>
      </c>
      <c r="AE396" s="551">
        <f t="shared" si="94"/>
        <v>0</v>
      </c>
      <c r="AF396" s="551">
        <f t="shared" si="95"/>
        <v>0</v>
      </c>
      <c r="AG396" s="551">
        <f t="shared" si="96"/>
        <v>0.5</v>
      </c>
      <c r="AH396" s="552">
        <f t="shared" si="97"/>
        <v>0.5</v>
      </c>
    </row>
    <row r="397" spans="18:34" x14ac:dyDescent="0.25">
      <c r="R397" s="548">
        <v>0.266666666666666</v>
      </c>
      <c r="S397" s="549">
        <f t="shared" si="84"/>
        <v>0</v>
      </c>
      <c r="T397" s="549">
        <f t="shared" si="85"/>
        <v>0</v>
      </c>
      <c r="U397" s="549">
        <f t="shared" si="86"/>
        <v>0</v>
      </c>
      <c r="V397" s="549">
        <f t="shared" si="87"/>
        <v>0</v>
      </c>
      <c r="W397" s="549">
        <f t="shared" si="88"/>
        <v>0</v>
      </c>
      <c r="X397" s="549">
        <f t="shared" si="89"/>
        <v>0.25</v>
      </c>
      <c r="Y397" s="550">
        <f t="shared" si="90"/>
        <v>0.25</v>
      </c>
      <c r="Z397" s="547"/>
      <c r="AA397" s="548">
        <v>0.266666666666666</v>
      </c>
      <c r="AB397" s="551">
        <f t="shared" si="91"/>
        <v>0</v>
      </c>
      <c r="AC397" s="551">
        <f t="shared" si="92"/>
        <v>0</v>
      </c>
      <c r="AD397" s="551">
        <f t="shared" si="93"/>
        <v>0</v>
      </c>
      <c r="AE397" s="551">
        <f t="shared" si="94"/>
        <v>0</v>
      </c>
      <c r="AF397" s="551">
        <f t="shared" si="95"/>
        <v>0</v>
      </c>
      <c r="AG397" s="551">
        <f t="shared" si="96"/>
        <v>0.5</v>
      </c>
      <c r="AH397" s="552">
        <f t="shared" si="97"/>
        <v>0.5</v>
      </c>
    </row>
    <row r="398" spans="18:34" x14ac:dyDescent="0.25">
      <c r="R398" s="548">
        <v>0.26736111111111099</v>
      </c>
      <c r="S398" s="549">
        <f t="shared" si="84"/>
        <v>0</v>
      </c>
      <c r="T398" s="549">
        <f t="shared" si="85"/>
        <v>0</v>
      </c>
      <c r="U398" s="549">
        <f t="shared" si="86"/>
        <v>0</v>
      </c>
      <c r="V398" s="549">
        <f t="shared" si="87"/>
        <v>0</v>
      </c>
      <c r="W398" s="549">
        <f t="shared" si="88"/>
        <v>0</v>
      </c>
      <c r="X398" s="549">
        <f t="shared" si="89"/>
        <v>0.25</v>
      </c>
      <c r="Y398" s="550">
        <f t="shared" si="90"/>
        <v>0.25</v>
      </c>
      <c r="Z398" s="547"/>
      <c r="AA398" s="548">
        <v>0.26736111111111099</v>
      </c>
      <c r="AB398" s="551">
        <f t="shared" si="91"/>
        <v>0</v>
      </c>
      <c r="AC398" s="551">
        <f t="shared" si="92"/>
        <v>0</v>
      </c>
      <c r="AD398" s="551">
        <f t="shared" si="93"/>
        <v>0</v>
      </c>
      <c r="AE398" s="551">
        <f t="shared" si="94"/>
        <v>0</v>
      </c>
      <c r="AF398" s="551">
        <f t="shared" si="95"/>
        <v>0</v>
      </c>
      <c r="AG398" s="551">
        <f t="shared" si="96"/>
        <v>0.5</v>
      </c>
      <c r="AH398" s="552">
        <f t="shared" si="97"/>
        <v>0.5</v>
      </c>
    </row>
    <row r="399" spans="18:34" x14ac:dyDescent="0.25">
      <c r="R399" s="548">
        <v>0.26805555555555499</v>
      </c>
      <c r="S399" s="549">
        <f t="shared" si="84"/>
        <v>0</v>
      </c>
      <c r="T399" s="549">
        <f t="shared" si="85"/>
        <v>0</v>
      </c>
      <c r="U399" s="549">
        <f t="shared" si="86"/>
        <v>0</v>
      </c>
      <c r="V399" s="549">
        <f t="shared" si="87"/>
        <v>0</v>
      </c>
      <c r="W399" s="549">
        <f t="shared" si="88"/>
        <v>0</v>
      </c>
      <c r="X399" s="549">
        <f t="shared" si="89"/>
        <v>0.25</v>
      </c>
      <c r="Y399" s="550">
        <f t="shared" si="90"/>
        <v>0.25</v>
      </c>
      <c r="Z399" s="547"/>
      <c r="AA399" s="548">
        <v>0.26805555555555499</v>
      </c>
      <c r="AB399" s="551">
        <f t="shared" si="91"/>
        <v>0</v>
      </c>
      <c r="AC399" s="551">
        <f t="shared" si="92"/>
        <v>0</v>
      </c>
      <c r="AD399" s="551">
        <f t="shared" si="93"/>
        <v>0</v>
      </c>
      <c r="AE399" s="551">
        <f t="shared" si="94"/>
        <v>0</v>
      </c>
      <c r="AF399" s="551">
        <f t="shared" si="95"/>
        <v>0</v>
      </c>
      <c r="AG399" s="551">
        <f t="shared" si="96"/>
        <v>0.5</v>
      </c>
      <c r="AH399" s="552">
        <f t="shared" si="97"/>
        <v>0.5</v>
      </c>
    </row>
    <row r="400" spans="18:34" x14ac:dyDescent="0.25">
      <c r="R400" s="548">
        <v>0.26874999999999999</v>
      </c>
      <c r="S400" s="549">
        <f t="shared" si="84"/>
        <v>0</v>
      </c>
      <c r="T400" s="549">
        <f t="shared" si="85"/>
        <v>0</v>
      </c>
      <c r="U400" s="549">
        <f t="shared" si="86"/>
        <v>0</v>
      </c>
      <c r="V400" s="549">
        <f t="shared" si="87"/>
        <v>0</v>
      </c>
      <c r="W400" s="549">
        <f t="shared" si="88"/>
        <v>0</v>
      </c>
      <c r="X400" s="549">
        <f t="shared" si="89"/>
        <v>0.25</v>
      </c>
      <c r="Y400" s="550">
        <f t="shared" si="90"/>
        <v>0.25</v>
      </c>
      <c r="Z400" s="547"/>
      <c r="AA400" s="548">
        <v>0.26874999999999999</v>
      </c>
      <c r="AB400" s="551">
        <f t="shared" si="91"/>
        <v>0</v>
      </c>
      <c r="AC400" s="551">
        <f t="shared" si="92"/>
        <v>0</v>
      </c>
      <c r="AD400" s="551">
        <f t="shared" si="93"/>
        <v>0</v>
      </c>
      <c r="AE400" s="551">
        <f t="shared" si="94"/>
        <v>0</v>
      </c>
      <c r="AF400" s="551">
        <f t="shared" si="95"/>
        <v>0</v>
      </c>
      <c r="AG400" s="551">
        <f t="shared" si="96"/>
        <v>0.5</v>
      </c>
      <c r="AH400" s="552">
        <f t="shared" si="97"/>
        <v>0.5</v>
      </c>
    </row>
    <row r="401" spans="18:34" x14ac:dyDescent="0.25">
      <c r="R401" s="548">
        <v>0.26944444444444399</v>
      </c>
      <c r="S401" s="549">
        <f t="shared" si="84"/>
        <v>0</v>
      </c>
      <c r="T401" s="549">
        <f t="shared" si="85"/>
        <v>0</v>
      </c>
      <c r="U401" s="549">
        <f t="shared" si="86"/>
        <v>0</v>
      </c>
      <c r="V401" s="549">
        <f t="shared" si="87"/>
        <v>0</v>
      </c>
      <c r="W401" s="549">
        <f t="shared" si="88"/>
        <v>0</v>
      </c>
      <c r="X401" s="549">
        <f t="shared" si="89"/>
        <v>0.25</v>
      </c>
      <c r="Y401" s="550">
        <f t="shared" si="90"/>
        <v>0.25</v>
      </c>
      <c r="Z401" s="547"/>
      <c r="AA401" s="548">
        <v>0.26944444444444399</v>
      </c>
      <c r="AB401" s="551">
        <f t="shared" si="91"/>
        <v>0</v>
      </c>
      <c r="AC401" s="551">
        <f t="shared" si="92"/>
        <v>0</v>
      </c>
      <c r="AD401" s="551">
        <f t="shared" si="93"/>
        <v>0</v>
      </c>
      <c r="AE401" s="551">
        <f t="shared" si="94"/>
        <v>0</v>
      </c>
      <c r="AF401" s="551">
        <f t="shared" si="95"/>
        <v>0</v>
      </c>
      <c r="AG401" s="551">
        <f t="shared" si="96"/>
        <v>0.5</v>
      </c>
      <c r="AH401" s="552">
        <f t="shared" si="97"/>
        <v>0.5</v>
      </c>
    </row>
    <row r="402" spans="18:34" x14ac:dyDescent="0.25">
      <c r="R402" s="548">
        <v>0.27013888888888798</v>
      </c>
      <c r="S402" s="549">
        <f t="shared" si="84"/>
        <v>0</v>
      </c>
      <c r="T402" s="549">
        <f t="shared" si="85"/>
        <v>0</v>
      </c>
      <c r="U402" s="549">
        <f t="shared" si="86"/>
        <v>0</v>
      </c>
      <c r="V402" s="549">
        <f t="shared" si="87"/>
        <v>0</v>
      </c>
      <c r="W402" s="549">
        <f t="shared" si="88"/>
        <v>0</v>
      </c>
      <c r="X402" s="549">
        <f t="shared" si="89"/>
        <v>0.25</v>
      </c>
      <c r="Y402" s="550">
        <f t="shared" si="90"/>
        <v>0.25</v>
      </c>
      <c r="Z402" s="547"/>
      <c r="AA402" s="548">
        <v>0.27013888888888798</v>
      </c>
      <c r="AB402" s="551">
        <f t="shared" si="91"/>
        <v>0</v>
      </c>
      <c r="AC402" s="551">
        <f t="shared" si="92"/>
        <v>0</v>
      </c>
      <c r="AD402" s="551">
        <f t="shared" si="93"/>
        <v>0</v>
      </c>
      <c r="AE402" s="551">
        <f t="shared" si="94"/>
        <v>0</v>
      </c>
      <c r="AF402" s="551">
        <f t="shared" si="95"/>
        <v>0</v>
      </c>
      <c r="AG402" s="551">
        <f t="shared" si="96"/>
        <v>0.5</v>
      </c>
      <c r="AH402" s="552">
        <f t="shared" si="97"/>
        <v>0.5</v>
      </c>
    </row>
    <row r="403" spans="18:34" x14ac:dyDescent="0.25">
      <c r="R403" s="548">
        <v>0.27083333333333298</v>
      </c>
      <c r="S403" s="549">
        <f t="shared" si="84"/>
        <v>0</v>
      </c>
      <c r="T403" s="549">
        <f t="shared" si="85"/>
        <v>0</v>
      </c>
      <c r="U403" s="549">
        <f t="shared" si="86"/>
        <v>0</v>
      </c>
      <c r="V403" s="549">
        <f t="shared" si="87"/>
        <v>0</v>
      </c>
      <c r="W403" s="549">
        <f t="shared" si="88"/>
        <v>0</v>
      </c>
      <c r="X403" s="549">
        <f t="shared" si="89"/>
        <v>0.25</v>
      </c>
      <c r="Y403" s="550">
        <f t="shared" si="90"/>
        <v>0.25</v>
      </c>
      <c r="Z403" s="547"/>
      <c r="AA403" s="548">
        <v>0.27083333333333298</v>
      </c>
      <c r="AB403" s="551">
        <f t="shared" si="91"/>
        <v>0</v>
      </c>
      <c r="AC403" s="551">
        <f t="shared" si="92"/>
        <v>0</v>
      </c>
      <c r="AD403" s="551">
        <f t="shared" si="93"/>
        <v>0</v>
      </c>
      <c r="AE403" s="551">
        <f t="shared" si="94"/>
        <v>0</v>
      </c>
      <c r="AF403" s="551">
        <f t="shared" si="95"/>
        <v>0</v>
      </c>
      <c r="AG403" s="551">
        <f t="shared" si="96"/>
        <v>0.5</v>
      </c>
      <c r="AH403" s="552">
        <f t="shared" si="97"/>
        <v>0.5</v>
      </c>
    </row>
    <row r="404" spans="18:34" x14ac:dyDescent="0.25">
      <c r="R404" s="548">
        <v>0.27152777777777698</v>
      </c>
      <c r="S404" s="549">
        <f t="shared" si="84"/>
        <v>0</v>
      </c>
      <c r="T404" s="549">
        <f t="shared" si="85"/>
        <v>0</v>
      </c>
      <c r="U404" s="549">
        <f t="shared" si="86"/>
        <v>0</v>
      </c>
      <c r="V404" s="549">
        <f t="shared" si="87"/>
        <v>0</v>
      </c>
      <c r="W404" s="549">
        <f t="shared" si="88"/>
        <v>0</v>
      </c>
      <c r="X404" s="549">
        <f t="shared" si="89"/>
        <v>0.25</v>
      </c>
      <c r="Y404" s="550">
        <f t="shared" si="90"/>
        <v>0.25</v>
      </c>
      <c r="Z404" s="547"/>
      <c r="AA404" s="548">
        <v>0.27152777777777698</v>
      </c>
      <c r="AB404" s="551">
        <f t="shared" si="91"/>
        <v>0</v>
      </c>
      <c r="AC404" s="551">
        <f t="shared" si="92"/>
        <v>0</v>
      </c>
      <c r="AD404" s="551">
        <f t="shared" si="93"/>
        <v>0</v>
      </c>
      <c r="AE404" s="551">
        <f t="shared" si="94"/>
        <v>0</v>
      </c>
      <c r="AF404" s="551">
        <f t="shared" si="95"/>
        <v>0</v>
      </c>
      <c r="AG404" s="551">
        <f t="shared" si="96"/>
        <v>0.5</v>
      </c>
      <c r="AH404" s="552">
        <f t="shared" si="97"/>
        <v>0.5</v>
      </c>
    </row>
    <row r="405" spans="18:34" x14ac:dyDescent="0.25">
      <c r="R405" s="548">
        <v>0.27222222222222198</v>
      </c>
      <c r="S405" s="549">
        <f t="shared" si="84"/>
        <v>0</v>
      </c>
      <c r="T405" s="549">
        <f t="shared" si="85"/>
        <v>0</v>
      </c>
      <c r="U405" s="549">
        <f t="shared" si="86"/>
        <v>0</v>
      </c>
      <c r="V405" s="549">
        <f t="shared" si="87"/>
        <v>0</v>
      </c>
      <c r="W405" s="549">
        <f t="shared" si="88"/>
        <v>0</v>
      </c>
      <c r="X405" s="549">
        <f t="shared" si="89"/>
        <v>0.25</v>
      </c>
      <c r="Y405" s="550">
        <f t="shared" si="90"/>
        <v>0.25</v>
      </c>
      <c r="Z405" s="547"/>
      <c r="AA405" s="548">
        <v>0.27222222222222198</v>
      </c>
      <c r="AB405" s="551">
        <f t="shared" si="91"/>
        <v>0</v>
      </c>
      <c r="AC405" s="551">
        <f t="shared" si="92"/>
        <v>0</v>
      </c>
      <c r="AD405" s="551">
        <f t="shared" si="93"/>
        <v>0</v>
      </c>
      <c r="AE405" s="551">
        <f t="shared" si="94"/>
        <v>0</v>
      </c>
      <c r="AF405" s="551">
        <f t="shared" si="95"/>
        <v>0</v>
      </c>
      <c r="AG405" s="551">
        <f t="shared" si="96"/>
        <v>0.5</v>
      </c>
      <c r="AH405" s="552">
        <f t="shared" si="97"/>
        <v>0.5</v>
      </c>
    </row>
    <row r="406" spans="18:34" x14ac:dyDescent="0.25">
      <c r="R406" s="548">
        <v>0.27291666666666597</v>
      </c>
      <c r="S406" s="549">
        <f t="shared" si="84"/>
        <v>0</v>
      </c>
      <c r="T406" s="549">
        <f t="shared" si="85"/>
        <v>0</v>
      </c>
      <c r="U406" s="549">
        <f t="shared" si="86"/>
        <v>0</v>
      </c>
      <c r="V406" s="549">
        <f t="shared" si="87"/>
        <v>0</v>
      </c>
      <c r="W406" s="549">
        <f t="shared" si="88"/>
        <v>0</v>
      </c>
      <c r="X406" s="549">
        <f t="shared" si="89"/>
        <v>0.25</v>
      </c>
      <c r="Y406" s="550">
        <f t="shared" si="90"/>
        <v>0.25</v>
      </c>
      <c r="Z406" s="547"/>
      <c r="AA406" s="548">
        <v>0.27291666666666597</v>
      </c>
      <c r="AB406" s="551">
        <f t="shared" si="91"/>
        <v>0</v>
      </c>
      <c r="AC406" s="551">
        <f t="shared" si="92"/>
        <v>0</v>
      </c>
      <c r="AD406" s="551">
        <f t="shared" si="93"/>
        <v>0</v>
      </c>
      <c r="AE406" s="551">
        <f t="shared" si="94"/>
        <v>0</v>
      </c>
      <c r="AF406" s="551">
        <f t="shared" si="95"/>
        <v>0</v>
      </c>
      <c r="AG406" s="551">
        <f t="shared" si="96"/>
        <v>0.5</v>
      </c>
      <c r="AH406" s="552">
        <f t="shared" si="97"/>
        <v>0.5</v>
      </c>
    </row>
    <row r="407" spans="18:34" x14ac:dyDescent="0.25">
      <c r="R407" s="548">
        <v>0.27361111111111103</v>
      </c>
      <c r="S407" s="549">
        <f t="shared" si="84"/>
        <v>0</v>
      </c>
      <c r="T407" s="549">
        <f t="shared" si="85"/>
        <v>0</v>
      </c>
      <c r="U407" s="549">
        <f t="shared" si="86"/>
        <v>0</v>
      </c>
      <c r="V407" s="549">
        <f t="shared" si="87"/>
        <v>0</v>
      </c>
      <c r="W407" s="549">
        <f t="shared" si="88"/>
        <v>0</v>
      </c>
      <c r="X407" s="549">
        <f t="shared" si="89"/>
        <v>0.25</v>
      </c>
      <c r="Y407" s="550">
        <f t="shared" si="90"/>
        <v>0.25</v>
      </c>
      <c r="Z407" s="547"/>
      <c r="AA407" s="548">
        <v>0.27361111111111103</v>
      </c>
      <c r="AB407" s="551">
        <f t="shared" si="91"/>
        <v>0</v>
      </c>
      <c r="AC407" s="551">
        <f t="shared" si="92"/>
        <v>0</v>
      </c>
      <c r="AD407" s="551">
        <f t="shared" si="93"/>
        <v>0</v>
      </c>
      <c r="AE407" s="551">
        <f t="shared" si="94"/>
        <v>0</v>
      </c>
      <c r="AF407" s="551">
        <f t="shared" si="95"/>
        <v>0</v>
      </c>
      <c r="AG407" s="551">
        <f t="shared" si="96"/>
        <v>0.5</v>
      </c>
      <c r="AH407" s="552">
        <f t="shared" si="97"/>
        <v>0.5</v>
      </c>
    </row>
    <row r="408" spans="18:34" x14ac:dyDescent="0.25">
      <c r="R408" s="548">
        <v>0.27430555555555503</v>
      </c>
      <c r="S408" s="549">
        <f t="shared" si="84"/>
        <v>0</v>
      </c>
      <c r="T408" s="549">
        <f t="shared" si="85"/>
        <v>0</v>
      </c>
      <c r="U408" s="549">
        <f t="shared" si="86"/>
        <v>0</v>
      </c>
      <c r="V408" s="549">
        <f t="shared" si="87"/>
        <v>0</v>
      </c>
      <c r="W408" s="549">
        <f t="shared" si="88"/>
        <v>0</v>
      </c>
      <c r="X408" s="549">
        <f t="shared" si="89"/>
        <v>0.25</v>
      </c>
      <c r="Y408" s="550">
        <f t="shared" si="90"/>
        <v>0.25</v>
      </c>
      <c r="Z408" s="547"/>
      <c r="AA408" s="548">
        <v>0.27430555555555503</v>
      </c>
      <c r="AB408" s="551">
        <f t="shared" si="91"/>
        <v>0</v>
      </c>
      <c r="AC408" s="551">
        <f t="shared" si="92"/>
        <v>0</v>
      </c>
      <c r="AD408" s="551">
        <f t="shared" si="93"/>
        <v>0</v>
      </c>
      <c r="AE408" s="551">
        <f t="shared" si="94"/>
        <v>0</v>
      </c>
      <c r="AF408" s="551">
        <f t="shared" si="95"/>
        <v>0</v>
      </c>
      <c r="AG408" s="551">
        <f t="shared" si="96"/>
        <v>0.5</v>
      </c>
      <c r="AH408" s="552">
        <f t="shared" si="97"/>
        <v>0.5</v>
      </c>
    </row>
    <row r="409" spans="18:34" x14ac:dyDescent="0.25">
      <c r="R409" s="548">
        <v>0.27500000000000002</v>
      </c>
      <c r="S409" s="549">
        <f t="shared" si="84"/>
        <v>0</v>
      </c>
      <c r="T409" s="549">
        <f t="shared" si="85"/>
        <v>0</v>
      </c>
      <c r="U409" s="549">
        <f t="shared" si="86"/>
        <v>0</v>
      </c>
      <c r="V409" s="549">
        <f t="shared" si="87"/>
        <v>0</v>
      </c>
      <c r="W409" s="549">
        <f t="shared" si="88"/>
        <v>0</v>
      </c>
      <c r="X409" s="549">
        <f t="shared" si="89"/>
        <v>0.25</v>
      </c>
      <c r="Y409" s="550">
        <f t="shared" si="90"/>
        <v>0.25</v>
      </c>
      <c r="Z409" s="547"/>
      <c r="AA409" s="548">
        <v>0.27500000000000002</v>
      </c>
      <c r="AB409" s="551">
        <f t="shared" si="91"/>
        <v>0</v>
      </c>
      <c r="AC409" s="551">
        <f t="shared" si="92"/>
        <v>0</v>
      </c>
      <c r="AD409" s="551">
        <f t="shared" si="93"/>
        <v>0</v>
      </c>
      <c r="AE409" s="551">
        <f t="shared" si="94"/>
        <v>0</v>
      </c>
      <c r="AF409" s="551">
        <f t="shared" si="95"/>
        <v>0</v>
      </c>
      <c r="AG409" s="551">
        <f t="shared" si="96"/>
        <v>0.5</v>
      </c>
      <c r="AH409" s="552">
        <f t="shared" si="97"/>
        <v>0.5</v>
      </c>
    </row>
    <row r="410" spans="18:34" x14ac:dyDescent="0.25">
      <c r="R410" s="548">
        <v>0.27569444444444402</v>
      </c>
      <c r="S410" s="549">
        <f t="shared" si="84"/>
        <v>0</v>
      </c>
      <c r="T410" s="549">
        <f t="shared" si="85"/>
        <v>0</v>
      </c>
      <c r="U410" s="549">
        <f t="shared" si="86"/>
        <v>0</v>
      </c>
      <c r="V410" s="549">
        <f t="shared" si="87"/>
        <v>0</v>
      </c>
      <c r="W410" s="549">
        <f t="shared" si="88"/>
        <v>0</v>
      </c>
      <c r="X410" s="549">
        <f t="shared" si="89"/>
        <v>0.25</v>
      </c>
      <c r="Y410" s="550">
        <f t="shared" si="90"/>
        <v>0.25</v>
      </c>
      <c r="Z410" s="547"/>
      <c r="AA410" s="548">
        <v>0.27569444444444402</v>
      </c>
      <c r="AB410" s="551">
        <f t="shared" si="91"/>
        <v>0</v>
      </c>
      <c r="AC410" s="551">
        <f t="shared" si="92"/>
        <v>0</v>
      </c>
      <c r="AD410" s="551">
        <f t="shared" si="93"/>
        <v>0</v>
      </c>
      <c r="AE410" s="551">
        <f t="shared" si="94"/>
        <v>0</v>
      </c>
      <c r="AF410" s="551">
        <f t="shared" si="95"/>
        <v>0</v>
      </c>
      <c r="AG410" s="551">
        <f t="shared" si="96"/>
        <v>0.5</v>
      </c>
      <c r="AH410" s="552">
        <f t="shared" si="97"/>
        <v>0.5</v>
      </c>
    </row>
    <row r="411" spans="18:34" x14ac:dyDescent="0.25">
      <c r="R411" s="548">
        <v>0.27638888888888802</v>
      </c>
      <c r="S411" s="549">
        <f t="shared" si="84"/>
        <v>0</v>
      </c>
      <c r="T411" s="549">
        <f t="shared" si="85"/>
        <v>0</v>
      </c>
      <c r="U411" s="549">
        <f t="shared" si="86"/>
        <v>0</v>
      </c>
      <c r="V411" s="549">
        <f t="shared" si="87"/>
        <v>0</v>
      </c>
      <c r="W411" s="549">
        <f t="shared" si="88"/>
        <v>0</v>
      </c>
      <c r="X411" s="549">
        <f t="shared" si="89"/>
        <v>0.25</v>
      </c>
      <c r="Y411" s="550">
        <f t="shared" si="90"/>
        <v>0.25</v>
      </c>
      <c r="Z411" s="547"/>
      <c r="AA411" s="548">
        <v>0.27638888888888802</v>
      </c>
      <c r="AB411" s="551">
        <f t="shared" si="91"/>
        <v>0</v>
      </c>
      <c r="AC411" s="551">
        <f t="shared" si="92"/>
        <v>0</v>
      </c>
      <c r="AD411" s="551">
        <f t="shared" si="93"/>
        <v>0</v>
      </c>
      <c r="AE411" s="551">
        <f t="shared" si="94"/>
        <v>0</v>
      </c>
      <c r="AF411" s="551">
        <f t="shared" si="95"/>
        <v>0</v>
      </c>
      <c r="AG411" s="551">
        <f t="shared" si="96"/>
        <v>0.5</v>
      </c>
      <c r="AH411" s="552">
        <f t="shared" si="97"/>
        <v>0.5</v>
      </c>
    </row>
    <row r="412" spans="18:34" x14ac:dyDescent="0.25">
      <c r="R412" s="548">
        <v>0.27708333333333302</v>
      </c>
      <c r="S412" s="549">
        <f t="shared" si="84"/>
        <v>0</v>
      </c>
      <c r="T412" s="549">
        <f t="shared" si="85"/>
        <v>0</v>
      </c>
      <c r="U412" s="549">
        <f t="shared" si="86"/>
        <v>0</v>
      </c>
      <c r="V412" s="549">
        <f t="shared" si="87"/>
        <v>0</v>
      </c>
      <c r="W412" s="549">
        <f t="shared" si="88"/>
        <v>0</v>
      </c>
      <c r="X412" s="549">
        <f t="shared" si="89"/>
        <v>0.25</v>
      </c>
      <c r="Y412" s="550">
        <f t="shared" si="90"/>
        <v>0.25</v>
      </c>
      <c r="Z412" s="547"/>
      <c r="AA412" s="548">
        <v>0.27708333333333302</v>
      </c>
      <c r="AB412" s="551">
        <f t="shared" si="91"/>
        <v>0</v>
      </c>
      <c r="AC412" s="551">
        <f t="shared" si="92"/>
        <v>0</v>
      </c>
      <c r="AD412" s="551">
        <f t="shared" si="93"/>
        <v>0</v>
      </c>
      <c r="AE412" s="551">
        <f t="shared" si="94"/>
        <v>0</v>
      </c>
      <c r="AF412" s="551">
        <f t="shared" si="95"/>
        <v>0</v>
      </c>
      <c r="AG412" s="551">
        <f t="shared" si="96"/>
        <v>0.5</v>
      </c>
      <c r="AH412" s="552">
        <f t="shared" si="97"/>
        <v>0.5</v>
      </c>
    </row>
    <row r="413" spans="18:34" x14ac:dyDescent="0.25">
      <c r="R413" s="548">
        <v>0.27777777777777701</v>
      </c>
      <c r="S413" s="549">
        <f t="shared" si="84"/>
        <v>0</v>
      </c>
      <c r="T413" s="549">
        <f t="shared" si="85"/>
        <v>0</v>
      </c>
      <c r="U413" s="549">
        <f t="shared" si="86"/>
        <v>0</v>
      </c>
      <c r="V413" s="549">
        <f t="shared" si="87"/>
        <v>0</v>
      </c>
      <c r="W413" s="549">
        <f t="shared" si="88"/>
        <v>0</v>
      </c>
      <c r="X413" s="549">
        <f t="shared" si="89"/>
        <v>0.25</v>
      </c>
      <c r="Y413" s="550">
        <f t="shared" si="90"/>
        <v>0.25</v>
      </c>
      <c r="Z413" s="547"/>
      <c r="AA413" s="548">
        <v>0.27777777777777701</v>
      </c>
      <c r="AB413" s="551">
        <f t="shared" si="91"/>
        <v>0</v>
      </c>
      <c r="AC413" s="551">
        <f t="shared" si="92"/>
        <v>0</v>
      </c>
      <c r="AD413" s="551">
        <f t="shared" si="93"/>
        <v>0</v>
      </c>
      <c r="AE413" s="551">
        <f t="shared" si="94"/>
        <v>0</v>
      </c>
      <c r="AF413" s="551">
        <f t="shared" si="95"/>
        <v>0</v>
      </c>
      <c r="AG413" s="551">
        <f t="shared" si="96"/>
        <v>0.5</v>
      </c>
      <c r="AH413" s="552">
        <f t="shared" si="97"/>
        <v>0.5</v>
      </c>
    </row>
    <row r="414" spans="18:34" x14ac:dyDescent="0.25">
      <c r="R414" s="548">
        <v>0.27847222222222201</v>
      </c>
      <c r="S414" s="549">
        <f t="shared" si="84"/>
        <v>0</v>
      </c>
      <c r="T414" s="549">
        <f t="shared" si="85"/>
        <v>0</v>
      </c>
      <c r="U414" s="549">
        <f t="shared" si="86"/>
        <v>0</v>
      </c>
      <c r="V414" s="549">
        <f t="shared" si="87"/>
        <v>0</v>
      </c>
      <c r="W414" s="549">
        <f t="shared" si="88"/>
        <v>0</v>
      </c>
      <c r="X414" s="549">
        <f t="shared" si="89"/>
        <v>0.25</v>
      </c>
      <c r="Y414" s="550">
        <f t="shared" si="90"/>
        <v>0.25</v>
      </c>
      <c r="Z414" s="547"/>
      <c r="AA414" s="548">
        <v>0.27847222222222201</v>
      </c>
      <c r="AB414" s="551">
        <f t="shared" si="91"/>
        <v>0</v>
      </c>
      <c r="AC414" s="551">
        <f t="shared" si="92"/>
        <v>0</v>
      </c>
      <c r="AD414" s="551">
        <f t="shared" si="93"/>
        <v>0</v>
      </c>
      <c r="AE414" s="551">
        <f t="shared" si="94"/>
        <v>0</v>
      </c>
      <c r="AF414" s="551">
        <f t="shared" si="95"/>
        <v>0</v>
      </c>
      <c r="AG414" s="551">
        <f t="shared" si="96"/>
        <v>0.5</v>
      </c>
      <c r="AH414" s="552">
        <f t="shared" si="97"/>
        <v>0.5</v>
      </c>
    </row>
    <row r="415" spans="18:34" x14ac:dyDescent="0.25">
      <c r="R415" s="548">
        <v>0.27916666666666601</v>
      </c>
      <c r="S415" s="549">
        <f t="shared" si="84"/>
        <v>0</v>
      </c>
      <c r="T415" s="549">
        <f t="shared" si="85"/>
        <v>0</v>
      </c>
      <c r="U415" s="549">
        <f t="shared" si="86"/>
        <v>0</v>
      </c>
      <c r="V415" s="549">
        <f t="shared" si="87"/>
        <v>0</v>
      </c>
      <c r="W415" s="549">
        <f t="shared" si="88"/>
        <v>0</v>
      </c>
      <c r="X415" s="549">
        <f t="shared" si="89"/>
        <v>0.25</v>
      </c>
      <c r="Y415" s="550">
        <f t="shared" si="90"/>
        <v>0.25</v>
      </c>
      <c r="Z415" s="547"/>
      <c r="AA415" s="548">
        <v>0.27916666666666601</v>
      </c>
      <c r="AB415" s="551">
        <f t="shared" si="91"/>
        <v>0</v>
      </c>
      <c r="AC415" s="551">
        <f t="shared" si="92"/>
        <v>0</v>
      </c>
      <c r="AD415" s="551">
        <f t="shared" si="93"/>
        <v>0</v>
      </c>
      <c r="AE415" s="551">
        <f t="shared" si="94"/>
        <v>0</v>
      </c>
      <c r="AF415" s="551">
        <f t="shared" si="95"/>
        <v>0</v>
      </c>
      <c r="AG415" s="551">
        <f t="shared" si="96"/>
        <v>0.5</v>
      </c>
      <c r="AH415" s="552">
        <f t="shared" si="97"/>
        <v>0.5</v>
      </c>
    </row>
    <row r="416" spans="18:34" x14ac:dyDescent="0.25">
      <c r="R416" s="548">
        <v>0.27986111111111101</v>
      </c>
      <c r="S416" s="549">
        <f t="shared" si="84"/>
        <v>0</v>
      </c>
      <c r="T416" s="549">
        <f t="shared" si="85"/>
        <v>0</v>
      </c>
      <c r="U416" s="549">
        <f t="shared" si="86"/>
        <v>0</v>
      </c>
      <c r="V416" s="549">
        <f t="shared" si="87"/>
        <v>0</v>
      </c>
      <c r="W416" s="549">
        <f t="shared" si="88"/>
        <v>0</v>
      </c>
      <c r="X416" s="549">
        <f t="shared" si="89"/>
        <v>0.25</v>
      </c>
      <c r="Y416" s="550">
        <f t="shared" si="90"/>
        <v>0.25</v>
      </c>
      <c r="Z416" s="547"/>
      <c r="AA416" s="548">
        <v>0.27986111111111101</v>
      </c>
      <c r="AB416" s="551">
        <f t="shared" si="91"/>
        <v>0</v>
      </c>
      <c r="AC416" s="551">
        <f t="shared" si="92"/>
        <v>0</v>
      </c>
      <c r="AD416" s="551">
        <f t="shared" si="93"/>
        <v>0</v>
      </c>
      <c r="AE416" s="551">
        <f t="shared" si="94"/>
        <v>0</v>
      </c>
      <c r="AF416" s="551">
        <f t="shared" si="95"/>
        <v>0</v>
      </c>
      <c r="AG416" s="551">
        <f t="shared" si="96"/>
        <v>0.5</v>
      </c>
      <c r="AH416" s="552">
        <f t="shared" si="97"/>
        <v>0.5</v>
      </c>
    </row>
    <row r="417" spans="18:34" x14ac:dyDescent="0.25">
      <c r="R417" s="548">
        <v>0.280555555555555</v>
      </c>
      <c r="S417" s="549">
        <f t="shared" si="84"/>
        <v>0</v>
      </c>
      <c r="T417" s="549">
        <f t="shared" si="85"/>
        <v>0</v>
      </c>
      <c r="U417" s="549">
        <f t="shared" si="86"/>
        <v>0</v>
      </c>
      <c r="V417" s="549">
        <f t="shared" si="87"/>
        <v>0</v>
      </c>
      <c r="W417" s="549">
        <f t="shared" si="88"/>
        <v>0</v>
      </c>
      <c r="X417" s="549">
        <f t="shared" si="89"/>
        <v>0.25</v>
      </c>
      <c r="Y417" s="550">
        <f t="shared" si="90"/>
        <v>0.25</v>
      </c>
      <c r="Z417" s="547"/>
      <c r="AA417" s="548">
        <v>0.280555555555555</v>
      </c>
      <c r="AB417" s="551">
        <f t="shared" si="91"/>
        <v>0</v>
      </c>
      <c r="AC417" s="551">
        <f t="shared" si="92"/>
        <v>0</v>
      </c>
      <c r="AD417" s="551">
        <f t="shared" si="93"/>
        <v>0</v>
      </c>
      <c r="AE417" s="551">
        <f t="shared" si="94"/>
        <v>0</v>
      </c>
      <c r="AF417" s="551">
        <f t="shared" si="95"/>
        <v>0</v>
      </c>
      <c r="AG417" s="551">
        <f t="shared" si="96"/>
        <v>0.5</v>
      </c>
      <c r="AH417" s="552">
        <f t="shared" si="97"/>
        <v>0.5</v>
      </c>
    </row>
    <row r="418" spans="18:34" x14ac:dyDescent="0.25">
      <c r="R418" s="548">
        <v>0.28125</v>
      </c>
      <c r="S418" s="549">
        <f t="shared" si="84"/>
        <v>0</v>
      </c>
      <c r="T418" s="549">
        <f t="shared" si="85"/>
        <v>0</v>
      </c>
      <c r="U418" s="549">
        <f t="shared" si="86"/>
        <v>0</v>
      </c>
      <c r="V418" s="549">
        <f t="shared" si="87"/>
        <v>0</v>
      </c>
      <c r="W418" s="549">
        <f t="shared" si="88"/>
        <v>0</v>
      </c>
      <c r="X418" s="549">
        <f t="shared" si="89"/>
        <v>0.25</v>
      </c>
      <c r="Y418" s="550">
        <f t="shared" si="90"/>
        <v>0.25</v>
      </c>
      <c r="Z418" s="547"/>
      <c r="AA418" s="548">
        <v>0.28125</v>
      </c>
      <c r="AB418" s="551">
        <f t="shared" si="91"/>
        <v>0</v>
      </c>
      <c r="AC418" s="551">
        <f t="shared" si="92"/>
        <v>0</v>
      </c>
      <c r="AD418" s="551">
        <f t="shared" si="93"/>
        <v>0</v>
      </c>
      <c r="AE418" s="551">
        <f t="shared" si="94"/>
        <v>0</v>
      </c>
      <c r="AF418" s="551">
        <f t="shared" si="95"/>
        <v>0</v>
      </c>
      <c r="AG418" s="551">
        <f t="shared" si="96"/>
        <v>0.5</v>
      </c>
      <c r="AH418" s="552">
        <f t="shared" si="97"/>
        <v>0.5</v>
      </c>
    </row>
    <row r="419" spans="18:34" x14ac:dyDescent="0.25">
      <c r="R419" s="548">
        <v>0.281944444444444</v>
      </c>
      <c r="S419" s="549">
        <f t="shared" si="84"/>
        <v>0</v>
      </c>
      <c r="T419" s="549">
        <f t="shared" si="85"/>
        <v>0</v>
      </c>
      <c r="U419" s="549">
        <f t="shared" si="86"/>
        <v>0</v>
      </c>
      <c r="V419" s="549">
        <f t="shared" si="87"/>
        <v>0</v>
      </c>
      <c r="W419" s="549">
        <f t="shared" si="88"/>
        <v>0</v>
      </c>
      <c r="X419" s="549">
        <f t="shared" si="89"/>
        <v>0.25</v>
      </c>
      <c r="Y419" s="550">
        <f t="shared" si="90"/>
        <v>0.25</v>
      </c>
      <c r="Z419" s="547"/>
      <c r="AA419" s="548">
        <v>0.281944444444444</v>
      </c>
      <c r="AB419" s="551">
        <f t="shared" si="91"/>
        <v>0</v>
      </c>
      <c r="AC419" s="551">
        <f t="shared" si="92"/>
        <v>0</v>
      </c>
      <c r="AD419" s="551">
        <f t="shared" si="93"/>
        <v>0</v>
      </c>
      <c r="AE419" s="551">
        <f t="shared" si="94"/>
        <v>0</v>
      </c>
      <c r="AF419" s="551">
        <f t="shared" si="95"/>
        <v>0</v>
      </c>
      <c r="AG419" s="551">
        <f t="shared" si="96"/>
        <v>0.5</v>
      </c>
      <c r="AH419" s="552">
        <f t="shared" si="97"/>
        <v>0.5</v>
      </c>
    </row>
    <row r="420" spans="18:34" x14ac:dyDescent="0.25">
      <c r="R420" s="548">
        <v>0.282638888888888</v>
      </c>
      <c r="S420" s="549">
        <f t="shared" si="84"/>
        <v>0</v>
      </c>
      <c r="T420" s="549">
        <f t="shared" si="85"/>
        <v>0</v>
      </c>
      <c r="U420" s="549">
        <f t="shared" si="86"/>
        <v>0</v>
      </c>
      <c r="V420" s="549">
        <f t="shared" si="87"/>
        <v>0</v>
      </c>
      <c r="W420" s="549">
        <f t="shared" si="88"/>
        <v>0</v>
      </c>
      <c r="X420" s="549">
        <f t="shared" si="89"/>
        <v>0.25</v>
      </c>
      <c r="Y420" s="550">
        <f t="shared" si="90"/>
        <v>0.25</v>
      </c>
      <c r="Z420" s="547"/>
      <c r="AA420" s="548">
        <v>0.282638888888888</v>
      </c>
      <c r="AB420" s="551">
        <f t="shared" si="91"/>
        <v>0</v>
      </c>
      <c r="AC420" s="551">
        <f t="shared" si="92"/>
        <v>0</v>
      </c>
      <c r="AD420" s="551">
        <f t="shared" si="93"/>
        <v>0</v>
      </c>
      <c r="AE420" s="551">
        <f t="shared" si="94"/>
        <v>0</v>
      </c>
      <c r="AF420" s="551">
        <f t="shared" si="95"/>
        <v>0</v>
      </c>
      <c r="AG420" s="551">
        <f t="shared" si="96"/>
        <v>0.5</v>
      </c>
      <c r="AH420" s="552">
        <f t="shared" si="97"/>
        <v>0.5</v>
      </c>
    </row>
    <row r="421" spans="18:34" x14ac:dyDescent="0.25">
      <c r="R421" s="548">
        <v>0.28333333333333299</v>
      </c>
      <c r="S421" s="549">
        <f t="shared" si="84"/>
        <v>0</v>
      </c>
      <c r="T421" s="549">
        <f t="shared" si="85"/>
        <v>0</v>
      </c>
      <c r="U421" s="549">
        <f t="shared" si="86"/>
        <v>0</v>
      </c>
      <c r="V421" s="549">
        <f t="shared" si="87"/>
        <v>0</v>
      </c>
      <c r="W421" s="549">
        <f t="shared" si="88"/>
        <v>0</v>
      </c>
      <c r="X421" s="549">
        <f t="shared" si="89"/>
        <v>0.25</v>
      </c>
      <c r="Y421" s="550">
        <f t="shared" si="90"/>
        <v>0.25</v>
      </c>
      <c r="Z421" s="547"/>
      <c r="AA421" s="548">
        <v>0.28333333333333299</v>
      </c>
      <c r="AB421" s="551">
        <f t="shared" si="91"/>
        <v>0</v>
      </c>
      <c r="AC421" s="551">
        <f t="shared" si="92"/>
        <v>0</v>
      </c>
      <c r="AD421" s="551">
        <f t="shared" si="93"/>
        <v>0</v>
      </c>
      <c r="AE421" s="551">
        <f t="shared" si="94"/>
        <v>0</v>
      </c>
      <c r="AF421" s="551">
        <f t="shared" si="95"/>
        <v>0</v>
      </c>
      <c r="AG421" s="551">
        <f t="shared" si="96"/>
        <v>0.5</v>
      </c>
      <c r="AH421" s="552">
        <f t="shared" si="97"/>
        <v>0.5</v>
      </c>
    </row>
    <row r="422" spans="18:34" x14ac:dyDescent="0.25">
      <c r="R422" s="548">
        <v>0.28402777777777699</v>
      </c>
      <c r="S422" s="549">
        <f t="shared" si="84"/>
        <v>0</v>
      </c>
      <c r="T422" s="549">
        <f t="shared" si="85"/>
        <v>0</v>
      </c>
      <c r="U422" s="549">
        <f t="shared" si="86"/>
        <v>0</v>
      </c>
      <c r="V422" s="549">
        <f t="shared" si="87"/>
        <v>0</v>
      </c>
      <c r="W422" s="549">
        <f t="shared" si="88"/>
        <v>0</v>
      </c>
      <c r="X422" s="549">
        <f t="shared" si="89"/>
        <v>0.25</v>
      </c>
      <c r="Y422" s="550">
        <f t="shared" si="90"/>
        <v>0.25</v>
      </c>
      <c r="Z422" s="547"/>
      <c r="AA422" s="548">
        <v>0.28402777777777699</v>
      </c>
      <c r="AB422" s="551">
        <f t="shared" si="91"/>
        <v>0</v>
      </c>
      <c r="AC422" s="551">
        <f t="shared" si="92"/>
        <v>0</v>
      </c>
      <c r="AD422" s="551">
        <f t="shared" si="93"/>
        <v>0</v>
      </c>
      <c r="AE422" s="551">
        <f t="shared" si="94"/>
        <v>0</v>
      </c>
      <c r="AF422" s="551">
        <f t="shared" si="95"/>
        <v>0</v>
      </c>
      <c r="AG422" s="551">
        <f t="shared" si="96"/>
        <v>0.5</v>
      </c>
      <c r="AH422" s="552">
        <f t="shared" si="97"/>
        <v>0.5</v>
      </c>
    </row>
    <row r="423" spans="18:34" x14ac:dyDescent="0.25">
      <c r="R423" s="548">
        <v>0.28472222222222199</v>
      </c>
      <c r="S423" s="549">
        <f t="shared" si="84"/>
        <v>0</v>
      </c>
      <c r="T423" s="549">
        <f t="shared" si="85"/>
        <v>0</v>
      </c>
      <c r="U423" s="549">
        <f t="shared" si="86"/>
        <v>0</v>
      </c>
      <c r="V423" s="549">
        <f t="shared" si="87"/>
        <v>0</v>
      </c>
      <c r="W423" s="549">
        <f t="shared" si="88"/>
        <v>0</v>
      </c>
      <c r="X423" s="549">
        <f t="shared" si="89"/>
        <v>0.25</v>
      </c>
      <c r="Y423" s="550">
        <f t="shared" si="90"/>
        <v>0.25</v>
      </c>
      <c r="Z423" s="547"/>
      <c r="AA423" s="548">
        <v>0.28472222222222199</v>
      </c>
      <c r="AB423" s="551">
        <f t="shared" si="91"/>
        <v>0</v>
      </c>
      <c r="AC423" s="551">
        <f t="shared" si="92"/>
        <v>0</v>
      </c>
      <c r="AD423" s="551">
        <f t="shared" si="93"/>
        <v>0</v>
      </c>
      <c r="AE423" s="551">
        <f t="shared" si="94"/>
        <v>0</v>
      </c>
      <c r="AF423" s="551">
        <f t="shared" si="95"/>
        <v>0</v>
      </c>
      <c r="AG423" s="551">
        <f t="shared" si="96"/>
        <v>0.5</v>
      </c>
      <c r="AH423" s="552">
        <f t="shared" si="97"/>
        <v>0.5</v>
      </c>
    </row>
    <row r="424" spans="18:34" x14ac:dyDescent="0.25">
      <c r="R424" s="548">
        <v>0.28541666666666599</v>
      </c>
      <c r="S424" s="549">
        <f t="shared" si="84"/>
        <v>0</v>
      </c>
      <c r="T424" s="549">
        <f t="shared" si="85"/>
        <v>0</v>
      </c>
      <c r="U424" s="549">
        <f t="shared" si="86"/>
        <v>0</v>
      </c>
      <c r="V424" s="549">
        <f t="shared" si="87"/>
        <v>0</v>
      </c>
      <c r="W424" s="549">
        <f t="shared" si="88"/>
        <v>0</v>
      </c>
      <c r="X424" s="549">
        <f t="shared" si="89"/>
        <v>0.25</v>
      </c>
      <c r="Y424" s="550">
        <f t="shared" si="90"/>
        <v>0.25</v>
      </c>
      <c r="Z424" s="547"/>
      <c r="AA424" s="548">
        <v>0.28541666666666599</v>
      </c>
      <c r="AB424" s="551">
        <f t="shared" si="91"/>
        <v>0</v>
      </c>
      <c r="AC424" s="551">
        <f t="shared" si="92"/>
        <v>0</v>
      </c>
      <c r="AD424" s="551">
        <f t="shared" si="93"/>
        <v>0</v>
      </c>
      <c r="AE424" s="551">
        <f t="shared" si="94"/>
        <v>0</v>
      </c>
      <c r="AF424" s="551">
        <f t="shared" si="95"/>
        <v>0</v>
      </c>
      <c r="AG424" s="551">
        <f t="shared" si="96"/>
        <v>0.5</v>
      </c>
      <c r="AH424" s="552">
        <f t="shared" si="97"/>
        <v>0.5</v>
      </c>
    </row>
    <row r="425" spans="18:34" x14ac:dyDescent="0.25">
      <c r="R425" s="548">
        <v>0.28611111111111098</v>
      </c>
      <c r="S425" s="549">
        <f t="shared" si="84"/>
        <v>0</v>
      </c>
      <c r="T425" s="549">
        <f t="shared" si="85"/>
        <v>0</v>
      </c>
      <c r="U425" s="549">
        <f t="shared" si="86"/>
        <v>0</v>
      </c>
      <c r="V425" s="549">
        <f t="shared" si="87"/>
        <v>0</v>
      </c>
      <c r="W425" s="549">
        <f t="shared" si="88"/>
        <v>0</v>
      </c>
      <c r="X425" s="549">
        <f t="shared" si="89"/>
        <v>0.25</v>
      </c>
      <c r="Y425" s="550">
        <f t="shared" si="90"/>
        <v>0.25</v>
      </c>
      <c r="Z425" s="547"/>
      <c r="AA425" s="548">
        <v>0.28611111111111098</v>
      </c>
      <c r="AB425" s="551">
        <f t="shared" si="91"/>
        <v>0</v>
      </c>
      <c r="AC425" s="551">
        <f t="shared" si="92"/>
        <v>0</v>
      </c>
      <c r="AD425" s="551">
        <f t="shared" si="93"/>
        <v>0</v>
      </c>
      <c r="AE425" s="551">
        <f t="shared" si="94"/>
        <v>0</v>
      </c>
      <c r="AF425" s="551">
        <f t="shared" si="95"/>
        <v>0</v>
      </c>
      <c r="AG425" s="551">
        <f t="shared" si="96"/>
        <v>0.5</v>
      </c>
      <c r="AH425" s="552">
        <f t="shared" si="97"/>
        <v>0.5</v>
      </c>
    </row>
    <row r="426" spans="18:34" x14ac:dyDescent="0.25">
      <c r="R426" s="548">
        <v>0.28680555555555498</v>
      </c>
      <c r="S426" s="549">
        <f t="shared" si="84"/>
        <v>0</v>
      </c>
      <c r="T426" s="549">
        <f t="shared" si="85"/>
        <v>0</v>
      </c>
      <c r="U426" s="549">
        <f t="shared" si="86"/>
        <v>0</v>
      </c>
      <c r="V426" s="549">
        <f t="shared" si="87"/>
        <v>0</v>
      </c>
      <c r="W426" s="549">
        <f t="shared" si="88"/>
        <v>0</v>
      </c>
      <c r="X426" s="549">
        <f t="shared" si="89"/>
        <v>0.25</v>
      </c>
      <c r="Y426" s="550">
        <f t="shared" si="90"/>
        <v>0.25</v>
      </c>
      <c r="Z426" s="547"/>
      <c r="AA426" s="548">
        <v>0.28680555555555498</v>
      </c>
      <c r="AB426" s="551">
        <f t="shared" si="91"/>
        <v>0</v>
      </c>
      <c r="AC426" s="551">
        <f t="shared" si="92"/>
        <v>0</v>
      </c>
      <c r="AD426" s="551">
        <f t="shared" si="93"/>
        <v>0</v>
      </c>
      <c r="AE426" s="551">
        <f t="shared" si="94"/>
        <v>0</v>
      </c>
      <c r="AF426" s="551">
        <f t="shared" si="95"/>
        <v>0</v>
      </c>
      <c r="AG426" s="551">
        <f t="shared" si="96"/>
        <v>0.5</v>
      </c>
      <c r="AH426" s="552">
        <f t="shared" si="97"/>
        <v>0.5</v>
      </c>
    </row>
    <row r="427" spans="18:34" x14ac:dyDescent="0.25">
      <c r="R427" s="548">
        <v>0.28749999999999998</v>
      </c>
      <c r="S427" s="549">
        <f t="shared" si="84"/>
        <v>0</v>
      </c>
      <c r="T427" s="549">
        <f t="shared" si="85"/>
        <v>0</v>
      </c>
      <c r="U427" s="549">
        <f t="shared" si="86"/>
        <v>0</v>
      </c>
      <c r="V427" s="549">
        <f t="shared" si="87"/>
        <v>0</v>
      </c>
      <c r="W427" s="549">
        <f t="shared" si="88"/>
        <v>0</v>
      </c>
      <c r="X427" s="549">
        <f t="shared" si="89"/>
        <v>0.25</v>
      </c>
      <c r="Y427" s="550">
        <f t="shared" si="90"/>
        <v>0.25</v>
      </c>
      <c r="Z427" s="547"/>
      <c r="AA427" s="548">
        <v>0.28749999999999998</v>
      </c>
      <c r="AB427" s="551">
        <f t="shared" si="91"/>
        <v>0</v>
      </c>
      <c r="AC427" s="551">
        <f t="shared" si="92"/>
        <v>0</v>
      </c>
      <c r="AD427" s="551">
        <f t="shared" si="93"/>
        <v>0</v>
      </c>
      <c r="AE427" s="551">
        <f t="shared" si="94"/>
        <v>0</v>
      </c>
      <c r="AF427" s="551">
        <f t="shared" si="95"/>
        <v>0</v>
      </c>
      <c r="AG427" s="551">
        <f t="shared" si="96"/>
        <v>0.5</v>
      </c>
      <c r="AH427" s="552">
        <f t="shared" si="97"/>
        <v>0.5</v>
      </c>
    </row>
    <row r="428" spans="18:34" x14ac:dyDescent="0.25">
      <c r="R428" s="548">
        <v>0.28819444444444398</v>
      </c>
      <c r="S428" s="549">
        <f t="shared" si="84"/>
        <v>0</v>
      </c>
      <c r="T428" s="549">
        <f t="shared" si="85"/>
        <v>0</v>
      </c>
      <c r="U428" s="549">
        <f t="shared" si="86"/>
        <v>0</v>
      </c>
      <c r="V428" s="549">
        <f t="shared" si="87"/>
        <v>0</v>
      </c>
      <c r="W428" s="549">
        <f t="shared" si="88"/>
        <v>0</v>
      </c>
      <c r="X428" s="549">
        <f t="shared" si="89"/>
        <v>0.25</v>
      </c>
      <c r="Y428" s="550">
        <f t="shared" si="90"/>
        <v>0.25</v>
      </c>
      <c r="Z428" s="547"/>
      <c r="AA428" s="548">
        <v>0.28819444444444398</v>
      </c>
      <c r="AB428" s="551">
        <f t="shared" si="91"/>
        <v>0</v>
      </c>
      <c r="AC428" s="551">
        <f t="shared" si="92"/>
        <v>0</v>
      </c>
      <c r="AD428" s="551">
        <f t="shared" si="93"/>
        <v>0</v>
      </c>
      <c r="AE428" s="551">
        <f t="shared" si="94"/>
        <v>0</v>
      </c>
      <c r="AF428" s="551">
        <f t="shared" si="95"/>
        <v>0</v>
      </c>
      <c r="AG428" s="551">
        <f t="shared" si="96"/>
        <v>0.5</v>
      </c>
      <c r="AH428" s="552">
        <f t="shared" si="97"/>
        <v>0.5</v>
      </c>
    </row>
    <row r="429" spans="18:34" x14ac:dyDescent="0.25">
      <c r="R429" s="548">
        <v>0.28888888888888797</v>
      </c>
      <c r="S429" s="549">
        <f t="shared" si="84"/>
        <v>0</v>
      </c>
      <c r="T429" s="549">
        <f t="shared" si="85"/>
        <v>0</v>
      </c>
      <c r="U429" s="549">
        <f t="shared" si="86"/>
        <v>0</v>
      </c>
      <c r="V429" s="549">
        <f t="shared" si="87"/>
        <v>0</v>
      </c>
      <c r="W429" s="549">
        <f t="shared" si="88"/>
        <v>0</v>
      </c>
      <c r="X429" s="549">
        <f t="shared" si="89"/>
        <v>0.25</v>
      </c>
      <c r="Y429" s="550">
        <f t="shared" si="90"/>
        <v>0.25</v>
      </c>
      <c r="Z429" s="547"/>
      <c r="AA429" s="548">
        <v>0.28888888888888797</v>
      </c>
      <c r="AB429" s="551">
        <f t="shared" si="91"/>
        <v>0</v>
      </c>
      <c r="AC429" s="551">
        <f t="shared" si="92"/>
        <v>0</v>
      </c>
      <c r="AD429" s="551">
        <f t="shared" si="93"/>
        <v>0</v>
      </c>
      <c r="AE429" s="551">
        <f t="shared" si="94"/>
        <v>0</v>
      </c>
      <c r="AF429" s="551">
        <f t="shared" si="95"/>
        <v>0</v>
      </c>
      <c r="AG429" s="551">
        <f t="shared" si="96"/>
        <v>0.5</v>
      </c>
      <c r="AH429" s="552">
        <f t="shared" si="97"/>
        <v>0.5</v>
      </c>
    </row>
    <row r="430" spans="18:34" x14ac:dyDescent="0.25">
      <c r="R430" s="548">
        <v>0.28958333333333303</v>
      </c>
      <c r="S430" s="549">
        <f t="shared" si="84"/>
        <v>0</v>
      </c>
      <c r="T430" s="549">
        <f t="shared" si="85"/>
        <v>0</v>
      </c>
      <c r="U430" s="549">
        <f t="shared" si="86"/>
        <v>0</v>
      </c>
      <c r="V430" s="549">
        <f t="shared" si="87"/>
        <v>0</v>
      </c>
      <c r="W430" s="549">
        <f t="shared" si="88"/>
        <v>0</v>
      </c>
      <c r="X430" s="549">
        <f t="shared" si="89"/>
        <v>0.25</v>
      </c>
      <c r="Y430" s="550">
        <f t="shared" si="90"/>
        <v>0.25</v>
      </c>
      <c r="Z430" s="547"/>
      <c r="AA430" s="548">
        <v>0.28958333333333303</v>
      </c>
      <c r="AB430" s="551">
        <f t="shared" si="91"/>
        <v>0</v>
      </c>
      <c r="AC430" s="551">
        <f t="shared" si="92"/>
        <v>0</v>
      </c>
      <c r="AD430" s="551">
        <f t="shared" si="93"/>
        <v>0</v>
      </c>
      <c r="AE430" s="551">
        <f t="shared" si="94"/>
        <v>0</v>
      </c>
      <c r="AF430" s="551">
        <f t="shared" si="95"/>
        <v>0</v>
      </c>
      <c r="AG430" s="551">
        <f t="shared" si="96"/>
        <v>0.5</v>
      </c>
      <c r="AH430" s="552">
        <f t="shared" si="97"/>
        <v>0.5</v>
      </c>
    </row>
    <row r="431" spans="18:34" x14ac:dyDescent="0.25">
      <c r="R431" s="548">
        <v>0.29027777777777702</v>
      </c>
      <c r="S431" s="549">
        <f t="shared" si="84"/>
        <v>0</v>
      </c>
      <c r="T431" s="549">
        <f t="shared" si="85"/>
        <v>0</v>
      </c>
      <c r="U431" s="549">
        <f t="shared" si="86"/>
        <v>0</v>
      </c>
      <c r="V431" s="549">
        <f t="shared" si="87"/>
        <v>0</v>
      </c>
      <c r="W431" s="549">
        <f t="shared" si="88"/>
        <v>0</v>
      </c>
      <c r="X431" s="549">
        <f t="shared" si="89"/>
        <v>0.25</v>
      </c>
      <c r="Y431" s="550">
        <f t="shared" si="90"/>
        <v>0.25</v>
      </c>
      <c r="Z431" s="547"/>
      <c r="AA431" s="548">
        <v>0.29027777777777702</v>
      </c>
      <c r="AB431" s="551">
        <f t="shared" si="91"/>
        <v>0</v>
      </c>
      <c r="AC431" s="551">
        <f t="shared" si="92"/>
        <v>0</v>
      </c>
      <c r="AD431" s="551">
        <f t="shared" si="93"/>
        <v>0</v>
      </c>
      <c r="AE431" s="551">
        <f t="shared" si="94"/>
        <v>0</v>
      </c>
      <c r="AF431" s="551">
        <f t="shared" si="95"/>
        <v>0</v>
      </c>
      <c r="AG431" s="551">
        <f t="shared" si="96"/>
        <v>0.5</v>
      </c>
      <c r="AH431" s="552">
        <f t="shared" si="97"/>
        <v>0.5</v>
      </c>
    </row>
    <row r="432" spans="18:34" x14ac:dyDescent="0.25">
      <c r="R432" s="548">
        <v>0.29097222222222202</v>
      </c>
      <c r="S432" s="549">
        <f t="shared" si="84"/>
        <v>0</v>
      </c>
      <c r="T432" s="549">
        <f t="shared" si="85"/>
        <v>0</v>
      </c>
      <c r="U432" s="549">
        <f t="shared" si="86"/>
        <v>0</v>
      </c>
      <c r="V432" s="549">
        <f t="shared" si="87"/>
        <v>0</v>
      </c>
      <c r="W432" s="549">
        <f t="shared" si="88"/>
        <v>0</v>
      </c>
      <c r="X432" s="549">
        <f t="shared" si="89"/>
        <v>0.25</v>
      </c>
      <c r="Y432" s="550">
        <f t="shared" si="90"/>
        <v>0.25</v>
      </c>
      <c r="Z432" s="547"/>
      <c r="AA432" s="548">
        <v>0.29097222222222202</v>
      </c>
      <c r="AB432" s="551">
        <f t="shared" si="91"/>
        <v>0</v>
      </c>
      <c r="AC432" s="551">
        <f t="shared" si="92"/>
        <v>0</v>
      </c>
      <c r="AD432" s="551">
        <f t="shared" si="93"/>
        <v>0</v>
      </c>
      <c r="AE432" s="551">
        <f t="shared" si="94"/>
        <v>0</v>
      </c>
      <c r="AF432" s="551">
        <f t="shared" si="95"/>
        <v>0</v>
      </c>
      <c r="AG432" s="551">
        <f t="shared" si="96"/>
        <v>0.5</v>
      </c>
      <c r="AH432" s="552">
        <f t="shared" si="97"/>
        <v>0.5</v>
      </c>
    </row>
    <row r="433" spans="18:34" x14ac:dyDescent="0.25">
      <c r="R433" s="548">
        <v>0.29166666666666602</v>
      </c>
      <c r="S433" s="549">
        <f t="shared" si="84"/>
        <v>0</v>
      </c>
      <c r="T433" s="549">
        <f t="shared" si="85"/>
        <v>0</v>
      </c>
      <c r="U433" s="549">
        <f t="shared" si="86"/>
        <v>0</v>
      </c>
      <c r="V433" s="549">
        <f t="shared" si="87"/>
        <v>0</v>
      </c>
      <c r="W433" s="549">
        <f t="shared" si="88"/>
        <v>0</v>
      </c>
      <c r="X433" s="549">
        <f t="shared" si="89"/>
        <v>0.25</v>
      </c>
      <c r="Y433" s="550">
        <f t="shared" si="90"/>
        <v>0.25</v>
      </c>
      <c r="Z433" s="547"/>
      <c r="AA433" s="548">
        <v>0.29166666666666602</v>
      </c>
      <c r="AB433" s="551">
        <f t="shared" si="91"/>
        <v>0</v>
      </c>
      <c r="AC433" s="551">
        <f t="shared" si="92"/>
        <v>0</v>
      </c>
      <c r="AD433" s="551">
        <f t="shared" si="93"/>
        <v>0</v>
      </c>
      <c r="AE433" s="551">
        <f t="shared" si="94"/>
        <v>0</v>
      </c>
      <c r="AF433" s="551">
        <f t="shared" si="95"/>
        <v>0</v>
      </c>
      <c r="AG433" s="551">
        <f t="shared" si="96"/>
        <v>0.5</v>
      </c>
      <c r="AH433" s="552">
        <f t="shared" si="97"/>
        <v>0.5</v>
      </c>
    </row>
    <row r="434" spans="18:34" x14ac:dyDescent="0.25">
      <c r="R434" s="548">
        <v>0.29236111111111102</v>
      </c>
      <c r="S434" s="549">
        <f t="shared" si="84"/>
        <v>0</v>
      </c>
      <c r="T434" s="549">
        <f t="shared" si="85"/>
        <v>0</v>
      </c>
      <c r="U434" s="549">
        <f t="shared" si="86"/>
        <v>0</v>
      </c>
      <c r="V434" s="549">
        <f t="shared" si="87"/>
        <v>0</v>
      </c>
      <c r="W434" s="549">
        <f t="shared" si="88"/>
        <v>0</v>
      </c>
      <c r="X434" s="549">
        <f t="shared" si="89"/>
        <v>0.25</v>
      </c>
      <c r="Y434" s="550">
        <f t="shared" si="90"/>
        <v>0.25</v>
      </c>
      <c r="Z434" s="547"/>
      <c r="AA434" s="548">
        <v>0.29236111111111102</v>
      </c>
      <c r="AB434" s="551">
        <f t="shared" si="91"/>
        <v>0</v>
      </c>
      <c r="AC434" s="551">
        <f t="shared" si="92"/>
        <v>0</v>
      </c>
      <c r="AD434" s="551">
        <f t="shared" si="93"/>
        <v>0</v>
      </c>
      <c r="AE434" s="551">
        <f t="shared" si="94"/>
        <v>0</v>
      </c>
      <c r="AF434" s="551">
        <f t="shared" si="95"/>
        <v>0</v>
      </c>
      <c r="AG434" s="551">
        <f t="shared" si="96"/>
        <v>0.5</v>
      </c>
      <c r="AH434" s="552">
        <f t="shared" si="97"/>
        <v>0.5</v>
      </c>
    </row>
    <row r="435" spans="18:34" x14ac:dyDescent="0.25">
      <c r="R435" s="548">
        <v>0.29305555555555501</v>
      </c>
      <c r="S435" s="549">
        <f t="shared" si="84"/>
        <v>0</v>
      </c>
      <c r="T435" s="549">
        <f t="shared" si="85"/>
        <v>0</v>
      </c>
      <c r="U435" s="549">
        <f t="shared" si="86"/>
        <v>0</v>
      </c>
      <c r="V435" s="549">
        <f t="shared" si="87"/>
        <v>0</v>
      </c>
      <c r="W435" s="549">
        <f t="shared" si="88"/>
        <v>0</v>
      </c>
      <c r="X435" s="549">
        <f t="shared" si="89"/>
        <v>0.25</v>
      </c>
      <c r="Y435" s="550">
        <f t="shared" si="90"/>
        <v>0.25</v>
      </c>
      <c r="Z435" s="547"/>
      <c r="AA435" s="548">
        <v>0.29305555555555501</v>
      </c>
      <c r="AB435" s="551">
        <f t="shared" si="91"/>
        <v>0</v>
      </c>
      <c r="AC435" s="551">
        <f t="shared" si="92"/>
        <v>0</v>
      </c>
      <c r="AD435" s="551">
        <f t="shared" si="93"/>
        <v>0</v>
      </c>
      <c r="AE435" s="551">
        <f t="shared" si="94"/>
        <v>0</v>
      </c>
      <c r="AF435" s="551">
        <f t="shared" si="95"/>
        <v>0</v>
      </c>
      <c r="AG435" s="551">
        <f t="shared" si="96"/>
        <v>0.5</v>
      </c>
      <c r="AH435" s="552">
        <f t="shared" si="97"/>
        <v>0.5</v>
      </c>
    </row>
    <row r="436" spans="18:34" x14ac:dyDescent="0.25">
      <c r="R436" s="548">
        <v>0.29375000000000001</v>
      </c>
      <c r="S436" s="549">
        <f t="shared" si="84"/>
        <v>0</v>
      </c>
      <c r="T436" s="549">
        <f t="shared" si="85"/>
        <v>0</v>
      </c>
      <c r="U436" s="549">
        <f t="shared" si="86"/>
        <v>0</v>
      </c>
      <c r="V436" s="549">
        <f t="shared" si="87"/>
        <v>0</v>
      </c>
      <c r="W436" s="549">
        <f t="shared" si="88"/>
        <v>0</v>
      </c>
      <c r="X436" s="549">
        <f t="shared" si="89"/>
        <v>0.25</v>
      </c>
      <c r="Y436" s="550">
        <f t="shared" si="90"/>
        <v>0.25</v>
      </c>
      <c r="Z436" s="547"/>
      <c r="AA436" s="548">
        <v>0.29375000000000001</v>
      </c>
      <c r="AB436" s="551">
        <f t="shared" si="91"/>
        <v>0</v>
      </c>
      <c r="AC436" s="551">
        <f t="shared" si="92"/>
        <v>0</v>
      </c>
      <c r="AD436" s="551">
        <f t="shared" si="93"/>
        <v>0</v>
      </c>
      <c r="AE436" s="551">
        <f t="shared" si="94"/>
        <v>0</v>
      </c>
      <c r="AF436" s="551">
        <f t="shared" si="95"/>
        <v>0</v>
      </c>
      <c r="AG436" s="551">
        <f t="shared" si="96"/>
        <v>0.5</v>
      </c>
      <c r="AH436" s="552">
        <f t="shared" si="97"/>
        <v>0.5</v>
      </c>
    </row>
    <row r="437" spans="18:34" x14ac:dyDescent="0.25">
      <c r="R437" s="548">
        <v>0.29444444444444401</v>
      </c>
      <c r="S437" s="549">
        <f t="shared" si="84"/>
        <v>0</v>
      </c>
      <c r="T437" s="549">
        <f t="shared" si="85"/>
        <v>0</v>
      </c>
      <c r="U437" s="549">
        <f t="shared" si="86"/>
        <v>0</v>
      </c>
      <c r="V437" s="549">
        <f t="shared" si="87"/>
        <v>0</v>
      </c>
      <c r="W437" s="549">
        <f t="shared" si="88"/>
        <v>0</v>
      </c>
      <c r="X437" s="549">
        <f t="shared" si="89"/>
        <v>0.25</v>
      </c>
      <c r="Y437" s="550">
        <f t="shared" si="90"/>
        <v>0.25</v>
      </c>
      <c r="Z437" s="547"/>
      <c r="AA437" s="548">
        <v>0.29444444444444401</v>
      </c>
      <c r="AB437" s="551">
        <f t="shared" si="91"/>
        <v>0</v>
      </c>
      <c r="AC437" s="551">
        <f t="shared" si="92"/>
        <v>0</v>
      </c>
      <c r="AD437" s="551">
        <f t="shared" si="93"/>
        <v>0</v>
      </c>
      <c r="AE437" s="551">
        <f t="shared" si="94"/>
        <v>0</v>
      </c>
      <c r="AF437" s="551">
        <f t="shared" si="95"/>
        <v>0</v>
      </c>
      <c r="AG437" s="551">
        <f t="shared" si="96"/>
        <v>0.5</v>
      </c>
      <c r="AH437" s="552">
        <f t="shared" si="97"/>
        <v>0.5</v>
      </c>
    </row>
    <row r="438" spans="18:34" x14ac:dyDescent="0.25">
      <c r="R438" s="548">
        <v>0.29513888888888801</v>
      </c>
      <c r="S438" s="549">
        <f t="shared" si="84"/>
        <v>0</v>
      </c>
      <c r="T438" s="549">
        <f t="shared" si="85"/>
        <v>0</v>
      </c>
      <c r="U438" s="549">
        <f t="shared" si="86"/>
        <v>0</v>
      </c>
      <c r="V438" s="549">
        <f t="shared" si="87"/>
        <v>0</v>
      </c>
      <c r="W438" s="549">
        <f t="shared" si="88"/>
        <v>0</v>
      </c>
      <c r="X438" s="549">
        <f t="shared" si="89"/>
        <v>0.25</v>
      </c>
      <c r="Y438" s="550">
        <f t="shared" si="90"/>
        <v>0.25</v>
      </c>
      <c r="Z438" s="547"/>
      <c r="AA438" s="548">
        <v>0.29513888888888801</v>
      </c>
      <c r="AB438" s="551">
        <f t="shared" si="91"/>
        <v>0</v>
      </c>
      <c r="AC438" s="551">
        <f t="shared" si="92"/>
        <v>0</v>
      </c>
      <c r="AD438" s="551">
        <f t="shared" si="93"/>
        <v>0</v>
      </c>
      <c r="AE438" s="551">
        <f t="shared" si="94"/>
        <v>0</v>
      </c>
      <c r="AF438" s="551">
        <f t="shared" si="95"/>
        <v>0</v>
      </c>
      <c r="AG438" s="551">
        <f t="shared" si="96"/>
        <v>0.5</v>
      </c>
      <c r="AH438" s="552">
        <f t="shared" si="97"/>
        <v>0.5</v>
      </c>
    </row>
    <row r="439" spans="18:34" x14ac:dyDescent="0.25">
      <c r="R439" s="548">
        <v>0.295833333333333</v>
      </c>
      <c r="S439" s="549">
        <f t="shared" si="84"/>
        <v>0</v>
      </c>
      <c r="T439" s="549">
        <f t="shared" si="85"/>
        <v>0</v>
      </c>
      <c r="U439" s="549">
        <f t="shared" si="86"/>
        <v>0</v>
      </c>
      <c r="V439" s="549">
        <f t="shared" si="87"/>
        <v>0</v>
      </c>
      <c r="W439" s="549">
        <f t="shared" si="88"/>
        <v>0</v>
      </c>
      <c r="X439" s="549">
        <f t="shared" si="89"/>
        <v>0.25</v>
      </c>
      <c r="Y439" s="550">
        <f t="shared" si="90"/>
        <v>0.25</v>
      </c>
      <c r="Z439" s="547"/>
      <c r="AA439" s="548">
        <v>0.295833333333333</v>
      </c>
      <c r="AB439" s="551">
        <f t="shared" si="91"/>
        <v>0</v>
      </c>
      <c r="AC439" s="551">
        <f t="shared" si="92"/>
        <v>0</v>
      </c>
      <c r="AD439" s="551">
        <f t="shared" si="93"/>
        <v>0</v>
      </c>
      <c r="AE439" s="551">
        <f t="shared" si="94"/>
        <v>0</v>
      </c>
      <c r="AF439" s="551">
        <f t="shared" si="95"/>
        <v>0</v>
      </c>
      <c r="AG439" s="551">
        <f t="shared" si="96"/>
        <v>0.5</v>
      </c>
      <c r="AH439" s="552">
        <f t="shared" si="97"/>
        <v>0.5</v>
      </c>
    </row>
    <row r="440" spans="18:34" x14ac:dyDescent="0.25">
      <c r="R440" s="548">
        <v>0.296527777777777</v>
      </c>
      <c r="S440" s="549">
        <f t="shared" si="84"/>
        <v>0</v>
      </c>
      <c r="T440" s="549">
        <f t="shared" si="85"/>
        <v>0</v>
      </c>
      <c r="U440" s="549">
        <f t="shared" si="86"/>
        <v>0</v>
      </c>
      <c r="V440" s="549">
        <f t="shared" si="87"/>
        <v>0</v>
      </c>
      <c r="W440" s="549">
        <f t="shared" si="88"/>
        <v>0</v>
      </c>
      <c r="X440" s="549">
        <f t="shared" si="89"/>
        <v>0.25</v>
      </c>
      <c r="Y440" s="550">
        <f t="shared" si="90"/>
        <v>0.25</v>
      </c>
      <c r="Z440" s="547"/>
      <c r="AA440" s="548">
        <v>0.296527777777777</v>
      </c>
      <c r="AB440" s="551">
        <f t="shared" si="91"/>
        <v>0</v>
      </c>
      <c r="AC440" s="551">
        <f t="shared" si="92"/>
        <v>0</v>
      </c>
      <c r="AD440" s="551">
        <f t="shared" si="93"/>
        <v>0</v>
      </c>
      <c r="AE440" s="551">
        <f t="shared" si="94"/>
        <v>0</v>
      </c>
      <c r="AF440" s="551">
        <f t="shared" si="95"/>
        <v>0</v>
      </c>
      <c r="AG440" s="551">
        <f t="shared" si="96"/>
        <v>0.5</v>
      </c>
      <c r="AH440" s="552">
        <f t="shared" si="97"/>
        <v>0.5</v>
      </c>
    </row>
    <row r="441" spans="18:34" x14ac:dyDescent="0.25">
      <c r="R441" s="548">
        <v>0.297222222222222</v>
      </c>
      <c r="S441" s="549">
        <f t="shared" si="84"/>
        <v>0</v>
      </c>
      <c r="T441" s="549">
        <f t="shared" si="85"/>
        <v>0</v>
      </c>
      <c r="U441" s="549">
        <f t="shared" si="86"/>
        <v>0</v>
      </c>
      <c r="V441" s="549">
        <f t="shared" si="87"/>
        <v>0</v>
      </c>
      <c r="W441" s="549">
        <f t="shared" si="88"/>
        <v>0</v>
      </c>
      <c r="X441" s="549">
        <f t="shared" si="89"/>
        <v>0.25</v>
      </c>
      <c r="Y441" s="550">
        <f t="shared" si="90"/>
        <v>0.25</v>
      </c>
      <c r="Z441" s="547"/>
      <c r="AA441" s="548">
        <v>0.297222222222222</v>
      </c>
      <c r="AB441" s="551">
        <f t="shared" si="91"/>
        <v>0</v>
      </c>
      <c r="AC441" s="551">
        <f t="shared" si="92"/>
        <v>0</v>
      </c>
      <c r="AD441" s="551">
        <f t="shared" si="93"/>
        <v>0</v>
      </c>
      <c r="AE441" s="551">
        <f t="shared" si="94"/>
        <v>0</v>
      </c>
      <c r="AF441" s="551">
        <f t="shared" si="95"/>
        <v>0</v>
      </c>
      <c r="AG441" s="551">
        <f t="shared" si="96"/>
        <v>0.5</v>
      </c>
      <c r="AH441" s="552">
        <f t="shared" si="97"/>
        <v>0.5</v>
      </c>
    </row>
    <row r="442" spans="18:34" x14ac:dyDescent="0.25">
      <c r="R442" s="548">
        <v>0.297916666666666</v>
      </c>
      <c r="S442" s="549">
        <f t="shared" si="84"/>
        <v>0</v>
      </c>
      <c r="T442" s="549">
        <f t="shared" si="85"/>
        <v>0</v>
      </c>
      <c r="U442" s="549">
        <f t="shared" si="86"/>
        <v>0</v>
      </c>
      <c r="V442" s="549">
        <f t="shared" si="87"/>
        <v>0</v>
      </c>
      <c r="W442" s="549">
        <f t="shared" si="88"/>
        <v>0</v>
      </c>
      <c r="X442" s="549">
        <f t="shared" si="89"/>
        <v>0.25</v>
      </c>
      <c r="Y442" s="550">
        <f t="shared" si="90"/>
        <v>0.25</v>
      </c>
      <c r="Z442" s="547"/>
      <c r="AA442" s="548">
        <v>0.297916666666666</v>
      </c>
      <c r="AB442" s="551">
        <f t="shared" si="91"/>
        <v>0</v>
      </c>
      <c r="AC442" s="551">
        <f t="shared" si="92"/>
        <v>0</v>
      </c>
      <c r="AD442" s="551">
        <f t="shared" si="93"/>
        <v>0</v>
      </c>
      <c r="AE442" s="551">
        <f t="shared" si="94"/>
        <v>0</v>
      </c>
      <c r="AF442" s="551">
        <f t="shared" si="95"/>
        <v>0</v>
      </c>
      <c r="AG442" s="551">
        <f t="shared" si="96"/>
        <v>0.5</v>
      </c>
      <c r="AH442" s="552">
        <f t="shared" si="97"/>
        <v>0.5</v>
      </c>
    </row>
    <row r="443" spans="18:34" x14ac:dyDescent="0.25">
      <c r="R443" s="548">
        <v>0.29861111111111099</v>
      </c>
      <c r="S443" s="549">
        <f t="shared" ref="S443:S506" si="98">$S$10</f>
        <v>0</v>
      </c>
      <c r="T443" s="549">
        <f t="shared" ref="T443:T506" si="99">$T$10</f>
        <v>0</v>
      </c>
      <c r="U443" s="549">
        <f t="shared" ref="U443:U506" si="100">$U$10</f>
        <v>0</v>
      </c>
      <c r="V443" s="549">
        <f t="shared" ref="V443:V506" si="101">$V$10</f>
        <v>0</v>
      </c>
      <c r="W443" s="549">
        <f t="shared" ref="W443:W506" si="102">$W$10</f>
        <v>0</v>
      </c>
      <c r="X443" s="549">
        <f t="shared" ref="X443:X506" si="103">$X$10</f>
        <v>0.25</v>
      </c>
      <c r="Y443" s="550">
        <f t="shared" ref="Y443:Y506" si="104">$Y$10</f>
        <v>0.25</v>
      </c>
      <c r="Z443" s="547"/>
      <c r="AA443" s="548">
        <v>0.29861111111111099</v>
      </c>
      <c r="AB443" s="551">
        <f t="shared" ref="AB443:AB506" si="105">$AB$10</f>
        <v>0</v>
      </c>
      <c r="AC443" s="551">
        <f t="shared" ref="AC443:AC506" si="106">$AC$10</f>
        <v>0</v>
      </c>
      <c r="AD443" s="551">
        <f t="shared" ref="AD443:AD506" si="107">$AD$10</f>
        <v>0</v>
      </c>
      <c r="AE443" s="551">
        <f t="shared" ref="AE443:AE506" si="108">$AE$10</f>
        <v>0</v>
      </c>
      <c r="AF443" s="551">
        <f t="shared" ref="AF443:AF506" si="109">$AF$10</f>
        <v>0</v>
      </c>
      <c r="AG443" s="551">
        <f t="shared" ref="AG443:AG506" si="110">$AG$10</f>
        <v>0.5</v>
      </c>
      <c r="AH443" s="552">
        <f t="shared" ref="AH443:AH506" si="111">$AH$10</f>
        <v>0.5</v>
      </c>
    </row>
    <row r="444" spans="18:34" x14ac:dyDescent="0.25">
      <c r="R444" s="548">
        <v>0.29930555555555499</v>
      </c>
      <c r="S444" s="549">
        <f t="shared" si="98"/>
        <v>0</v>
      </c>
      <c r="T444" s="549">
        <f t="shared" si="99"/>
        <v>0</v>
      </c>
      <c r="U444" s="549">
        <f t="shared" si="100"/>
        <v>0</v>
      </c>
      <c r="V444" s="549">
        <f t="shared" si="101"/>
        <v>0</v>
      </c>
      <c r="W444" s="549">
        <f t="shared" si="102"/>
        <v>0</v>
      </c>
      <c r="X444" s="549">
        <f t="shared" si="103"/>
        <v>0.25</v>
      </c>
      <c r="Y444" s="550">
        <f t="shared" si="104"/>
        <v>0.25</v>
      </c>
      <c r="Z444" s="547"/>
      <c r="AA444" s="548">
        <v>0.29930555555555499</v>
      </c>
      <c r="AB444" s="551">
        <f t="shared" si="105"/>
        <v>0</v>
      </c>
      <c r="AC444" s="551">
        <f t="shared" si="106"/>
        <v>0</v>
      </c>
      <c r="AD444" s="551">
        <f t="shared" si="107"/>
        <v>0</v>
      </c>
      <c r="AE444" s="551">
        <f t="shared" si="108"/>
        <v>0</v>
      </c>
      <c r="AF444" s="551">
        <f t="shared" si="109"/>
        <v>0</v>
      </c>
      <c r="AG444" s="551">
        <f t="shared" si="110"/>
        <v>0.5</v>
      </c>
      <c r="AH444" s="552">
        <f t="shared" si="111"/>
        <v>0.5</v>
      </c>
    </row>
    <row r="445" spans="18:34" x14ac:dyDescent="0.25">
      <c r="R445" s="548">
        <v>0.3</v>
      </c>
      <c r="S445" s="549">
        <f t="shared" si="98"/>
        <v>0</v>
      </c>
      <c r="T445" s="549">
        <f t="shared" si="99"/>
        <v>0</v>
      </c>
      <c r="U445" s="549">
        <f t="shared" si="100"/>
        <v>0</v>
      </c>
      <c r="V445" s="549">
        <f t="shared" si="101"/>
        <v>0</v>
      </c>
      <c r="W445" s="549">
        <f t="shared" si="102"/>
        <v>0</v>
      </c>
      <c r="X445" s="549">
        <f t="shared" si="103"/>
        <v>0.25</v>
      </c>
      <c r="Y445" s="550">
        <f t="shared" si="104"/>
        <v>0.25</v>
      </c>
      <c r="Z445" s="547"/>
      <c r="AA445" s="548">
        <v>0.3</v>
      </c>
      <c r="AB445" s="551">
        <f t="shared" si="105"/>
        <v>0</v>
      </c>
      <c r="AC445" s="551">
        <f t="shared" si="106"/>
        <v>0</v>
      </c>
      <c r="AD445" s="551">
        <f t="shared" si="107"/>
        <v>0</v>
      </c>
      <c r="AE445" s="551">
        <f t="shared" si="108"/>
        <v>0</v>
      </c>
      <c r="AF445" s="551">
        <f t="shared" si="109"/>
        <v>0</v>
      </c>
      <c r="AG445" s="551">
        <f t="shared" si="110"/>
        <v>0.5</v>
      </c>
      <c r="AH445" s="552">
        <f t="shared" si="111"/>
        <v>0.5</v>
      </c>
    </row>
    <row r="446" spans="18:34" x14ac:dyDescent="0.25">
      <c r="R446" s="548">
        <v>0.30069444444444399</v>
      </c>
      <c r="S446" s="549">
        <f t="shared" si="98"/>
        <v>0</v>
      </c>
      <c r="T446" s="549">
        <f t="shared" si="99"/>
        <v>0</v>
      </c>
      <c r="U446" s="549">
        <f t="shared" si="100"/>
        <v>0</v>
      </c>
      <c r="V446" s="549">
        <f t="shared" si="101"/>
        <v>0</v>
      </c>
      <c r="W446" s="549">
        <f t="shared" si="102"/>
        <v>0</v>
      </c>
      <c r="X446" s="549">
        <f t="shared" si="103"/>
        <v>0.25</v>
      </c>
      <c r="Y446" s="550">
        <f t="shared" si="104"/>
        <v>0.25</v>
      </c>
      <c r="Z446" s="547"/>
      <c r="AA446" s="548">
        <v>0.30069444444444399</v>
      </c>
      <c r="AB446" s="551">
        <f t="shared" si="105"/>
        <v>0</v>
      </c>
      <c r="AC446" s="551">
        <f t="shared" si="106"/>
        <v>0</v>
      </c>
      <c r="AD446" s="551">
        <f t="shared" si="107"/>
        <v>0</v>
      </c>
      <c r="AE446" s="551">
        <f t="shared" si="108"/>
        <v>0</v>
      </c>
      <c r="AF446" s="551">
        <f t="shared" si="109"/>
        <v>0</v>
      </c>
      <c r="AG446" s="551">
        <f t="shared" si="110"/>
        <v>0.5</v>
      </c>
      <c r="AH446" s="552">
        <f t="shared" si="111"/>
        <v>0.5</v>
      </c>
    </row>
    <row r="447" spans="18:34" x14ac:dyDescent="0.25">
      <c r="R447" s="548">
        <v>0.30138888888888798</v>
      </c>
      <c r="S447" s="549">
        <f t="shared" si="98"/>
        <v>0</v>
      </c>
      <c r="T447" s="549">
        <f t="shared" si="99"/>
        <v>0</v>
      </c>
      <c r="U447" s="549">
        <f t="shared" si="100"/>
        <v>0</v>
      </c>
      <c r="V447" s="549">
        <f t="shared" si="101"/>
        <v>0</v>
      </c>
      <c r="W447" s="549">
        <f t="shared" si="102"/>
        <v>0</v>
      </c>
      <c r="X447" s="549">
        <f t="shared" si="103"/>
        <v>0.25</v>
      </c>
      <c r="Y447" s="550">
        <f t="shared" si="104"/>
        <v>0.25</v>
      </c>
      <c r="Z447" s="547"/>
      <c r="AA447" s="548">
        <v>0.30138888888888798</v>
      </c>
      <c r="AB447" s="551">
        <f t="shared" si="105"/>
        <v>0</v>
      </c>
      <c r="AC447" s="551">
        <f t="shared" si="106"/>
        <v>0</v>
      </c>
      <c r="AD447" s="551">
        <f t="shared" si="107"/>
        <v>0</v>
      </c>
      <c r="AE447" s="551">
        <f t="shared" si="108"/>
        <v>0</v>
      </c>
      <c r="AF447" s="551">
        <f t="shared" si="109"/>
        <v>0</v>
      </c>
      <c r="AG447" s="551">
        <f t="shared" si="110"/>
        <v>0.5</v>
      </c>
      <c r="AH447" s="552">
        <f t="shared" si="111"/>
        <v>0.5</v>
      </c>
    </row>
    <row r="448" spans="18:34" x14ac:dyDescent="0.25">
      <c r="R448" s="548">
        <v>0.30208333333333298</v>
      </c>
      <c r="S448" s="549">
        <f t="shared" si="98"/>
        <v>0</v>
      </c>
      <c r="T448" s="549">
        <f t="shared" si="99"/>
        <v>0</v>
      </c>
      <c r="U448" s="549">
        <f t="shared" si="100"/>
        <v>0</v>
      </c>
      <c r="V448" s="549">
        <f t="shared" si="101"/>
        <v>0</v>
      </c>
      <c r="W448" s="549">
        <f t="shared" si="102"/>
        <v>0</v>
      </c>
      <c r="X448" s="549">
        <f t="shared" si="103"/>
        <v>0.25</v>
      </c>
      <c r="Y448" s="550">
        <f t="shared" si="104"/>
        <v>0.25</v>
      </c>
      <c r="Z448" s="547"/>
      <c r="AA448" s="548">
        <v>0.30208333333333298</v>
      </c>
      <c r="AB448" s="551">
        <f t="shared" si="105"/>
        <v>0</v>
      </c>
      <c r="AC448" s="551">
        <f t="shared" si="106"/>
        <v>0</v>
      </c>
      <c r="AD448" s="551">
        <f t="shared" si="107"/>
        <v>0</v>
      </c>
      <c r="AE448" s="551">
        <f t="shared" si="108"/>
        <v>0</v>
      </c>
      <c r="AF448" s="551">
        <f t="shared" si="109"/>
        <v>0</v>
      </c>
      <c r="AG448" s="551">
        <f t="shared" si="110"/>
        <v>0.5</v>
      </c>
      <c r="AH448" s="552">
        <f t="shared" si="111"/>
        <v>0.5</v>
      </c>
    </row>
    <row r="449" spans="18:34" x14ac:dyDescent="0.25">
      <c r="R449" s="548">
        <v>0.30277777777777698</v>
      </c>
      <c r="S449" s="549">
        <f t="shared" si="98"/>
        <v>0</v>
      </c>
      <c r="T449" s="549">
        <f t="shared" si="99"/>
        <v>0</v>
      </c>
      <c r="U449" s="549">
        <f t="shared" si="100"/>
        <v>0</v>
      </c>
      <c r="V449" s="549">
        <f t="shared" si="101"/>
        <v>0</v>
      </c>
      <c r="W449" s="549">
        <f t="shared" si="102"/>
        <v>0</v>
      </c>
      <c r="X449" s="549">
        <f t="shared" si="103"/>
        <v>0.25</v>
      </c>
      <c r="Y449" s="550">
        <f t="shared" si="104"/>
        <v>0.25</v>
      </c>
      <c r="Z449" s="547"/>
      <c r="AA449" s="548">
        <v>0.30277777777777698</v>
      </c>
      <c r="AB449" s="551">
        <f t="shared" si="105"/>
        <v>0</v>
      </c>
      <c r="AC449" s="551">
        <f t="shared" si="106"/>
        <v>0</v>
      </c>
      <c r="AD449" s="551">
        <f t="shared" si="107"/>
        <v>0</v>
      </c>
      <c r="AE449" s="551">
        <f t="shared" si="108"/>
        <v>0</v>
      </c>
      <c r="AF449" s="551">
        <f t="shared" si="109"/>
        <v>0</v>
      </c>
      <c r="AG449" s="551">
        <f t="shared" si="110"/>
        <v>0.5</v>
      </c>
      <c r="AH449" s="552">
        <f t="shared" si="111"/>
        <v>0.5</v>
      </c>
    </row>
    <row r="450" spans="18:34" x14ac:dyDescent="0.25">
      <c r="R450" s="548">
        <v>0.30347222222222198</v>
      </c>
      <c r="S450" s="549">
        <f t="shared" si="98"/>
        <v>0</v>
      </c>
      <c r="T450" s="549">
        <f t="shared" si="99"/>
        <v>0</v>
      </c>
      <c r="U450" s="549">
        <f t="shared" si="100"/>
        <v>0</v>
      </c>
      <c r="V450" s="549">
        <f t="shared" si="101"/>
        <v>0</v>
      </c>
      <c r="W450" s="549">
        <f t="shared" si="102"/>
        <v>0</v>
      </c>
      <c r="X450" s="549">
        <f t="shared" si="103"/>
        <v>0.25</v>
      </c>
      <c r="Y450" s="550">
        <f t="shared" si="104"/>
        <v>0.25</v>
      </c>
      <c r="Z450" s="547"/>
      <c r="AA450" s="548">
        <v>0.30347222222222198</v>
      </c>
      <c r="AB450" s="551">
        <f t="shared" si="105"/>
        <v>0</v>
      </c>
      <c r="AC450" s="551">
        <f t="shared" si="106"/>
        <v>0</v>
      </c>
      <c r="AD450" s="551">
        <f t="shared" si="107"/>
        <v>0</v>
      </c>
      <c r="AE450" s="551">
        <f t="shared" si="108"/>
        <v>0</v>
      </c>
      <c r="AF450" s="551">
        <f t="shared" si="109"/>
        <v>0</v>
      </c>
      <c r="AG450" s="551">
        <f t="shared" si="110"/>
        <v>0.5</v>
      </c>
      <c r="AH450" s="552">
        <f t="shared" si="111"/>
        <v>0.5</v>
      </c>
    </row>
    <row r="451" spans="18:34" x14ac:dyDescent="0.25">
      <c r="R451" s="548">
        <v>0.30416666666666597</v>
      </c>
      <c r="S451" s="549">
        <f t="shared" si="98"/>
        <v>0</v>
      </c>
      <c r="T451" s="549">
        <f t="shared" si="99"/>
        <v>0</v>
      </c>
      <c r="U451" s="549">
        <f t="shared" si="100"/>
        <v>0</v>
      </c>
      <c r="V451" s="549">
        <f t="shared" si="101"/>
        <v>0</v>
      </c>
      <c r="W451" s="549">
        <f t="shared" si="102"/>
        <v>0</v>
      </c>
      <c r="X451" s="549">
        <f t="shared" si="103"/>
        <v>0.25</v>
      </c>
      <c r="Y451" s="550">
        <f t="shared" si="104"/>
        <v>0.25</v>
      </c>
      <c r="Z451" s="547"/>
      <c r="AA451" s="548">
        <v>0.30416666666666597</v>
      </c>
      <c r="AB451" s="551">
        <f t="shared" si="105"/>
        <v>0</v>
      </c>
      <c r="AC451" s="551">
        <f t="shared" si="106"/>
        <v>0</v>
      </c>
      <c r="AD451" s="551">
        <f t="shared" si="107"/>
        <v>0</v>
      </c>
      <c r="AE451" s="551">
        <f t="shared" si="108"/>
        <v>0</v>
      </c>
      <c r="AF451" s="551">
        <f t="shared" si="109"/>
        <v>0</v>
      </c>
      <c r="AG451" s="551">
        <f t="shared" si="110"/>
        <v>0.5</v>
      </c>
      <c r="AH451" s="552">
        <f t="shared" si="111"/>
        <v>0.5</v>
      </c>
    </row>
    <row r="452" spans="18:34" x14ac:dyDescent="0.25">
      <c r="R452" s="548">
        <v>0.30486111111111103</v>
      </c>
      <c r="S452" s="549">
        <f t="shared" si="98"/>
        <v>0</v>
      </c>
      <c r="T452" s="549">
        <f t="shared" si="99"/>
        <v>0</v>
      </c>
      <c r="U452" s="549">
        <f t="shared" si="100"/>
        <v>0</v>
      </c>
      <c r="V452" s="549">
        <f t="shared" si="101"/>
        <v>0</v>
      </c>
      <c r="W452" s="549">
        <f t="shared" si="102"/>
        <v>0</v>
      </c>
      <c r="X452" s="549">
        <f t="shared" si="103"/>
        <v>0.25</v>
      </c>
      <c r="Y452" s="550">
        <f t="shared" si="104"/>
        <v>0.25</v>
      </c>
      <c r="Z452" s="547"/>
      <c r="AA452" s="548">
        <v>0.30486111111111103</v>
      </c>
      <c r="AB452" s="551">
        <f t="shared" si="105"/>
        <v>0</v>
      </c>
      <c r="AC452" s="551">
        <f t="shared" si="106"/>
        <v>0</v>
      </c>
      <c r="AD452" s="551">
        <f t="shared" si="107"/>
        <v>0</v>
      </c>
      <c r="AE452" s="551">
        <f t="shared" si="108"/>
        <v>0</v>
      </c>
      <c r="AF452" s="551">
        <f t="shared" si="109"/>
        <v>0</v>
      </c>
      <c r="AG452" s="551">
        <f t="shared" si="110"/>
        <v>0.5</v>
      </c>
      <c r="AH452" s="552">
        <f t="shared" si="111"/>
        <v>0.5</v>
      </c>
    </row>
    <row r="453" spans="18:34" x14ac:dyDescent="0.25">
      <c r="R453" s="548">
        <v>0.30555555555555503</v>
      </c>
      <c r="S453" s="549">
        <f t="shared" si="98"/>
        <v>0</v>
      </c>
      <c r="T453" s="549">
        <f t="shared" si="99"/>
        <v>0</v>
      </c>
      <c r="U453" s="549">
        <f t="shared" si="100"/>
        <v>0</v>
      </c>
      <c r="V453" s="549">
        <f t="shared" si="101"/>
        <v>0</v>
      </c>
      <c r="W453" s="549">
        <f t="shared" si="102"/>
        <v>0</v>
      </c>
      <c r="X453" s="549">
        <f t="shared" si="103"/>
        <v>0.25</v>
      </c>
      <c r="Y453" s="550">
        <f t="shared" si="104"/>
        <v>0.25</v>
      </c>
      <c r="Z453" s="547"/>
      <c r="AA453" s="548">
        <v>0.30555555555555503</v>
      </c>
      <c r="AB453" s="551">
        <f t="shared" si="105"/>
        <v>0</v>
      </c>
      <c r="AC453" s="551">
        <f t="shared" si="106"/>
        <v>0</v>
      </c>
      <c r="AD453" s="551">
        <f t="shared" si="107"/>
        <v>0</v>
      </c>
      <c r="AE453" s="551">
        <f t="shared" si="108"/>
        <v>0</v>
      </c>
      <c r="AF453" s="551">
        <f t="shared" si="109"/>
        <v>0</v>
      </c>
      <c r="AG453" s="551">
        <f t="shared" si="110"/>
        <v>0.5</v>
      </c>
      <c r="AH453" s="552">
        <f t="shared" si="111"/>
        <v>0.5</v>
      </c>
    </row>
    <row r="454" spans="18:34" x14ac:dyDescent="0.25">
      <c r="R454" s="548">
        <v>0.30625000000000002</v>
      </c>
      <c r="S454" s="549">
        <f t="shared" si="98"/>
        <v>0</v>
      </c>
      <c r="T454" s="549">
        <f t="shared" si="99"/>
        <v>0</v>
      </c>
      <c r="U454" s="549">
        <f t="shared" si="100"/>
        <v>0</v>
      </c>
      <c r="V454" s="549">
        <f t="shared" si="101"/>
        <v>0</v>
      </c>
      <c r="W454" s="549">
        <f t="shared" si="102"/>
        <v>0</v>
      </c>
      <c r="X454" s="549">
        <f t="shared" si="103"/>
        <v>0.25</v>
      </c>
      <c r="Y454" s="550">
        <f t="shared" si="104"/>
        <v>0.25</v>
      </c>
      <c r="Z454" s="547"/>
      <c r="AA454" s="548">
        <v>0.30625000000000002</v>
      </c>
      <c r="AB454" s="551">
        <f t="shared" si="105"/>
        <v>0</v>
      </c>
      <c r="AC454" s="551">
        <f t="shared" si="106"/>
        <v>0</v>
      </c>
      <c r="AD454" s="551">
        <f t="shared" si="107"/>
        <v>0</v>
      </c>
      <c r="AE454" s="551">
        <f t="shared" si="108"/>
        <v>0</v>
      </c>
      <c r="AF454" s="551">
        <f t="shared" si="109"/>
        <v>0</v>
      </c>
      <c r="AG454" s="551">
        <f t="shared" si="110"/>
        <v>0.5</v>
      </c>
      <c r="AH454" s="552">
        <f t="shared" si="111"/>
        <v>0.5</v>
      </c>
    </row>
    <row r="455" spans="18:34" x14ac:dyDescent="0.25">
      <c r="R455" s="548">
        <v>0.30694444444444402</v>
      </c>
      <c r="S455" s="549">
        <f t="shared" si="98"/>
        <v>0</v>
      </c>
      <c r="T455" s="549">
        <f t="shared" si="99"/>
        <v>0</v>
      </c>
      <c r="U455" s="549">
        <f t="shared" si="100"/>
        <v>0</v>
      </c>
      <c r="V455" s="549">
        <f t="shared" si="101"/>
        <v>0</v>
      </c>
      <c r="W455" s="549">
        <f t="shared" si="102"/>
        <v>0</v>
      </c>
      <c r="X455" s="549">
        <f t="shared" si="103"/>
        <v>0.25</v>
      </c>
      <c r="Y455" s="550">
        <f t="shared" si="104"/>
        <v>0.25</v>
      </c>
      <c r="Z455" s="547"/>
      <c r="AA455" s="548">
        <v>0.30694444444444402</v>
      </c>
      <c r="AB455" s="551">
        <f t="shared" si="105"/>
        <v>0</v>
      </c>
      <c r="AC455" s="551">
        <f t="shared" si="106"/>
        <v>0</v>
      </c>
      <c r="AD455" s="551">
        <f t="shared" si="107"/>
        <v>0</v>
      </c>
      <c r="AE455" s="551">
        <f t="shared" si="108"/>
        <v>0</v>
      </c>
      <c r="AF455" s="551">
        <f t="shared" si="109"/>
        <v>0</v>
      </c>
      <c r="AG455" s="551">
        <f t="shared" si="110"/>
        <v>0.5</v>
      </c>
      <c r="AH455" s="552">
        <f t="shared" si="111"/>
        <v>0.5</v>
      </c>
    </row>
    <row r="456" spans="18:34" x14ac:dyDescent="0.25">
      <c r="R456" s="548">
        <v>0.30763888888888802</v>
      </c>
      <c r="S456" s="549">
        <f t="shared" si="98"/>
        <v>0</v>
      </c>
      <c r="T456" s="549">
        <f t="shared" si="99"/>
        <v>0</v>
      </c>
      <c r="U456" s="549">
        <f t="shared" si="100"/>
        <v>0</v>
      </c>
      <c r="V456" s="549">
        <f t="shared" si="101"/>
        <v>0</v>
      </c>
      <c r="W456" s="549">
        <f t="shared" si="102"/>
        <v>0</v>
      </c>
      <c r="X456" s="549">
        <f t="shared" si="103"/>
        <v>0.25</v>
      </c>
      <c r="Y456" s="550">
        <f t="shared" si="104"/>
        <v>0.25</v>
      </c>
      <c r="Z456" s="547"/>
      <c r="AA456" s="548">
        <v>0.30763888888888802</v>
      </c>
      <c r="AB456" s="551">
        <f t="shared" si="105"/>
        <v>0</v>
      </c>
      <c r="AC456" s="551">
        <f t="shared" si="106"/>
        <v>0</v>
      </c>
      <c r="AD456" s="551">
        <f t="shared" si="107"/>
        <v>0</v>
      </c>
      <c r="AE456" s="551">
        <f t="shared" si="108"/>
        <v>0</v>
      </c>
      <c r="AF456" s="551">
        <f t="shared" si="109"/>
        <v>0</v>
      </c>
      <c r="AG456" s="551">
        <f t="shared" si="110"/>
        <v>0.5</v>
      </c>
      <c r="AH456" s="552">
        <f t="shared" si="111"/>
        <v>0.5</v>
      </c>
    </row>
    <row r="457" spans="18:34" x14ac:dyDescent="0.25">
      <c r="R457" s="548">
        <v>0.30833333333333302</v>
      </c>
      <c r="S457" s="549">
        <f t="shared" si="98"/>
        <v>0</v>
      </c>
      <c r="T457" s="549">
        <f t="shared" si="99"/>
        <v>0</v>
      </c>
      <c r="U457" s="549">
        <f t="shared" si="100"/>
        <v>0</v>
      </c>
      <c r="V457" s="549">
        <f t="shared" si="101"/>
        <v>0</v>
      </c>
      <c r="W457" s="549">
        <f t="shared" si="102"/>
        <v>0</v>
      </c>
      <c r="X457" s="549">
        <f t="shared" si="103"/>
        <v>0.25</v>
      </c>
      <c r="Y457" s="550">
        <f t="shared" si="104"/>
        <v>0.25</v>
      </c>
      <c r="Z457" s="547"/>
      <c r="AA457" s="548">
        <v>0.30833333333333302</v>
      </c>
      <c r="AB457" s="551">
        <f t="shared" si="105"/>
        <v>0</v>
      </c>
      <c r="AC457" s="551">
        <f t="shared" si="106"/>
        <v>0</v>
      </c>
      <c r="AD457" s="551">
        <f t="shared" si="107"/>
        <v>0</v>
      </c>
      <c r="AE457" s="551">
        <f t="shared" si="108"/>
        <v>0</v>
      </c>
      <c r="AF457" s="551">
        <f t="shared" si="109"/>
        <v>0</v>
      </c>
      <c r="AG457" s="551">
        <f t="shared" si="110"/>
        <v>0.5</v>
      </c>
      <c r="AH457" s="552">
        <f t="shared" si="111"/>
        <v>0.5</v>
      </c>
    </row>
    <row r="458" spans="18:34" x14ac:dyDescent="0.25">
      <c r="R458" s="548">
        <v>0.30902777777777701</v>
      </c>
      <c r="S458" s="549">
        <f t="shared" si="98"/>
        <v>0</v>
      </c>
      <c r="T458" s="549">
        <f t="shared" si="99"/>
        <v>0</v>
      </c>
      <c r="U458" s="549">
        <f t="shared" si="100"/>
        <v>0</v>
      </c>
      <c r="V458" s="549">
        <f t="shared" si="101"/>
        <v>0</v>
      </c>
      <c r="W458" s="549">
        <f t="shared" si="102"/>
        <v>0</v>
      </c>
      <c r="X458" s="549">
        <f t="shared" si="103"/>
        <v>0.25</v>
      </c>
      <c r="Y458" s="550">
        <f t="shared" si="104"/>
        <v>0.25</v>
      </c>
      <c r="Z458" s="547"/>
      <c r="AA458" s="548">
        <v>0.30902777777777701</v>
      </c>
      <c r="AB458" s="551">
        <f t="shared" si="105"/>
        <v>0</v>
      </c>
      <c r="AC458" s="551">
        <f t="shared" si="106"/>
        <v>0</v>
      </c>
      <c r="AD458" s="551">
        <f t="shared" si="107"/>
        <v>0</v>
      </c>
      <c r="AE458" s="551">
        <f t="shared" si="108"/>
        <v>0</v>
      </c>
      <c r="AF458" s="551">
        <f t="shared" si="109"/>
        <v>0</v>
      </c>
      <c r="AG458" s="551">
        <f t="shared" si="110"/>
        <v>0.5</v>
      </c>
      <c r="AH458" s="552">
        <f t="shared" si="111"/>
        <v>0.5</v>
      </c>
    </row>
    <row r="459" spans="18:34" x14ac:dyDescent="0.25">
      <c r="R459" s="548">
        <v>0.30972222222222201</v>
      </c>
      <c r="S459" s="549">
        <f t="shared" si="98"/>
        <v>0</v>
      </c>
      <c r="T459" s="549">
        <f t="shared" si="99"/>
        <v>0</v>
      </c>
      <c r="U459" s="549">
        <f t="shared" si="100"/>
        <v>0</v>
      </c>
      <c r="V459" s="549">
        <f t="shared" si="101"/>
        <v>0</v>
      </c>
      <c r="W459" s="549">
        <f t="shared" si="102"/>
        <v>0</v>
      </c>
      <c r="X459" s="549">
        <f t="shared" si="103"/>
        <v>0.25</v>
      </c>
      <c r="Y459" s="550">
        <f t="shared" si="104"/>
        <v>0.25</v>
      </c>
      <c r="Z459" s="547"/>
      <c r="AA459" s="548">
        <v>0.30972222222222201</v>
      </c>
      <c r="AB459" s="551">
        <f t="shared" si="105"/>
        <v>0</v>
      </c>
      <c r="AC459" s="551">
        <f t="shared" si="106"/>
        <v>0</v>
      </c>
      <c r="AD459" s="551">
        <f t="shared" si="107"/>
        <v>0</v>
      </c>
      <c r="AE459" s="551">
        <f t="shared" si="108"/>
        <v>0</v>
      </c>
      <c r="AF459" s="551">
        <f t="shared" si="109"/>
        <v>0</v>
      </c>
      <c r="AG459" s="551">
        <f t="shared" si="110"/>
        <v>0.5</v>
      </c>
      <c r="AH459" s="552">
        <f t="shared" si="111"/>
        <v>0.5</v>
      </c>
    </row>
    <row r="460" spans="18:34" x14ac:dyDescent="0.25">
      <c r="R460" s="548">
        <v>0.31041666666666601</v>
      </c>
      <c r="S460" s="549">
        <f t="shared" si="98"/>
        <v>0</v>
      </c>
      <c r="T460" s="549">
        <f t="shared" si="99"/>
        <v>0</v>
      </c>
      <c r="U460" s="549">
        <f t="shared" si="100"/>
        <v>0</v>
      </c>
      <c r="V460" s="549">
        <f t="shared" si="101"/>
        <v>0</v>
      </c>
      <c r="W460" s="549">
        <f t="shared" si="102"/>
        <v>0</v>
      </c>
      <c r="X460" s="549">
        <f t="shared" si="103"/>
        <v>0.25</v>
      </c>
      <c r="Y460" s="550">
        <f t="shared" si="104"/>
        <v>0.25</v>
      </c>
      <c r="Z460" s="547"/>
      <c r="AA460" s="548">
        <v>0.31041666666666601</v>
      </c>
      <c r="AB460" s="551">
        <f t="shared" si="105"/>
        <v>0</v>
      </c>
      <c r="AC460" s="551">
        <f t="shared" si="106"/>
        <v>0</v>
      </c>
      <c r="AD460" s="551">
        <f t="shared" si="107"/>
        <v>0</v>
      </c>
      <c r="AE460" s="551">
        <f t="shared" si="108"/>
        <v>0</v>
      </c>
      <c r="AF460" s="551">
        <f t="shared" si="109"/>
        <v>0</v>
      </c>
      <c r="AG460" s="551">
        <f t="shared" si="110"/>
        <v>0.5</v>
      </c>
      <c r="AH460" s="552">
        <f t="shared" si="111"/>
        <v>0.5</v>
      </c>
    </row>
    <row r="461" spans="18:34" x14ac:dyDescent="0.25">
      <c r="R461" s="548">
        <v>0.31111111111111101</v>
      </c>
      <c r="S461" s="549">
        <f t="shared" si="98"/>
        <v>0</v>
      </c>
      <c r="T461" s="549">
        <f t="shared" si="99"/>
        <v>0</v>
      </c>
      <c r="U461" s="549">
        <f t="shared" si="100"/>
        <v>0</v>
      </c>
      <c r="V461" s="549">
        <f t="shared" si="101"/>
        <v>0</v>
      </c>
      <c r="W461" s="549">
        <f t="shared" si="102"/>
        <v>0</v>
      </c>
      <c r="X461" s="549">
        <f t="shared" si="103"/>
        <v>0.25</v>
      </c>
      <c r="Y461" s="550">
        <f t="shared" si="104"/>
        <v>0.25</v>
      </c>
      <c r="Z461" s="547"/>
      <c r="AA461" s="548">
        <v>0.31111111111111101</v>
      </c>
      <c r="AB461" s="551">
        <f t="shared" si="105"/>
        <v>0</v>
      </c>
      <c r="AC461" s="551">
        <f t="shared" si="106"/>
        <v>0</v>
      </c>
      <c r="AD461" s="551">
        <f t="shared" si="107"/>
        <v>0</v>
      </c>
      <c r="AE461" s="551">
        <f t="shared" si="108"/>
        <v>0</v>
      </c>
      <c r="AF461" s="551">
        <f t="shared" si="109"/>
        <v>0</v>
      </c>
      <c r="AG461" s="551">
        <f t="shared" si="110"/>
        <v>0.5</v>
      </c>
      <c r="AH461" s="552">
        <f t="shared" si="111"/>
        <v>0.5</v>
      </c>
    </row>
    <row r="462" spans="18:34" x14ac:dyDescent="0.25">
      <c r="R462" s="548">
        <v>0.311805555555555</v>
      </c>
      <c r="S462" s="549">
        <f t="shared" si="98"/>
        <v>0</v>
      </c>
      <c r="T462" s="549">
        <f t="shared" si="99"/>
        <v>0</v>
      </c>
      <c r="U462" s="549">
        <f t="shared" si="100"/>
        <v>0</v>
      </c>
      <c r="V462" s="549">
        <f t="shared" si="101"/>
        <v>0</v>
      </c>
      <c r="W462" s="549">
        <f t="shared" si="102"/>
        <v>0</v>
      </c>
      <c r="X462" s="549">
        <f t="shared" si="103"/>
        <v>0.25</v>
      </c>
      <c r="Y462" s="550">
        <f t="shared" si="104"/>
        <v>0.25</v>
      </c>
      <c r="Z462" s="547"/>
      <c r="AA462" s="548">
        <v>0.311805555555555</v>
      </c>
      <c r="AB462" s="551">
        <f t="shared" si="105"/>
        <v>0</v>
      </c>
      <c r="AC462" s="551">
        <f t="shared" si="106"/>
        <v>0</v>
      </c>
      <c r="AD462" s="551">
        <f t="shared" si="107"/>
        <v>0</v>
      </c>
      <c r="AE462" s="551">
        <f t="shared" si="108"/>
        <v>0</v>
      </c>
      <c r="AF462" s="551">
        <f t="shared" si="109"/>
        <v>0</v>
      </c>
      <c r="AG462" s="551">
        <f t="shared" si="110"/>
        <v>0.5</v>
      </c>
      <c r="AH462" s="552">
        <f t="shared" si="111"/>
        <v>0.5</v>
      </c>
    </row>
    <row r="463" spans="18:34" x14ac:dyDescent="0.25">
      <c r="R463" s="548">
        <v>0.3125</v>
      </c>
      <c r="S463" s="549">
        <f t="shared" si="98"/>
        <v>0</v>
      </c>
      <c r="T463" s="549">
        <f t="shared" si="99"/>
        <v>0</v>
      </c>
      <c r="U463" s="549">
        <f t="shared" si="100"/>
        <v>0</v>
      </c>
      <c r="V463" s="549">
        <f t="shared" si="101"/>
        <v>0</v>
      </c>
      <c r="W463" s="549">
        <f t="shared" si="102"/>
        <v>0</v>
      </c>
      <c r="X463" s="549">
        <f t="shared" si="103"/>
        <v>0.25</v>
      </c>
      <c r="Y463" s="550">
        <f t="shared" si="104"/>
        <v>0.25</v>
      </c>
      <c r="Z463" s="547"/>
      <c r="AA463" s="548">
        <v>0.3125</v>
      </c>
      <c r="AB463" s="551">
        <f t="shared" si="105"/>
        <v>0</v>
      </c>
      <c r="AC463" s="551">
        <f t="shared" si="106"/>
        <v>0</v>
      </c>
      <c r="AD463" s="551">
        <f t="shared" si="107"/>
        <v>0</v>
      </c>
      <c r="AE463" s="551">
        <f t="shared" si="108"/>
        <v>0</v>
      </c>
      <c r="AF463" s="551">
        <f t="shared" si="109"/>
        <v>0</v>
      </c>
      <c r="AG463" s="551">
        <f t="shared" si="110"/>
        <v>0.5</v>
      </c>
      <c r="AH463" s="552">
        <f t="shared" si="111"/>
        <v>0.5</v>
      </c>
    </row>
    <row r="464" spans="18:34" x14ac:dyDescent="0.25">
      <c r="R464" s="548">
        <v>0.313194444444444</v>
      </c>
      <c r="S464" s="549">
        <f t="shared" si="98"/>
        <v>0</v>
      </c>
      <c r="T464" s="549">
        <f t="shared" si="99"/>
        <v>0</v>
      </c>
      <c r="U464" s="549">
        <f t="shared" si="100"/>
        <v>0</v>
      </c>
      <c r="V464" s="549">
        <f t="shared" si="101"/>
        <v>0</v>
      </c>
      <c r="W464" s="549">
        <f t="shared" si="102"/>
        <v>0</v>
      </c>
      <c r="X464" s="549">
        <f t="shared" si="103"/>
        <v>0.25</v>
      </c>
      <c r="Y464" s="550">
        <f t="shared" si="104"/>
        <v>0.25</v>
      </c>
      <c r="Z464" s="547"/>
      <c r="AA464" s="548">
        <v>0.313194444444444</v>
      </c>
      <c r="AB464" s="551">
        <f t="shared" si="105"/>
        <v>0</v>
      </c>
      <c r="AC464" s="551">
        <f t="shared" si="106"/>
        <v>0</v>
      </c>
      <c r="AD464" s="551">
        <f t="shared" si="107"/>
        <v>0</v>
      </c>
      <c r="AE464" s="551">
        <f t="shared" si="108"/>
        <v>0</v>
      </c>
      <c r="AF464" s="551">
        <f t="shared" si="109"/>
        <v>0</v>
      </c>
      <c r="AG464" s="551">
        <f t="shared" si="110"/>
        <v>0.5</v>
      </c>
      <c r="AH464" s="552">
        <f t="shared" si="111"/>
        <v>0.5</v>
      </c>
    </row>
    <row r="465" spans="18:34" x14ac:dyDescent="0.25">
      <c r="R465" s="548">
        <v>0.313888888888888</v>
      </c>
      <c r="S465" s="549">
        <f t="shared" si="98"/>
        <v>0</v>
      </c>
      <c r="T465" s="549">
        <f t="shared" si="99"/>
        <v>0</v>
      </c>
      <c r="U465" s="549">
        <f t="shared" si="100"/>
        <v>0</v>
      </c>
      <c r="V465" s="549">
        <f t="shared" si="101"/>
        <v>0</v>
      </c>
      <c r="W465" s="549">
        <f t="shared" si="102"/>
        <v>0</v>
      </c>
      <c r="X465" s="549">
        <f t="shared" si="103"/>
        <v>0.25</v>
      </c>
      <c r="Y465" s="550">
        <f t="shared" si="104"/>
        <v>0.25</v>
      </c>
      <c r="Z465" s="547"/>
      <c r="AA465" s="548">
        <v>0.313888888888888</v>
      </c>
      <c r="AB465" s="551">
        <f t="shared" si="105"/>
        <v>0</v>
      </c>
      <c r="AC465" s="551">
        <f t="shared" si="106"/>
        <v>0</v>
      </c>
      <c r="AD465" s="551">
        <f t="shared" si="107"/>
        <v>0</v>
      </c>
      <c r="AE465" s="551">
        <f t="shared" si="108"/>
        <v>0</v>
      </c>
      <c r="AF465" s="551">
        <f t="shared" si="109"/>
        <v>0</v>
      </c>
      <c r="AG465" s="551">
        <f t="shared" si="110"/>
        <v>0.5</v>
      </c>
      <c r="AH465" s="552">
        <f t="shared" si="111"/>
        <v>0.5</v>
      </c>
    </row>
    <row r="466" spans="18:34" x14ac:dyDescent="0.25">
      <c r="R466" s="548">
        <v>0.31458333333333299</v>
      </c>
      <c r="S466" s="549">
        <f t="shared" si="98"/>
        <v>0</v>
      </c>
      <c r="T466" s="549">
        <f t="shared" si="99"/>
        <v>0</v>
      </c>
      <c r="U466" s="549">
        <f t="shared" si="100"/>
        <v>0</v>
      </c>
      <c r="V466" s="549">
        <f t="shared" si="101"/>
        <v>0</v>
      </c>
      <c r="W466" s="549">
        <f t="shared" si="102"/>
        <v>0</v>
      </c>
      <c r="X466" s="549">
        <f t="shared" si="103"/>
        <v>0.25</v>
      </c>
      <c r="Y466" s="550">
        <f t="shared" si="104"/>
        <v>0.25</v>
      </c>
      <c r="Z466" s="547"/>
      <c r="AA466" s="548">
        <v>0.31458333333333299</v>
      </c>
      <c r="AB466" s="551">
        <f t="shared" si="105"/>
        <v>0</v>
      </c>
      <c r="AC466" s="551">
        <f t="shared" si="106"/>
        <v>0</v>
      </c>
      <c r="AD466" s="551">
        <f t="shared" si="107"/>
        <v>0</v>
      </c>
      <c r="AE466" s="551">
        <f t="shared" si="108"/>
        <v>0</v>
      </c>
      <c r="AF466" s="551">
        <f t="shared" si="109"/>
        <v>0</v>
      </c>
      <c r="AG466" s="551">
        <f t="shared" si="110"/>
        <v>0.5</v>
      </c>
      <c r="AH466" s="552">
        <f t="shared" si="111"/>
        <v>0.5</v>
      </c>
    </row>
    <row r="467" spans="18:34" x14ac:dyDescent="0.25">
      <c r="R467" s="548">
        <v>0.31527777777777699</v>
      </c>
      <c r="S467" s="549">
        <f t="shared" si="98"/>
        <v>0</v>
      </c>
      <c r="T467" s="549">
        <f t="shared" si="99"/>
        <v>0</v>
      </c>
      <c r="U467" s="549">
        <f t="shared" si="100"/>
        <v>0</v>
      </c>
      <c r="V467" s="549">
        <f t="shared" si="101"/>
        <v>0</v>
      </c>
      <c r="W467" s="549">
        <f t="shared" si="102"/>
        <v>0</v>
      </c>
      <c r="X467" s="549">
        <f t="shared" si="103"/>
        <v>0.25</v>
      </c>
      <c r="Y467" s="550">
        <f t="shared" si="104"/>
        <v>0.25</v>
      </c>
      <c r="Z467" s="547"/>
      <c r="AA467" s="548">
        <v>0.31527777777777699</v>
      </c>
      <c r="AB467" s="551">
        <f t="shared" si="105"/>
        <v>0</v>
      </c>
      <c r="AC467" s="551">
        <f t="shared" si="106"/>
        <v>0</v>
      </c>
      <c r="AD467" s="551">
        <f t="shared" si="107"/>
        <v>0</v>
      </c>
      <c r="AE467" s="551">
        <f t="shared" si="108"/>
        <v>0</v>
      </c>
      <c r="AF467" s="551">
        <f t="shared" si="109"/>
        <v>0</v>
      </c>
      <c r="AG467" s="551">
        <f t="shared" si="110"/>
        <v>0.5</v>
      </c>
      <c r="AH467" s="552">
        <f t="shared" si="111"/>
        <v>0.5</v>
      </c>
    </row>
    <row r="468" spans="18:34" x14ac:dyDescent="0.25">
      <c r="R468" s="548">
        <v>0.31597222222222199</v>
      </c>
      <c r="S468" s="549">
        <f t="shared" si="98"/>
        <v>0</v>
      </c>
      <c r="T468" s="549">
        <f t="shared" si="99"/>
        <v>0</v>
      </c>
      <c r="U468" s="549">
        <f t="shared" si="100"/>
        <v>0</v>
      </c>
      <c r="V468" s="549">
        <f t="shared" si="101"/>
        <v>0</v>
      </c>
      <c r="W468" s="549">
        <f t="shared" si="102"/>
        <v>0</v>
      </c>
      <c r="X468" s="549">
        <f t="shared" si="103"/>
        <v>0.25</v>
      </c>
      <c r="Y468" s="550">
        <f t="shared" si="104"/>
        <v>0.25</v>
      </c>
      <c r="Z468" s="547"/>
      <c r="AA468" s="548">
        <v>0.31597222222222199</v>
      </c>
      <c r="AB468" s="551">
        <f t="shared" si="105"/>
        <v>0</v>
      </c>
      <c r="AC468" s="551">
        <f t="shared" si="106"/>
        <v>0</v>
      </c>
      <c r="AD468" s="551">
        <f t="shared" si="107"/>
        <v>0</v>
      </c>
      <c r="AE468" s="551">
        <f t="shared" si="108"/>
        <v>0</v>
      </c>
      <c r="AF468" s="551">
        <f t="shared" si="109"/>
        <v>0</v>
      </c>
      <c r="AG468" s="551">
        <f t="shared" si="110"/>
        <v>0.5</v>
      </c>
      <c r="AH468" s="552">
        <f t="shared" si="111"/>
        <v>0.5</v>
      </c>
    </row>
    <row r="469" spans="18:34" x14ac:dyDescent="0.25">
      <c r="R469" s="548">
        <v>0.31666666666666599</v>
      </c>
      <c r="S469" s="549">
        <f t="shared" si="98"/>
        <v>0</v>
      </c>
      <c r="T469" s="549">
        <f t="shared" si="99"/>
        <v>0</v>
      </c>
      <c r="U469" s="549">
        <f t="shared" si="100"/>
        <v>0</v>
      </c>
      <c r="V469" s="549">
        <f t="shared" si="101"/>
        <v>0</v>
      </c>
      <c r="W469" s="549">
        <f t="shared" si="102"/>
        <v>0</v>
      </c>
      <c r="X469" s="549">
        <f t="shared" si="103"/>
        <v>0.25</v>
      </c>
      <c r="Y469" s="550">
        <f t="shared" si="104"/>
        <v>0.25</v>
      </c>
      <c r="Z469" s="547"/>
      <c r="AA469" s="548">
        <v>0.31666666666666599</v>
      </c>
      <c r="AB469" s="551">
        <f t="shared" si="105"/>
        <v>0</v>
      </c>
      <c r="AC469" s="551">
        <f t="shared" si="106"/>
        <v>0</v>
      </c>
      <c r="AD469" s="551">
        <f t="shared" si="107"/>
        <v>0</v>
      </c>
      <c r="AE469" s="551">
        <f t="shared" si="108"/>
        <v>0</v>
      </c>
      <c r="AF469" s="551">
        <f t="shared" si="109"/>
        <v>0</v>
      </c>
      <c r="AG469" s="551">
        <f t="shared" si="110"/>
        <v>0.5</v>
      </c>
      <c r="AH469" s="552">
        <f t="shared" si="111"/>
        <v>0.5</v>
      </c>
    </row>
    <row r="470" spans="18:34" x14ac:dyDescent="0.25">
      <c r="R470" s="548">
        <v>0.31736111111111098</v>
      </c>
      <c r="S470" s="549">
        <f t="shared" si="98"/>
        <v>0</v>
      </c>
      <c r="T470" s="549">
        <f t="shared" si="99"/>
        <v>0</v>
      </c>
      <c r="U470" s="549">
        <f t="shared" si="100"/>
        <v>0</v>
      </c>
      <c r="V470" s="549">
        <f t="shared" si="101"/>
        <v>0</v>
      </c>
      <c r="W470" s="549">
        <f t="shared" si="102"/>
        <v>0</v>
      </c>
      <c r="X470" s="549">
        <f t="shared" si="103"/>
        <v>0.25</v>
      </c>
      <c r="Y470" s="550">
        <f t="shared" si="104"/>
        <v>0.25</v>
      </c>
      <c r="Z470" s="547"/>
      <c r="AA470" s="548">
        <v>0.31736111111111098</v>
      </c>
      <c r="AB470" s="551">
        <f t="shared" si="105"/>
        <v>0</v>
      </c>
      <c r="AC470" s="551">
        <f t="shared" si="106"/>
        <v>0</v>
      </c>
      <c r="AD470" s="551">
        <f t="shared" si="107"/>
        <v>0</v>
      </c>
      <c r="AE470" s="551">
        <f t="shared" si="108"/>
        <v>0</v>
      </c>
      <c r="AF470" s="551">
        <f t="shared" si="109"/>
        <v>0</v>
      </c>
      <c r="AG470" s="551">
        <f t="shared" si="110"/>
        <v>0.5</v>
      </c>
      <c r="AH470" s="552">
        <f t="shared" si="111"/>
        <v>0.5</v>
      </c>
    </row>
    <row r="471" spans="18:34" x14ac:dyDescent="0.25">
      <c r="R471" s="548">
        <v>0.31805555555555498</v>
      </c>
      <c r="S471" s="549">
        <f t="shared" si="98"/>
        <v>0</v>
      </c>
      <c r="T471" s="549">
        <f t="shared" si="99"/>
        <v>0</v>
      </c>
      <c r="U471" s="549">
        <f t="shared" si="100"/>
        <v>0</v>
      </c>
      <c r="V471" s="549">
        <f t="shared" si="101"/>
        <v>0</v>
      </c>
      <c r="W471" s="549">
        <f t="shared" si="102"/>
        <v>0</v>
      </c>
      <c r="X471" s="549">
        <f t="shared" si="103"/>
        <v>0.25</v>
      </c>
      <c r="Y471" s="550">
        <f t="shared" si="104"/>
        <v>0.25</v>
      </c>
      <c r="Z471" s="547"/>
      <c r="AA471" s="548">
        <v>0.31805555555555498</v>
      </c>
      <c r="AB471" s="551">
        <f t="shared" si="105"/>
        <v>0</v>
      </c>
      <c r="AC471" s="551">
        <f t="shared" si="106"/>
        <v>0</v>
      </c>
      <c r="AD471" s="551">
        <f t="shared" si="107"/>
        <v>0</v>
      </c>
      <c r="AE471" s="551">
        <f t="shared" si="108"/>
        <v>0</v>
      </c>
      <c r="AF471" s="551">
        <f t="shared" si="109"/>
        <v>0</v>
      </c>
      <c r="AG471" s="551">
        <f t="shared" si="110"/>
        <v>0.5</v>
      </c>
      <c r="AH471" s="552">
        <f t="shared" si="111"/>
        <v>0.5</v>
      </c>
    </row>
    <row r="472" spans="18:34" x14ac:dyDescent="0.25">
      <c r="R472" s="548">
        <v>0.31874999999999998</v>
      </c>
      <c r="S472" s="549">
        <f t="shared" si="98"/>
        <v>0</v>
      </c>
      <c r="T472" s="549">
        <f t="shared" si="99"/>
        <v>0</v>
      </c>
      <c r="U472" s="549">
        <f t="shared" si="100"/>
        <v>0</v>
      </c>
      <c r="V472" s="549">
        <f t="shared" si="101"/>
        <v>0</v>
      </c>
      <c r="W472" s="549">
        <f t="shared" si="102"/>
        <v>0</v>
      </c>
      <c r="X472" s="549">
        <f t="shared" si="103"/>
        <v>0.25</v>
      </c>
      <c r="Y472" s="550">
        <f t="shared" si="104"/>
        <v>0.25</v>
      </c>
      <c r="Z472" s="547"/>
      <c r="AA472" s="548">
        <v>0.31874999999999998</v>
      </c>
      <c r="AB472" s="551">
        <f t="shared" si="105"/>
        <v>0</v>
      </c>
      <c r="AC472" s="551">
        <f t="shared" si="106"/>
        <v>0</v>
      </c>
      <c r="AD472" s="551">
        <f t="shared" si="107"/>
        <v>0</v>
      </c>
      <c r="AE472" s="551">
        <f t="shared" si="108"/>
        <v>0</v>
      </c>
      <c r="AF472" s="551">
        <f t="shared" si="109"/>
        <v>0</v>
      </c>
      <c r="AG472" s="551">
        <f t="shared" si="110"/>
        <v>0.5</v>
      </c>
      <c r="AH472" s="552">
        <f t="shared" si="111"/>
        <v>0.5</v>
      </c>
    </row>
    <row r="473" spans="18:34" x14ac:dyDescent="0.25">
      <c r="R473" s="548">
        <v>0.31944444444444398</v>
      </c>
      <c r="S473" s="549">
        <f t="shared" si="98"/>
        <v>0</v>
      </c>
      <c r="T473" s="549">
        <f t="shared" si="99"/>
        <v>0</v>
      </c>
      <c r="U473" s="549">
        <f t="shared" si="100"/>
        <v>0</v>
      </c>
      <c r="V473" s="549">
        <f t="shared" si="101"/>
        <v>0</v>
      </c>
      <c r="W473" s="549">
        <f t="shared" si="102"/>
        <v>0</v>
      </c>
      <c r="X473" s="549">
        <f t="shared" si="103"/>
        <v>0.25</v>
      </c>
      <c r="Y473" s="550">
        <f t="shared" si="104"/>
        <v>0.25</v>
      </c>
      <c r="Z473" s="547"/>
      <c r="AA473" s="548">
        <v>0.31944444444444398</v>
      </c>
      <c r="AB473" s="551">
        <f t="shared" si="105"/>
        <v>0</v>
      </c>
      <c r="AC473" s="551">
        <f t="shared" si="106"/>
        <v>0</v>
      </c>
      <c r="AD473" s="551">
        <f t="shared" si="107"/>
        <v>0</v>
      </c>
      <c r="AE473" s="551">
        <f t="shared" si="108"/>
        <v>0</v>
      </c>
      <c r="AF473" s="551">
        <f t="shared" si="109"/>
        <v>0</v>
      </c>
      <c r="AG473" s="551">
        <f t="shared" si="110"/>
        <v>0.5</v>
      </c>
      <c r="AH473" s="552">
        <f t="shared" si="111"/>
        <v>0.5</v>
      </c>
    </row>
    <row r="474" spans="18:34" x14ac:dyDescent="0.25">
      <c r="R474" s="548">
        <v>0.32013888888888797</v>
      </c>
      <c r="S474" s="549">
        <f t="shared" si="98"/>
        <v>0</v>
      </c>
      <c r="T474" s="549">
        <f t="shared" si="99"/>
        <v>0</v>
      </c>
      <c r="U474" s="549">
        <f t="shared" si="100"/>
        <v>0</v>
      </c>
      <c r="V474" s="549">
        <f t="shared" si="101"/>
        <v>0</v>
      </c>
      <c r="W474" s="549">
        <f t="shared" si="102"/>
        <v>0</v>
      </c>
      <c r="X474" s="549">
        <f t="shared" si="103"/>
        <v>0.25</v>
      </c>
      <c r="Y474" s="550">
        <f t="shared" si="104"/>
        <v>0.25</v>
      </c>
      <c r="Z474" s="547"/>
      <c r="AA474" s="548">
        <v>0.32013888888888797</v>
      </c>
      <c r="AB474" s="551">
        <f t="shared" si="105"/>
        <v>0</v>
      </c>
      <c r="AC474" s="551">
        <f t="shared" si="106"/>
        <v>0</v>
      </c>
      <c r="AD474" s="551">
        <f t="shared" si="107"/>
        <v>0</v>
      </c>
      <c r="AE474" s="551">
        <f t="shared" si="108"/>
        <v>0</v>
      </c>
      <c r="AF474" s="551">
        <f t="shared" si="109"/>
        <v>0</v>
      </c>
      <c r="AG474" s="551">
        <f t="shared" si="110"/>
        <v>0.5</v>
      </c>
      <c r="AH474" s="552">
        <f t="shared" si="111"/>
        <v>0.5</v>
      </c>
    </row>
    <row r="475" spans="18:34" x14ac:dyDescent="0.25">
      <c r="R475" s="548">
        <v>0.32083333333333303</v>
      </c>
      <c r="S475" s="549">
        <f t="shared" si="98"/>
        <v>0</v>
      </c>
      <c r="T475" s="549">
        <f t="shared" si="99"/>
        <v>0</v>
      </c>
      <c r="U475" s="549">
        <f t="shared" si="100"/>
        <v>0</v>
      </c>
      <c r="V475" s="549">
        <f t="shared" si="101"/>
        <v>0</v>
      </c>
      <c r="W475" s="549">
        <f t="shared" si="102"/>
        <v>0</v>
      </c>
      <c r="X475" s="549">
        <f t="shared" si="103"/>
        <v>0.25</v>
      </c>
      <c r="Y475" s="550">
        <f t="shared" si="104"/>
        <v>0.25</v>
      </c>
      <c r="Z475" s="547"/>
      <c r="AA475" s="548">
        <v>0.32083333333333303</v>
      </c>
      <c r="AB475" s="551">
        <f t="shared" si="105"/>
        <v>0</v>
      </c>
      <c r="AC475" s="551">
        <f t="shared" si="106"/>
        <v>0</v>
      </c>
      <c r="AD475" s="551">
        <f t="shared" si="107"/>
        <v>0</v>
      </c>
      <c r="AE475" s="551">
        <f t="shared" si="108"/>
        <v>0</v>
      </c>
      <c r="AF475" s="551">
        <f t="shared" si="109"/>
        <v>0</v>
      </c>
      <c r="AG475" s="551">
        <f t="shared" si="110"/>
        <v>0.5</v>
      </c>
      <c r="AH475" s="552">
        <f t="shared" si="111"/>
        <v>0.5</v>
      </c>
    </row>
    <row r="476" spans="18:34" x14ac:dyDescent="0.25">
      <c r="R476" s="548">
        <v>0.32152777777777702</v>
      </c>
      <c r="S476" s="549">
        <f t="shared" si="98"/>
        <v>0</v>
      </c>
      <c r="T476" s="549">
        <f t="shared" si="99"/>
        <v>0</v>
      </c>
      <c r="U476" s="549">
        <f t="shared" si="100"/>
        <v>0</v>
      </c>
      <c r="V476" s="549">
        <f t="shared" si="101"/>
        <v>0</v>
      </c>
      <c r="W476" s="549">
        <f t="shared" si="102"/>
        <v>0</v>
      </c>
      <c r="X476" s="549">
        <f t="shared" si="103"/>
        <v>0.25</v>
      </c>
      <c r="Y476" s="550">
        <f t="shared" si="104"/>
        <v>0.25</v>
      </c>
      <c r="Z476" s="547"/>
      <c r="AA476" s="548">
        <v>0.32152777777777702</v>
      </c>
      <c r="AB476" s="551">
        <f t="shared" si="105"/>
        <v>0</v>
      </c>
      <c r="AC476" s="551">
        <f t="shared" si="106"/>
        <v>0</v>
      </c>
      <c r="AD476" s="551">
        <f t="shared" si="107"/>
        <v>0</v>
      </c>
      <c r="AE476" s="551">
        <f t="shared" si="108"/>
        <v>0</v>
      </c>
      <c r="AF476" s="551">
        <f t="shared" si="109"/>
        <v>0</v>
      </c>
      <c r="AG476" s="551">
        <f t="shared" si="110"/>
        <v>0.5</v>
      </c>
      <c r="AH476" s="552">
        <f t="shared" si="111"/>
        <v>0.5</v>
      </c>
    </row>
    <row r="477" spans="18:34" x14ac:dyDescent="0.25">
      <c r="R477" s="548">
        <v>0.32222222222222202</v>
      </c>
      <c r="S477" s="549">
        <f t="shared" si="98"/>
        <v>0</v>
      </c>
      <c r="T477" s="549">
        <f t="shared" si="99"/>
        <v>0</v>
      </c>
      <c r="U477" s="549">
        <f t="shared" si="100"/>
        <v>0</v>
      </c>
      <c r="V477" s="549">
        <f t="shared" si="101"/>
        <v>0</v>
      </c>
      <c r="W477" s="549">
        <f t="shared" si="102"/>
        <v>0</v>
      </c>
      <c r="X477" s="549">
        <f t="shared" si="103"/>
        <v>0.25</v>
      </c>
      <c r="Y477" s="550">
        <f t="shared" si="104"/>
        <v>0.25</v>
      </c>
      <c r="Z477" s="547"/>
      <c r="AA477" s="548">
        <v>0.32222222222222202</v>
      </c>
      <c r="AB477" s="551">
        <f t="shared" si="105"/>
        <v>0</v>
      </c>
      <c r="AC477" s="551">
        <f t="shared" si="106"/>
        <v>0</v>
      </c>
      <c r="AD477" s="551">
        <f t="shared" si="107"/>
        <v>0</v>
      </c>
      <c r="AE477" s="551">
        <f t="shared" si="108"/>
        <v>0</v>
      </c>
      <c r="AF477" s="551">
        <f t="shared" si="109"/>
        <v>0</v>
      </c>
      <c r="AG477" s="551">
        <f t="shared" si="110"/>
        <v>0.5</v>
      </c>
      <c r="AH477" s="552">
        <f t="shared" si="111"/>
        <v>0.5</v>
      </c>
    </row>
    <row r="478" spans="18:34" x14ac:dyDescent="0.25">
      <c r="R478" s="548">
        <v>0.32291666666666602</v>
      </c>
      <c r="S478" s="549">
        <f t="shared" si="98"/>
        <v>0</v>
      </c>
      <c r="T478" s="549">
        <f t="shared" si="99"/>
        <v>0</v>
      </c>
      <c r="U478" s="549">
        <f t="shared" si="100"/>
        <v>0</v>
      </c>
      <c r="V478" s="549">
        <f t="shared" si="101"/>
        <v>0</v>
      </c>
      <c r="W478" s="549">
        <f t="shared" si="102"/>
        <v>0</v>
      </c>
      <c r="X478" s="549">
        <f t="shared" si="103"/>
        <v>0.25</v>
      </c>
      <c r="Y478" s="550">
        <f t="shared" si="104"/>
        <v>0.25</v>
      </c>
      <c r="Z478" s="547"/>
      <c r="AA478" s="548">
        <v>0.32291666666666602</v>
      </c>
      <c r="AB478" s="551">
        <f t="shared" si="105"/>
        <v>0</v>
      </c>
      <c r="AC478" s="551">
        <f t="shared" si="106"/>
        <v>0</v>
      </c>
      <c r="AD478" s="551">
        <f t="shared" si="107"/>
        <v>0</v>
      </c>
      <c r="AE478" s="551">
        <f t="shared" si="108"/>
        <v>0</v>
      </c>
      <c r="AF478" s="551">
        <f t="shared" si="109"/>
        <v>0</v>
      </c>
      <c r="AG478" s="551">
        <f t="shared" si="110"/>
        <v>0.5</v>
      </c>
      <c r="AH478" s="552">
        <f t="shared" si="111"/>
        <v>0.5</v>
      </c>
    </row>
    <row r="479" spans="18:34" x14ac:dyDescent="0.25">
      <c r="R479" s="548">
        <v>0.32361111111111102</v>
      </c>
      <c r="S479" s="549">
        <f t="shared" si="98"/>
        <v>0</v>
      </c>
      <c r="T479" s="549">
        <f t="shared" si="99"/>
        <v>0</v>
      </c>
      <c r="U479" s="549">
        <f t="shared" si="100"/>
        <v>0</v>
      </c>
      <c r="V479" s="549">
        <f t="shared" si="101"/>
        <v>0</v>
      </c>
      <c r="W479" s="549">
        <f t="shared" si="102"/>
        <v>0</v>
      </c>
      <c r="X479" s="549">
        <f t="shared" si="103"/>
        <v>0.25</v>
      </c>
      <c r="Y479" s="550">
        <f t="shared" si="104"/>
        <v>0.25</v>
      </c>
      <c r="Z479" s="547"/>
      <c r="AA479" s="548">
        <v>0.32361111111111102</v>
      </c>
      <c r="AB479" s="551">
        <f t="shared" si="105"/>
        <v>0</v>
      </c>
      <c r="AC479" s="551">
        <f t="shared" si="106"/>
        <v>0</v>
      </c>
      <c r="AD479" s="551">
        <f t="shared" si="107"/>
        <v>0</v>
      </c>
      <c r="AE479" s="551">
        <f t="shared" si="108"/>
        <v>0</v>
      </c>
      <c r="AF479" s="551">
        <f t="shared" si="109"/>
        <v>0</v>
      </c>
      <c r="AG479" s="551">
        <f t="shared" si="110"/>
        <v>0.5</v>
      </c>
      <c r="AH479" s="552">
        <f t="shared" si="111"/>
        <v>0.5</v>
      </c>
    </row>
    <row r="480" spans="18:34" x14ac:dyDescent="0.25">
      <c r="R480" s="548">
        <v>0.32430555555555501</v>
      </c>
      <c r="S480" s="549">
        <f t="shared" si="98"/>
        <v>0</v>
      </c>
      <c r="T480" s="549">
        <f t="shared" si="99"/>
        <v>0</v>
      </c>
      <c r="U480" s="549">
        <f t="shared" si="100"/>
        <v>0</v>
      </c>
      <c r="V480" s="549">
        <f t="shared" si="101"/>
        <v>0</v>
      </c>
      <c r="W480" s="549">
        <f t="shared" si="102"/>
        <v>0</v>
      </c>
      <c r="X480" s="549">
        <f t="shared" si="103"/>
        <v>0.25</v>
      </c>
      <c r="Y480" s="550">
        <f t="shared" si="104"/>
        <v>0.25</v>
      </c>
      <c r="Z480" s="547"/>
      <c r="AA480" s="548">
        <v>0.32430555555555501</v>
      </c>
      <c r="AB480" s="551">
        <f t="shared" si="105"/>
        <v>0</v>
      </c>
      <c r="AC480" s="551">
        <f t="shared" si="106"/>
        <v>0</v>
      </c>
      <c r="AD480" s="551">
        <f t="shared" si="107"/>
        <v>0</v>
      </c>
      <c r="AE480" s="551">
        <f t="shared" si="108"/>
        <v>0</v>
      </c>
      <c r="AF480" s="551">
        <f t="shared" si="109"/>
        <v>0</v>
      </c>
      <c r="AG480" s="551">
        <f t="shared" si="110"/>
        <v>0.5</v>
      </c>
      <c r="AH480" s="552">
        <f t="shared" si="111"/>
        <v>0.5</v>
      </c>
    </row>
    <row r="481" spans="18:34" x14ac:dyDescent="0.25">
      <c r="R481" s="548">
        <v>0.32500000000000001</v>
      </c>
      <c r="S481" s="549">
        <f t="shared" si="98"/>
        <v>0</v>
      </c>
      <c r="T481" s="549">
        <f t="shared" si="99"/>
        <v>0</v>
      </c>
      <c r="U481" s="549">
        <f t="shared" si="100"/>
        <v>0</v>
      </c>
      <c r="V481" s="549">
        <f t="shared" si="101"/>
        <v>0</v>
      </c>
      <c r="W481" s="549">
        <f t="shared" si="102"/>
        <v>0</v>
      </c>
      <c r="X481" s="549">
        <f t="shared" si="103"/>
        <v>0.25</v>
      </c>
      <c r="Y481" s="550">
        <f t="shared" si="104"/>
        <v>0.25</v>
      </c>
      <c r="Z481" s="547"/>
      <c r="AA481" s="548">
        <v>0.32500000000000001</v>
      </c>
      <c r="AB481" s="551">
        <f t="shared" si="105"/>
        <v>0</v>
      </c>
      <c r="AC481" s="551">
        <f t="shared" si="106"/>
        <v>0</v>
      </c>
      <c r="AD481" s="551">
        <f t="shared" si="107"/>
        <v>0</v>
      </c>
      <c r="AE481" s="551">
        <f t="shared" si="108"/>
        <v>0</v>
      </c>
      <c r="AF481" s="551">
        <f t="shared" si="109"/>
        <v>0</v>
      </c>
      <c r="AG481" s="551">
        <f t="shared" si="110"/>
        <v>0.5</v>
      </c>
      <c r="AH481" s="552">
        <f t="shared" si="111"/>
        <v>0.5</v>
      </c>
    </row>
    <row r="482" spans="18:34" x14ac:dyDescent="0.25">
      <c r="R482" s="548">
        <v>0.32569444444444401</v>
      </c>
      <c r="S482" s="549">
        <f t="shared" si="98"/>
        <v>0</v>
      </c>
      <c r="T482" s="549">
        <f t="shared" si="99"/>
        <v>0</v>
      </c>
      <c r="U482" s="549">
        <f t="shared" si="100"/>
        <v>0</v>
      </c>
      <c r="V482" s="549">
        <f t="shared" si="101"/>
        <v>0</v>
      </c>
      <c r="W482" s="549">
        <f t="shared" si="102"/>
        <v>0</v>
      </c>
      <c r="X482" s="549">
        <f t="shared" si="103"/>
        <v>0.25</v>
      </c>
      <c r="Y482" s="550">
        <f t="shared" si="104"/>
        <v>0.25</v>
      </c>
      <c r="Z482" s="547"/>
      <c r="AA482" s="548">
        <v>0.32569444444444401</v>
      </c>
      <c r="AB482" s="551">
        <f t="shared" si="105"/>
        <v>0</v>
      </c>
      <c r="AC482" s="551">
        <f t="shared" si="106"/>
        <v>0</v>
      </c>
      <c r="AD482" s="551">
        <f t="shared" si="107"/>
        <v>0</v>
      </c>
      <c r="AE482" s="551">
        <f t="shared" si="108"/>
        <v>0</v>
      </c>
      <c r="AF482" s="551">
        <f t="shared" si="109"/>
        <v>0</v>
      </c>
      <c r="AG482" s="551">
        <f t="shared" si="110"/>
        <v>0.5</v>
      </c>
      <c r="AH482" s="552">
        <f t="shared" si="111"/>
        <v>0.5</v>
      </c>
    </row>
    <row r="483" spans="18:34" x14ac:dyDescent="0.25">
      <c r="R483" s="548">
        <v>0.32638888888888801</v>
      </c>
      <c r="S483" s="549">
        <f t="shared" si="98"/>
        <v>0</v>
      </c>
      <c r="T483" s="549">
        <f t="shared" si="99"/>
        <v>0</v>
      </c>
      <c r="U483" s="549">
        <f t="shared" si="100"/>
        <v>0</v>
      </c>
      <c r="V483" s="549">
        <f t="shared" si="101"/>
        <v>0</v>
      </c>
      <c r="W483" s="549">
        <f t="shared" si="102"/>
        <v>0</v>
      </c>
      <c r="X483" s="549">
        <f t="shared" si="103"/>
        <v>0.25</v>
      </c>
      <c r="Y483" s="550">
        <f t="shared" si="104"/>
        <v>0.25</v>
      </c>
      <c r="Z483" s="547"/>
      <c r="AA483" s="548">
        <v>0.32638888888888801</v>
      </c>
      <c r="AB483" s="551">
        <f t="shared" si="105"/>
        <v>0</v>
      </c>
      <c r="AC483" s="551">
        <f t="shared" si="106"/>
        <v>0</v>
      </c>
      <c r="AD483" s="551">
        <f t="shared" si="107"/>
        <v>0</v>
      </c>
      <c r="AE483" s="551">
        <f t="shared" si="108"/>
        <v>0</v>
      </c>
      <c r="AF483" s="551">
        <f t="shared" si="109"/>
        <v>0</v>
      </c>
      <c r="AG483" s="551">
        <f t="shared" si="110"/>
        <v>0.5</v>
      </c>
      <c r="AH483" s="552">
        <f t="shared" si="111"/>
        <v>0.5</v>
      </c>
    </row>
    <row r="484" spans="18:34" x14ac:dyDescent="0.25">
      <c r="R484" s="548">
        <v>0.327083333333333</v>
      </c>
      <c r="S484" s="549">
        <f t="shared" si="98"/>
        <v>0</v>
      </c>
      <c r="T484" s="549">
        <f t="shared" si="99"/>
        <v>0</v>
      </c>
      <c r="U484" s="549">
        <f t="shared" si="100"/>
        <v>0</v>
      </c>
      <c r="V484" s="549">
        <f t="shared" si="101"/>
        <v>0</v>
      </c>
      <c r="W484" s="549">
        <f t="shared" si="102"/>
        <v>0</v>
      </c>
      <c r="X484" s="549">
        <f t="shared" si="103"/>
        <v>0.25</v>
      </c>
      <c r="Y484" s="550">
        <f t="shared" si="104"/>
        <v>0.25</v>
      </c>
      <c r="Z484" s="547"/>
      <c r="AA484" s="548">
        <v>0.327083333333333</v>
      </c>
      <c r="AB484" s="551">
        <f t="shared" si="105"/>
        <v>0</v>
      </c>
      <c r="AC484" s="551">
        <f t="shared" si="106"/>
        <v>0</v>
      </c>
      <c r="AD484" s="551">
        <f t="shared" si="107"/>
        <v>0</v>
      </c>
      <c r="AE484" s="551">
        <f t="shared" si="108"/>
        <v>0</v>
      </c>
      <c r="AF484" s="551">
        <f t="shared" si="109"/>
        <v>0</v>
      </c>
      <c r="AG484" s="551">
        <f t="shared" si="110"/>
        <v>0.5</v>
      </c>
      <c r="AH484" s="552">
        <f t="shared" si="111"/>
        <v>0.5</v>
      </c>
    </row>
    <row r="485" spans="18:34" x14ac:dyDescent="0.25">
      <c r="R485" s="548">
        <v>0.327777777777777</v>
      </c>
      <c r="S485" s="549">
        <f t="shared" si="98"/>
        <v>0</v>
      </c>
      <c r="T485" s="549">
        <f t="shared" si="99"/>
        <v>0</v>
      </c>
      <c r="U485" s="549">
        <f t="shared" si="100"/>
        <v>0</v>
      </c>
      <c r="V485" s="549">
        <f t="shared" si="101"/>
        <v>0</v>
      </c>
      <c r="W485" s="549">
        <f t="shared" si="102"/>
        <v>0</v>
      </c>
      <c r="X485" s="549">
        <f t="shared" si="103"/>
        <v>0.25</v>
      </c>
      <c r="Y485" s="550">
        <f t="shared" si="104"/>
        <v>0.25</v>
      </c>
      <c r="Z485" s="547"/>
      <c r="AA485" s="548">
        <v>0.327777777777777</v>
      </c>
      <c r="AB485" s="551">
        <f t="shared" si="105"/>
        <v>0</v>
      </c>
      <c r="AC485" s="551">
        <f t="shared" si="106"/>
        <v>0</v>
      </c>
      <c r="AD485" s="551">
        <f t="shared" si="107"/>
        <v>0</v>
      </c>
      <c r="AE485" s="551">
        <f t="shared" si="108"/>
        <v>0</v>
      </c>
      <c r="AF485" s="551">
        <f t="shared" si="109"/>
        <v>0</v>
      </c>
      <c r="AG485" s="551">
        <f t="shared" si="110"/>
        <v>0.5</v>
      </c>
      <c r="AH485" s="552">
        <f t="shared" si="111"/>
        <v>0.5</v>
      </c>
    </row>
    <row r="486" spans="18:34" x14ac:dyDescent="0.25">
      <c r="R486" s="548">
        <v>0.328472222222222</v>
      </c>
      <c r="S486" s="549">
        <f t="shared" si="98"/>
        <v>0</v>
      </c>
      <c r="T486" s="549">
        <f t="shared" si="99"/>
        <v>0</v>
      </c>
      <c r="U486" s="549">
        <f t="shared" si="100"/>
        <v>0</v>
      </c>
      <c r="V486" s="549">
        <f t="shared" si="101"/>
        <v>0</v>
      </c>
      <c r="W486" s="549">
        <f t="shared" si="102"/>
        <v>0</v>
      </c>
      <c r="X486" s="549">
        <f t="shared" si="103"/>
        <v>0.25</v>
      </c>
      <c r="Y486" s="550">
        <f t="shared" si="104"/>
        <v>0.25</v>
      </c>
      <c r="Z486" s="547"/>
      <c r="AA486" s="548">
        <v>0.328472222222222</v>
      </c>
      <c r="AB486" s="551">
        <f t="shared" si="105"/>
        <v>0</v>
      </c>
      <c r="AC486" s="551">
        <f t="shared" si="106"/>
        <v>0</v>
      </c>
      <c r="AD486" s="551">
        <f t="shared" si="107"/>
        <v>0</v>
      </c>
      <c r="AE486" s="551">
        <f t="shared" si="108"/>
        <v>0</v>
      </c>
      <c r="AF486" s="551">
        <f t="shared" si="109"/>
        <v>0</v>
      </c>
      <c r="AG486" s="551">
        <f t="shared" si="110"/>
        <v>0.5</v>
      </c>
      <c r="AH486" s="552">
        <f t="shared" si="111"/>
        <v>0.5</v>
      </c>
    </row>
    <row r="487" spans="18:34" x14ac:dyDescent="0.25">
      <c r="R487" s="548">
        <v>0.329166666666666</v>
      </c>
      <c r="S487" s="549">
        <f t="shared" si="98"/>
        <v>0</v>
      </c>
      <c r="T487" s="549">
        <f t="shared" si="99"/>
        <v>0</v>
      </c>
      <c r="U487" s="549">
        <f t="shared" si="100"/>
        <v>0</v>
      </c>
      <c r="V487" s="549">
        <f t="shared" si="101"/>
        <v>0</v>
      </c>
      <c r="W487" s="549">
        <f t="shared" si="102"/>
        <v>0</v>
      </c>
      <c r="X487" s="549">
        <f t="shared" si="103"/>
        <v>0.25</v>
      </c>
      <c r="Y487" s="550">
        <f t="shared" si="104"/>
        <v>0.25</v>
      </c>
      <c r="Z487" s="547"/>
      <c r="AA487" s="548">
        <v>0.329166666666666</v>
      </c>
      <c r="AB487" s="551">
        <f t="shared" si="105"/>
        <v>0</v>
      </c>
      <c r="AC487" s="551">
        <f t="shared" si="106"/>
        <v>0</v>
      </c>
      <c r="AD487" s="551">
        <f t="shared" si="107"/>
        <v>0</v>
      </c>
      <c r="AE487" s="551">
        <f t="shared" si="108"/>
        <v>0</v>
      </c>
      <c r="AF487" s="551">
        <f t="shared" si="109"/>
        <v>0</v>
      </c>
      <c r="AG487" s="551">
        <f t="shared" si="110"/>
        <v>0.5</v>
      </c>
      <c r="AH487" s="552">
        <f t="shared" si="111"/>
        <v>0.5</v>
      </c>
    </row>
    <row r="488" spans="18:34" x14ac:dyDescent="0.25">
      <c r="R488" s="548">
        <v>0.32986111111111099</v>
      </c>
      <c r="S488" s="549">
        <f t="shared" si="98"/>
        <v>0</v>
      </c>
      <c r="T488" s="549">
        <f t="shared" si="99"/>
        <v>0</v>
      </c>
      <c r="U488" s="549">
        <f t="shared" si="100"/>
        <v>0</v>
      </c>
      <c r="V488" s="549">
        <f t="shared" si="101"/>
        <v>0</v>
      </c>
      <c r="W488" s="549">
        <f t="shared" si="102"/>
        <v>0</v>
      </c>
      <c r="X488" s="549">
        <f t="shared" si="103"/>
        <v>0.25</v>
      </c>
      <c r="Y488" s="550">
        <f t="shared" si="104"/>
        <v>0.25</v>
      </c>
      <c r="Z488" s="547"/>
      <c r="AA488" s="548">
        <v>0.32986111111111099</v>
      </c>
      <c r="AB488" s="551">
        <f t="shared" si="105"/>
        <v>0</v>
      </c>
      <c r="AC488" s="551">
        <f t="shared" si="106"/>
        <v>0</v>
      </c>
      <c r="AD488" s="551">
        <f t="shared" si="107"/>
        <v>0</v>
      </c>
      <c r="AE488" s="551">
        <f t="shared" si="108"/>
        <v>0</v>
      </c>
      <c r="AF488" s="551">
        <f t="shared" si="109"/>
        <v>0</v>
      </c>
      <c r="AG488" s="551">
        <f t="shared" si="110"/>
        <v>0.5</v>
      </c>
      <c r="AH488" s="552">
        <f t="shared" si="111"/>
        <v>0.5</v>
      </c>
    </row>
    <row r="489" spans="18:34" x14ac:dyDescent="0.25">
      <c r="R489" s="548">
        <v>0.33055555555555499</v>
      </c>
      <c r="S489" s="549">
        <f t="shared" si="98"/>
        <v>0</v>
      </c>
      <c r="T489" s="549">
        <f t="shared" si="99"/>
        <v>0</v>
      </c>
      <c r="U489" s="549">
        <f t="shared" si="100"/>
        <v>0</v>
      </c>
      <c r="V489" s="549">
        <f t="shared" si="101"/>
        <v>0</v>
      </c>
      <c r="W489" s="549">
        <f t="shared" si="102"/>
        <v>0</v>
      </c>
      <c r="X489" s="549">
        <f t="shared" si="103"/>
        <v>0.25</v>
      </c>
      <c r="Y489" s="550">
        <f t="shared" si="104"/>
        <v>0.25</v>
      </c>
      <c r="Z489" s="547"/>
      <c r="AA489" s="548">
        <v>0.33055555555555499</v>
      </c>
      <c r="AB489" s="551">
        <f t="shared" si="105"/>
        <v>0</v>
      </c>
      <c r="AC489" s="551">
        <f t="shared" si="106"/>
        <v>0</v>
      </c>
      <c r="AD489" s="551">
        <f t="shared" si="107"/>
        <v>0</v>
      </c>
      <c r="AE489" s="551">
        <f t="shared" si="108"/>
        <v>0</v>
      </c>
      <c r="AF489" s="551">
        <f t="shared" si="109"/>
        <v>0</v>
      </c>
      <c r="AG489" s="551">
        <f t="shared" si="110"/>
        <v>0.5</v>
      </c>
      <c r="AH489" s="552">
        <f t="shared" si="111"/>
        <v>0.5</v>
      </c>
    </row>
    <row r="490" spans="18:34" x14ac:dyDescent="0.25">
      <c r="R490" s="548">
        <v>0.33124999999999999</v>
      </c>
      <c r="S490" s="549">
        <f t="shared" si="98"/>
        <v>0</v>
      </c>
      <c r="T490" s="549">
        <f t="shared" si="99"/>
        <v>0</v>
      </c>
      <c r="U490" s="549">
        <f t="shared" si="100"/>
        <v>0</v>
      </c>
      <c r="V490" s="549">
        <f t="shared" si="101"/>
        <v>0</v>
      </c>
      <c r="W490" s="549">
        <f t="shared" si="102"/>
        <v>0</v>
      </c>
      <c r="X490" s="549">
        <f t="shared" si="103"/>
        <v>0.25</v>
      </c>
      <c r="Y490" s="550">
        <f t="shared" si="104"/>
        <v>0.25</v>
      </c>
      <c r="Z490" s="547"/>
      <c r="AA490" s="548">
        <v>0.33124999999999999</v>
      </c>
      <c r="AB490" s="551">
        <f t="shared" si="105"/>
        <v>0</v>
      </c>
      <c r="AC490" s="551">
        <f t="shared" si="106"/>
        <v>0</v>
      </c>
      <c r="AD490" s="551">
        <f t="shared" si="107"/>
        <v>0</v>
      </c>
      <c r="AE490" s="551">
        <f t="shared" si="108"/>
        <v>0</v>
      </c>
      <c r="AF490" s="551">
        <f t="shared" si="109"/>
        <v>0</v>
      </c>
      <c r="AG490" s="551">
        <f t="shared" si="110"/>
        <v>0.5</v>
      </c>
      <c r="AH490" s="552">
        <f t="shared" si="111"/>
        <v>0.5</v>
      </c>
    </row>
    <row r="491" spans="18:34" x14ac:dyDescent="0.25">
      <c r="R491" s="548">
        <v>0.33194444444444399</v>
      </c>
      <c r="S491" s="549">
        <f t="shared" si="98"/>
        <v>0</v>
      </c>
      <c r="T491" s="549">
        <f t="shared" si="99"/>
        <v>0</v>
      </c>
      <c r="U491" s="549">
        <f t="shared" si="100"/>
        <v>0</v>
      </c>
      <c r="V491" s="549">
        <f t="shared" si="101"/>
        <v>0</v>
      </c>
      <c r="W491" s="549">
        <f t="shared" si="102"/>
        <v>0</v>
      </c>
      <c r="X491" s="549">
        <f t="shared" si="103"/>
        <v>0.25</v>
      </c>
      <c r="Y491" s="550">
        <f t="shared" si="104"/>
        <v>0.25</v>
      </c>
      <c r="Z491" s="547"/>
      <c r="AA491" s="548">
        <v>0.33194444444444399</v>
      </c>
      <c r="AB491" s="551">
        <f t="shared" si="105"/>
        <v>0</v>
      </c>
      <c r="AC491" s="551">
        <f t="shared" si="106"/>
        <v>0</v>
      </c>
      <c r="AD491" s="551">
        <f t="shared" si="107"/>
        <v>0</v>
      </c>
      <c r="AE491" s="551">
        <f t="shared" si="108"/>
        <v>0</v>
      </c>
      <c r="AF491" s="551">
        <f t="shared" si="109"/>
        <v>0</v>
      </c>
      <c r="AG491" s="551">
        <f t="shared" si="110"/>
        <v>0.5</v>
      </c>
      <c r="AH491" s="552">
        <f t="shared" si="111"/>
        <v>0.5</v>
      </c>
    </row>
    <row r="492" spans="18:34" x14ac:dyDescent="0.25">
      <c r="R492" s="548">
        <v>0.33263888888888798</v>
      </c>
      <c r="S492" s="549">
        <f t="shared" si="98"/>
        <v>0</v>
      </c>
      <c r="T492" s="549">
        <f t="shared" si="99"/>
        <v>0</v>
      </c>
      <c r="U492" s="549">
        <f t="shared" si="100"/>
        <v>0</v>
      </c>
      <c r="V492" s="549">
        <f t="shared" si="101"/>
        <v>0</v>
      </c>
      <c r="W492" s="549">
        <f t="shared" si="102"/>
        <v>0</v>
      </c>
      <c r="X492" s="549">
        <f t="shared" si="103"/>
        <v>0.25</v>
      </c>
      <c r="Y492" s="550">
        <f t="shared" si="104"/>
        <v>0.25</v>
      </c>
      <c r="Z492" s="547"/>
      <c r="AA492" s="548">
        <v>0.33263888888888798</v>
      </c>
      <c r="AB492" s="551">
        <f t="shared" si="105"/>
        <v>0</v>
      </c>
      <c r="AC492" s="551">
        <f t="shared" si="106"/>
        <v>0</v>
      </c>
      <c r="AD492" s="551">
        <f t="shared" si="107"/>
        <v>0</v>
      </c>
      <c r="AE492" s="551">
        <f t="shared" si="108"/>
        <v>0</v>
      </c>
      <c r="AF492" s="551">
        <f t="shared" si="109"/>
        <v>0</v>
      </c>
      <c r="AG492" s="551">
        <f t="shared" si="110"/>
        <v>0.5</v>
      </c>
      <c r="AH492" s="552">
        <f t="shared" si="111"/>
        <v>0.5</v>
      </c>
    </row>
    <row r="493" spans="18:34" x14ac:dyDescent="0.25">
      <c r="R493" s="548">
        <v>0.33333333333333298</v>
      </c>
      <c r="S493" s="549">
        <f t="shared" si="98"/>
        <v>0</v>
      </c>
      <c r="T493" s="549">
        <f t="shared" si="99"/>
        <v>0</v>
      </c>
      <c r="U493" s="549">
        <f t="shared" si="100"/>
        <v>0</v>
      </c>
      <c r="V493" s="549">
        <f t="shared" si="101"/>
        <v>0</v>
      </c>
      <c r="W493" s="549">
        <f t="shared" si="102"/>
        <v>0</v>
      </c>
      <c r="X493" s="549">
        <f t="shared" si="103"/>
        <v>0.25</v>
      </c>
      <c r="Y493" s="550">
        <f t="shared" si="104"/>
        <v>0.25</v>
      </c>
      <c r="Z493" s="547"/>
      <c r="AA493" s="548">
        <v>0.33333333333333298</v>
      </c>
      <c r="AB493" s="551">
        <f t="shared" si="105"/>
        <v>0</v>
      </c>
      <c r="AC493" s="551">
        <f t="shared" si="106"/>
        <v>0</v>
      </c>
      <c r="AD493" s="551">
        <f t="shared" si="107"/>
        <v>0</v>
      </c>
      <c r="AE493" s="551">
        <f t="shared" si="108"/>
        <v>0</v>
      </c>
      <c r="AF493" s="551">
        <f t="shared" si="109"/>
        <v>0</v>
      </c>
      <c r="AG493" s="551">
        <f t="shared" si="110"/>
        <v>0.5</v>
      </c>
      <c r="AH493" s="552">
        <f t="shared" si="111"/>
        <v>0.5</v>
      </c>
    </row>
    <row r="494" spans="18:34" x14ac:dyDescent="0.25">
      <c r="R494" s="548">
        <v>0.33402777777777698</v>
      </c>
      <c r="S494" s="549">
        <f t="shared" si="98"/>
        <v>0</v>
      </c>
      <c r="T494" s="549">
        <f t="shared" si="99"/>
        <v>0</v>
      </c>
      <c r="U494" s="549">
        <f t="shared" si="100"/>
        <v>0</v>
      </c>
      <c r="V494" s="549">
        <f t="shared" si="101"/>
        <v>0</v>
      </c>
      <c r="W494" s="549">
        <f t="shared" si="102"/>
        <v>0</v>
      </c>
      <c r="X494" s="549">
        <f t="shared" si="103"/>
        <v>0.25</v>
      </c>
      <c r="Y494" s="550">
        <f t="shared" si="104"/>
        <v>0.25</v>
      </c>
      <c r="Z494" s="547"/>
      <c r="AA494" s="548">
        <v>0.33402777777777698</v>
      </c>
      <c r="AB494" s="551">
        <f t="shared" si="105"/>
        <v>0</v>
      </c>
      <c r="AC494" s="551">
        <f t="shared" si="106"/>
        <v>0</v>
      </c>
      <c r="AD494" s="551">
        <f t="shared" si="107"/>
        <v>0</v>
      </c>
      <c r="AE494" s="551">
        <f t="shared" si="108"/>
        <v>0</v>
      </c>
      <c r="AF494" s="551">
        <f t="shared" si="109"/>
        <v>0</v>
      </c>
      <c r="AG494" s="551">
        <f t="shared" si="110"/>
        <v>0.5</v>
      </c>
      <c r="AH494" s="552">
        <f t="shared" si="111"/>
        <v>0.5</v>
      </c>
    </row>
    <row r="495" spans="18:34" x14ac:dyDescent="0.25">
      <c r="R495" s="548">
        <v>0.33472222222222198</v>
      </c>
      <c r="S495" s="549">
        <f t="shared" si="98"/>
        <v>0</v>
      </c>
      <c r="T495" s="549">
        <f t="shared" si="99"/>
        <v>0</v>
      </c>
      <c r="U495" s="549">
        <f t="shared" si="100"/>
        <v>0</v>
      </c>
      <c r="V495" s="549">
        <f t="shared" si="101"/>
        <v>0</v>
      </c>
      <c r="W495" s="549">
        <f t="shared" si="102"/>
        <v>0</v>
      </c>
      <c r="X495" s="549">
        <f t="shared" si="103"/>
        <v>0.25</v>
      </c>
      <c r="Y495" s="550">
        <f t="shared" si="104"/>
        <v>0.25</v>
      </c>
      <c r="Z495" s="547"/>
      <c r="AA495" s="548">
        <v>0.33472222222222198</v>
      </c>
      <c r="AB495" s="551">
        <f t="shared" si="105"/>
        <v>0</v>
      </c>
      <c r="AC495" s="551">
        <f t="shared" si="106"/>
        <v>0</v>
      </c>
      <c r="AD495" s="551">
        <f t="shared" si="107"/>
        <v>0</v>
      </c>
      <c r="AE495" s="551">
        <f t="shared" si="108"/>
        <v>0</v>
      </c>
      <c r="AF495" s="551">
        <f t="shared" si="109"/>
        <v>0</v>
      </c>
      <c r="AG495" s="551">
        <f t="shared" si="110"/>
        <v>0.5</v>
      </c>
      <c r="AH495" s="552">
        <f t="shared" si="111"/>
        <v>0.5</v>
      </c>
    </row>
    <row r="496" spans="18:34" x14ac:dyDescent="0.25">
      <c r="R496" s="548">
        <v>0.33541666666666597</v>
      </c>
      <c r="S496" s="549">
        <f t="shared" si="98"/>
        <v>0</v>
      </c>
      <c r="T496" s="549">
        <f t="shared" si="99"/>
        <v>0</v>
      </c>
      <c r="U496" s="549">
        <f t="shared" si="100"/>
        <v>0</v>
      </c>
      <c r="V496" s="549">
        <f t="shared" si="101"/>
        <v>0</v>
      </c>
      <c r="W496" s="549">
        <f t="shared" si="102"/>
        <v>0</v>
      </c>
      <c r="X496" s="549">
        <f t="shared" si="103"/>
        <v>0.25</v>
      </c>
      <c r="Y496" s="550">
        <f t="shared" si="104"/>
        <v>0.25</v>
      </c>
      <c r="Z496" s="547"/>
      <c r="AA496" s="548">
        <v>0.33541666666666597</v>
      </c>
      <c r="AB496" s="551">
        <f t="shared" si="105"/>
        <v>0</v>
      </c>
      <c r="AC496" s="551">
        <f t="shared" si="106"/>
        <v>0</v>
      </c>
      <c r="AD496" s="551">
        <f t="shared" si="107"/>
        <v>0</v>
      </c>
      <c r="AE496" s="551">
        <f t="shared" si="108"/>
        <v>0</v>
      </c>
      <c r="AF496" s="551">
        <f t="shared" si="109"/>
        <v>0</v>
      </c>
      <c r="AG496" s="551">
        <f t="shared" si="110"/>
        <v>0.5</v>
      </c>
      <c r="AH496" s="552">
        <f t="shared" si="111"/>
        <v>0.5</v>
      </c>
    </row>
    <row r="497" spans="18:34" x14ac:dyDescent="0.25">
      <c r="R497" s="548">
        <v>0.33611111111111103</v>
      </c>
      <c r="S497" s="549">
        <f t="shared" si="98"/>
        <v>0</v>
      </c>
      <c r="T497" s="549">
        <f t="shared" si="99"/>
        <v>0</v>
      </c>
      <c r="U497" s="549">
        <f t="shared" si="100"/>
        <v>0</v>
      </c>
      <c r="V497" s="549">
        <f t="shared" si="101"/>
        <v>0</v>
      </c>
      <c r="W497" s="549">
        <f t="shared" si="102"/>
        <v>0</v>
      </c>
      <c r="X497" s="549">
        <f t="shared" si="103"/>
        <v>0.25</v>
      </c>
      <c r="Y497" s="550">
        <f t="shared" si="104"/>
        <v>0.25</v>
      </c>
      <c r="Z497" s="547"/>
      <c r="AA497" s="548">
        <v>0.33611111111111103</v>
      </c>
      <c r="AB497" s="551">
        <f t="shared" si="105"/>
        <v>0</v>
      </c>
      <c r="AC497" s="551">
        <f t="shared" si="106"/>
        <v>0</v>
      </c>
      <c r="AD497" s="551">
        <f t="shared" si="107"/>
        <v>0</v>
      </c>
      <c r="AE497" s="551">
        <f t="shared" si="108"/>
        <v>0</v>
      </c>
      <c r="AF497" s="551">
        <f t="shared" si="109"/>
        <v>0</v>
      </c>
      <c r="AG497" s="551">
        <f t="shared" si="110"/>
        <v>0.5</v>
      </c>
      <c r="AH497" s="552">
        <f t="shared" si="111"/>
        <v>0.5</v>
      </c>
    </row>
    <row r="498" spans="18:34" x14ac:dyDescent="0.25">
      <c r="R498" s="548">
        <v>0.33680555555555503</v>
      </c>
      <c r="S498" s="549">
        <f t="shared" si="98"/>
        <v>0</v>
      </c>
      <c r="T498" s="549">
        <f t="shared" si="99"/>
        <v>0</v>
      </c>
      <c r="U498" s="549">
        <f t="shared" si="100"/>
        <v>0</v>
      </c>
      <c r="V498" s="549">
        <f t="shared" si="101"/>
        <v>0</v>
      </c>
      <c r="W498" s="549">
        <f t="shared" si="102"/>
        <v>0</v>
      </c>
      <c r="X498" s="549">
        <f t="shared" si="103"/>
        <v>0.25</v>
      </c>
      <c r="Y498" s="550">
        <f t="shared" si="104"/>
        <v>0.25</v>
      </c>
      <c r="Z498" s="547"/>
      <c r="AA498" s="548">
        <v>0.33680555555555503</v>
      </c>
      <c r="AB498" s="551">
        <f t="shared" si="105"/>
        <v>0</v>
      </c>
      <c r="AC498" s="551">
        <f t="shared" si="106"/>
        <v>0</v>
      </c>
      <c r="AD498" s="551">
        <f t="shared" si="107"/>
        <v>0</v>
      </c>
      <c r="AE498" s="551">
        <f t="shared" si="108"/>
        <v>0</v>
      </c>
      <c r="AF498" s="551">
        <f t="shared" si="109"/>
        <v>0</v>
      </c>
      <c r="AG498" s="551">
        <f t="shared" si="110"/>
        <v>0.5</v>
      </c>
      <c r="AH498" s="552">
        <f t="shared" si="111"/>
        <v>0.5</v>
      </c>
    </row>
    <row r="499" spans="18:34" x14ac:dyDescent="0.25">
      <c r="R499" s="548">
        <v>0.33750000000000002</v>
      </c>
      <c r="S499" s="549">
        <f t="shared" si="98"/>
        <v>0</v>
      </c>
      <c r="T499" s="549">
        <f t="shared" si="99"/>
        <v>0</v>
      </c>
      <c r="U499" s="549">
        <f t="shared" si="100"/>
        <v>0</v>
      </c>
      <c r="V499" s="549">
        <f t="shared" si="101"/>
        <v>0</v>
      </c>
      <c r="W499" s="549">
        <f t="shared" si="102"/>
        <v>0</v>
      </c>
      <c r="X499" s="549">
        <f t="shared" si="103"/>
        <v>0.25</v>
      </c>
      <c r="Y499" s="550">
        <f t="shared" si="104"/>
        <v>0.25</v>
      </c>
      <c r="Z499" s="547"/>
      <c r="AA499" s="548">
        <v>0.33750000000000002</v>
      </c>
      <c r="AB499" s="551">
        <f t="shared" si="105"/>
        <v>0</v>
      </c>
      <c r="AC499" s="551">
        <f t="shared" si="106"/>
        <v>0</v>
      </c>
      <c r="AD499" s="551">
        <f t="shared" si="107"/>
        <v>0</v>
      </c>
      <c r="AE499" s="551">
        <f t="shared" si="108"/>
        <v>0</v>
      </c>
      <c r="AF499" s="551">
        <f t="shared" si="109"/>
        <v>0</v>
      </c>
      <c r="AG499" s="551">
        <f t="shared" si="110"/>
        <v>0.5</v>
      </c>
      <c r="AH499" s="552">
        <f t="shared" si="111"/>
        <v>0.5</v>
      </c>
    </row>
    <row r="500" spans="18:34" x14ac:dyDescent="0.25">
      <c r="R500" s="548">
        <v>0.33819444444444402</v>
      </c>
      <c r="S500" s="549">
        <f t="shared" si="98"/>
        <v>0</v>
      </c>
      <c r="T500" s="549">
        <f t="shared" si="99"/>
        <v>0</v>
      </c>
      <c r="U500" s="549">
        <f t="shared" si="100"/>
        <v>0</v>
      </c>
      <c r="V500" s="549">
        <f t="shared" si="101"/>
        <v>0</v>
      </c>
      <c r="W500" s="549">
        <f t="shared" si="102"/>
        <v>0</v>
      </c>
      <c r="X500" s="549">
        <f t="shared" si="103"/>
        <v>0.25</v>
      </c>
      <c r="Y500" s="550">
        <f t="shared" si="104"/>
        <v>0.25</v>
      </c>
      <c r="Z500" s="547"/>
      <c r="AA500" s="548">
        <v>0.33819444444444402</v>
      </c>
      <c r="AB500" s="551">
        <f t="shared" si="105"/>
        <v>0</v>
      </c>
      <c r="AC500" s="551">
        <f t="shared" si="106"/>
        <v>0</v>
      </c>
      <c r="AD500" s="551">
        <f t="shared" si="107"/>
        <v>0</v>
      </c>
      <c r="AE500" s="551">
        <f t="shared" si="108"/>
        <v>0</v>
      </c>
      <c r="AF500" s="551">
        <f t="shared" si="109"/>
        <v>0</v>
      </c>
      <c r="AG500" s="551">
        <f t="shared" si="110"/>
        <v>0.5</v>
      </c>
      <c r="AH500" s="552">
        <f t="shared" si="111"/>
        <v>0.5</v>
      </c>
    </row>
    <row r="501" spans="18:34" x14ac:dyDescent="0.25">
      <c r="R501" s="548">
        <v>0.33888888888888802</v>
      </c>
      <c r="S501" s="549">
        <f t="shared" si="98"/>
        <v>0</v>
      </c>
      <c r="T501" s="549">
        <f t="shared" si="99"/>
        <v>0</v>
      </c>
      <c r="U501" s="549">
        <f t="shared" si="100"/>
        <v>0</v>
      </c>
      <c r="V501" s="549">
        <f t="shared" si="101"/>
        <v>0</v>
      </c>
      <c r="W501" s="549">
        <f t="shared" si="102"/>
        <v>0</v>
      </c>
      <c r="X501" s="549">
        <f t="shared" si="103"/>
        <v>0.25</v>
      </c>
      <c r="Y501" s="550">
        <f t="shared" si="104"/>
        <v>0.25</v>
      </c>
      <c r="Z501" s="547"/>
      <c r="AA501" s="548">
        <v>0.33888888888888802</v>
      </c>
      <c r="AB501" s="551">
        <f t="shared" si="105"/>
        <v>0</v>
      </c>
      <c r="AC501" s="551">
        <f t="shared" si="106"/>
        <v>0</v>
      </c>
      <c r="AD501" s="551">
        <f t="shared" si="107"/>
        <v>0</v>
      </c>
      <c r="AE501" s="551">
        <f t="shared" si="108"/>
        <v>0</v>
      </c>
      <c r="AF501" s="551">
        <f t="shared" si="109"/>
        <v>0</v>
      </c>
      <c r="AG501" s="551">
        <f t="shared" si="110"/>
        <v>0.5</v>
      </c>
      <c r="AH501" s="552">
        <f t="shared" si="111"/>
        <v>0.5</v>
      </c>
    </row>
    <row r="502" spans="18:34" x14ac:dyDescent="0.25">
      <c r="R502" s="548">
        <v>0.33958333333333302</v>
      </c>
      <c r="S502" s="549">
        <f t="shared" si="98"/>
        <v>0</v>
      </c>
      <c r="T502" s="549">
        <f t="shared" si="99"/>
        <v>0</v>
      </c>
      <c r="U502" s="549">
        <f t="shared" si="100"/>
        <v>0</v>
      </c>
      <c r="V502" s="549">
        <f t="shared" si="101"/>
        <v>0</v>
      </c>
      <c r="W502" s="549">
        <f t="shared" si="102"/>
        <v>0</v>
      </c>
      <c r="X502" s="549">
        <f t="shared" si="103"/>
        <v>0.25</v>
      </c>
      <c r="Y502" s="550">
        <f t="shared" si="104"/>
        <v>0.25</v>
      </c>
      <c r="Z502" s="547"/>
      <c r="AA502" s="548">
        <v>0.33958333333333302</v>
      </c>
      <c r="AB502" s="551">
        <f t="shared" si="105"/>
        <v>0</v>
      </c>
      <c r="AC502" s="551">
        <f t="shared" si="106"/>
        <v>0</v>
      </c>
      <c r="AD502" s="551">
        <f t="shared" si="107"/>
        <v>0</v>
      </c>
      <c r="AE502" s="551">
        <f t="shared" si="108"/>
        <v>0</v>
      </c>
      <c r="AF502" s="551">
        <f t="shared" si="109"/>
        <v>0</v>
      </c>
      <c r="AG502" s="551">
        <f t="shared" si="110"/>
        <v>0.5</v>
      </c>
      <c r="AH502" s="552">
        <f t="shared" si="111"/>
        <v>0.5</v>
      </c>
    </row>
    <row r="503" spans="18:34" x14ac:dyDescent="0.25">
      <c r="R503" s="548">
        <v>0.34027777777777701</v>
      </c>
      <c r="S503" s="549">
        <f t="shared" si="98"/>
        <v>0</v>
      </c>
      <c r="T503" s="549">
        <f t="shared" si="99"/>
        <v>0</v>
      </c>
      <c r="U503" s="549">
        <f t="shared" si="100"/>
        <v>0</v>
      </c>
      <c r="V503" s="549">
        <f t="shared" si="101"/>
        <v>0</v>
      </c>
      <c r="W503" s="549">
        <f t="shared" si="102"/>
        <v>0</v>
      </c>
      <c r="X503" s="549">
        <f t="shared" si="103"/>
        <v>0.25</v>
      </c>
      <c r="Y503" s="550">
        <f t="shared" si="104"/>
        <v>0.25</v>
      </c>
      <c r="Z503" s="547"/>
      <c r="AA503" s="548">
        <v>0.34027777777777701</v>
      </c>
      <c r="AB503" s="551">
        <f t="shared" si="105"/>
        <v>0</v>
      </c>
      <c r="AC503" s="551">
        <f t="shared" si="106"/>
        <v>0</v>
      </c>
      <c r="AD503" s="551">
        <f t="shared" si="107"/>
        <v>0</v>
      </c>
      <c r="AE503" s="551">
        <f t="shared" si="108"/>
        <v>0</v>
      </c>
      <c r="AF503" s="551">
        <f t="shared" si="109"/>
        <v>0</v>
      </c>
      <c r="AG503" s="551">
        <f t="shared" si="110"/>
        <v>0.5</v>
      </c>
      <c r="AH503" s="552">
        <f t="shared" si="111"/>
        <v>0.5</v>
      </c>
    </row>
    <row r="504" spans="18:34" x14ac:dyDescent="0.25">
      <c r="R504" s="548">
        <v>0.34097222222222201</v>
      </c>
      <c r="S504" s="549">
        <f t="shared" si="98"/>
        <v>0</v>
      </c>
      <c r="T504" s="549">
        <f t="shared" si="99"/>
        <v>0</v>
      </c>
      <c r="U504" s="549">
        <f t="shared" si="100"/>
        <v>0</v>
      </c>
      <c r="V504" s="549">
        <f t="shared" si="101"/>
        <v>0</v>
      </c>
      <c r="W504" s="549">
        <f t="shared" si="102"/>
        <v>0</v>
      </c>
      <c r="X504" s="549">
        <f t="shared" si="103"/>
        <v>0.25</v>
      </c>
      <c r="Y504" s="550">
        <f t="shared" si="104"/>
        <v>0.25</v>
      </c>
      <c r="Z504" s="547"/>
      <c r="AA504" s="548">
        <v>0.34097222222222201</v>
      </c>
      <c r="AB504" s="551">
        <f t="shared" si="105"/>
        <v>0</v>
      </c>
      <c r="AC504" s="551">
        <f t="shared" si="106"/>
        <v>0</v>
      </c>
      <c r="AD504" s="551">
        <f t="shared" si="107"/>
        <v>0</v>
      </c>
      <c r="AE504" s="551">
        <f t="shared" si="108"/>
        <v>0</v>
      </c>
      <c r="AF504" s="551">
        <f t="shared" si="109"/>
        <v>0</v>
      </c>
      <c r="AG504" s="551">
        <f t="shared" si="110"/>
        <v>0.5</v>
      </c>
      <c r="AH504" s="552">
        <f t="shared" si="111"/>
        <v>0.5</v>
      </c>
    </row>
    <row r="505" spans="18:34" x14ac:dyDescent="0.25">
      <c r="R505" s="548">
        <v>0.34166666666666601</v>
      </c>
      <c r="S505" s="549">
        <f t="shared" si="98"/>
        <v>0</v>
      </c>
      <c r="T505" s="549">
        <f t="shared" si="99"/>
        <v>0</v>
      </c>
      <c r="U505" s="549">
        <f t="shared" si="100"/>
        <v>0</v>
      </c>
      <c r="V505" s="549">
        <f t="shared" si="101"/>
        <v>0</v>
      </c>
      <c r="W505" s="549">
        <f t="shared" si="102"/>
        <v>0</v>
      </c>
      <c r="X505" s="549">
        <f t="shared" si="103"/>
        <v>0.25</v>
      </c>
      <c r="Y505" s="550">
        <f t="shared" si="104"/>
        <v>0.25</v>
      </c>
      <c r="Z505" s="547"/>
      <c r="AA505" s="548">
        <v>0.34166666666666601</v>
      </c>
      <c r="AB505" s="551">
        <f t="shared" si="105"/>
        <v>0</v>
      </c>
      <c r="AC505" s="551">
        <f t="shared" si="106"/>
        <v>0</v>
      </c>
      <c r="AD505" s="551">
        <f t="shared" si="107"/>
        <v>0</v>
      </c>
      <c r="AE505" s="551">
        <f t="shared" si="108"/>
        <v>0</v>
      </c>
      <c r="AF505" s="551">
        <f t="shared" si="109"/>
        <v>0</v>
      </c>
      <c r="AG505" s="551">
        <f t="shared" si="110"/>
        <v>0.5</v>
      </c>
      <c r="AH505" s="552">
        <f t="shared" si="111"/>
        <v>0.5</v>
      </c>
    </row>
    <row r="506" spans="18:34" x14ac:dyDescent="0.25">
      <c r="R506" s="548">
        <v>0.34236111111111101</v>
      </c>
      <c r="S506" s="549">
        <f t="shared" si="98"/>
        <v>0</v>
      </c>
      <c r="T506" s="549">
        <f t="shared" si="99"/>
        <v>0</v>
      </c>
      <c r="U506" s="549">
        <f t="shared" si="100"/>
        <v>0</v>
      </c>
      <c r="V506" s="549">
        <f t="shared" si="101"/>
        <v>0</v>
      </c>
      <c r="W506" s="549">
        <f t="shared" si="102"/>
        <v>0</v>
      </c>
      <c r="X506" s="549">
        <f t="shared" si="103"/>
        <v>0.25</v>
      </c>
      <c r="Y506" s="550">
        <f t="shared" si="104"/>
        <v>0.25</v>
      </c>
      <c r="Z506" s="547"/>
      <c r="AA506" s="548">
        <v>0.34236111111111101</v>
      </c>
      <c r="AB506" s="551">
        <f t="shared" si="105"/>
        <v>0</v>
      </c>
      <c r="AC506" s="551">
        <f t="shared" si="106"/>
        <v>0</v>
      </c>
      <c r="AD506" s="551">
        <f t="shared" si="107"/>
        <v>0</v>
      </c>
      <c r="AE506" s="551">
        <f t="shared" si="108"/>
        <v>0</v>
      </c>
      <c r="AF506" s="551">
        <f t="shared" si="109"/>
        <v>0</v>
      </c>
      <c r="AG506" s="551">
        <f t="shared" si="110"/>
        <v>0.5</v>
      </c>
      <c r="AH506" s="552">
        <f t="shared" si="111"/>
        <v>0.5</v>
      </c>
    </row>
    <row r="507" spans="18:34" x14ac:dyDescent="0.25">
      <c r="R507" s="548">
        <v>0.343055555555555</v>
      </c>
      <c r="S507" s="549">
        <f t="shared" ref="S507:S553" si="112">$S$10</f>
        <v>0</v>
      </c>
      <c r="T507" s="549">
        <f t="shared" ref="T507:T553" si="113">$T$10</f>
        <v>0</v>
      </c>
      <c r="U507" s="549">
        <f t="shared" ref="U507:U553" si="114">$U$10</f>
        <v>0</v>
      </c>
      <c r="V507" s="549">
        <f t="shared" ref="V507:V553" si="115">$V$10</f>
        <v>0</v>
      </c>
      <c r="W507" s="549">
        <f t="shared" ref="W507:W553" si="116">$W$10</f>
        <v>0</v>
      </c>
      <c r="X507" s="549">
        <f t="shared" ref="X507:X553" si="117">$X$10</f>
        <v>0.25</v>
      </c>
      <c r="Y507" s="550">
        <f t="shared" ref="Y507:Y553" si="118">$Y$10</f>
        <v>0.25</v>
      </c>
      <c r="Z507" s="547"/>
      <c r="AA507" s="548">
        <v>0.343055555555555</v>
      </c>
      <c r="AB507" s="551">
        <f t="shared" ref="AB507:AB553" si="119">$AB$10</f>
        <v>0</v>
      </c>
      <c r="AC507" s="551">
        <f t="shared" ref="AC507:AC553" si="120">$AC$10</f>
        <v>0</v>
      </c>
      <c r="AD507" s="551">
        <f t="shared" ref="AD507:AD553" si="121">$AD$10</f>
        <v>0</v>
      </c>
      <c r="AE507" s="551">
        <f t="shared" ref="AE507:AE553" si="122">$AE$10</f>
        <v>0</v>
      </c>
      <c r="AF507" s="551">
        <f t="shared" ref="AF507:AF553" si="123">$AF$10</f>
        <v>0</v>
      </c>
      <c r="AG507" s="551">
        <f t="shared" ref="AG507:AG553" si="124">$AG$10</f>
        <v>0.5</v>
      </c>
      <c r="AH507" s="552">
        <f t="shared" ref="AH507:AH553" si="125">$AH$10</f>
        <v>0.5</v>
      </c>
    </row>
    <row r="508" spans="18:34" x14ac:dyDescent="0.25">
      <c r="R508" s="548">
        <v>0.34375</v>
      </c>
      <c r="S508" s="549">
        <f t="shared" si="112"/>
        <v>0</v>
      </c>
      <c r="T508" s="549">
        <f t="shared" si="113"/>
        <v>0</v>
      </c>
      <c r="U508" s="549">
        <f t="shared" si="114"/>
        <v>0</v>
      </c>
      <c r="V508" s="549">
        <f t="shared" si="115"/>
        <v>0</v>
      </c>
      <c r="W508" s="549">
        <f t="shared" si="116"/>
        <v>0</v>
      </c>
      <c r="X508" s="549">
        <f t="shared" si="117"/>
        <v>0.25</v>
      </c>
      <c r="Y508" s="550">
        <f t="shared" si="118"/>
        <v>0.25</v>
      </c>
      <c r="Z508" s="547"/>
      <c r="AA508" s="548">
        <v>0.34375</v>
      </c>
      <c r="AB508" s="551">
        <f t="shared" si="119"/>
        <v>0</v>
      </c>
      <c r="AC508" s="551">
        <f t="shared" si="120"/>
        <v>0</v>
      </c>
      <c r="AD508" s="551">
        <f t="shared" si="121"/>
        <v>0</v>
      </c>
      <c r="AE508" s="551">
        <f t="shared" si="122"/>
        <v>0</v>
      </c>
      <c r="AF508" s="551">
        <f t="shared" si="123"/>
        <v>0</v>
      </c>
      <c r="AG508" s="551">
        <f t="shared" si="124"/>
        <v>0.5</v>
      </c>
      <c r="AH508" s="552">
        <f t="shared" si="125"/>
        <v>0.5</v>
      </c>
    </row>
    <row r="509" spans="18:34" x14ac:dyDescent="0.25">
      <c r="R509" s="548">
        <v>0.344444444444444</v>
      </c>
      <c r="S509" s="549">
        <f t="shared" si="112"/>
        <v>0</v>
      </c>
      <c r="T509" s="549">
        <f t="shared" si="113"/>
        <v>0</v>
      </c>
      <c r="U509" s="549">
        <f t="shared" si="114"/>
        <v>0</v>
      </c>
      <c r="V509" s="549">
        <f t="shared" si="115"/>
        <v>0</v>
      </c>
      <c r="W509" s="549">
        <f t="shared" si="116"/>
        <v>0</v>
      </c>
      <c r="X509" s="549">
        <f t="shared" si="117"/>
        <v>0.25</v>
      </c>
      <c r="Y509" s="550">
        <f t="shared" si="118"/>
        <v>0.25</v>
      </c>
      <c r="Z509" s="547"/>
      <c r="AA509" s="548">
        <v>0.344444444444444</v>
      </c>
      <c r="AB509" s="551">
        <f t="shared" si="119"/>
        <v>0</v>
      </c>
      <c r="AC509" s="551">
        <f t="shared" si="120"/>
        <v>0</v>
      </c>
      <c r="AD509" s="551">
        <f t="shared" si="121"/>
        <v>0</v>
      </c>
      <c r="AE509" s="551">
        <f t="shared" si="122"/>
        <v>0</v>
      </c>
      <c r="AF509" s="551">
        <f t="shared" si="123"/>
        <v>0</v>
      </c>
      <c r="AG509" s="551">
        <f t="shared" si="124"/>
        <v>0.5</v>
      </c>
      <c r="AH509" s="552">
        <f t="shared" si="125"/>
        <v>0.5</v>
      </c>
    </row>
    <row r="510" spans="18:34" x14ac:dyDescent="0.25">
      <c r="R510" s="548">
        <v>0.345138888888888</v>
      </c>
      <c r="S510" s="549">
        <f t="shared" si="112"/>
        <v>0</v>
      </c>
      <c r="T510" s="549">
        <f t="shared" si="113"/>
        <v>0</v>
      </c>
      <c r="U510" s="549">
        <f t="shared" si="114"/>
        <v>0</v>
      </c>
      <c r="V510" s="549">
        <f t="shared" si="115"/>
        <v>0</v>
      </c>
      <c r="W510" s="549">
        <f t="shared" si="116"/>
        <v>0</v>
      </c>
      <c r="X510" s="549">
        <f t="shared" si="117"/>
        <v>0.25</v>
      </c>
      <c r="Y510" s="550">
        <f t="shared" si="118"/>
        <v>0.25</v>
      </c>
      <c r="Z510" s="547"/>
      <c r="AA510" s="548">
        <v>0.345138888888888</v>
      </c>
      <c r="AB510" s="551">
        <f t="shared" si="119"/>
        <v>0</v>
      </c>
      <c r="AC510" s="551">
        <f t="shared" si="120"/>
        <v>0</v>
      </c>
      <c r="AD510" s="551">
        <f t="shared" si="121"/>
        <v>0</v>
      </c>
      <c r="AE510" s="551">
        <f t="shared" si="122"/>
        <v>0</v>
      </c>
      <c r="AF510" s="551">
        <f t="shared" si="123"/>
        <v>0</v>
      </c>
      <c r="AG510" s="551">
        <f t="shared" si="124"/>
        <v>0.5</v>
      </c>
      <c r="AH510" s="552">
        <f t="shared" si="125"/>
        <v>0.5</v>
      </c>
    </row>
    <row r="511" spans="18:34" x14ac:dyDescent="0.25">
      <c r="R511" s="548">
        <v>0.34583333333333299</v>
      </c>
      <c r="S511" s="549">
        <f t="shared" si="112"/>
        <v>0</v>
      </c>
      <c r="T511" s="549">
        <f t="shared" si="113"/>
        <v>0</v>
      </c>
      <c r="U511" s="549">
        <f t="shared" si="114"/>
        <v>0</v>
      </c>
      <c r="V511" s="549">
        <f t="shared" si="115"/>
        <v>0</v>
      </c>
      <c r="W511" s="549">
        <f t="shared" si="116"/>
        <v>0</v>
      </c>
      <c r="X511" s="549">
        <f t="shared" si="117"/>
        <v>0.25</v>
      </c>
      <c r="Y511" s="550">
        <f t="shared" si="118"/>
        <v>0.25</v>
      </c>
      <c r="Z511" s="547"/>
      <c r="AA511" s="548">
        <v>0.34583333333333299</v>
      </c>
      <c r="AB511" s="551">
        <f t="shared" si="119"/>
        <v>0</v>
      </c>
      <c r="AC511" s="551">
        <f t="shared" si="120"/>
        <v>0</v>
      </c>
      <c r="AD511" s="551">
        <f t="shared" si="121"/>
        <v>0</v>
      </c>
      <c r="AE511" s="551">
        <f t="shared" si="122"/>
        <v>0</v>
      </c>
      <c r="AF511" s="551">
        <f t="shared" si="123"/>
        <v>0</v>
      </c>
      <c r="AG511" s="551">
        <f t="shared" si="124"/>
        <v>0.5</v>
      </c>
      <c r="AH511" s="552">
        <f t="shared" si="125"/>
        <v>0.5</v>
      </c>
    </row>
    <row r="512" spans="18:34" x14ac:dyDescent="0.25">
      <c r="R512" s="548">
        <v>0.34652777777777699</v>
      </c>
      <c r="S512" s="549">
        <f t="shared" si="112"/>
        <v>0</v>
      </c>
      <c r="T512" s="549">
        <f t="shared" si="113"/>
        <v>0</v>
      </c>
      <c r="U512" s="549">
        <f t="shared" si="114"/>
        <v>0</v>
      </c>
      <c r="V512" s="549">
        <f t="shared" si="115"/>
        <v>0</v>
      </c>
      <c r="W512" s="549">
        <f t="shared" si="116"/>
        <v>0</v>
      </c>
      <c r="X512" s="549">
        <f t="shared" si="117"/>
        <v>0.25</v>
      </c>
      <c r="Y512" s="550">
        <f t="shared" si="118"/>
        <v>0.25</v>
      </c>
      <c r="Z512" s="547"/>
      <c r="AA512" s="548">
        <v>0.34652777777777699</v>
      </c>
      <c r="AB512" s="551">
        <f t="shared" si="119"/>
        <v>0</v>
      </c>
      <c r="AC512" s="551">
        <f t="shared" si="120"/>
        <v>0</v>
      </c>
      <c r="AD512" s="551">
        <f t="shared" si="121"/>
        <v>0</v>
      </c>
      <c r="AE512" s="551">
        <f t="shared" si="122"/>
        <v>0</v>
      </c>
      <c r="AF512" s="551">
        <f t="shared" si="123"/>
        <v>0</v>
      </c>
      <c r="AG512" s="551">
        <f t="shared" si="124"/>
        <v>0.5</v>
      </c>
      <c r="AH512" s="552">
        <f t="shared" si="125"/>
        <v>0.5</v>
      </c>
    </row>
    <row r="513" spans="18:34" x14ac:dyDescent="0.25">
      <c r="R513" s="548">
        <v>0.34722222222222199</v>
      </c>
      <c r="S513" s="549">
        <f t="shared" si="112"/>
        <v>0</v>
      </c>
      <c r="T513" s="549">
        <f t="shared" si="113"/>
        <v>0</v>
      </c>
      <c r="U513" s="549">
        <f t="shared" si="114"/>
        <v>0</v>
      </c>
      <c r="V513" s="549">
        <f t="shared" si="115"/>
        <v>0</v>
      </c>
      <c r="W513" s="549">
        <f t="shared" si="116"/>
        <v>0</v>
      </c>
      <c r="X513" s="549">
        <f t="shared" si="117"/>
        <v>0.25</v>
      </c>
      <c r="Y513" s="550">
        <f t="shared" si="118"/>
        <v>0.25</v>
      </c>
      <c r="Z513" s="547"/>
      <c r="AA513" s="548">
        <v>0.34722222222222199</v>
      </c>
      <c r="AB513" s="551">
        <f t="shared" si="119"/>
        <v>0</v>
      </c>
      <c r="AC513" s="551">
        <f t="shared" si="120"/>
        <v>0</v>
      </c>
      <c r="AD513" s="551">
        <f t="shared" si="121"/>
        <v>0</v>
      </c>
      <c r="AE513" s="551">
        <f t="shared" si="122"/>
        <v>0</v>
      </c>
      <c r="AF513" s="551">
        <f t="shared" si="123"/>
        <v>0</v>
      </c>
      <c r="AG513" s="551">
        <f t="shared" si="124"/>
        <v>0.5</v>
      </c>
      <c r="AH513" s="552">
        <f t="shared" si="125"/>
        <v>0.5</v>
      </c>
    </row>
    <row r="514" spans="18:34" x14ac:dyDescent="0.25">
      <c r="R514" s="548">
        <v>0.34791666666666599</v>
      </c>
      <c r="S514" s="549">
        <f t="shared" si="112"/>
        <v>0</v>
      </c>
      <c r="T514" s="549">
        <f t="shared" si="113"/>
        <v>0</v>
      </c>
      <c r="U514" s="549">
        <f t="shared" si="114"/>
        <v>0</v>
      </c>
      <c r="V514" s="549">
        <f t="shared" si="115"/>
        <v>0</v>
      </c>
      <c r="W514" s="549">
        <f t="shared" si="116"/>
        <v>0</v>
      </c>
      <c r="X514" s="549">
        <f t="shared" si="117"/>
        <v>0.25</v>
      </c>
      <c r="Y514" s="550">
        <f t="shared" si="118"/>
        <v>0.25</v>
      </c>
      <c r="Z514" s="547"/>
      <c r="AA514" s="548">
        <v>0.34791666666666599</v>
      </c>
      <c r="AB514" s="551">
        <f t="shared" si="119"/>
        <v>0</v>
      </c>
      <c r="AC514" s="551">
        <f t="shared" si="120"/>
        <v>0</v>
      </c>
      <c r="AD514" s="551">
        <f t="shared" si="121"/>
        <v>0</v>
      </c>
      <c r="AE514" s="551">
        <f t="shared" si="122"/>
        <v>0</v>
      </c>
      <c r="AF514" s="551">
        <f t="shared" si="123"/>
        <v>0</v>
      </c>
      <c r="AG514" s="551">
        <f t="shared" si="124"/>
        <v>0.5</v>
      </c>
      <c r="AH514" s="552">
        <f t="shared" si="125"/>
        <v>0.5</v>
      </c>
    </row>
    <row r="515" spans="18:34" x14ac:dyDescent="0.25">
      <c r="R515" s="548">
        <v>0.34861111111111098</v>
      </c>
      <c r="S515" s="549">
        <f t="shared" si="112"/>
        <v>0</v>
      </c>
      <c r="T515" s="549">
        <f t="shared" si="113"/>
        <v>0</v>
      </c>
      <c r="U515" s="549">
        <f t="shared" si="114"/>
        <v>0</v>
      </c>
      <c r="V515" s="549">
        <f t="shared" si="115"/>
        <v>0</v>
      </c>
      <c r="W515" s="549">
        <f t="shared" si="116"/>
        <v>0</v>
      </c>
      <c r="X515" s="549">
        <f t="shared" si="117"/>
        <v>0.25</v>
      </c>
      <c r="Y515" s="550">
        <f t="shared" si="118"/>
        <v>0.25</v>
      </c>
      <c r="Z515" s="547"/>
      <c r="AA515" s="548">
        <v>0.34861111111111098</v>
      </c>
      <c r="AB515" s="551">
        <f t="shared" si="119"/>
        <v>0</v>
      </c>
      <c r="AC515" s="551">
        <f t="shared" si="120"/>
        <v>0</v>
      </c>
      <c r="AD515" s="551">
        <f t="shared" si="121"/>
        <v>0</v>
      </c>
      <c r="AE515" s="551">
        <f t="shared" si="122"/>
        <v>0</v>
      </c>
      <c r="AF515" s="551">
        <f t="shared" si="123"/>
        <v>0</v>
      </c>
      <c r="AG515" s="551">
        <f t="shared" si="124"/>
        <v>0.5</v>
      </c>
      <c r="AH515" s="552">
        <f t="shared" si="125"/>
        <v>0.5</v>
      </c>
    </row>
    <row r="516" spans="18:34" x14ac:dyDescent="0.25">
      <c r="R516" s="548">
        <v>0.34930555555555498</v>
      </c>
      <c r="S516" s="549">
        <f t="shared" si="112"/>
        <v>0</v>
      </c>
      <c r="T516" s="549">
        <f t="shared" si="113"/>
        <v>0</v>
      </c>
      <c r="U516" s="549">
        <f t="shared" si="114"/>
        <v>0</v>
      </c>
      <c r="V516" s="549">
        <f t="shared" si="115"/>
        <v>0</v>
      </c>
      <c r="W516" s="549">
        <f t="shared" si="116"/>
        <v>0</v>
      </c>
      <c r="X516" s="549">
        <f t="shared" si="117"/>
        <v>0.25</v>
      </c>
      <c r="Y516" s="550">
        <f t="shared" si="118"/>
        <v>0.25</v>
      </c>
      <c r="Z516" s="547"/>
      <c r="AA516" s="548">
        <v>0.34930555555555498</v>
      </c>
      <c r="AB516" s="551">
        <f t="shared" si="119"/>
        <v>0</v>
      </c>
      <c r="AC516" s="551">
        <f t="shared" si="120"/>
        <v>0</v>
      </c>
      <c r="AD516" s="551">
        <f t="shared" si="121"/>
        <v>0</v>
      </c>
      <c r="AE516" s="551">
        <f t="shared" si="122"/>
        <v>0</v>
      </c>
      <c r="AF516" s="551">
        <f t="shared" si="123"/>
        <v>0</v>
      </c>
      <c r="AG516" s="551">
        <f t="shared" si="124"/>
        <v>0.5</v>
      </c>
      <c r="AH516" s="552">
        <f t="shared" si="125"/>
        <v>0.5</v>
      </c>
    </row>
    <row r="517" spans="18:34" x14ac:dyDescent="0.25">
      <c r="R517" s="548">
        <v>0.35</v>
      </c>
      <c r="S517" s="549">
        <f t="shared" si="112"/>
        <v>0</v>
      </c>
      <c r="T517" s="549">
        <f t="shared" si="113"/>
        <v>0</v>
      </c>
      <c r="U517" s="549">
        <f t="shared" si="114"/>
        <v>0</v>
      </c>
      <c r="V517" s="549">
        <f t="shared" si="115"/>
        <v>0</v>
      </c>
      <c r="W517" s="549">
        <f t="shared" si="116"/>
        <v>0</v>
      </c>
      <c r="X517" s="549">
        <f t="shared" si="117"/>
        <v>0.25</v>
      </c>
      <c r="Y517" s="550">
        <f t="shared" si="118"/>
        <v>0.25</v>
      </c>
      <c r="Z517" s="547"/>
      <c r="AA517" s="548">
        <v>0.35</v>
      </c>
      <c r="AB517" s="551">
        <f t="shared" si="119"/>
        <v>0</v>
      </c>
      <c r="AC517" s="551">
        <f t="shared" si="120"/>
        <v>0</v>
      </c>
      <c r="AD517" s="551">
        <f t="shared" si="121"/>
        <v>0</v>
      </c>
      <c r="AE517" s="551">
        <f t="shared" si="122"/>
        <v>0</v>
      </c>
      <c r="AF517" s="551">
        <f t="shared" si="123"/>
        <v>0</v>
      </c>
      <c r="AG517" s="551">
        <f t="shared" si="124"/>
        <v>0.5</v>
      </c>
      <c r="AH517" s="552">
        <f t="shared" si="125"/>
        <v>0.5</v>
      </c>
    </row>
    <row r="518" spans="18:34" x14ac:dyDescent="0.25">
      <c r="R518" s="548">
        <v>0.35069444444444398</v>
      </c>
      <c r="S518" s="549">
        <f t="shared" si="112"/>
        <v>0</v>
      </c>
      <c r="T518" s="549">
        <f t="shared" si="113"/>
        <v>0</v>
      </c>
      <c r="U518" s="549">
        <f t="shared" si="114"/>
        <v>0</v>
      </c>
      <c r="V518" s="549">
        <f t="shared" si="115"/>
        <v>0</v>
      </c>
      <c r="W518" s="549">
        <f t="shared" si="116"/>
        <v>0</v>
      </c>
      <c r="X518" s="549">
        <f t="shared" si="117"/>
        <v>0.25</v>
      </c>
      <c r="Y518" s="550">
        <f t="shared" si="118"/>
        <v>0.25</v>
      </c>
      <c r="Z518" s="547"/>
      <c r="AA518" s="548">
        <v>0.35069444444444398</v>
      </c>
      <c r="AB518" s="551">
        <f t="shared" si="119"/>
        <v>0</v>
      </c>
      <c r="AC518" s="551">
        <f t="shared" si="120"/>
        <v>0</v>
      </c>
      <c r="AD518" s="551">
        <f t="shared" si="121"/>
        <v>0</v>
      </c>
      <c r="AE518" s="551">
        <f t="shared" si="122"/>
        <v>0</v>
      </c>
      <c r="AF518" s="551">
        <f t="shared" si="123"/>
        <v>0</v>
      </c>
      <c r="AG518" s="551">
        <f t="shared" si="124"/>
        <v>0.5</v>
      </c>
      <c r="AH518" s="552">
        <f t="shared" si="125"/>
        <v>0.5</v>
      </c>
    </row>
    <row r="519" spans="18:34" x14ac:dyDescent="0.25">
      <c r="R519" s="548">
        <v>0.35138888888888797</v>
      </c>
      <c r="S519" s="549">
        <f t="shared" si="112"/>
        <v>0</v>
      </c>
      <c r="T519" s="549">
        <f t="shared" si="113"/>
        <v>0</v>
      </c>
      <c r="U519" s="549">
        <f t="shared" si="114"/>
        <v>0</v>
      </c>
      <c r="V519" s="549">
        <f t="shared" si="115"/>
        <v>0</v>
      </c>
      <c r="W519" s="549">
        <f t="shared" si="116"/>
        <v>0</v>
      </c>
      <c r="X519" s="549">
        <f t="shared" si="117"/>
        <v>0.25</v>
      </c>
      <c r="Y519" s="550">
        <f t="shared" si="118"/>
        <v>0.25</v>
      </c>
      <c r="Z519" s="547"/>
      <c r="AA519" s="548">
        <v>0.35138888888888797</v>
      </c>
      <c r="AB519" s="551">
        <f t="shared" si="119"/>
        <v>0</v>
      </c>
      <c r="AC519" s="551">
        <f t="shared" si="120"/>
        <v>0</v>
      </c>
      <c r="AD519" s="551">
        <f t="shared" si="121"/>
        <v>0</v>
      </c>
      <c r="AE519" s="551">
        <f t="shared" si="122"/>
        <v>0</v>
      </c>
      <c r="AF519" s="551">
        <f t="shared" si="123"/>
        <v>0</v>
      </c>
      <c r="AG519" s="551">
        <f t="shared" si="124"/>
        <v>0.5</v>
      </c>
      <c r="AH519" s="552">
        <f t="shared" si="125"/>
        <v>0.5</v>
      </c>
    </row>
    <row r="520" spans="18:34" x14ac:dyDescent="0.25">
      <c r="R520" s="548">
        <v>0.35208333333333303</v>
      </c>
      <c r="S520" s="549">
        <f t="shared" si="112"/>
        <v>0</v>
      </c>
      <c r="T520" s="549">
        <f t="shared" si="113"/>
        <v>0</v>
      </c>
      <c r="U520" s="549">
        <f t="shared" si="114"/>
        <v>0</v>
      </c>
      <c r="V520" s="549">
        <f t="shared" si="115"/>
        <v>0</v>
      </c>
      <c r="W520" s="549">
        <f t="shared" si="116"/>
        <v>0</v>
      </c>
      <c r="X520" s="549">
        <f t="shared" si="117"/>
        <v>0.25</v>
      </c>
      <c r="Y520" s="550">
        <f t="shared" si="118"/>
        <v>0.25</v>
      </c>
      <c r="Z520" s="547"/>
      <c r="AA520" s="548">
        <v>0.35208333333333303</v>
      </c>
      <c r="AB520" s="551">
        <f t="shared" si="119"/>
        <v>0</v>
      </c>
      <c r="AC520" s="551">
        <f t="shared" si="120"/>
        <v>0</v>
      </c>
      <c r="AD520" s="551">
        <f t="shared" si="121"/>
        <v>0</v>
      </c>
      <c r="AE520" s="551">
        <f t="shared" si="122"/>
        <v>0</v>
      </c>
      <c r="AF520" s="551">
        <f t="shared" si="123"/>
        <v>0</v>
      </c>
      <c r="AG520" s="551">
        <f t="shared" si="124"/>
        <v>0.5</v>
      </c>
      <c r="AH520" s="552">
        <f t="shared" si="125"/>
        <v>0.5</v>
      </c>
    </row>
    <row r="521" spans="18:34" x14ac:dyDescent="0.25">
      <c r="R521" s="548">
        <v>0.35277777777777702</v>
      </c>
      <c r="S521" s="549">
        <f t="shared" si="112"/>
        <v>0</v>
      </c>
      <c r="T521" s="549">
        <f t="shared" si="113"/>
        <v>0</v>
      </c>
      <c r="U521" s="549">
        <f t="shared" si="114"/>
        <v>0</v>
      </c>
      <c r="V521" s="549">
        <f t="shared" si="115"/>
        <v>0</v>
      </c>
      <c r="W521" s="549">
        <f t="shared" si="116"/>
        <v>0</v>
      </c>
      <c r="X521" s="549">
        <f t="shared" si="117"/>
        <v>0.25</v>
      </c>
      <c r="Y521" s="550">
        <f t="shared" si="118"/>
        <v>0.25</v>
      </c>
      <c r="Z521" s="547"/>
      <c r="AA521" s="548">
        <v>0.35277777777777702</v>
      </c>
      <c r="AB521" s="551">
        <f t="shared" si="119"/>
        <v>0</v>
      </c>
      <c r="AC521" s="551">
        <f t="shared" si="120"/>
        <v>0</v>
      </c>
      <c r="AD521" s="551">
        <f t="shared" si="121"/>
        <v>0</v>
      </c>
      <c r="AE521" s="551">
        <f t="shared" si="122"/>
        <v>0</v>
      </c>
      <c r="AF521" s="551">
        <f t="shared" si="123"/>
        <v>0</v>
      </c>
      <c r="AG521" s="551">
        <f t="shared" si="124"/>
        <v>0.5</v>
      </c>
      <c r="AH521" s="552">
        <f t="shared" si="125"/>
        <v>0.5</v>
      </c>
    </row>
    <row r="522" spans="18:34" x14ac:dyDescent="0.25">
      <c r="R522" s="548">
        <v>0.35347222222222202</v>
      </c>
      <c r="S522" s="549">
        <f t="shared" si="112"/>
        <v>0</v>
      </c>
      <c r="T522" s="549">
        <f t="shared" si="113"/>
        <v>0</v>
      </c>
      <c r="U522" s="549">
        <f t="shared" si="114"/>
        <v>0</v>
      </c>
      <c r="V522" s="549">
        <f t="shared" si="115"/>
        <v>0</v>
      </c>
      <c r="W522" s="549">
        <f t="shared" si="116"/>
        <v>0</v>
      </c>
      <c r="X522" s="549">
        <f t="shared" si="117"/>
        <v>0.25</v>
      </c>
      <c r="Y522" s="550">
        <f t="shared" si="118"/>
        <v>0.25</v>
      </c>
      <c r="Z522" s="547"/>
      <c r="AA522" s="548">
        <v>0.35347222222222202</v>
      </c>
      <c r="AB522" s="551">
        <f t="shared" si="119"/>
        <v>0</v>
      </c>
      <c r="AC522" s="551">
        <f t="shared" si="120"/>
        <v>0</v>
      </c>
      <c r="AD522" s="551">
        <f t="shared" si="121"/>
        <v>0</v>
      </c>
      <c r="AE522" s="551">
        <f t="shared" si="122"/>
        <v>0</v>
      </c>
      <c r="AF522" s="551">
        <f t="shared" si="123"/>
        <v>0</v>
      </c>
      <c r="AG522" s="551">
        <f t="shared" si="124"/>
        <v>0.5</v>
      </c>
      <c r="AH522" s="552">
        <f t="shared" si="125"/>
        <v>0.5</v>
      </c>
    </row>
    <row r="523" spans="18:34" x14ac:dyDescent="0.25">
      <c r="R523" s="548">
        <v>0.35416666666666602</v>
      </c>
      <c r="S523" s="549">
        <f t="shared" si="112"/>
        <v>0</v>
      </c>
      <c r="T523" s="549">
        <f t="shared" si="113"/>
        <v>0</v>
      </c>
      <c r="U523" s="549">
        <f t="shared" si="114"/>
        <v>0</v>
      </c>
      <c r="V523" s="549">
        <f t="shared" si="115"/>
        <v>0</v>
      </c>
      <c r="W523" s="549">
        <f t="shared" si="116"/>
        <v>0</v>
      </c>
      <c r="X523" s="549">
        <f t="shared" si="117"/>
        <v>0.25</v>
      </c>
      <c r="Y523" s="550">
        <f t="shared" si="118"/>
        <v>0.25</v>
      </c>
      <c r="Z523" s="547"/>
      <c r="AA523" s="548">
        <v>0.35416666666666602</v>
      </c>
      <c r="AB523" s="551">
        <f t="shared" si="119"/>
        <v>0</v>
      </c>
      <c r="AC523" s="551">
        <f t="shared" si="120"/>
        <v>0</v>
      </c>
      <c r="AD523" s="551">
        <f t="shared" si="121"/>
        <v>0</v>
      </c>
      <c r="AE523" s="551">
        <f t="shared" si="122"/>
        <v>0</v>
      </c>
      <c r="AF523" s="551">
        <f t="shared" si="123"/>
        <v>0</v>
      </c>
      <c r="AG523" s="551">
        <f t="shared" si="124"/>
        <v>0.5</v>
      </c>
      <c r="AH523" s="552">
        <f t="shared" si="125"/>
        <v>0.5</v>
      </c>
    </row>
    <row r="524" spans="18:34" x14ac:dyDescent="0.25">
      <c r="R524" s="548">
        <v>0.35486111111111102</v>
      </c>
      <c r="S524" s="549">
        <f t="shared" si="112"/>
        <v>0</v>
      </c>
      <c r="T524" s="549">
        <f t="shared" si="113"/>
        <v>0</v>
      </c>
      <c r="U524" s="549">
        <f t="shared" si="114"/>
        <v>0</v>
      </c>
      <c r="V524" s="549">
        <f t="shared" si="115"/>
        <v>0</v>
      </c>
      <c r="W524" s="549">
        <f t="shared" si="116"/>
        <v>0</v>
      </c>
      <c r="X524" s="549">
        <f t="shared" si="117"/>
        <v>0.25</v>
      </c>
      <c r="Y524" s="550">
        <f t="shared" si="118"/>
        <v>0.25</v>
      </c>
      <c r="Z524" s="547"/>
      <c r="AA524" s="548">
        <v>0.35486111111111102</v>
      </c>
      <c r="AB524" s="551">
        <f t="shared" si="119"/>
        <v>0</v>
      </c>
      <c r="AC524" s="551">
        <f t="shared" si="120"/>
        <v>0</v>
      </c>
      <c r="AD524" s="551">
        <f t="shared" si="121"/>
        <v>0</v>
      </c>
      <c r="AE524" s="551">
        <f t="shared" si="122"/>
        <v>0</v>
      </c>
      <c r="AF524" s="551">
        <f t="shared" si="123"/>
        <v>0</v>
      </c>
      <c r="AG524" s="551">
        <f t="shared" si="124"/>
        <v>0.5</v>
      </c>
      <c r="AH524" s="552">
        <f t="shared" si="125"/>
        <v>0.5</v>
      </c>
    </row>
    <row r="525" spans="18:34" x14ac:dyDescent="0.25">
      <c r="R525" s="548">
        <v>0.35555555555555501</v>
      </c>
      <c r="S525" s="549">
        <f t="shared" si="112"/>
        <v>0</v>
      </c>
      <c r="T525" s="549">
        <f t="shared" si="113"/>
        <v>0</v>
      </c>
      <c r="U525" s="549">
        <f t="shared" si="114"/>
        <v>0</v>
      </c>
      <c r="V525" s="549">
        <f t="shared" si="115"/>
        <v>0</v>
      </c>
      <c r="W525" s="549">
        <f t="shared" si="116"/>
        <v>0</v>
      </c>
      <c r="X525" s="549">
        <f t="shared" si="117"/>
        <v>0.25</v>
      </c>
      <c r="Y525" s="550">
        <f t="shared" si="118"/>
        <v>0.25</v>
      </c>
      <c r="Z525" s="547"/>
      <c r="AA525" s="548">
        <v>0.35555555555555501</v>
      </c>
      <c r="AB525" s="551">
        <f t="shared" si="119"/>
        <v>0</v>
      </c>
      <c r="AC525" s="551">
        <f t="shared" si="120"/>
        <v>0</v>
      </c>
      <c r="AD525" s="551">
        <f t="shared" si="121"/>
        <v>0</v>
      </c>
      <c r="AE525" s="551">
        <f t="shared" si="122"/>
        <v>0</v>
      </c>
      <c r="AF525" s="551">
        <f t="shared" si="123"/>
        <v>0</v>
      </c>
      <c r="AG525" s="551">
        <f t="shared" si="124"/>
        <v>0.5</v>
      </c>
      <c r="AH525" s="552">
        <f t="shared" si="125"/>
        <v>0.5</v>
      </c>
    </row>
    <row r="526" spans="18:34" x14ac:dyDescent="0.25">
      <c r="R526" s="548">
        <v>0.35625000000000001</v>
      </c>
      <c r="S526" s="549">
        <f t="shared" si="112"/>
        <v>0</v>
      </c>
      <c r="T526" s="549">
        <f t="shared" si="113"/>
        <v>0</v>
      </c>
      <c r="U526" s="549">
        <f t="shared" si="114"/>
        <v>0</v>
      </c>
      <c r="V526" s="549">
        <f t="shared" si="115"/>
        <v>0</v>
      </c>
      <c r="W526" s="549">
        <f t="shared" si="116"/>
        <v>0</v>
      </c>
      <c r="X526" s="549">
        <f t="shared" si="117"/>
        <v>0.25</v>
      </c>
      <c r="Y526" s="550">
        <f t="shared" si="118"/>
        <v>0.25</v>
      </c>
      <c r="Z526" s="547"/>
      <c r="AA526" s="548">
        <v>0.35625000000000001</v>
      </c>
      <c r="AB526" s="551">
        <f t="shared" si="119"/>
        <v>0</v>
      </c>
      <c r="AC526" s="551">
        <f t="shared" si="120"/>
        <v>0</v>
      </c>
      <c r="AD526" s="551">
        <f t="shared" si="121"/>
        <v>0</v>
      </c>
      <c r="AE526" s="551">
        <f t="shared" si="122"/>
        <v>0</v>
      </c>
      <c r="AF526" s="551">
        <f t="shared" si="123"/>
        <v>0</v>
      </c>
      <c r="AG526" s="551">
        <f t="shared" si="124"/>
        <v>0.5</v>
      </c>
      <c r="AH526" s="552">
        <f t="shared" si="125"/>
        <v>0.5</v>
      </c>
    </row>
    <row r="527" spans="18:34" x14ac:dyDescent="0.25">
      <c r="R527" s="548">
        <v>0.35694444444444401</v>
      </c>
      <c r="S527" s="549">
        <f t="shared" si="112"/>
        <v>0</v>
      </c>
      <c r="T527" s="549">
        <f t="shared" si="113"/>
        <v>0</v>
      </c>
      <c r="U527" s="549">
        <f t="shared" si="114"/>
        <v>0</v>
      </c>
      <c r="V527" s="549">
        <f t="shared" si="115"/>
        <v>0</v>
      </c>
      <c r="W527" s="549">
        <f t="shared" si="116"/>
        <v>0</v>
      </c>
      <c r="X527" s="549">
        <f t="shared" si="117"/>
        <v>0.25</v>
      </c>
      <c r="Y527" s="550">
        <f t="shared" si="118"/>
        <v>0.25</v>
      </c>
      <c r="Z527" s="547"/>
      <c r="AA527" s="548">
        <v>0.35694444444444401</v>
      </c>
      <c r="AB527" s="551">
        <f t="shared" si="119"/>
        <v>0</v>
      </c>
      <c r="AC527" s="551">
        <f t="shared" si="120"/>
        <v>0</v>
      </c>
      <c r="AD527" s="551">
        <f t="shared" si="121"/>
        <v>0</v>
      </c>
      <c r="AE527" s="551">
        <f t="shared" si="122"/>
        <v>0</v>
      </c>
      <c r="AF527" s="551">
        <f t="shared" si="123"/>
        <v>0</v>
      </c>
      <c r="AG527" s="551">
        <f t="shared" si="124"/>
        <v>0.5</v>
      </c>
      <c r="AH527" s="552">
        <f t="shared" si="125"/>
        <v>0.5</v>
      </c>
    </row>
    <row r="528" spans="18:34" x14ac:dyDescent="0.25">
      <c r="R528" s="548">
        <v>0.35763888888888801</v>
      </c>
      <c r="S528" s="549">
        <f t="shared" si="112"/>
        <v>0</v>
      </c>
      <c r="T528" s="549">
        <f t="shared" si="113"/>
        <v>0</v>
      </c>
      <c r="U528" s="549">
        <f t="shared" si="114"/>
        <v>0</v>
      </c>
      <c r="V528" s="549">
        <f t="shared" si="115"/>
        <v>0</v>
      </c>
      <c r="W528" s="549">
        <f t="shared" si="116"/>
        <v>0</v>
      </c>
      <c r="X528" s="549">
        <f t="shared" si="117"/>
        <v>0.25</v>
      </c>
      <c r="Y528" s="550">
        <f t="shared" si="118"/>
        <v>0.25</v>
      </c>
      <c r="Z528" s="547"/>
      <c r="AA528" s="548">
        <v>0.35763888888888801</v>
      </c>
      <c r="AB528" s="551">
        <f t="shared" si="119"/>
        <v>0</v>
      </c>
      <c r="AC528" s="551">
        <f t="shared" si="120"/>
        <v>0</v>
      </c>
      <c r="AD528" s="551">
        <f t="shared" si="121"/>
        <v>0</v>
      </c>
      <c r="AE528" s="551">
        <f t="shared" si="122"/>
        <v>0</v>
      </c>
      <c r="AF528" s="551">
        <f t="shared" si="123"/>
        <v>0</v>
      </c>
      <c r="AG528" s="551">
        <f t="shared" si="124"/>
        <v>0.5</v>
      </c>
      <c r="AH528" s="552">
        <f t="shared" si="125"/>
        <v>0.5</v>
      </c>
    </row>
    <row r="529" spans="18:34" x14ac:dyDescent="0.25">
      <c r="R529" s="548">
        <v>0.358333333333333</v>
      </c>
      <c r="S529" s="549">
        <f t="shared" si="112"/>
        <v>0</v>
      </c>
      <c r="T529" s="549">
        <f t="shared" si="113"/>
        <v>0</v>
      </c>
      <c r="U529" s="549">
        <f t="shared" si="114"/>
        <v>0</v>
      </c>
      <c r="V529" s="549">
        <f t="shared" si="115"/>
        <v>0</v>
      </c>
      <c r="W529" s="549">
        <f t="shared" si="116"/>
        <v>0</v>
      </c>
      <c r="X529" s="549">
        <f t="shared" si="117"/>
        <v>0.25</v>
      </c>
      <c r="Y529" s="550">
        <f t="shared" si="118"/>
        <v>0.25</v>
      </c>
      <c r="Z529" s="547"/>
      <c r="AA529" s="548">
        <v>0.358333333333333</v>
      </c>
      <c r="AB529" s="551">
        <f t="shared" si="119"/>
        <v>0</v>
      </c>
      <c r="AC529" s="551">
        <f t="shared" si="120"/>
        <v>0</v>
      </c>
      <c r="AD529" s="551">
        <f t="shared" si="121"/>
        <v>0</v>
      </c>
      <c r="AE529" s="551">
        <f t="shared" si="122"/>
        <v>0</v>
      </c>
      <c r="AF529" s="551">
        <f t="shared" si="123"/>
        <v>0</v>
      </c>
      <c r="AG529" s="551">
        <f t="shared" si="124"/>
        <v>0.5</v>
      </c>
      <c r="AH529" s="552">
        <f t="shared" si="125"/>
        <v>0.5</v>
      </c>
    </row>
    <row r="530" spans="18:34" x14ac:dyDescent="0.25">
      <c r="R530" s="548">
        <v>0.359027777777777</v>
      </c>
      <c r="S530" s="549">
        <f t="shared" si="112"/>
        <v>0</v>
      </c>
      <c r="T530" s="549">
        <f t="shared" si="113"/>
        <v>0</v>
      </c>
      <c r="U530" s="549">
        <f t="shared" si="114"/>
        <v>0</v>
      </c>
      <c r="V530" s="549">
        <f t="shared" si="115"/>
        <v>0</v>
      </c>
      <c r="W530" s="549">
        <f t="shared" si="116"/>
        <v>0</v>
      </c>
      <c r="X530" s="549">
        <f t="shared" si="117"/>
        <v>0.25</v>
      </c>
      <c r="Y530" s="550">
        <f t="shared" si="118"/>
        <v>0.25</v>
      </c>
      <c r="Z530" s="547"/>
      <c r="AA530" s="548">
        <v>0.359027777777777</v>
      </c>
      <c r="AB530" s="551">
        <f t="shared" si="119"/>
        <v>0</v>
      </c>
      <c r="AC530" s="551">
        <f t="shared" si="120"/>
        <v>0</v>
      </c>
      <c r="AD530" s="551">
        <f t="shared" si="121"/>
        <v>0</v>
      </c>
      <c r="AE530" s="551">
        <f t="shared" si="122"/>
        <v>0</v>
      </c>
      <c r="AF530" s="551">
        <f t="shared" si="123"/>
        <v>0</v>
      </c>
      <c r="AG530" s="551">
        <f t="shared" si="124"/>
        <v>0.5</v>
      </c>
      <c r="AH530" s="552">
        <f t="shared" si="125"/>
        <v>0.5</v>
      </c>
    </row>
    <row r="531" spans="18:34" x14ac:dyDescent="0.25">
      <c r="R531" s="548">
        <v>0.359722222222222</v>
      </c>
      <c r="S531" s="549">
        <f t="shared" si="112"/>
        <v>0</v>
      </c>
      <c r="T531" s="549">
        <f t="shared" si="113"/>
        <v>0</v>
      </c>
      <c r="U531" s="549">
        <f t="shared" si="114"/>
        <v>0</v>
      </c>
      <c r="V531" s="549">
        <f t="shared" si="115"/>
        <v>0</v>
      </c>
      <c r="W531" s="549">
        <f t="shared" si="116"/>
        <v>0</v>
      </c>
      <c r="X531" s="549">
        <f t="shared" si="117"/>
        <v>0.25</v>
      </c>
      <c r="Y531" s="550">
        <f t="shared" si="118"/>
        <v>0.25</v>
      </c>
      <c r="Z531" s="547"/>
      <c r="AA531" s="548">
        <v>0.359722222222222</v>
      </c>
      <c r="AB531" s="551">
        <f t="shared" si="119"/>
        <v>0</v>
      </c>
      <c r="AC531" s="551">
        <f t="shared" si="120"/>
        <v>0</v>
      </c>
      <c r="AD531" s="551">
        <f t="shared" si="121"/>
        <v>0</v>
      </c>
      <c r="AE531" s="551">
        <f t="shared" si="122"/>
        <v>0</v>
      </c>
      <c r="AF531" s="551">
        <f t="shared" si="123"/>
        <v>0</v>
      </c>
      <c r="AG531" s="551">
        <f t="shared" si="124"/>
        <v>0.5</v>
      </c>
      <c r="AH531" s="552">
        <f t="shared" si="125"/>
        <v>0.5</v>
      </c>
    </row>
    <row r="532" spans="18:34" x14ac:dyDescent="0.25">
      <c r="R532" s="548">
        <v>0.360416666666666</v>
      </c>
      <c r="S532" s="549">
        <f t="shared" si="112"/>
        <v>0</v>
      </c>
      <c r="T532" s="549">
        <f t="shared" si="113"/>
        <v>0</v>
      </c>
      <c r="U532" s="549">
        <f t="shared" si="114"/>
        <v>0</v>
      </c>
      <c r="V532" s="549">
        <f t="shared" si="115"/>
        <v>0</v>
      </c>
      <c r="W532" s="549">
        <f t="shared" si="116"/>
        <v>0</v>
      </c>
      <c r="X532" s="549">
        <f t="shared" si="117"/>
        <v>0.25</v>
      </c>
      <c r="Y532" s="550">
        <f t="shared" si="118"/>
        <v>0.25</v>
      </c>
      <c r="Z532" s="547"/>
      <c r="AA532" s="548">
        <v>0.360416666666666</v>
      </c>
      <c r="AB532" s="551">
        <f t="shared" si="119"/>
        <v>0</v>
      </c>
      <c r="AC532" s="551">
        <f t="shared" si="120"/>
        <v>0</v>
      </c>
      <c r="AD532" s="551">
        <f t="shared" si="121"/>
        <v>0</v>
      </c>
      <c r="AE532" s="551">
        <f t="shared" si="122"/>
        <v>0</v>
      </c>
      <c r="AF532" s="551">
        <f t="shared" si="123"/>
        <v>0</v>
      </c>
      <c r="AG532" s="551">
        <f t="shared" si="124"/>
        <v>0.5</v>
      </c>
      <c r="AH532" s="552">
        <f t="shared" si="125"/>
        <v>0.5</v>
      </c>
    </row>
    <row r="533" spans="18:34" x14ac:dyDescent="0.25">
      <c r="R533" s="548">
        <v>0.36111111111111099</v>
      </c>
      <c r="S533" s="549">
        <f t="shared" si="112"/>
        <v>0</v>
      </c>
      <c r="T533" s="549">
        <f t="shared" si="113"/>
        <v>0</v>
      </c>
      <c r="U533" s="549">
        <f t="shared" si="114"/>
        <v>0</v>
      </c>
      <c r="V533" s="549">
        <f t="shared" si="115"/>
        <v>0</v>
      </c>
      <c r="W533" s="549">
        <f t="shared" si="116"/>
        <v>0</v>
      </c>
      <c r="X533" s="549">
        <f t="shared" si="117"/>
        <v>0.25</v>
      </c>
      <c r="Y533" s="550">
        <f t="shared" si="118"/>
        <v>0.25</v>
      </c>
      <c r="Z533" s="547"/>
      <c r="AA533" s="548">
        <v>0.36111111111111099</v>
      </c>
      <c r="AB533" s="551">
        <f t="shared" si="119"/>
        <v>0</v>
      </c>
      <c r="AC533" s="551">
        <f t="shared" si="120"/>
        <v>0</v>
      </c>
      <c r="AD533" s="551">
        <f t="shared" si="121"/>
        <v>0</v>
      </c>
      <c r="AE533" s="551">
        <f t="shared" si="122"/>
        <v>0</v>
      </c>
      <c r="AF533" s="551">
        <f t="shared" si="123"/>
        <v>0</v>
      </c>
      <c r="AG533" s="551">
        <f t="shared" si="124"/>
        <v>0.5</v>
      </c>
      <c r="AH533" s="552">
        <f t="shared" si="125"/>
        <v>0.5</v>
      </c>
    </row>
    <row r="534" spans="18:34" x14ac:dyDescent="0.25">
      <c r="R534" s="548">
        <v>0.36180555555555499</v>
      </c>
      <c r="S534" s="549">
        <f t="shared" si="112"/>
        <v>0</v>
      </c>
      <c r="T534" s="549">
        <f t="shared" si="113"/>
        <v>0</v>
      </c>
      <c r="U534" s="549">
        <f t="shared" si="114"/>
        <v>0</v>
      </c>
      <c r="V534" s="549">
        <f t="shared" si="115"/>
        <v>0</v>
      </c>
      <c r="W534" s="549">
        <f t="shared" si="116"/>
        <v>0</v>
      </c>
      <c r="X534" s="549">
        <f t="shared" si="117"/>
        <v>0.25</v>
      </c>
      <c r="Y534" s="550">
        <f t="shared" si="118"/>
        <v>0.25</v>
      </c>
      <c r="Z534" s="547"/>
      <c r="AA534" s="548">
        <v>0.36180555555555499</v>
      </c>
      <c r="AB534" s="551">
        <f t="shared" si="119"/>
        <v>0</v>
      </c>
      <c r="AC534" s="551">
        <f t="shared" si="120"/>
        <v>0</v>
      </c>
      <c r="AD534" s="551">
        <f t="shared" si="121"/>
        <v>0</v>
      </c>
      <c r="AE534" s="551">
        <f t="shared" si="122"/>
        <v>0</v>
      </c>
      <c r="AF534" s="551">
        <f t="shared" si="123"/>
        <v>0</v>
      </c>
      <c r="AG534" s="551">
        <f t="shared" si="124"/>
        <v>0.5</v>
      </c>
      <c r="AH534" s="552">
        <f t="shared" si="125"/>
        <v>0.5</v>
      </c>
    </row>
    <row r="535" spans="18:34" x14ac:dyDescent="0.25">
      <c r="R535" s="548">
        <v>0.36249999999999999</v>
      </c>
      <c r="S535" s="549">
        <f t="shared" si="112"/>
        <v>0</v>
      </c>
      <c r="T535" s="549">
        <f t="shared" si="113"/>
        <v>0</v>
      </c>
      <c r="U535" s="549">
        <f t="shared" si="114"/>
        <v>0</v>
      </c>
      <c r="V535" s="549">
        <f t="shared" si="115"/>
        <v>0</v>
      </c>
      <c r="W535" s="549">
        <f t="shared" si="116"/>
        <v>0</v>
      </c>
      <c r="X535" s="549">
        <f t="shared" si="117"/>
        <v>0.25</v>
      </c>
      <c r="Y535" s="550">
        <f t="shared" si="118"/>
        <v>0.25</v>
      </c>
      <c r="Z535" s="547"/>
      <c r="AA535" s="548">
        <v>0.36249999999999999</v>
      </c>
      <c r="AB535" s="551">
        <f t="shared" si="119"/>
        <v>0</v>
      </c>
      <c r="AC535" s="551">
        <f t="shared" si="120"/>
        <v>0</v>
      </c>
      <c r="AD535" s="551">
        <f t="shared" si="121"/>
        <v>0</v>
      </c>
      <c r="AE535" s="551">
        <f t="shared" si="122"/>
        <v>0</v>
      </c>
      <c r="AF535" s="551">
        <f t="shared" si="123"/>
        <v>0</v>
      </c>
      <c r="AG535" s="551">
        <f t="shared" si="124"/>
        <v>0.5</v>
      </c>
      <c r="AH535" s="552">
        <f t="shared" si="125"/>
        <v>0.5</v>
      </c>
    </row>
    <row r="536" spans="18:34" x14ac:dyDescent="0.25">
      <c r="R536" s="548">
        <v>0.36319444444444399</v>
      </c>
      <c r="S536" s="549">
        <f t="shared" si="112"/>
        <v>0</v>
      </c>
      <c r="T536" s="549">
        <f t="shared" si="113"/>
        <v>0</v>
      </c>
      <c r="U536" s="549">
        <f t="shared" si="114"/>
        <v>0</v>
      </c>
      <c r="V536" s="549">
        <f t="shared" si="115"/>
        <v>0</v>
      </c>
      <c r="W536" s="549">
        <f t="shared" si="116"/>
        <v>0</v>
      </c>
      <c r="X536" s="549">
        <f t="shared" si="117"/>
        <v>0.25</v>
      </c>
      <c r="Y536" s="550">
        <f t="shared" si="118"/>
        <v>0.25</v>
      </c>
      <c r="Z536" s="547"/>
      <c r="AA536" s="548">
        <v>0.36319444444444399</v>
      </c>
      <c r="AB536" s="551">
        <f t="shared" si="119"/>
        <v>0</v>
      </c>
      <c r="AC536" s="551">
        <f t="shared" si="120"/>
        <v>0</v>
      </c>
      <c r="AD536" s="551">
        <f t="shared" si="121"/>
        <v>0</v>
      </c>
      <c r="AE536" s="551">
        <f t="shared" si="122"/>
        <v>0</v>
      </c>
      <c r="AF536" s="551">
        <f t="shared" si="123"/>
        <v>0</v>
      </c>
      <c r="AG536" s="551">
        <f t="shared" si="124"/>
        <v>0.5</v>
      </c>
      <c r="AH536" s="552">
        <f t="shared" si="125"/>
        <v>0.5</v>
      </c>
    </row>
    <row r="537" spans="18:34" x14ac:dyDescent="0.25">
      <c r="R537" s="548">
        <v>0.36388888888888798</v>
      </c>
      <c r="S537" s="549">
        <f t="shared" si="112"/>
        <v>0</v>
      </c>
      <c r="T537" s="549">
        <f t="shared" si="113"/>
        <v>0</v>
      </c>
      <c r="U537" s="549">
        <f t="shared" si="114"/>
        <v>0</v>
      </c>
      <c r="V537" s="549">
        <f t="shared" si="115"/>
        <v>0</v>
      </c>
      <c r="W537" s="549">
        <f t="shared" si="116"/>
        <v>0</v>
      </c>
      <c r="X537" s="549">
        <f t="shared" si="117"/>
        <v>0.25</v>
      </c>
      <c r="Y537" s="550">
        <f t="shared" si="118"/>
        <v>0.25</v>
      </c>
      <c r="Z537" s="547"/>
      <c r="AA537" s="548">
        <v>0.36388888888888798</v>
      </c>
      <c r="AB537" s="551">
        <f t="shared" si="119"/>
        <v>0</v>
      </c>
      <c r="AC537" s="551">
        <f t="shared" si="120"/>
        <v>0</v>
      </c>
      <c r="AD537" s="551">
        <f t="shared" si="121"/>
        <v>0</v>
      </c>
      <c r="AE537" s="551">
        <f t="shared" si="122"/>
        <v>0</v>
      </c>
      <c r="AF537" s="551">
        <f t="shared" si="123"/>
        <v>0</v>
      </c>
      <c r="AG537" s="551">
        <f t="shared" si="124"/>
        <v>0.5</v>
      </c>
      <c r="AH537" s="552">
        <f t="shared" si="125"/>
        <v>0.5</v>
      </c>
    </row>
    <row r="538" spans="18:34" x14ac:dyDescent="0.25">
      <c r="R538" s="548">
        <v>0.36458333333333298</v>
      </c>
      <c r="S538" s="549">
        <f t="shared" si="112"/>
        <v>0</v>
      </c>
      <c r="T538" s="549">
        <f t="shared" si="113"/>
        <v>0</v>
      </c>
      <c r="U538" s="549">
        <f t="shared" si="114"/>
        <v>0</v>
      </c>
      <c r="V538" s="549">
        <f t="shared" si="115"/>
        <v>0</v>
      </c>
      <c r="W538" s="549">
        <f t="shared" si="116"/>
        <v>0</v>
      </c>
      <c r="X538" s="549">
        <f t="shared" si="117"/>
        <v>0.25</v>
      </c>
      <c r="Y538" s="550">
        <f t="shared" si="118"/>
        <v>0.25</v>
      </c>
      <c r="Z538" s="547"/>
      <c r="AA538" s="548">
        <v>0.36458333333333298</v>
      </c>
      <c r="AB538" s="551">
        <f t="shared" si="119"/>
        <v>0</v>
      </c>
      <c r="AC538" s="551">
        <f t="shared" si="120"/>
        <v>0</v>
      </c>
      <c r="AD538" s="551">
        <f t="shared" si="121"/>
        <v>0</v>
      </c>
      <c r="AE538" s="551">
        <f t="shared" si="122"/>
        <v>0</v>
      </c>
      <c r="AF538" s="551">
        <f t="shared" si="123"/>
        <v>0</v>
      </c>
      <c r="AG538" s="551">
        <f t="shared" si="124"/>
        <v>0.5</v>
      </c>
      <c r="AH538" s="552">
        <f t="shared" si="125"/>
        <v>0.5</v>
      </c>
    </row>
    <row r="539" spans="18:34" x14ac:dyDescent="0.25">
      <c r="R539" s="548">
        <v>0.36527777777777698</v>
      </c>
      <c r="S539" s="549">
        <f t="shared" si="112"/>
        <v>0</v>
      </c>
      <c r="T539" s="549">
        <f t="shared" si="113"/>
        <v>0</v>
      </c>
      <c r="U539" s="549">
        <f t="shared" si="114"/>
        <v>0</v>
      </c>
      <c r="V539" s="549">
        <f t="shared" si="115"/>
        <v>0</v>
      </c>
      <c r="W539" s="549">
        <f t="shared" si="116"/>
        <v>0</v>
      </c>
      <c r="X539" s="549">
        <f t="shared" si="117"/>
        <v>0.25</v>
      </c>
      <c r="Y539" s="550">
        <f t="shared" si="118"/>
        <v>0.25</v>
      </c>
      <c r="Z539" s="547"/>
      <c r="AA539" s="548">
        <v>0.36527777777777698</v>
      </c>
      <c r="AB539" s="551">
        <f t="shared" si="119"/>
        <v>0</v>
      </c>
      <c r="AC539" s="551">
        <f t="shared" si="120"/>
        <v>0</v>
      </c>
      <c r="AD539" s="551">
        <f t="shared" si="121"/>
        <v>0</v>
      </c>
      <c r="AE539" s="551">
        <f t="shared" si="122"/>
        <v>0</v>
      </c>
      <c r="AF539" s="551">
        <f t="shared" si="123"/>
        <v>0</v>
      </c>
      <c r="AG539" s="551">
        <f t="shared" si="124"/>
        <v>0.5</v>
      </c>
      <c r="AH539" s="552">
        <f t="shared" si="125"/>
        <v>0.5</v>
      </c>
    </row>
    <row r="540" spans="18:34" x14ac:dyDescent="0.25">
      <c r="R540" s="548">
        <v>0.36597222222222198</v>
      </c>
      <c r="S540" s="549">
        <f t="shared" si="112"/>
        <v>0</v>
      </c>
      <c r="T540" s="549">
        <f t="shared" si="113"/>
        <v>0</v>
      </c>
      <c r="U540" s="549">
        <f t="shared" si="114"/>
        <v>0</v>
      </c>
      <c r="V540" s="549">
        <f t="shared" si="115"/>
        <v>0</v>
      </c>
      <c r="W540" s="549">
        <f t="shared" si="116"/>
        <v>0</v>
      </c>
      <c r="X540" s="549">
        <f t="shared" si="117"/>
        <v>0.25</v>
      </c>
      <c r="Y540" s="550">
        <f t="shared" si="118"/>
        <v>0.25</v>
      </c>
      <c r="Z540" s="547"/>
      <c r="AA540" s="548">
        <v>0.36597222222222198</v>
      </c>
      <c r="AB540" s="551">
        <f t="shared" si="119"/>
        <v>0</v>
      </c>
      <c r="AC540" s="551">
        <f t="shared" si="120"/>
        <v>0</v>
      </c>
      <c r="AD540" s="551">
        <f t="shared" si="121"/>
        <v>0</v>
      </c>
      <c r="AE540" s="551">
        <f t="shared" si="122"/>
        <v>0</v>
      </c>
      <c r="AF540" s="551">
        <f t="shared" si="123"/>
        <v>0</v>
      </c>
      <c r="AG540" s="551">
        <f t="shared" si="124"/>
        <v>0.5</v>
      </c>
      <c r="AH540" s="552">
        <f t="shared" si="125"/>
        <v>0.5</v>
      </c>
    </row>
    <row r="541" spans="18:34" x14ac:dyDescent="0.25">
      <c r="R541" s="548">
        <v>0.36666666666666597</v>
      </c>
      <c r="S541" s="549">
        <f t="shared" si="112"/>
        <v>0</v>
      </c>
      <c r="T541" s="549">
        <f t="shared" si="113"/>
        <v>0</v>
      </c>
      <c r="U541" s="549">
        <f t="shared" si="114"/>
        <v>0</v>
      </c>
      <c r="V541" s="549">
        <f t="shared" si="115"/>
        <v>0</v>
      </c>
      <c r="W541" s="549">
        <f t="shared" si="116"/>
        <v>0</v>
      </c>
      <c r="X541" s="549">
        <f t="shared" si="117"/>
        <v>0.25</v>
      </c>
      <c r="Y541" s="550">
        <f t="shared" si="118"/>
        <v>0.25</v>
      </c>
      <c r="Z541" s="547"/>
      <c r="AA541" s="548">
        <v>0.36666666666666597</v>
      </c>
      <c r="AB541" s="551">
        <f t="shared" si="119"/>
        <v>0</v>
      </c>
      <c r="AC541" s="551">
        <f t="shared" si="120"/>
        <v>0</v>
      </c>
      <c r="AD541" s="551">
        <f t="shared" si="121"/>
        <v>0</v>
      </c>
      <c r="AE541" s="551">
        <f t="shared" si="122"/>
        <v>0</v>
      </c>
      <c r="AF541" s="551">
        <f t="shared" si="123"/>
        <v>0</v>
      </c>
      <c r="AG541" s="551">
        <f t="shared" si="124"/>
        <v>0.5</v>
      </c>
      <c r="AH541" s="552">
        <f t="shared" si="125"/>
        <v>0.5</v>
      </c>
    </row>
    <row r="542" spans="18:34" x14ac:dyDescent="0.25">
      <c r="R542" s="548">
        <v>0.36736111111111103</v>
      </c>
      <c r="S542" s="549">
        <f t="shared" si="112"/>
        <v>0</v>
      </c>
      <c r="T542" s="549">
        <f t="shared" si="113"/>
        <v>0</v>
      </c>
      <c r="U542" s="549">
        <f t="shared" si="114"/>
        <v>0</v>
      </c>
      <c r="V542" s="549">
        <f t="shared" si="115"/>
        <v>0</v>
      </c>
      <c r="W542" s="549">
        <f t="shared" si="116"/>
        <v>0</v>
      </c>
      <c r="X542" s="549">
        <f t="shared" si="117"/>
        <v>0.25</v>
      </c>
      <c r="Y542" s="550">
        <f t="shared" si="118"/>
        <v>0.25</v>
      </c>
      <c r="Z542" s="547"/>
      <c r="AA542" s="548">
        <v>0.36736111111111103</v>
      </c>
      <c r="AB542" s="551">
        <f t="shared" si="119"/>
        <v>0</v>
      </c>
      <c r="AC542" s="551">
        <f t="shared" si="120"/>
        <v>0</v>
      </c>
      <c r="AD542" s="551">
        <f t="shared" si="121"/>
        <v>0</v>
      </c>
      <c r="AE542" s="551">
        <f t="shared" si="122"/>
        <v>0</v>
      </c>
      <c r="AF542" s="551">
        <f t="shared" si="123"/>
        <v>0</v>
      </c>
      <c r="AG542" s="551">
        <f t="shared" si="124"/>
        <v>0.5</v>
      </c>
      <c r="AH542" s="552">
        <f t="shared" si="125"/>
        <v>0.5</v>
      </c>
    </row>
    <row r="543" spans="18:34" x14ac:dyDescent="0.25">
      <c r="R543" s="548">
        <v>0.36805555555555503</v>
      </c>
      <c r="S543" s="549">
        <f t="shared" si="112"/>
        <v>0</v>
      </c>
      <c r="T543" s="549">
        <f t="shared" si="113"/>
        <v>0</v>
      </c>
      <c r="U543" s="549">
        <f t="shared" si="114"/>
        <v>0</v>
      </c>
      <c r="V543" s="549">
        <f t="shared" si="115"/>
        <v>0</v>
      </c>
      <c r="W543" s="549">
        <f t="shared" si="116"/>
        <v>0</v>
      </c>
      <c r="X543" s="549">
        <f t="shared" si="117"/>
        <v>0.25</v>
      </c>
      <c r="Y543" s="550">
        <f t="shared" si="118"/>
        <v>0.25</v>
      </c>
      <c r="Z543" s="547"/>
      <c r="AA543" s="548">
        <v>0.36805555555555503</v>
      </c>
      <c r="AB543" s="551">
        <f t="shared" si="119"/>
        <v>0</v>
      </c>
      <c r="AC543" s="551">
        <f t="shared" si="120"/>
        <v>0</v>
      </c>
      <c r="AD543" s="551">
        <f t="shared" si="121"/>
        <v>0</v>
      </c>
      <c r="AE543" s="551">
        <f t="shared" si="122"/>
        <v>0</v>
      </c>
      <c r="AF543" s="551">
        <f t="shared" si="123"/>
        <v>0</v>
      </c>
      <c r="AG543" s="551">
        <f t="shared" si="124"/>
        <v>0.5</v>
      </c>
      <c r="AH543" s="552">
        <f t="shared" si="125"/>
        <v>0.5</v>
      </c>
    </row>
    <row r="544" spans="18:34" x14ac:dyDescent="0.25">
      <c r="R544" s="548">
        <v>0.36875000000000002</v>
      </c>
      <c r="S544" s="549">
        <f t="shared" si="112"/>
        <v>0</v>
      </c>
      <c r="T544" s="549">
        <f t="shared" si="113"/>
        <v>0</v>
      </c>
      <c r="U544" s="549">
        <f t="shared" si="114"/>
        <v>0</v>
      </c>
      <c r="V544" s="549">
        <f t="shared" si="115"/>
        <v>0</v>
      </c>
      <c r="W544" s="549">
        <f t="shared" si="116"/>
        <v>0</v>
      </c>
      <c r="X544" s="549">
        <f t="shared" si="117"/>
        <v>0.25</v>
      </c>
      <c r="Y544" s="550">
        <f t="shared" si="118"/>
        <v>0.25</v>
      </c>
      <c r="Z544" s="547"/>
      <c r="AA544" s="548">
        <v>0.36875000000000002</v>
      </c>
      <c r="AB544" s="551">
        <f t="shared" si="119"/>
        <v>0</v>
      </c>
      <c r="AC544" s="551">
        <f t="shared" si="120"/>
        <v>0</v>
      </c>
      <c r="AD544" s="551">
        <f t="shared" si="121"/>
        <v>0</v>
      </c>
      <c r="AE544" s="551">
        <f t="shared" si="122"/>
        <v>0</v>
      </c>
      <c r="AF544" s="551">
        <f t="shared" si="123"/>
        <v>0</v>
      </c>
      <c r="AG544" s="551">
        <f t="shared" si="124"/>
        <v>0.5</v>
      </c>
      <c r="AH544" s="552">
        <f t="shared" si="125"/>
        <v>0.5</v>
      </c>
    </row>
    <row r="545" spans="18:34" x14ac:dyDescent="0.25">
      <c r="R545" s="548">
        <v>0.36944444444444402</v>
      </c>
      <c r="S545" s="549">
        <f t="shared" si="112"/>
        <v>0</v>
      </c>
      <c r="T545" s="549">
        <f t="shared" si="113"/>
        <v>0</v>
      </c>
      <c r="U545" s="549">
        <f t="shared" si="114"/>
        <v>0</v>
      </c>
      <c r="V545" s="549">
        <f t="shared" si="115"/>
        <v>0</v>
      </c>
      <c r="W545" s="549">
        <f t="shared" si="116"/>
        <v>0</v>
      </c>
      <c r="X545" s="549">
        <f t="shared" si="117"/>
        <v>0.25</v>
      </c>
      <c r="Y545" s="550">
        <f t="shared" si="118"/>
        <v>0.25</v>
      </c>
      <c r="Z545" s="547"/>
      <c r="AA545" s="548">
        <v>0.36944444444444402</v>
      </c>
      <c r="AB545" s="551">
        <f t="shared" si="119"/>
        <v>0</v>
      </c>
      <c r="AC545" s="551">
        <f t="shared" si="120"/>
        <v>0</v>
      </c>
      <c r="AD545" s="551">
        <f t="shared" si="121"/>
        <v>0</v>
      </c>
      <c r="AE545" s="551">
        <f t="shared" si="122"/>
        <v>0</v>
      </c>
      <c r="AF545" s="551">
        <f t="shared" si="123"/>
        <v>0</v>
      </c>
      <c r="AG545" s="551">
        <f t="shared" si="124"/>
        <v>0.5</v>
      </c>
      <c r="AH545" s="552">
        <f t="shared" si="125"/>
        <v>0.5</v>
      </c>
    </row>
    <row r="546" spans="18:34" x14ac:dyDescent="0.25">
      <c r="R546" s="548">
        <v>0.37013888888888802</v>
      </c>
      <c r="S546" s="549">
        <f t="shared" si="112"/>
        <v>0</v>
      </c>
      <c r="T546" s="549">
        <f t="shared" si="113"/>
        <v>0</v>
      </c>
      <c r="U546" s="549">
        <f t="shared" si="114"/>
        <v>0</v>
      </c>
      <c r="V546" s="549">
        <f t="shared" si="115"/>
        <v>0</v>
      </c>
      <c r="W546" s="549">
        <f t="shared" si="116"/>
        <v>0</v>
      </c>
      <c r="X546" s="549">
        <f t="shared" si="117"/>
        <v>0.25</v>
      </c>
      <c r="Y546" s="550">
        <f t="shared" si="118"/>
        <v>0.25</v>
      </c>
      <c r="Z546" s="547"/>
      <c r="AA546" s="548">
        <v>0.37013888888888802</v>
      </c>
      <c r="AB546" s="551">
        <f t="shared" si="119"/>
        <v>0</v>
      </c>
      <c r="AC546" s="551">
        <f t="shared" si="120"/>
        <v>0</v>
      </c>
      <c r="AD546" s="551">
        <f t="shared" si="121"/>
        <v>0</v>
      </c>
      <c r="AE546" s="551">
        <f t="shared" si="122"/>
        <v>0</v>
      </c>
      <c r="AF546" s="551">
        <f t="shared" si="123"/>
        <v>0</v>
      </c>
      <c r="AG546" s="551">
        <f t="shared" si="124"/>
        <v>0.5</v>
      </c>
      <c r="AH546" s="552">
        <f t="shared" si="125"/>
        <v>0.5</v>
      </c>
    </row>
    <row r="547" spans="18:34" x14ac:dyDescent="0.25">
      <c r="R547" s="548">
        <v>0.37083333333333302</v>
      </c>
      <c r="S547" s="549">
        <f t="shared" si="112"/>
        <v>0</v>
      </c>
      <c r="T547" s="549">
        <f t="shared" si="113"/>
        <v>0</v>
      </c>
      <c r="U547" s="549">
        <f t="shared" si="114"/>
        <v>0</v>
      </c>
      <c r="V547" s="549">
        <f t="shared" si="115"/>
        <v>0</v>
      </c>
      <c r="W547" s="549">
        <f t="shared" si="116"/>
        <v>0</v>
      </c>
      <c r="X547" s="549">
        <f t="shared" si="117"/>
        <v>0.25</v>
      </c>
      <c r="Y547" s="550">
        <f t="shared" si="118"/>
        <v>0.25</v>
      </c>
      <c r="Z547" s="547"/>
      <c r="AA547" s="548">
        <v>0.37083333333333302</v>
      </c>
      <c r="AB547" s="551">
        <f t="shared" si="119"/>
        <v>0</v>
      </c>
      <c r="AC547" s="551">
        <f t="shared" si="120"/>
        <v>0</v>
      </c>
      <c r="AD547" s="551">
        <f t="shared" si="121"/>
        <v>0</v>
      </c>
      <c r="AE547" s="551">
        <f t="shared" si="122"/>
        <v>0</v>
      </c>
      <c r="AF547" s="551">
        <f t="shared" si="123"/>
        <v>0</v>
      </c>
      <c r="AG547" s="551">
        <f t="shared" si="124"/>
        <v>0.5</v>
      </c>
      <c r="AH547" s="552">
        <f t="shared" si="125"/>
        <v>0.5</v>
      </c>
    </row>
    <row r="548" spans="18:34" x14ac:dyDescent="0.25">
      <c r="R548" s="548">
        <v>0.37152777777777701</v>
      </c>
      <c r="S548" s="549">
        <f t="shared" si="112"/>
        <v>0</v>
      </c>
      <c r="T548" s="549">
        <f t="shared" si="113"/>
        <v>0</v>
      </c>
      <c r="U548" s="549">
        <f t="shared" si="114"/>
        <v>0</v>
      </c>
      <c r="V548" s="549">
        <f t="shared" si="115"/>
        <v>0</v>
      </c>
      <c r="W548" s="549">
        <f t="shared" si="116"/>
        <v>0</v>
      </c>
      <c r="X548" s="549">
        <f t="shared" si="117"/>
        <v>0.25</v>
      </c>
      <c r="Y548" s="550">
        <f t="shared" si="118"/>
        <v>0.25</v>
      </c>
      <c r="Z548" s="547"/>
      <c r="AA548" s="548">
        <v>0.37152777777777701</v>
      </c>
      <c r="AB548" s="551">
        <f t="shared" si="119"/>
        <v>0</v>
      </c>
      <c r="AC548" s="551">
        <f t="shared" si="120"/>
        <v>0</v>
      </c>
      <c r="AD548" s="551">
        <f t="shared" si="121"/>
        <v>0</v>
      </c>
      <c r="AE548" s="551">
        <f t="shared" si="122"/>
        <v>0</v>
      </c>
      <c r="AF548" s="551">
        <f t="shared" si="123"/>
        <v>0</v>
      </c>
      <c r="AG548" s="551">
        <f t="shared" si="124"/>
        <v>0.5</v>
      </c>
      <c r="AH548" s="552">
        <f t="shared" si="125"/>
        <v>0.5</v>
      </c>
    </row>
    <row r="549" spans="18:34" x14ac:dyDescent="0.25">
      <c r="R549" s="548">
        <v>0.37222222222222201</v>
      </c>
      <c r="S549" s="549">
        <f t="shared" si="112"/>
        <v>0</v>
      </c>
      <c r="T549" s="549">
        <f t="shared" si="113"/>
        <v>0</v>
      </c>
      <c r="U549" s="549">
        <f t="shared" si="114"/>
        <v>0</v>
      </c>
      <c r="V549" s="549">
        <f t="shared" si="115"/>
        <v>0</v>
      </c>
      <c r="W549" s="549">
        <f t="shared" si="116"/>
        <v>0</v>
      </c>
      <c r="X549" s="549">
        <f t="shared" si="117"/>
        <v>0.25</v>
      </c>
      <c r="Y549" s="550">
        <f t="shared" si="118"/>
        <v>0.25</v>
      </c>
      <c r="Z549" s="547"/>
      <c r="AA549" s="548">
        <v>0.37222222222222201</v>
      </c>
      <c r="AB549" s="551">
        <f t="shared" si="119"/>
        <v>0</v>
      </c>
      <c r="AC549" s="551">
        <f t="shared" si="120"/>
        <v>0</v>
      </c>
      <c r="AD549" s="551">
        <f t="shared" si="121"/>
        <v>0</v>
      </c>
      <c r="AE549" s="551">
        <f t="shared" si="122"/>
        <v>0</v>
      </c>
      <c r="AF549" s="551">
        <f t="shared" si="123"/>
        <v>0</v>
      </c>
      <c r="AG549" s="551">
        <f t="shared" si="124"/>
        <v>0.5</v>
      </c>
      <c r="AH549" s="552">
        <f t="shared" si="125"/>
        <v>0.5</v>
      </c>
    </row>
    <row r="550" spans="18:34" x14ac:dyDescent="0.25">
      <c r="R550" s="548">
        <v>0.37291666666666601</v>
      </c>
      <c r="S550" s="549">
        <f t="shared" si="112"/>
        <v>0</v>
      </c>
      <c r="T550" s="549">
        <f t="shared" si="113"/>
        <v>0</v>
      </c>
      <c r="U550" s="549">
        <f t="shared" si="114"/>
        <v>0</v>
      </c>
      <c r="V550" s="549">
        <f t="shared" si="115"/>
        <v>0</v>
      </c>
      <c r="W550" s="549">
        <f t="shared" si="116"/>
        <v>0</v>
      </c>
      <c r="X550" s="549">
        <f t="shared" si="117"/>
        <v>0.25</v>
      </c>
      <c r="Y550" s="550">
        <f t="shared" si="118"/>
        <v>0.25</v>
      </c>
      <c r="Z550" s="547"/>
      <c r="AA550" s="548">
        <v>0.37291666666666601</v>
      </c>
      <c r="AB550" s="551">
        <f t="shared" si="119"/>
        <v>0</v>
      </c>
      <c r="AC550" s="551">
        <f t="shared" si="120"/>
        <v>0</v>
      </c>
      <c r="AD550" s="551">
        <f t="shared" si="121"/>
        <v>0</v>
      </c>
      <c r="AE550" s="551">
        <f t="shared" si="122"/>
        <v>0</v>
      </c>
      <c r="AF550" s="551">
        <f t="shared" si="123"/>
        <v>0</v>
      </c>
      <c r="AG550" s="551">
        <f t="shared" si="124"/>
        <v>0.5</v>
      </c>
      <c r="AH550" s="552">
        <f t="shared" si="125"/>
        <v>0.5</v>
      </c>
    </row>
    <row r="551" spans="18:34" x14ac:dyDescent="0.25">
      <c r="R551" s="548">
        <v>0.37361111111111101</v>
      </c>
      <c r="S551" s="549">
        <f t="shared" si="112"/>
        <v>0</v>
      </c>
      <c r="T551" s="549">
        <f t="shared" si="113"/>
        <v>0</v>
      </c>
      <c r="U551" s="549">
        <f t="shared" si="114"/>
        <v>0</v>
      </c>
      <c r="V551" s="549">
        <f t="shared" si="115"/>
        <v>0</v>
      </c>
      <c r="W551" s="549">
        <f t="shared" si="116"/>
        <v>0</v>
      </c>
      <c r="X551" s="549">
        <f t="shared" si="117"/>
        <v>0.25</v>
      </c>
      <c r="Y551" s="550">
        <f t="shared" si="118"/>
        <v>0.25</v>
      </c>
      <c r="Z551" s="547"/>
      <c r="AA551" s="548">
        <v>0.37361111111111101</v>
      </c>
      <c r="AB551" s="551">
        <f t="shared" si="119"/>
        <v>0</v>
      </c>
      <c r="AC551" s="551">
        <f t="shared" si="120"/>
        <v>0</v>
      </c>
      <c r="AD551" s="551">
        <f t="shared" si="121"/>
        <v>0</v>
      </c>
      <c r="AE551" s="551">
        <f t="shared" si="122"/>
        <v>0</v>
      </c>
      <c r="AF551" s="551">
        <f t="shared" si="123"/>
        <v>0</v>
      </c>
      <c r="AG551" s="551">
        <f t="shared" si="124"/>
        <v>0.5</v>
      </c>
      <c r="AH551" s="552">
        <f t="shared" si="125"/>
        <v>0.5</v>
      </c>
    </row>
    <row r="552" spans="18:34" x14ac:dyDescent="0.25">
      <c r="R552" s="548">
        <v>0.374305555555555</v>
      </c>
      <c r="S552" s="549">
        <f t="shared" si="112"/>
        <v>0</v>
      </c>
      <c r="T552" s="549">
        <f t="shared" si="113"/>
        <v>0</v>
      </c>
      <c r="U552" s="549">
        <f t="shared" si="114"/>
        <v>0</v>
      </c>
      <c r="V552" s="549">
        <f t="shared" si="115"/>
        <v>0</v>
      </c>
      <c r="W552" s="549">
        <f t="shared" si="116"/>
        <v>0</v>
      </c>
      <c r="X552" s="549">
        <f t="shared" si="117"/>
        <v>0.25</v>
      </c>
      <c r="Y552" s="550">
        <f t="shared" si="118"/>
        <v>0.25</v>
      </c>
      <c r="Z552" s="547"/>
      <c r="AA552" s="548">
        <v>0.374305555555555</v>
      </c>
      <c r="AB552" s="551">
        <f t="shared" si="119"/>
        <v>0</v>
      </c>
      <c r="AC552" s="551">
        <f t="shared" si="120"/>
        <v>0</v>
      </c>
      <c r="AD552" s="551">
        <f t="shared" si="121"/>
        <v>0</v>
      </c>
      <c r="AE552" s="551">
        <f t="shared" si="122"/>
        <v>0</v>
      </c>
      <c r="AF552" s="551">
        <f t="shared" si="123"/>
        <v>0</v>
      </c>
      <c r="AG552" s="551">
        <f t="shared" si="124"/>
        <v>0.5</v>
      </c>
      <c r="AH552" s="552">
        <f t="shared" si="125"/>
        <v>0.5</v>
      </c>
    </row>
    <row r="553" spans="18:34" x14ac:dyDescent="0.25">
      <c r="R553" s="548">
        <v>0.375</v>
      </c>
      <c r="S553" s="549">
        <f t="shared" si="112"/>
        <v>0</v>
      </c>
      <c r="T553" s="549">
        <f t="shared" si="113"/>
        <v>0</v>
      </c>
      <c r="U553" s="549">
        <f t="shared" si="114"/>
        <v>0</v>
      </c>
      <c r="V553" s="549">
        <f t="shared" si="115"/>
        <v>0</v>
      </c>
      <c r="W553" s="549">
        <f t="shared" si="116"/>
        <v>0</v>
      </c>
      <c r="X553" s="549">
        <f t="shared" si="117"/>
        <v>0.25</v>
      </c>
      <c r="Y553" s="550">
        <f t="shared" si="118"/>
        <v>0.25</v>
      </c>
      <c r="Z553" s="547"/>
      <c r="AA553" s="548">
        <v>0.375</v>
      </c>
      <c r="AB553" s="551">
        <f t="shared" si="119"/>
        <v>0</v>
      </c>
      <c r="AC553" s="551">
        <f t="shared" si="120"/>
        <v>0</v>
      </c>
      <c r="AD553" s="551">
        <f t="shared" si="121"/>
        <v>0</v>
      </c>
      <c r="AE553" s="551">
        <f t="shared" si="122"/>
        <v>0</v>
      </c>
      <c r="AF553" s="551">
        <f t="shared" si="123"/>
        <v>0</v>
      </c>
      <c r="AG553" s="551">
        <f t="shared" si="124"/>
        <v>0.5</v>
      </c>
      <c r="AH553" s="552">
        <f t="shared" si="125"/>
        <v>0.5</v>
      </c>
    </row>
    <row r="554" spans="18:34" x14ac:dyDescent="0.25">
      <c r="R554" s="548">
        <v>0.375694444444444</v>
      </c>
      <c r="S554" s="564">
        <f>$S$4</f>
        <v>0</v>
      </c>
      <c r="T554" s="564">
        <f>$T$4</f>
        <v>0</v>
      </c>
      <c r="U554" s="564">
        <f>$U$4</f>
        <v>0</v>
      </c>
      <c r="V554" s="564">
        <f>$V$4</f>
        <v>0</v>
      </c>
      <c r="W554" s="564">
        <f>-$W$4</f>
        <v>0</v>
      </c>
      <c r="X554" s="564">
        <f>$X$4</f>
        <v>0.25</v>
      </c>
      <c r="Y554" s="565">
        <f>$Y$4</f>
        <v>0.25</v>
      </c>
      <c r="Z554" s="547"/>
      <c r="AA554" s="548">
        <v>0.375694444444444</v>
      </c>
      <c r="AB554" s="566">
        <f>$AB$4</f>
        <v>0</v>
      </c>
      <c r="AC554" s="566">
        <f>$AC$4</f>
        <v>0</v>
      </c>
      <c r="AD554" s="566">
        <f>$AD$4</f>
        <v>0</v>
      </c>
      <c r="AE554" s="566">
        <f>$AE$4</f>
        <v>0</v>
      </c>
      <c r="AF554" s="566">
        <f>$AF$4</f>
        <v>0</v>
      </c>
      <c r="AG554" s="566">
        <f>$AG$4</f>
        <v>0.5</v>
      </c>
      <c r="AH554" s="567">
        <f>$AH$4</f>
        <v>0.5</v>
      </c>
    </row>
    <row r="555" spans="18:34" x14ac:dyDescent="0.25">
      <c r="R555" s="548">
        <v>0.376388888888888</v>
      </c>
      <c r="S555" s="564">
        <f t="shared" ref="S555:S618" si="126">$S$4</f>
        <v>0</v>
      </c>
      <c r="T555" s="564">
        <f t="shared" ref="T555:T618" si="127">$T$4</f>
        <v>0</v>
      </c>
      <c r="U555" s="564">
        <f t="shared" ref="U555:U618" si="128">$U$4</f>
        <v>0</v>
      </c>
      <c r="V555" s="564">
        <f t="shared" ref="V555:V618" si="129">$V$4</f>
        <v>0</v>
      </c>
      <c r="W555" s="564">
        <f t="shared" ref="W555:W618" si="130">-$W$4</f>
        <v>0</v>
      </c>
      <c r="X555" s="564">
        <f t="shared" ref="X555:X618" si="131">$X$4</f>
        <v>0.25</v>
      </c>
      <c r="Y555" s="565">
        <f t="shared" ref="Y555:Y618" si="132">$Y$4</f>
        <v>0.25</v>
      </c>
      <c r="Z555" s="547"/>
      <c r="AA555" s="548">
        <v>0.376388888888888</v>
      </c>
      <c r="AB555" s="566">
        <f t="shared" ref="AB555:AB618" si="133">$AB$4</f>
        <v>0</v>
      </c>
      <c r="AC555" s="566">
        <f t="shared" ref="AC555:AC618" si="134">$AC$4</f>
        <v>0</v>
      </c>
      <c r="AD555" s="566">
        <f t="shared" ref="AD555:AD618" si="135">$AD$4</f>
        <v>0</v>
      </c>
      <c r="AE555" s="566">
        <f t="shared" ref="AE555:AE618" si="136">$AE$4</f>
        <v>0</v>
      </c>
      <c r="AF555" s="566">
        <f t="shared" ref="AF555:AF618" si="137">$AF$4</f>
        <v>0</v>
      </c>
      <c r="AG555" s="566">
        <f t="shared" ref="AG555:AG618" si="138">$AG$4</f>
        <v>0.5</v>
      </c>
      <c r="AH555" s="567">
        <f t="shared" ref="AH555:AH618" si="139">$AH$4</f>
        <v>0.5</v>
      </c>
    </row>
    <row r="556" spans="18:34" x14ac:dyDescent="0.25">
      <c r="R556" s="548">
        <v>0.37708333333333299</v>
      </c>
      <c r="S556" s="564">
        <f t="shared" si="126"/>
        <v>0</v>
      </c>
      <c r="T556" s="564">
        <f t="shared" si="127"/>
        <v>0</v>
      </c>
      <c r="U556" s="564">
        <f t="shared" si="128"/>
        <v>0</v>
      </c>
      <c r="V556" s="564">
        <f t="shared" si="129"/>
        <v>0</v>
      </c>
      <c r="W556" s="564">
        <f t="shared" si="130"/>
        <v>0</v>
      </c>
      <c r="X556" s="564">
        <f t="shared" si="131"/>
        <v>0.25</v>
      </c>
      <c r="Y556" s="565">
        <f t="shared" si="132"/>
        <v>0.25</v>
      </c>
      <c r="Z556" s="547"/>
      <c r="AA556" s="548">
        <v>0.37708333333333299</v>
      </c>
      <c r="AB556" s="566">
        <f t="shared" si="133"/>
        <v>0</v>
      </c>
      <c r="AC556" s="566">
        <f t="shared" si="134"/>
        <v>0</v>
      </c>
      <c r="AD556" s="566">
        <f t="shared" si="135"/>
        <v>0</v>
      </c>
      <c r="AE556" s="566">
        <f t="shared" si="136"/>
        <v>0</v>
      </c>
      <c r="AF556" s="566">
        <f t="shared" si="137"/>
        <v>0</v>
      </c>
      <c r="AG556" s="566">
        <f t="shared" si="138"/>
        <v>0.5</v>
      </c>
      <c r="AH556" s="567">
        <f t="shared" si="139"/>
        <v>0.5</v>
      </c>
    </row>
    <row r="557" spans="18:34" x14ac:dyDescent="0.25">
      <c r="R557" s="548">
        <v>0.37777777777777699</v>
      </c>
      <c r="S557" s="564">
        <f t="shared" si="126"/>
        <v>0</v>
      </c>
      <c r="T557" s="564">
        <f t="shared" si="127"/>
        <v>0</v>
      </c>
      <c r="U557" s="564">
        <f t="shared" si="128"/>
        <v>0</v>
      </c>
      <c r="V557" s="564">
        <f t="shared" si="129"/>
        <v>0</v>
      </c>
      <c r="W557" s="564">
        <f t="shared" si="130"/>
        <v>0</v>
      </c>
      <c r="X557" s="564">
        <f t="shared" si="131"/>
        <v>0.25</v>
      </c>
      <c r="Y557" s="565">
        <f t="shared" si="132"/>
        <v>0.25</v>
      </c>
      <c r="Z557" s="547"/>
      <c r="AA557" s="548">
        <v>0.37777777777777699</v>
      </c>
      <c r="AB557" s="566">
        <f t="shared" si="133"/>
        <v>0</v>
      </c>
      <c r="AC557" s="566">
        <f t="shared" si="134"/>
        <v>0</v>
      </c>
      <c r="AD557" s="566">
        <f t="shared" si="135"/>
        <v>0</v>
      </c>
      <c r="AE557" s="566">
        <f t="shared" si="136"/>
        <v>0</v>
      </c>
      <c r="AF557" s="566">
        <f t="shared" si="137"/>
        <v>0</v>
      </c>
      <c r="AG557" s="566">
        <f t="shared" si="138"/>
        <v>0.5</v>
      </c>
      <c r="AH557" s="567">
        <f t="shared" si="139"/>
        <v>0.5</v>
      </c>
    </row>
    <row r="558" spans="18:34" x14ac:dyDescent="0.25">
      <c r="R558" s="548">
        <v>0.37847222222222199</v>
      </c>
      <c r="S558" s="564">
        <f t="shared" si="126"/>
        <v>0</v>
      </c>
      <c r="T558" s="564">
        <f t="shared" si="127"/>
        <v>0</v>
      </c>
      <c r="U558" s="564">
        <f t="shared" si="128"/>
        <v>0</v>
      </c>
      <c r="V558" s="564">
        <f t="shared" si="129"/>
        <v>0</v>
      </c>
      <c r="W558" s="564">
        <f t="shared" si="130"/>
        <v>0</v>
      </c>
      <c r="X558" s="564">
        <f t="shared" si="131"/>
        <v>0.25</v>
      </c>
      <c r="Y558" s="565">
        <f t="shared" si="132"/>
        <v>0.25</v>
      </c>
      <c r="Z558" s="547"/>
      <c r="AA558" s="548">
        <v>0.37847222222222199</v>
      </c>
      <c r="AB558" s="566">
        <f t="shared" si="133"/>
        <v>0</v>
      </c>
      <c r="AC558" s="566">
        <f t="shared" si="134"/>
        <v>0</v>
      </c>
      <c r="AD558" s="566">
        <f t="shared" si="135"/>
        <v>0</v>
      </c>
      <c r="AE558" s="566">
        <f t="shared" si="136"/>
        <v>0</v>
      </c>
      <c r="AF558" s="566">
        <f t="shared" si="137"/>
        <v>0</v>
      </c>
      <c r="AG558" s="566">
        <f t="shared" si="138"/>
        <v>0.5</v>
      </c>
      <c r="AH558" s="567">
        <f t="shared" si="139"/>
        <v>0.5</v>
      </c>
    </row>
    <row r="559" spans="18:34" x14ac:dyDescent="0.25">
      <c r="R559" s="548">
        <v>0.37916666666666599</v>
      </c>
      <c r="S559" s="564">
        <f t="shared" si="126"/>
        <v>0</v>
      </c>
      <c r="T559" s="564">
        <f t="shared" si="127"/>
        <v>0</v>
      </c>
      <c r="U559" s="564">
        <f t="shared" si="128"/>
        <v>0</v>
      </c>
      <c r="V559" s="564">
        <f t="shared" si="129"/>
        <v>0</v>
      </c>
      <c r="W559" s="564">
        <f t="shared" si="130"/>
        <v>0</v>
      </c>
      <c r="X559" s="564">
        <f t="shared" si="131"/>
        <v>0.25</v>
      </c>
      <c r="Y559" s="565">
        <f t="shared" si="132"/>
        <v>0.25</v>
      </c>
      <c r="Z559" s="547"/>
      <c r="AA559" s="548">
        <v>0.37916666666666599</v>
      </c>
      <c r="AB559" s="566">
        <f t="shared" si="133"/>
        <v>0</v>
      </c>
      <c r="AC559" s="566">
        <f t="shared" si="134"/>
        <v>0</v>
      </c>
      <c r="AD559" s="566">
        <f t="shared" si="135"/>
        <v>0</v>
      </c>
      <c r="AE559" s="566">
        <f t="shared" si="136"/>
        <v>0</v>
      </c>
      <c r="AF559" s="566">
        <f t="shared" si="137"/>
        <v>0</v>
      </c>
      <c r="AG559" s="566">
        <f t="shared" si="138"/>
        <v>0.5</v>
      </c>
      <c r="AH559" s="567">
        <f t="shared" si="139"/>
        <v>0.5</v>
      </c>
    </row>
    <row r="560" spans="18:34" x14ac:dyDescent="0.25">
      <c r="R560" s="548">
        <v>0.37986111111111098</v>
      </c>
      <c r="S560" s="564">
        <f t="shared" si="126"/>
        <v>0</v>
      </c>
      <c r="T560" s="564">
        <f t="shared" si="127"/>
        <v>0</v>
      </c>
      <c r="U560" s="564">
        <f t="shared" si="128"/>
        <v>0</v>
      </c>
      <c r="V560" s="564">
        <f t="shared" si="129"/>
        <v>0</v>
      </c>
      <c r="W560" s="564">
        <f t="shared" si="130"/>
        <v>0</v>
      </c>
      <c r="X560" s="564">
        <f t="shared" si="131"/>
        <v>0.25</v>
      </c>
      <c r="Y560" s="565">
        <f t="shared" si="132"/>
        <v>0.25</v>
      </c>
      <c r="Z560" s="547"/>
      <c r="AA560" s="548">
        <v>0.37986111111111098</v>
      </c>
      <c r="AB560" s="566">
        <f t="shared" si="133"/>
        <v>0</v>
      </c>
      <c r="AC560" s="566">
        <f t="shared" si="134"/>
        <v>0</v>
      </c>
      <c r="AD560" s="566">
        <f t="shared" si="135"/>
        <v>0</v>
      </c>
      <c r="AE560" s="566">
        <f t="shared" si="136"/>
        <v>0</v>
      </c>
      <c r="AF560" s="566">
        <f t="shared" si="137"/>
        <v>0</v>
      </c>
      <c r="AG560" s="566">
        <f t="shared" si="138"/>
        <v>0.5</v>
      </c>
      <c r="AH560" s="567">
        <f t="shared" si="139"/>
        <v>0.5</v>
      </c>
    </row>
    <row r="561" spans="18:34" x14ac:dyDescent="0.25">
      <c r="R561" s="548">
        <v>0.38055555555555498</v>
      </c>
      <c r="S561" s="564">
        <f t="shared" si="126"/>
        <v>0</v>
      </c>
      <c r="T561" s="564">
        <f t="shared" si="127"/>
        <v>0</v>
      </c>
      <c r="U561" s="564">
        <f t="shared" si="128"/>
        <v>0</v>
      </c>
      <c r="V561" s="564">
        <f t="shared" si="129"/>
        <v>0</v>
      </c>
      <c r="W561" s="564">
        <f t="shared" si="130"/>
        <v>0</v>
      </c>
      <c r="X561" s="564">
        <f t="shared" si="131"/>
        <v>0.25</v>
      </c>
      <c r="Y561" s="565">
        <f t="shared" si="132"/>
        <v>0.25</v>
      </c>
      <c r="Z561" s="547"/>
      <c r="AA561" s="548">
        <v>0.38055555555555498</v>
      </c>
      <c r="AB561" s="566">
        <f t="shared" si="133"/>
        <v>0</v>
      </c>
      <c r="AC561" s="566">
        <f t="shared" si="134"/>
        <v>0</v>
      </c>
      <c r="AD561" s="566">
        <f t="shared" si="135"/>
        <v>0</v>
      </c>
      <c r="AE561" s="566">
        <f t="shared" si="136"/>
        <v>0</v>
      </c>
      <c r="AF561" s="566">
        <f t="shared" si="137"/>
        <v>0</v>
      </c>
      <c r="AG561" s="566">
        <f t="shared" si="138"/>
        <v>0.5</v>
      </c>
      <c r="AH561" s="567">
        <f t="shared" si="139"/>
        <v>0.5</v>
      </c>
    </row>
    <row r="562" spans="18:34" x14ac:dyDescent="0.25">
      <c r="R562" s="548">
        <v>0.38124999999999998</v>
      </c>
      <c r="S562" s="564">
        <f t="shared" si="126"/>
        <v>0</v>
      </c>
      <c r="T562" s="564">
        <f t="shared" si="127"/>
        <v>0</v>
      </c>
      <c r="U562" s="564">
        <f t="shared" si="128"/>
        <v>0</v>
      </c>
      <c r="V562" s="564">
        <f t="shared" si="129"/>
        <v>0</v>
      </c>
      <c r="W562" s="564">
        <f t="shared" si="130"/>
        <v>0</v>
      </c>
      <c r="X562" s="564">
        <f t="shared" si="131"/>
        <v>0.25</v>
      </c>
      <c r="Y562" s="565">
        <f t="shared" si="132"/>
        <v>0.25</v>
      </c>
      <c r="Z562" s="547"/>
      <c r="AA562" s="548">
        <v>0.38124999999999998</v>
      </c>
      <c r="AB562" s="566">
        <f t="shared" si="133"/>
        <v>0</v>
      </c>
      <c r="AC562" s="566">
        <f t="shared" si="134"/>
        <v>0</v>
      </c>
      <c r="AD562" s="566">
        <f t="shared" si="135"/>
        <v>0</v>
      </c>
      <c r="AE562" s="566">
        <f t="shared" si="136"/>
        <v>0</v>
      </c>
      <c r="AF562" s="566">
        <f t="shared" si="137"/>
        <v>0</v>
      </c>
      <c r="AG562" s="566">
        <f t="shared" si="138"/>
        <v>0.5</v>
      </c>
      <c r="AH562" s="567">
        <f t="shared" si="139"/>
        <v>0.5</v>
      </c>
    </row>
    <row r="563" spans="18:34" x14ac:dyDescent="0.25">
      <c r="R563" s="548">
        <v>0.38194444444444398</v>
      </c>
      <c r="S563" s="564">
        <f t="shared" si="126"/>
        <v>0</v>
      </c>
      <c r="T563" s="564">
        <f t="shared" si="127"/>
        <v>0</v>
      </c>
      <c r="U563" s="564">
        <f t="shared" si="128"/>
        <v>0</v>
      </c>
      <c r="V563" s="564">
        <f t="shared" si="129"/>
        <v>0</v>
      </c>
      <c r="W563" s="564">
        <f t="shared" si="130"/>
        <v>0</v>
      </c>
      <c r="X563" s="564">
        <f t="shared" si="131"/>
        <v>0.25</v>
      </c>
      <c r="Y563" s="565">
        <f t="shared" si="132"/>
        <v>0.25</v>
      </c>
      <c r="Z563" s="547"/>
      <c r="AA563" s="548">
        <v>0.38194444444444398</v>
      </c>
      <c r="AB563" s="566">
        <f t="shared" si="133"/>
        <v>0</v>
      </c>
      <c r="AC563" s="566">
        <f t="shared" si="134"/>
        <v>0</v>
      </c>
      <c r="AD563" s="566">
        <f t="shared" si="135"/>
        <v>0</v>
      </c>
      <c r="AE563" s="566">
        <f t="shared" si="136"/>
        <v>0</v>
      </c>
      <c r="AF563" s="566">
        <f t="shared" si="137"/>
        <v>0</v>
      </c>
      <c r="AG563" s="566">
        <f t="shared" si="138"/>
        <v>0.5</v>
      </c>
      <c r="AH563" s="567">
        <f t="shared" si="139"/>
        <v>0.5</v>
      </c>
    </row>
    <row r="564" spans="18:34" x14ac:dyDescent="0.25">
      <c r="R564" s="548">
        <v>0.38263888888888797</v>
      </c>
      <c r="S564" s="564">
        <f t="shared" si="126"/>
        <v>0</v>
      </c>
      <c r="T564" s="564">
        <f t="shared" si="127"/>
        <v>0</v>
      </c>
      <c r="U564" s="564">
        <f t="shared" si="128"/>
        <v>0</v>
      </c>
      <c r="V564" s="564">
        <f t="shared" si="129"/>
        <v>0</v>
      </c>
      <c r="W564" s="564">
        <f t="shared" si="130"/>
        <v>0</v>
      </c>
      <c r="X564" s="564">
        <f t="shared" si="131"/>
        <v>0.25</v>
      </c>
      <c r="Y564" s="565">
        <f t="shared" si="132"/>
        <v>0.25</v>
      </c>
      <c r="Z564" s="547"/>
      <c r="AA564" s="548">
        <v>0.38263888888888797</v>
      </c>
      <c r="AB564" s="566">
        <f t="shared" si="133"/>
        <v>0</v>
      </c>
      <c r="AC564" s="566">
        <f t="shared" si="134"/>
        <v>0</v>
      </c>
      <c r="AD564" s="566">
        <f t="shared" si="135"/>
        <v>0</v>
      </c>
      <c r="AE564" s="566">
        <f t="shared" si="136"/>
        <v>0</v>
      </c>
      <c r="AF564" s="566">
        <f t="shared" si="137"/>
        <v>0</v>
      </c>
      <c r="AG564" s="566">
        <f t="shared" si="138"/>
        <v>0.5</v>
      </c>
      <c r="AH564" s="567">
        <f t="shared" si="139"/>
        <v>0.5</v>
      </c>
    </row>
    <row r="565" spans="18:34" x14ac:dyDescent="0.25">
      <c r="R565" s="548">
        <v>0.38333333333333303</v>
      </c>
      <c r="S565" s="564">
        <f t="shared" si="126"/>
        <v>0</v>
      </c>
      <c r="T565" s="564">
        <f t="shared" si="127"/>
        <v>0</v>
      </c>
      <c r="U565" s="564">
        <f t="shared" si="128"/>
        <v>0</v>
      </c>
      <c r="V565" s="564">
        <f t="shared" si="129"/>
        <v>0</v>
      </c>
      <c r="W565" s="564">
        <f t="shared" si="130"/>
        <v>0</v>
      </c>
      <c r="X565" s="564">
        <f t="shared" si="131"/>
        <v>0.25</v>
      </c>
      <c r="Y565" s="565">
        <f t="shared" si="132"/>
        <v>0.25</v>
      </c>
      <c r="Z565" s="547"/>
      <c r="AA565" s="548">
        <v>0.38333333333333303</v>
      </c>
      <c r="AB565" s="566">
        <f t="shared" si="133"/>
        <v>0</v>
      </c>
      <c r="AC565" s="566">
        <f t="shared" si="134"/>
        <v>0</v>
      </c>
      <c r="AD565" s="566">
        <f t="shared" si="135"/>
        <v>0</v>
      </c>
      <c r="AE565" s="566">
        <f t="shared" si="136"/>
        <v>0</v>
      </c>
      <c r="AF565" s="566">
        <f t="shared" si="137"/>
        <v>0</v>
      </c>
      <c r="AG565" s="566">
        <f t="shared" si="138"/>
        <v>0.5</v>
      </c>
      <c r="AH565" s="567">
        <f t="shared" si="139"/>
        <v>0.5</v>
      </c>
    </row>
    <row r="566" spans="18:34" x14ac:dyDescent="0.25">
      <c r="R566" s="548">
        <v>0.38402777777777702</v>
      </c>
      <c r="S566" s="564">
        <f t="shared" si="126"/>
        <v>0</v>
      </c>
      <c r="T566" s="564">
        <f t="shared" si="127"/>
        <v>0</v>
      </c>
      <c r="U566" s="564">
        <f t="shared" si="128"/>
        <v>0</v>
      </c>
      <c r="V566" s="564">
        <f t="shared" si="129"/>
        <v>0</v>
      </c>
      <c r="W566" s="564">
        <f t="shared" si="130"/>
        <v>0</v>
      </c>
      <c r="X566" s="564">
        <f t="shared" si="131"/>
        <v>0.25</v>
      </c>
      <c r="Y566" s="565">
        <f t="shared" si="132"/>
        <v>0.25</v>
      </c>
      <c r="Z566" s="547"/>
      <c r="AA566" s="548">
        <v>0.38402777777777702</v>
      </c>
      <c r="AB566" s="566">
        <f t="shared" si="133"/>
        <v>0</v>
      </c>
      <c r="AC566" s="566">
        <f t="shared" si="134"/>
        <v>0</v>
      </c>
      <c r="AD566" s="566">
        <f t="shared" si="135"/>
        <v>0</v>
      </c>
      <c r="AE566" s="566">
        <f t="shared" si="136"/>
        <v>0</v>
      </c>
      <c r="AF566" s="566">
        <f t="shared" si="137"/>
        <v>0</v>
      </c>
      <c r="AG566" s="566">
        <f t="shared" si="138"/>
        <v>0.5</v>
      </c>
      <c r="AH566" s="567">
        <f t="shared" si="139"/>
        <v>0.5</v>
      </c>
    </row>
    <row r="567" spans="18:34" x14ac:dyDescent="0.25">
      <c r="R567" s="548">
        <v>0.38472222222222202</v>
      </c>
      <c r="S567" s="564">
        <f t="shared" si="126"/>
        <v>0</v>
      </c>
      <c r="T567" s="564">
        <f t="shared" si="127"/>
        <v>0</v>
      </c>
      <c r="U567" s="564">
        <f t="shared" si="128"/>
        <v>0</v>
      </c>
      <c r="V567" s="564">
        <f t="shared" si="129"/>
        <v>0</v>
      </c>
      <c r="W567" s="564">
        <f t="shared" si="130"/>
        <v>0</v>
      </c>
      <c r="X567" s="564">
        <f t="shared" si="131"/>
        <v>0.25</v>
      </c>
      <c r="Y567" s="565">
        <f t="shared" si="132"/>
        <v>0.25</v>
      </c>
      <c r="Z567" s="547"/>
      <c r="AA567" s="548">
        <v>0.38472222222222202</v>
      </c>
      <c r="AB567" s="566">
        <f t="shared" si="133"/>
        <v>0</v>
      </c>
      <c r="AC567" s="566">
        <f t="shared" si="134"/>
        <v>0</v>
      </c>
      <c r="AD567" s="566">
        <f t="shared" si="135"/>
        <v>0</v>
      </c>
      <c r="AE567" s="566">
        <f t="shared" si="136"/>
        <v>0</v>
      </c>
      <c r="AF567" s="566">
        <f t="shared" si="137"/>
        <v>0</v>
      </c>
      <c r="AG567" s="566">
        <f t="shared" si="138"/>
        <v>0.5</v>
      </c>
      <c r="AH567" s="567">
        <f t="shared" si="139"/>
        <v>0.5</v>
      </c>
    </row>
    <row r="568" spans="18:34" x14ac:dyDescent="0.25">
      <c r="R568" s="548">
        <v>0.38541666666666602</v>
      </c>
      <c r="S568" s="564">
        <f t="shared" si="126"/>
        <v>0</v>
      </c>
      <c r="T568" s="564">
        <f t="shared" si="127"/>
        <v>0</v>
      </c>
      <c r="U568" s="564">
        <f t="shared" si="128"/>
        <v>0</v>
      </c>
      <c r="V568" s="564">
        <f t="shared" si="129"/>
        <v>0</v>
      </c>
      <c r="W568" s="564">
        <f t="shared" si="130"/>
        <v>0</v>
      </c>
      <c r="X568" s="564">
        <f t="shared" si="131"/>
        <v>0.25</v>
      </c>
      <c r="Y568" s="565">
        <f t="shared" si="132"/>
        <v>0.25</v>
      </c>
      <c r="Z568" s="547"/>
      <c r="AA568" s="548">
        <v>0.38541666666666602</v>
      </c>
      <c r="AB568" s="566">
        <f t="shared" si="133"/>
        <v>0</v>
      </c>
      <c r="AC568" s="566">
        <f t="shared" si="134"/>
        <v>0</v>
      </c>
      <c r="AD568" s="566">
        <f t="shared" si="135"/>
        <v>0</v>
      </c>
      <c r="AE568" s="566">
        <f t="shared" si="136"/>
        <v>0</v>
      </c>
      <c r="AF568" s="566">
        <f t="shared" si="137"/>
        <v>0</v>
      </c>
      <c r="AG568" s="566">
        <f t="shared" si="138"/>
        <v>0.5</v>
      </c>
      <c r="AH568" s="567">
        <f t="shared" si="139"/>
        <v>0.5</v>
      </c>
    </row>
    <row r="569" spans="18:34" x14ac:dyDescent="0.25">
      <c r="R569" s="548">
        <v>0.38611111111111102</v>
      </c>
      <c r="S569" s="564">
        <f t="shared" si="126"/>
        <v>0</v>
      </c>
      <c r="T569" s="564">
        <f t="shared" si="127"/>
        <v>0</v>
      </c>
      <c r="U569" s="564">
        <f t="shared" si="128"/>
        <v>0</v>
      </c>
      <c r="V569" s="564">
        <f t="shared" si="129"/>
        <v>0</v>
      </c>
      <c r="W569" s="564">
        <f t="shared" si="130"/>
        <v>0</v>
      </c>
      <c r="X569" s="564">
        <f t="shared" si="131"/>
        <v>0.25</v>
      </c>
      <c r="Y569" s="565">
        <f t="shared" si="132"/>
        <v>0.25</v>
      </c>
      <c r="Z569" s="547"/>
      <c r="AA569" s="548">
        <v>0.38611111111111102</v>
      </c>
      <c r="AB569" s="566">
        <f t="shared" si="133"/>
        <v>0</v>
      </c>
      <c r="AC569" s="566">
        <f t="shared" si="134"/>
        <v>0</v>
      </c>
      <c r="AD569" s="566">
        <f t="shared" si="135"/>
        <v>0</v>
      </c>
      <c r="AE569" s="566">
        <f t="shared" si="136"/>
        <v>0</v>
      </c>
      <c r="AF569" s="566">
        <f t="shared" si="137"/>
        <v>0</v>
      </c>
      <c r="AG569" s="566">
        <f t="shared" si="138"/>
        <v>0.5</v>
      </c>
      <c r="AH569" s="567">
        <f t="shared" si="139"/>
        <v>0.5</v>
      </c>
    </row>
    <row r="570" spans="18:34" x14ac:dyDescent="0.25">
      <c r="R570" s="548">
        <v>0.38680555555555501</v>
      </c>
      <c r="S570" s="564">
        <f t="shared" si="126"/>
        <v>0</v>
      </c>
      <c r="T570" s="564">
        <f t="shared" si="127"/>
        <v>0</v>
      </c>
      <c r="U570" s="564">
        <f t="shared" si="128"/>
        <v>0</v>
      </c>
      <c r="V570" s="564">
        <f t="shared" si="129"/>
        <v>0</v>
      </c>
      <c r="W570" s="564">
        <f t="shared" si="130"/>
        <v>0</v>
      </c>
      <c r="X570" s="564">
        <f t="shared" si="131"/>
        <v>0.25</v>
      </c>
      <c r="Y570" s="565">
        <f t="shared" si="132"/>
        <v>0.25</v>
      </c>
      <c r="Z570" s="547"/>
      <c r="AA570" s="548">
        <v>0.38680555555555501</v>
      </c>
      <c r="AB570" s="566">
        <f t="shared" si="133"/>
        <v>0</v>
      </c>
      <c r="AC570" s="566">
        <f t="shared" si="134"/>
        <v>0</v>
      </c>
      <c r="AD570" s="566">
        <f t="shared" si="135"/>
        <v>0</v>
      </c>
      <c r="AE570" s="566">
        <f t="shared" si="136"/>
        <v>0</v>
      </c>
      <c r="AF570" s="566">
        <f t="shared" si="137"/>
        <v>0</v>
      </c>
      <c r="AG570" s="566">
        <f t="shared" si="138"/>
        <v>0.5</v>
      </c>
      <c r="AH570" s="567">
        <f t="shared" si="139"/>
        <v>0.5</v>
      </c>
    </row>
    <row r="571" spans="18:34" x14ac:dyDescent="0.25">
      <c r="R571" s="548">
        <v>0.38750000000000001</v>
      </c>
      <c r="S571" s="564">
        <f t="shared" si="126"/>
        <v>0</v>
      </c>
      <c r="T571" s="564">
        <f t="shared" si="127"/>
        <v>0</v>
      </c>
      <c r="U571" s="564">
        <f t="shared" si="128"/>
        <v>0</v>
      </c>
      <c r="V571" s="564">
        <f t="shared" si="129"/>
        <v>0</v>
      </c>
      <c r="W571" s="564">
        <f t="shared" si="130"/>
        <v>0</v>
      </c>
      <c r="X571" s="564">
        <f t="shared" si="131"/>
        <v>0.25</v>
      </c>
      <c r="Y571" s="565">
        <f t="shared" si="132"/>
        <v>0.25</v>
      </c>
      <c r="Z571" s="547"/>
      <c r="AA571" s="548">
        <v>0.38750000000000001</v>
      </c>
      <c r="AB571" s="566">
        <f t="shared" si="133"/>
        <v>0</v>
      </c>
      <c r="AC571" s="566">
        <f t="shared" si="134"/>
        <v>0</v>
      </c>
      <c r="AD571" s="566">
        <f t="shared" si="135"/>
        <v>0</v>
      </c>
      <c r="AE571" s="566">
        <f t="shared" si="136"/>
        <v>0</v>
      </c>
      <c r="AF571" s="566">
        <f t="shared" si="137"/>
        <v>0</v>
      </c>
      <c r="AG571" s="566">
        <f t="shared" si="138"/>
        <v>0.5</v>
      </c>
      <c r="AH571" s="567">
        <f t="shared" si="139"/>
        <v>0.5</v>
      </c>
    </row>
    <row r="572" spans="18:34" x14ac:dyDescent="0.25">
      <c r="R572" s="548">
        <v>0.38819444444444401</v>
      </c>
      <c r="S572" s="564">
        <f t="shared" si="126"/>
        <v>0</v>
      </c>
      <c r="T572" s="564">
        <f t="shared" si="127"/>
        <v>0</v>
      </c>
      <c r="U572" s="564">
        <f t="shared" si="128"/>
        <v>0</v>
      </c>
      <c r="V572" s="564">
        <f t="shared" si="129"/>
        <v>0</v>
      </c>
      <c r="W572" s="564">
        <f t="shared" si="130"/>
        <v>0</v>
      </c>
      <c r="X572" s="564">
        <f t="shared" si="131"/>
        <v>0.25</v>
      </c>
      <c r="Y572" s="565">
        <f t="shared" si="132"/>
        <v>0.25</v>
      </c>
      <c r="Z572" s="547"/>
      <c r="AA572" s="548">
        <v>0.38819444444444401</v>
      </c>
      <c r="AB572" s="566">
        <f t="shared" si="133"/>
        <v>0</v>
      </c>
      <c r="AC572" s="566">
        <f t="shared" si="134"/>
        <v>0</v>
      </c>
      <c r="AD572" s="566">
        <f t="shared" si="135"/>
        <v>0</v>
      </c>
      <c r="AE572" s="566">
        <f t="shared" si="136"/>
        <v>0</v>
      </c>
      <c r="AF572" s="566">
        <f t="shared" si="137"/>
        <v>0</v>
      </c>
      <c r="AG572" s="566">
        <f t="shared" si="138"/>
        <v>0.5</v>
      </c>
      <c r="AH572" s="567">
        <f t="shared" si="139"/>
        <v>0.5</v>
      </c>
    </row>
    <row r="573" spans="18:34" x14ac:dyDescent="0.25">
      <c r="R573" s="548">
        <v>0.38888888888888801</v>
      </c>
      <c r="S573" s="564">
        <f t="shared" si="126"/>
        <v>0</v>
      </c>
      <c r="T573" s="564">
        <f t="shared" si="127"/>
        <v>0</v>
      </c>
      <c r="U573" s="564">
        <f t="shared" si="128"/>
        <v>0</v>
      </c>
      <c r="V573" s="564">
        <f t="shared" si="129"/>
        <v>0</v>
      </c>
      <c r="W573" s="564">
        <f t="shared" si="130"/>
        <v>0</v>
      </c>
      <c r="X573" s="564">
        <f t="shared" si="131"/>
        <v>0.25</v>
      </c>
      <c r="Y573" s="565">
        <f t="shared" si="132"/>
        <v>0.25</v>
      </c>
      <c r="Z573" s="547"/>
      <c r="AA573" s="548">
        <v>0.38888888888888801</v>
      </c>
      <c r="AB573" s="566">
        <f t="shared" si="133"/>
        <v>0</v>
      </c>
      <c r="AC573" s="566">
        <f t="shared" si="134"/>
        <v>0</v>
      </c>
      <c r="AD573" s="566">
        <f t="shared" si="135"/>
        <v>0</v>
      </c>
      <c r="AE573" s="566">
        <f t="shared" si="136"/>
        <v>0</v>
      </c>
      <c r="AF573" s="566">
        <f t="shared" si="137"/>
        <v>0</v>
      </c>
      <c r="AG573" s="566">
        <f t="shared" si="138"/>
        <v>0.5</v>
      </c>
      <c r="AH573" s="567">
        <f t="shared" si="139"/>
        <v>0.5</v>
      </c>
    </row>
    <row r="574" spans="18:34" x14ac:dyDescent="0.25">
      <c r="R574" s="548">
        <v>0.389583333333333</v>
      </c>
      <c r="S574" s="564">
        <f t="shared" si="126"/>
        <v>0</v>
      </c>
      <c r="T574" s="564">
        <f t="shared" si="127"/>
        <v>0</v>
      </c>
      <c r="U574" s="564">
        <f t="shared" si="128"/>
        <v>0</v>
      </c>
      <c r="V574" s="564">
        <f t="shared" si="129"/>
        <v>0</v>
      </c>
      <c r="W574" s="564">
        <f t="shared" si="130"/>
        <v>0</v>
      </c>
      <c r="X574" s="564">
        <f t="shared" si="131"/>
        <v>0.25</v>
      </c>
      <c r="Y574" s="565">
        <f t="shared" si="132"/>
        <v>0.25</v>
      </c>
      <c r="Z574" s="547"/>
      <c r="AA574" s="548">
        <v>0.389583333333333</v>
      </c>
      <c r="AB574" s="566">
        <f t="shared" si="133"/>
        <v>0</v>
      </c>
      <c r="AC574" s="566">
        <f t="shared" si="134"/>
        <v>0</v>
      </c>
      <c r="AD574" s="566">
        <f t="shared" si="135"/>
        <v>0</v>
      </c>
      <c r="AE574" s="566">
        <f t="shared" si="136"/>
        <v>0</v>
      </c>
      <c r="AF574" s="566">
        <f t="shared" si="137"/>
        <v>0</v>
      </c>
      <c r="AG574" s="566">
        <f t="shared" si="138"/>
        <v>0.5</v>
      </c>
      <c r="AH574" s="567">
        <f t="shared" si="139"/>
        <v>0.5</v>
      </c>
    </row>
    <row r="575" spans="18:34" x14ac:dyDescent="0.25">
      <c r="R575" s="548">
        <v>0.390277777777777</v>
      </c>
      <c r="S575" s="564">
        <f t="shared" si="126"/>
        <v>0</v>
      </c>
      <c r="T575" s="564">
        <f t="shared" si="127"/>
        <v>0</v>
      </c>
      <c r="U575" s="564">
        <f t="shared" si="128"/>
        <v>0</v>
      </c>
      <c r="V575" s="564">
        <f t="shared" si="129"/>
        <v>0</v>
      </c>
      <c r="W575" s="564">
        <f t="shared" si="130"/>
        <v>0</v>
      </c>
      <c r="X575" s="564">
        <f t="shared" si="131"/>
        <v>0.25</v>
      </c>
      <c r="Y575" s="565">
        <f t="shared" si="132"/>
        <v>0.25</v>
      </c>
      <c r="Z575" s="547"/>
      <c r="AA575" s="548">
        <v>0.390277777777777</v>
      </c>
      <c r="AB575" s="566">
        <f t="shared" si="133"/>
        <v>0</v>
      </c>
      <c r="AC575" s="566">
        <f t="shared" si="134"/>
        <v>0</v>
      </c>
      <c r="AD575" s="566">
        <f t="shared" si="135"/>
        <v>0</v>
      </c>
      <c r="AE575" s="566">
        <f t="shared" si="136"/>
        <v>0</v>
      </c>
      <c r="AF575" s="566">
        <f t="shared" si="137"/>
        <v>0</v>
      </c>
      <c r="AG575" s="566">
        <f t="shared" si="138"/>
        <v>0.5</v>
      </c>
      <c r="AH575" s="567">
        <f t="shared" si="139"/>
        <v>0.5</v>
      </c>
    </row>
    <row r="576" spans="18:34" x14ac:dyDescent="0.25">
      <c r="R576" s="548">
        <v>0.390972222222222</v>
      </c>
      <c r="S576" s="564">
        <f t="shared" si="126"/>
        <v>0</v>
      </c>
      <c r="T576" s="564">
        <f t="shared" si="127"/>
        <v>0</v>
      </c>
      <c r="U576" s="564">
        <f t="shared" si="128"/>
        <v>0</v>
      </c>
      <c r="V576" s="564">
        <f t="shared" si="129"/>
        <v>0</v>
      </c>
      <c r="W576" s="564">
        <f t="shared" si="130"/>
        <v>0</v>
      </c>
      <c r="X576" s="564">
        <f t="shared" si="131"/>
        <v>0.25</v>
      </c>
      <c r="Y576" s="565">
        <f t="shared" si="132"/>
        <v>0.25</v>
      </c>
      <c r="Z576" s="547"/>
      <c r="AA576" s="548">
        <v>0.390972222222222</v>
      </c>
      <c r="AB576" s="566">
        <f t="shared" si="133"/>
        <v>0</v>
      </c>
      <c r="AC576" s="566">
        <f t="shared" si="134"/>
        <v>0</v>
      </c>
      <c r="AD576" s="566">
        <f t="shared" si="135"/>
        <v>0</v>
      </c>
      <c r="AE576" s="566">
        <f t="shared" si="136"/>
        <v>0</v>
      </c>
      <c r="AF576" s="566">
        <f t="shared" si="137"/>
        <v>0</v>
      </c>
      <c r="AG576" s="566">
        <f t="shared" si="138"/>
        <v>0.5</v>
      </c>
      <c r="AH576" s="567">
        <f t="shared" si="139"/>
        <v>0.5</v>
      </c>
    </row>
    <row r="577" spans="18:34" x14ac:dyDescent="0.25">
      <c r="R577" s="548">
        <v>0.391666666666666</v>
      </c>
      <c r="S577" s="564">
        <f t="shared" si="126"/>
        <v>0</v>
      </c>
      <c r="T577" s="564">
        <f t="shared" si="127"/>
        <v>0</v>
      </c>
      <c r="U577" s="564">
        <f t="shared" si="128"/>
        <v>0</v>
      </c>
      <c r="V577" s="564">
        <f t="shared" si="129"/>
        <v>0</v>
      </c>
      <c r="W577" s="564">
        <f t="shared" si="130"/>
        <v>0</v>
      </c>
      <c r="X577" s="564">
        <f t="shared" si="131"/>
        <v>0.25</v>
      </c>
      <c r="Y577" s="565">
        <f t="shared" si="132"/>
        <v>0.25</v>
      </c>
      <c r="Z577" s="547"/>
      <c r="AA577" s="548">
        <v>0.391666666666666</v>
      </c>
      <c r="AB577" s="566">
        <f t="shared" si="133"/>
        <v>0</v>
      </c>
      <c r="AC577" s="566">
        <f t="shared" si="134"/>
        <v>0</v>
      </c>
      <c r="AD577" s="566">
        <f t="shared" si="135"/>
        <v>0</v>
      </c>
      <c r="AE577" s="566">
        <f t="shared" si="136"/>
        <v>0</v>
      </c>
      <c r="AF577" s="566">
        <f t="shared" si="137"/>
        <v>0</v>
      </c>
      <c r="AG577" s="566">
        <f t="shared" si="138"/>
        <v>0.5</v>
      </c>
      <c r="AH577" s="567">
        <f t="shared" si="139"/>
        <v>0.5</v>
      </c>
    </row>
    <row r="578" spans="18:34" x14ac:dyDescent="0.25">
      <c r="R578" s="548">
        <v>0.39236111111111099</v>
      </c>
      <c r="S578" s="564">
        <f t="shared" si="126"/>
        <v>0</v>
      </c>
      <c r="T578" s="564">
        <f t="shared" si="127"/>
        <v>0</v>
      </c>
      <c r="U578" s="564">
        <f t="shared" si="128"/>
        <v>0</v>
      </c>
      <c r="V578" s="564">
        <f t="shared" si="129"/>
        <v>0</v>
      </c>
      <c r="W578" s="564">
        <f t="shared" si="130"/>
        <v>0</v>
      </c>
      <c r="X578" s="564">
        <f t="shared" si="131"/>
        <v>0.25</v>
      </c>
      <c r="Y578" s="565">
        <f t="shared" si="132"/>
        <v>0.25</v>
      </c>
      <c r="Z578" s="547"/>
      <c r="AA578" s="548">
        <v>0.39236111111111099</v>
      </c>
      <c r="AB578" s="566">
        <f t="shared" si="133"/>
        <v>0</v>
      </c>
      <c r="AC578" s="566">
        <f t="shared" si="134"/>
        <v>0</v>
      </c>
      <c r="AD578" s="566">
        <f t="shared" si="135"/>
        <v>0</v>
      </c>
      <c r="AE578" s="566">
        <f t="shared" si="136"/>
        <v>0</v>
      </c>
      <c r="AF578" s="566">
        <f t="shared" si="137"/>
        <v>0</v>
      </c>
      <c r="AG578" s="566">
        <f t="shared" si="138"/>
        <v>0.5</v>
      </c>
      <c r="AH578" s="567">
        <f t="shared" si="139"/>
        <v>0.5</v>
      </c>
    </row>
    <row r="579" spans="18:34" x14ac:dyDescent="0.25">
      <c r="R579" s="548">
        <v>0.39305555555555499</v>
      </c>
      <c r="S579" s="564">
        <f t="shared" si="126"/>
        <v>0</v>
      </c>
      <c r="T579" s="564">
        <f t="shared" si="127"/>
        <v>0</v>
      </c>
      <c r="U579" s="564">
        <f t="shared" si="128"/>
        <v>0</v>
      </c>
      <c r="V579" s="564">
        <f t="shared" si="129"/>
        <v>0</v>
      </c>
      <c r="W579" s="564">
        <f t="shared" si="130"/>
        <v>0</v>
      </c>
      <c r="X579" s="564">
        <f t="shared" si="131"/>
        <v>0.25</v>
      </c>
      <c r="Y579" s="565">
        <f t="shared" si="132"/>
        <v>0.25</v>
      </c>
      <c r="Z579" s="547"/>
      <c r="AA579" s="548">
        <v>0.39305555555555499</v>
      </c>
      <c r="AB579" s="566">
        <f t="shared" si="133"/>
        <v>0</v>
      </c>
      <c r="AC579" s="566">
        <f t="shared" si="134"/>
        <v>0</v>
      </c>
      <c r="AD579" s="566">
        <f t="shared" si="135"/>
        <v>0</v>
      </c>
      <c r="AE579" s="566">
        <f t="shared" si="136"/>
        <v>0</v>
      </c>
      <c r="AF579" s="566">
        <f t="shared" si="137"/>
        <v>0</v>
      </c>
      <c r="AG579" s="566">
        <f t="shared" si="138"/>
        <v>0.5</v>
      </c>
      <c r="AH579" s="567">
        <f t="shared" si="139"/>
        <v>0.5</v>
      </c>
    </row>
    <row r="580" spans="18:34" x14ac:dyDescent="0.25">
      <c r="R580" s="548">
        <v>0.39374999999999999</v>
      </c>
      <c r="S580" s="564">
        <f t="shared" si="126"/>
        <v>0</v>
      </c>
      <c r="T580" s="564">
        <f t="shared" si="127"/>
        <v>0</v>
      </c>
      <c r="U580" s="564">
        <f t="shared" si="128"/>
        <v>0</v>
      </c>
      <c r="V580" s="564">
        <f t="shared" si="129"/>
        <v>0</v>
      </c>
      <c r="W580" s="564">
        <f t="shared" si="130"/>
        <v>0</v>
      </c>
      <c r="X580" s="564">
        <f t="shared" si="131"/>
        <v>0.25</v>
      </c>
      <c r="Y580" s="565">
        <f t="shared" si="132"/>
        <v>0.25</v>
      </c>
      <c r="Z580" s="547"/>
      <c r="AA580" s="548">
        <v>0.39374999999999999</v>
      </c>
      <c r="AB580" s="566">
        <f t="shared" si="133"/>
        <v>0</v>
      </c>
      <c r="AC580" s="566">
        <f t="shared" si="134"/>
        <v>0</v>
      </c>
      <c r="AD580" s="566">
        <f t="shared" si="135"/>
        <v>0</v>
      </c>
      <c r="AE580" s="566">
        <f t="shared" si="136"/>
        <v>0</v>
      </c>
      <c r="AF580" s="566">
        <f t="shared" si="137"/>
        <v>0</v>
      </c>
      <c r="AG580" s="566">
        <f t="shared" si="138"/>
        <v>0.5</v>
      </c>
      <c r="AH580" s="567">
        <f t="shared" si="139"/>
        <v>0.5</v>
      </c>
    </row>
    <row r="581" spans="18:34" x14ac:dyDescent="0.25">
      <c r="R581" s="548">
        <v>0.39444444444444399</v>
      </c>
      <c r="S581" s="564">
        <f t="shared" si="126"/>
        <v>0</v>
      </c>
      <c r="T581" s="564">
        <f t="shared" si="127"/>
        <v>0</v>
      </c>
      <c r="U581" s="564">
        <f t="shared" si="128"/>
        <v>0</v>
      </c>
      <c r="V581" s="564">
        <f t="shared" si="129"/>
        <v>0</v>
      </c>
      <c r="W581" s="564">
        <f t="shared" si="130"/>
        <v>0</v>
      </c>
      <c r="X581" s="564">
        <f t="shared" si="131"/>
        <v>0.25</v>
      </c>
      <c r="Y581" s="565">
        <f t="shared" si="132"/>
        <v>0.25</v>
      </c>
      <c r="Z581" s="547"/>
      <c r="AA581" s="548">
        <v>0.39444444444444399</v>
      </c>
      <c r="AB581" s="566">
        <f t="shared" si="133"/>
        <v>0</v>
      </c>
      <c r="AC581" s="566">
        <f t="shared" si="134"/>
        <v>0</v>
      </c>
      <c r="AD581" s="566">
        <f t="shared" si="135"/>
        <v>0</v>
      </c>
      <c r="AE581" s="566">
        <f t="shared" si="136"/>
        <v>0</v>
      </c>
      <c r="AF581" s="566">
        <f t="shared" si="137"/>
        <v>0</v>
      </c>
      <c r="AG581" s="566">
        <f t="shared" si="138"/>
        <v>0.5</v>
      </c>
      <c r="AH581" s="567">
        <f t="shared" si="139"/>
        <v>0.5</v>
      </c>
    </row>
    <row r="582" spans="18:34" x14ac:dyDescent="0.25">
      <c r="R582" s="548">
        <v>0.39513888888888798</v>
      </c>
      <c r="S582" s="564">
        <f t="shared" si="126"/>
        <v>0</v>
      </c>
      <c r="T582" s="564">
        <f t="shared" si="127"/>
        <v>0</v>
      </c>
      <c r="U582" s="564">
        <f t="shared" si="128"/>
        <v>0</v>
      </c>
      <c r="V582" s="564">
        <f t="shared" si="129"/>
        <v>0</v>
      </c>
      <c r="W582" s="564">
        <f t="shared" si="130"/>
        <v>0</v>
      </c>
      <c r="X582" s="564">
        <f t="shared" si="131"/>
        <v>0.25</v>
      </c>
      <c r="Y582" s="565">
        <f t="shared" si="132"/>
        <v>0.25</v>
      </c>
      <c r="Z582" s="547"/>
      <c r="AA582" s="548">
        <v>0.39513888888888798</v>
      </c>
      <c r="AB582" s="566">
        <f t="shared" si="133"/>
        <v>0</v>
      </c>
      <c r="AC582" s="566">
        <f t="shared" si="134"/>
        <v>0</v>
      </c>
      <c r="AD582" s="566">
        <f t="shared" si="135"/>
        <v>0</v>
      </c>
      <c r="AE582" s="566">
        <f t="shared" si="136"/>
        <v>0</v>
      </c>
      <c r="AF582" s="566">
        <f t="shared" si="137"/>
        <v>0</v>
      </c>
      <c r="AG582" s="566">
        <f t="shared" si="138"/>
        <v>0.5</v>
      </c>
      <c r="AH582" s="567">
        <f t="shared" si="139"/>
        <v>0.5</v>
      </c>
    </row>
    <row r="583" spans="18:34" x14ac:dyDescent="0.25">
      <c r="R583" s="548">
        <v>0.39583333333333298</v>
      </c>
      <c r="S583" s="564">
        <f t="shared" si="126"/>
        <v>0</v>
      </c>
      <c r="T583" s="564">
        <f t="shared" si="127"/>
        <v>0</v>
      </c>
      <c r="U583" s="564">
        <f t="shared" si="128"/>
        <v>0</v>
      </c>
      <c r="V583" s="564">
        <f t="shared" si="129"/>
        <v>0</v>
      </c>
      <c r="W583" s="564">
        <f t="shared" si="130"/>
        <v>0</v>
      </c>
      <c r="X583" s="564">
        <f t="shared" si="131"/>
        <v>0.25</v>
      </c>
      <c r="Y583" s="565">
        <f t="shared" si="132"/>
        <v>0.25</v>
      </c>
      <c r="Z583" s="547"/>
      <c r="AA583" s="548">
        <v>0.39583333333333298</v>
      </c>
      <c r="AB583" s="566">
        <f t="shared" si="133"/>
        <v>0</v>
      </c>
      <c r="AC583" s="566">
        <f t="shared" si="134"/>
        <v>0</v>
      </c>
      <c r="AD583" s="566">
        <f t="shared" si="135"/>
        <v>0</v>
      </c>
      <c r="AE583" s="566">
        <f t="shared" si="136"/>
        <v>0</v>
      </c>
      <c r="AF583" s="566">
        <f t="shared" si="137"/>
        <v>0</v>
      </c>
      <c r="AG583" s="566">
        <f t="shared" si="138"/>
        <v>0.5</v>
      </c>
      <c r="AH583" s="567">
        <f t="shared" si="139"/>
        <v>0.5</v>
      </c>
    </row>
    <row r="584" spans="18:34" x14ac:dyDescent="0.25">
      <c r="R584" s="548">
        <v>0.39652777777777698</v>
      </c>
      <c r="S584" s="564">
        <f t="shared" si="126"/>
        <v>0</v>
      </c>
      <c r="T584" s="564">
        <f t="shared" si="127"/>
        <v>0</v>
      </c>
      <c r="U584" s="564">
        <f t="shared" si="128"/>
        <v>0</v>
      </c>
      <c r="V584" s="564">
        <f t="shared" si="129"/>
        <v>0</v>
      </c>
      <c r="W584" s="564">
        <f t="shared" si="130"/>
        <v>0</v>
      </c>
      <c r="X584" s="564">
        <f t="shared" si="131"/>
        <v>0.25</v>
      </c>
      <c r="Y584" s="565">
        <f t="shared" si="132"/>
        <v>0.25</v>
      </c>
      <c r="Z584" s="547"/>
      <c r="AA584" s="548">
        <v>0.39652777777777698</v>
      </c>
      <c r="AB584" s="566">
        <f t="shared" si="133"/>
        <v>0</v>
      </c>
      <c r="AC584" s="566">
        <f t="shared" si="134"/>
        <v>0</v>
      </c>
      <c r="AD584" s="566">
        <f t="shared" si="135"/>
        <v>0</v>
      </c>
      <c r="AE584" s="566">
        <f t="shared" si="136"/>
        <v>0</v>
      </c>
      <c r="AF584" s="566">
        <f t="shared" si="137"/>
        <v>0</v>
      </c>
      <c r="AG584" s="566">
        <f t="shared" si="138"/>
        <v>0.5</v>
      </c>
      <c r="AH584" s="567">
        <f t="shared" si="139"/>
        <v>0.5</v>
      </c>
    </row>
    <row r="585" spans="18:34" x14ac:dyDescent="0.25">
      <c r="R585" s="548">
        <v>0.39722222222222198</v>
      </c>
      <c r="S585" s="564">
        <f t="shared" si="126"/>
        <v>0</v>
      </c>
      <c r="T585" s="564">
        <f t="shared" si="127"/>
        <v>0</v>
      </c>
      <c r="U585" s="564">
        <f t="shared" si="128"/>
        <v>0</v>
      </c>
      <c r="V585" s="564">
        <f t="shared" si="129"/>
        <v>0</v>
      </c>
      <c r="W585" s="564">
        <f t="shared" si="130"/>
        <v>0</v>
      </c>
      <c r="X585" s="564">
        <f t="shared" si="131"/>
        <v>0.25</v>
      </c>
      <c r="Y585" s="565">
        <f t="shared" si="132"/>
        <v>0.25</v>
      </c>
      <c r="Z585" s="547"/>
      <c r="AA585" s="548">
        <v>0.39722222222222198</v>
      </c>
      <c r="AB585" s="566">
        <f t="shared" si="133"/>
        <v>0</v>
      </c>
      <c r="AC585" s="566">
        <f t="shared" si="134"/>
        <v>0</v>
      </c>
      <c r="AD585" s="566">
        <f t="shared" si="135"/>
        <v>0</v>
      </c>
      <c r="AE585" s="566">
        <f t="shared" si="136"/>
        <v>0</v>
      </c>
      <c r="AF585" s="566">
        <f t="shared" si="137"/>
        <v>0</v>
      </c>
      <c r="AG585" s="566">
        <f t="shared" si="138"/>
        <v>0.5</v>
      </c>
      <c r="AH585" s="567">
        <f t="shared" si="139"/>
        <v>0.5</v>
      </c>
    </row>
    <row r="586" spans="18:34" x14ac:dyDescent="0.25">
      <c r="R586" s="548">
        <v>0.39791666666666597</v>
      </c>
      <c r="S586" s="564">
        <f t="shared" si="126"/>
        <v>0</v>
      </c>
      <c r="T586" s="564">
        <f t="shared" si="127"/>
        <v>0</v>
      </c>
      <c r="U586" s="564">
        <f t="shared" si="128"/>
        <v>0</v>
      </c>
      <c r="V586" s="564">
        <f t="shared" si="129"/>
        <v>0</v>
      </c>
      <c r="W586" s="564">
        <f t="shared" si="130"/>
        <v>0</v>
      </c>
      <c r="X586" s="564">
        <f t="shared" si="131"/>
        <v>0.25</v>
      </c>
      <c r="Y586" s="565">
        <f t="shared" si="132"/>
        <v>0.25</v>
      </c>
      <c r="Z586" s="547"/>
      <c r="AA586" s="548">
        <v>0.39791666666666597</v>
      </c>
      <c r="AB586" s="566">
        <f t="shared" si="133"/>
        <v>0</v>
      </c>
      <c r="AC586" s="566">
        <f t="shared" si="134"/>
        <v>0</v>
      </c>
      <c r="AD586" s="566">
        <f t="shared" si="135"/>
        <v>0</v>
      </c>
      <c r="AE586" s="566">
        <f t="shared" si="136"/>
        <v>0</v>
      </c>
      <c r="AF586" s="566">
        <f t="shared" si="137"/>
        <v>0</v>
      </c>
      <c r="AG586" s="566">
        <f t="shared" si="138"/>
        <v>0.5</v>
      </c>
      <c r="AH586" s="567">
        <f t="shared" si="139"/>
        <v>0.5</v>
      </c>
    </row>
    <row r="587" spans="18:34" x14ac:dyDescent="0.25">
      <c r="R587" s="548">
        <v>0.39861111111111103</v>
      </c>
      <c r="S587" s="564">
        <f t="shared" si="126"/>
        <v>0</v>
      </c>
      <c r="T587" s="564">
        <f t="shared" si="127"/>
        <v>0</v>
      </c>
      <c r="U587" s="564">
        <f t="shared" si="128"/>
        <v>0</v>
      </c>
      <c r="V587" s="564">
        <f t="shared" si="129"/>
        <v>0</v>
      </c>
      <c r="W587" s="564">
        <f t="shared" si="130"/>
        <v>0</v>
      </c>
      <c r="X587" s="564">
        <f t="shared" si="131"/>
        <v>0.25</v>
      </c>
      <c r="Y587" s="565">
        <f t="shared" si="132"/>
        <v>0.25</v>
      </c>
      <c r="Z587" s="547"/>
      <c r="AA587" s="548">
        <v>0.39861111111111103</v>
      </c>
      <c r="AB587" s="566">
        <f t="shared" si="133"/>
        <v>0</v>
      </c>
      <c r="AC587" s="566">
        <f t="shared" si="134"/>
        <v>0</v>
      </c>
      <c r="AD587" s="566">
        <f t="shared" si="135"/>
        <v>0</v>
      </c>
      <c r="AE587" s="566">
        <f t="shared" si="136"/>
        <v>0</v>
      </c>
      <c r="AF587" s="566">
        <f t="shared" si="137"/>
        <v>0</v>
      </c>
      <c r="AG587" s="566">
        <f t="shared" si="138"/>
        <v>0.5</v>
      </c>
      <c r="AH587" s="567">
        <f t="shared" si="139"/>
        <v>0.5</v>
      </c>
    </row>
    <row r="588" spans="18:34" x14ac:dyDescent="0.25">
      <c r="R588" s="548">
        <v>0.39930555555555503</v>
      </c>
      <c r="S588" s="564">
        <f t="shared" si="126"/>
        <v>0</v>
      </c>
      <c r="T588" s="564">
        <f t="shared" si="127"/>
        <v>0</v>
      </c>
      <c r="U588" s="564">
        <f t="shared" si="128"/>
        <v>0</v>
      </c>
      <c r="V588" s="564">
        <f t="shared" si="129"/>
        <v>0</v>
      </c>
      <c r="W588" s="564">
        <f t="shared" si="130"/>
        <v>0</v>
      </c>
      <c r="X588" s="564">
        <f t="shared" si="131"/>
        <v>0.25</v>
      </c>
      <c r="Y588" s="565">
        <f t="shared" si="132"/>
        <v>0.25</v>
      </c>
      <c r="Z588" s="547"/>
      <c r="AA588" s="548">
        <v>0.39930555555555503</v>
      </c>
      <c r="AB588" s="566">
        <f t="shared" si="133"/>
        <v>0</v>
      </c>
      <c r="AC588" s="566">
        <f t="shared" si="134"/>
        <v>0</v>
      </c>
      <c r="AD588" s="566">
        <f t="shared" si="135"/>
        <v>0</v>
      </c>
      <c r="AE588" s="566">
        <f t="shared" si="136"/>
        <v>0</v>
      </c>
      <c r="AF588" s="566">
        <f t="shared" si="137"/>
        <v>0</v>
      </c>
      <c r="AG588" s="566">
        <f t="shared" si="138"/>
        <v>0.5</v>
      </c>
      <c r="AH588" s="567">
        <f t="shared" si="139"/>
        <v>0.5</v>
      </c>
    </row>
    <row r="589" spans="18:34" x14ac:dyDescent="0.25">
      <c r="R589" s="548">
        <v>0.4</v>
      </c>
      <c r="S589" s="564">
        <f t="shared" si="126"/>
        <v>0</v>
      </c>
      <c r="T589" s="564">
        <f t="shared" si="127"/>
        <v>0</v>
      </c>
      <c r="U589" s="564">
        <f t="shared" si="128"/>
        <v>0</v>
      </c>
      <c r="V589" s="564">
        <f t="shared" si="129"/>
        <v>0</v>
      </c>
      <c r="W589" s="564">
        <f t="shared" si="130"/>
        <v>0</v>
      </c>
      <c r="X589" s="564">
        <f t="shared" si="131"/>
        <v>0.25</v>
      </c>
      <c r="Y589" s="565">
        <f t="shared" si="132"/>
        <v>0.25</v>
      </c>
      <c r="Z589" s="547"/>
      <c r="AA589" s="548">
        <v>0.4</v>
      </c>
      <c r="AB589" s="566">
        <f t="shared" si="133"/>
        <v>0</v>
      </c>
      <c r="AC589" s="566">
        <f t="shared" si="134"/>
        <v>0</v>
      </c>
      <c r="AD589" s="566">
        <f t="shared" si="135"/>
        <v>0</v>
      </c>
      <c r="AE589" s="566">
        <f t="shared" si="136"/>
        <v>0</v>
      </c>
      <c r="AF589" s="566">
        <f t="shared" si="137"/>
        <v>0</v>
      </c>
      <c r="AG589" s="566">
        <f t="shared" si="138"/>
        <v>0.5</v>
      </c>
      <c r="AH589" s="567">
        <f t="shared" si="139"/>
        <v>0.5</v>
      </c>
    </row>
    <row r="590" spans="18:34" x14ac:dyDescent="0.25">
      <c r="R590" s="548">
        <v>0.40069444444444402</v>
      </c>
      <c r="S590" s="564">
        <f t="shared" si="126"/>
        <v>0</v>
      </c>
      <c r="T590" s="564">
        <f t="shared" si="127"/>
        <v>0</v>
      </c>
      <c r="U590" s="564">
        <f t="shared" si="128"/>
        <v>0</v>
      </c>
      <c r="V590" s="564">
        <f t="shared" si="129"/>
        <v>0</v>
      </c>
      <c r="W590" s="564">
        <f t="shared" si="130"/>
        <v>0</v>
      </c>
      <c r="X590" s="564">
        <f t="shared" si="131"/>
        <v>0.25</v>
      </c>
      <c r="Y590" s="565">
        <f t="shared" si="132"/>
        <v>0.25</v>
      </c>
      <c r="Z590" s="547"/>
      <c r="AA590" s="548">
        <v>0.40069444444444402</v>
      </c>
      <c r="AB590" s="566">
        <f t="shared" si="133"/>
        <v>0</v>
      </c>
      <c r="AC590" s="566">
        <f t="shared" si="134"/>
        <v>0</v>
      </c>
      <c r="AD590" s="566">
        <f t="shared" si="135"/>
        <v>0</v>
      </c>
      <c r="AE590" s="566">
        <f t="shared" si="136"/>
        <v>0</v>
      </c>
      <c r="AF590" s="566">
        <f t="shared" si="137"/>
        <v>0</v>
      </c>
      <c r="AG590" s="566">
        <f t="shared" si="138"/>
        <v>0.5</v>
      </c>
      <c r="AH590" s="567">
        <f t="shared" si="139"/>
        <v>0.5</v>
      </c>
    </row>
    <row r="591" spans="18:34" x14ac:dyDescent="0.25">
      <c r="R591" s="548">
        <v>0.40138888888888802</v>
      </c>
      <c r="S591" s="564">
        <f t="shared" si="126"/>
        <v>0</v>
      </c>
      <c r="T591" s="564">
        <f t="shared" si="127"/>
        <v>0</v>
      </c>
      <c r="U591" s="564">
        <f t="shared" si="128"/>
        <v>0</v>
      </c>
      <c r="V591" s="564">
        <f t="shared" si="129"/>
        <v>0</v>
      </c>
      <c r="W591" s="564">
        <f t="shared" si="130"/>
        <v>0</v>
      </c>
      <c r="X591" s="564">
        <f t="shared" si="131"/>
        <v>0.25</v>
      </c>
      <c r="Y591" s="565">
        <f t="shared" si="132"/>
        <v>0.25</v>
      </c>
      <c r="Z591" s="547"/>
      <c r="AA591" s="548">
        <v>0.40138888888888802</v>
      </c>
      <c r="AB591" s="566">
        <f t="shared" si="133"/>
        <v>0</v>
      </c>
      <c r="AC591" s="566">
        <f t="shared" si="134"/>
        <v>0</v>
      </c>
      <c r="AD591" s="566">
        <f t="shared" si="135"/>
        <v>0</v>
      </c>
      <c r="AE591" s="566">
        <f t="shared" si="136"/>
        <v>0</v>
      </c>
      <c r="AF591" s="566">
        <f t="shared" si="137"/>
        <v>0</v>
      </c>
      <c r="AG591" s="566">
        <f t="shared" si="138"/>
        <v>0.5</v>
      </c>
      <c r="AH591" s="567">
        <f t="shared" si="139"/>
        <v>0.5</v>
      </c>
    </row>
    <row r="592" spans="18:34" x14ac:dyDescent="0.25">
      <c r="R592" s="548">
        <v>0.40208333333333302</v>
      </c>
      <c r="S592" s="564">
        <f t="shared" si="126"/>
        <v>0</v>
      </c>
      <c r="T592" s="564">
        <f t="shared" si="127"/>
        <v>0</v>
      </c>
      <c r="U592" s="564">
        <f t="shared" si="128"/>
        <v>0</v>
      </c>
      <c r="V592" s="564">
        <f t="shared" si="129"/>
        <v>0</v>
      </c>
      <c r="W592" s="564">
        <f t="shared" si="130"/>
        <v>0</v>
      </c>
      <c r="X592" s="564">
        <f t="shared" si="131"/>
        <v>0.25</v>
      </c>
      <c r="Y592" s="565">
        <f t="shared" si="132"/>
        <v>0.25</v>
      </c>
      <c r="Z592" s="547"/>
      <c r="AA592" s="548">
        <v>0.40208333333333302</v>
      </c>
      <c r="AB592" s="566">
        <f t="shared" si="133"/>
        <v>0</v>
      </c>
      <c r="AC592" s="566">
        <f t="shared" si="134"/>
        <v>0</v>
      </c>
      <c r="AD592" s="566">
        <f t="shared" si="135"/>
        <v>0</v>
      </c>
      <c r="AE592" s="566">
        <f t="shared" si="136"/>
        <v>0</v>
      </c>
      <c r="AF592" s="566">
        <f t="shared" si="137"/>
        <v>0</v>
      </c>
      <c r="AG592" s="566">
        <f t="shared" si="138"/>
        <v>0.5</v>
      </c>
      <c r="AH592" s="567">
        <f t="shared" si="139"/>
        <v>0.5</v>
      </c>
    </row>
    <row r="593" spans="18:34" x14ac:dyDescent="0.25">
      <c r="R593" s="548">
        <v>0.40277777777777701</v>
      </c>
      <c r="S593" s="564">
        <f t="shared" si="126"/>
        <v>0</v>
      </c>
      <c r="T593" s="564">
        <f t="shared" si="127"/>
        <v>0</v>
      </c>
      <c r="U593" s="564">
        <f t="shared" si="128"/>
        <v>0</v>
      </c>
      <c r="V593" s="564">
        <f t="shared" si="129"/>
        <v>0</v>
      </c>
      <c r="W593" s="564">
        <f t="shared" si="130"/>
        <v>0</v>
      </c>
      <c r="X593" s="564">
        <f t="shared" si="131"/>
        <v>0.25</v>
      </c>
      <c r="Y593" s="565">
        <f t="shared" si="132"/>
        <v>0.25</v>
      </c>
      <c r="Z593" s="547"/>
      <c r="AA593" s="548">
        <v>0.40277777777777701</v>
      </c>
      <c r="AB593" s="566">
        <f t="shared" si="133"/>
        <v>0</v>
      </c>
      <c r="AC593" s="566">
        <f t="shared" si="134"/>
        <v>0</v>
      </c>
      <c r="AD593" s="566">
        <f t="shared" si="135"/>
        <v>0</v>
      </c>
      <c r="AE593" s="566">
        <f t="shared" si="136"/>
        <v>0</v>
      </c>
      <c r="AF593" s="566">
        <f t="shared" si="137"/>
        <v>0</v>
      </c>
      <c r="AG593" s="566">
        <f t="shared" si="138"/>
        <v>0.5</v>
      </c>
      <c r="AH593" s="567">
        <f t="shared" si="139"/>
        <v>0.5</v>
      </c>
    </row>
    <row r="594" spans="18:34" x14ac:dyDescent="0.25">
      <c r="R594" s="548">
        <v>0.40347222222222201</v>
      </c>
      <c r="S594" s="564">
        <f t="shared" si="126"/>
        <v>0</v>
      </c>
      <c r="T594" s="564">
        <f t="shared" si="127"/>
        <v>0</v>
      </c>
      <c r="U594" s="564">
        <f t="shared" si="128"/>
        <v>0</v>
      </c>
      <c r="V594" s="564">
        <f t="shared" si="129"/>
        <v>0</v>
      </c>
      <c r="W594" s="564">
        <f t="shared" si="130"/>
        <v>0</v>
      </c>
      <c r="X594" s="564">
        <f t="shared" si="131"/>
        <v>0.25</v>
      </c>
      <c r="Y594" s="565">
        <f t="shared" si="132"/>
        <v>0.25</v>
      </c>
      <c r="Z594" s="547"/>
      <c r="AA594" s="548">
        <v>0.40347222222222201</v>
      </c>
      <c r="AB594" s="566">
        <f t="shared" si="133"/>
        <v>0</v>
      </c>
      <c r="AC594" s="566">
        <f t="shared" si="134"/>
        <v>0</v>
      </c>
      <c r="AD594" s="566">
        <f t="shared" si="135"/>
        <v>0</v>
      </c>
      <c r="AE594" s="566">
        <f t="shared" si="136"/>
        <v>0</v>
      </c>
      <c r="AF594" s="566">
        <f t="shared" si="137"/>
        <v>0</v>
      </c>
      <c r="AG594" s="566">
        <f t="shared" si="138"/>
        <v>0.5</v>
      </c>
      <c r="AH594" s="567">
        <f t="shared" si="139"/>
        <v>0.5</v>
      </c>
    </row>
    <row r="595" spans="18:34" x14ac:dyDescent="0.25">
      <c r="R595" s="548">
        <v>0.40416666666666601</v>
      </c>
      <c r="S595" s="564">
        <f t="shared" si="126"/>
        <v>0</v>
      </c>
      <c r="T595" s="564">
        <f t="shared" si="127"/>
        <v>0</v>
      </c>
      <c r="U595" s="564">
        <f t="shared" si="128"/>
        <v>0</v>
      </c>
      <c r="V595" s="564">
        <f t="shared" si="129"/>
        <v>0</v>
      </c>
      <c r="W595" s="564">
        <f t="shared" si="130"/>
        <v>0</v>
      </c>
      <c r="X595" s="564">
        <f t="shared" si="131"/>
        <v>0.25</v>
      </c>
      <c r="Y595" s="565">
        <f t="shared" si="132"/>
        <v>0.25</v>
      </c>
      <c r="Z595" s="547"/>
      <c r="AA595" s="548">
        <v>0.40416666666666601</v>
      </c>
      <c r="AB595" s="566">
        <f t="shared" si="133"/>
        <v>0</v>
      </c>
      <c r="AC595" s="566">
        <f t="shared" si="134"/>
        <v>0</v>
      </c>
      <c r="AD595" s="566">
        <f t="shared" si="135"/>
        <v>0</v>
      </c>
      <c r="AE595" s="566">
        <f t="shared" si="136"/>
        <v>0</v>
      </c>
      <c r="AF595" s="566">
        <f t="shared" si="137"/>
        <v>0</v>
      </c>
      <c r="AG595" s="566">
        <f t="shared" si="138"/>
        <v>0.5</v>
      </c>
      <c r="AH595" s="567">
        <f t="shared" si="139"/>
        <v>0.5</v>
      </c>
    </row>
    <row r="596" spans="18:34" x14ac:dyDescent="0.25">
      <c r="R596" s="548">
        <v>0.40486111111111101</v>
      </c>
      <c r="S596" s="564">
        <f t="shared" si="126"/>
        <v>0</v>
      </c>
      <c r="T596" s="564">
        <f t="shared" si="127"/>
        <v>0</v>
      </c>
      <c r="U596" s="564">
        <f t="shared" si="128"/>
        <v>0</v>
      </c>
      <c r="V596" s="564">
        <f t="shared" si="129"/>
        <v>0</v>
      </c>
      <c r="W596" s="564">
        <f t="shared" si="130"/>
        <v>0</v>
      </c>
      <c r="X596" s="564">
        <f t="shared" si="131"/>
        <v>0.25</v>
      </c>
      <c r="Y596" s="565">
        <f t="shared" si="132"/>
        <v>0.25</v>
      </c>
      <c r="Z596" s="547"/>
      <c r="AA596" s="548">
        <v>0.40486111111111101</v>
      </c>
      <c r="AB596" s="566">
        <f t="shared" si="133"/>
        <v>0</v>
      </c>
      <c r="AC596" s="566">
        <f t="shared" si="134"/>
        <v>0</v>
      </c>
      <c r="AD596" s="566">
        <f t="shared" si="135"/>
        <v>0</v>
      </c>
      <c r="AE596" s="566">
        <f t="shared" si="136"/>
        <v>0</v>
      </c>
      <c r="AF596" s="566">
        <f t="shared" si="137"/>
        <v>0</v>
      </c>
      <c r="AG596" s="566">
        <f t="shared" si="138"/>
        <v>0.5</v>
      </c>
      <c r="AH596" s="567">
        <f t="shared" si="139"/>
        <v>0.5</v>
      </c>
    </row>
    <row r="597" spans="18:34" x14ac:dyDescent="0.25">
      <c r="R597" s="548">
        <v>0.405555555555555</v>
      </c>
      <c r="S597" s="564">
        <f t="shared" si="126"/>
        <v>0</v>
      </c>
      <c r="T597" s="564">
        <f t="shared" si="127"/>
        <v>0</v>
      </c>
      <c r="U597" s="564">
        <f t="shared" si="128"/>
        <v>0</v>
      </c>
      <c r="V597" s="564">
        <f t="shared" si="129"/>
        <v>0</v>
      </c>
      <c r="W597" s="564">
        <f t="shared" si="130"/>
        <v>0</v>
      </c>
      <c r="X597" s="564">
        <f t="shared" si="131"/>
        <v>0.25</v>
      </c>
      <c r="Y597" s="565">
        <f t="shared" si="132"/>
        <v>0.25</v>
      </c>
      <c r="Z597" s="547"/>
      <c r="AA597" s="548">
        <v>0.405555555555555</v>
      </c>
      <c r="AB597" s="566">
        <f t="shared" si="133"/>
        <v>0</v>
      </c>
      <c r="AC597" s="566">
        <f t="shared" si="134"/>
        <v>0</v>
      </c>
      <c r="AD597" s="566">
        <f t="shared" si="135"/>
        <v>0</v>
      </c>
      <c r="AE597" s="566">
        <f t="shared" si="136"/>
        <v>0</v>
      </c>
      <c r="AF597" s="566">
        <f t="shared" si="137"/>
        <v>0</v>
      </c>
      <c r="AG597" s="566">
        <f t="shared" si="138"/>
        <v>0.5</v>
      </c>
      <c r="AH597" s="567">
        <f t="shared" si="139"/>
        <v>0.5</v>
      </c>
    </row>
    <row r="598" spans="18:34" x14ac:dyDescent="0.25">
      <c r="R598" s="548">
        <v>0.40625</v>
      </c>
      <c r="S598" s="564">
        <f t="shared" si="126"/>
        <v>0</v>
      </c>
      <c r="T598" s="564">
        <f t="shared" si="127"/>
        <v>0</v>
      </c>
      <c r="U598" s="564">
        <f t="shared" si="128"/>
        <v>0</v>
      </c>
      <c r="V598" s="564">
        <f t="shared" si="129"/>
        <v>0</v>
      </c>
      <c r="W598" s="564">
        <f t="shared" si="130"/>
        <v>0</v>
      </c>
      <c r="X598" s="564">
        <f t="shared" si="131"/>
        <v>0.25</v>
      </c>
      <c r="Y598" s="565">
        <f t="shared" si="132"/>
        <v>0.25</v>
      </c>
      <c r="Z598" s="547"/>
      <c r="AA598" s="548">
        <v>0.40625</v>
      </c>
      <c r="AB598" s="566">
        <f t="shared" si="133"/>
        <v>0</v>
      </c>
      <c r="AC598" s="566">
        <f t="shared" si="134"/>
        <v>0</v>
      </c>
      <c r="AD598" s="566">
        <f t="shared" si="135"/>
        <v>0</v>
      </c>
      <c r="AE598" s="566">
        <f t="shared" si="136"/>
        <v>0</v>
      </c>
      <c r="AF598" s="566">
        <f t="shared" si="137"/>
        <v>0</v>
      </c>
      <c r="AG598" s="566">
        <f t="shared" si="138"/>
        <v>0.5</v>
      </c>
      <c r="AH598" s="567">
        <f t="shared" si="139"/>
        <v>0.5</v>
      </c>
    </row>
    <row r="599" spans="18:34" x14ac:dyDescent="0.25">
      <c r="R599" s="548">
        <v>0.406944444444444</v>
      </c>
      <c r="S599" s="564">
        <f t="shared" si="126"/>
        <v>0</v>
      </c>
      <c r="T599" s="564">
        <f t="shared" si="127"/>
        <v>0</v>
      </c>
      <c r="U599" s="564">
        <f t="shared" si="128"/>
        <v>0</v>
      </c>
      <c r="V599" s="564">
        <f t="shared" si="129"/>
        <v>0</v>
      </c>
      <c r="W599" s="564">
        <f t="shared" si="130"/>
        <v>0</v>
      </c>
      <c r="X599" s="564">
        <f t="shared" si="131"/>
        <v>0.25</v>
      </c>
      <c r="Y599" s="565">
        <f t="shared" si="132"/>
        <v>0.25</v>
      </c>
      <c r="Z599" s="547"/>
      <c r="AA599" s="548">
        <v>0.406944444444444</v>
      </c>
      <c r="AB599" s="566">
        <f t="shared" si="133"/>
        <v>0</v>
      </c>
      <c r="AC599" s="566">
        <f t="shared" si="134"/>
        <v>0</v>
      </c>
      <c r="AD599" s="566">
        <f t="shared" si="135"/>
        <v>0</v>
      </c>
      <c r="AE599" s="566">
        <f t="shared" si="136"/>
        <v>0</v>
      </c>
      <c r="AF599" s="566">
        <f t="shared" si="137"/>
        <v>0</v>
      </c>
      <c r="AG599" s="566">
        <f t="shared" si="138"/>
        <v>0.5</v>
      </c>
      <c r="AH599" s="567">
        <f t="shared" si="139"/>
        <v>0.5</v>
      </c>
    </row>
    <row r="600" spans="18:34" x14ac:dyDescent="0.25">
      <c r="R600" s="548">
        <v>0.407638888888888</v>
      </c>
      <c r="S600" s="564">
        <f t="shared" si="126"/>
        <v>0</v>
      </c>
      <c r="T600" s="564">
        <f t="shared" si="127"/>
        <v>0</v>
      </c>
      <c r="U600" s="564">
        <f t="shared" si="128"/>
        <v>0</v>
      </c>
      <c r="V600" s="564">
        <f t="shared" si="129"/>
        <v>0</v>
      </c>
      <c r="W600" s="564">
        <f t="shared" si="130"/>
        <v>0</v>
      </c>
      <c r="X600" s="564">
        <f t="shared" si="131"/>
        <v>0.25</v>
      </c>
      <c r="Y600" s="565">
        <f t="shared" si="132"/>
        <v>0.25</v>
      </c>
      <c r="Z600" s="547"/>
      <c r="AA600" s="548">
        <v>0.407638888888888</v>
      </c>
      <c r="AB600" s="566">
        <f t="shared" si="133"/>
        <v>0</v>
      </c>
      <c r="AC600" s="566">
        <f t="shared" si="134"/>
        <v>0</v>
      </c>
      <c r="AD600" s="566">
        <f t="shared" si="135"/>
        <v>0</v>
      </c>
      <c r="AE600" s="566">
        <f t="shared" si="136"/>
        <v>0</v>
      </c>
      <c r="AF600" s="566">
        <f t="shared" si="137"/>
        <v>0</v>
      </c>
      <c r="AG600" s="566">
        <f t="shared" si="138"/>
        <v>0.5</v>
      </c>
      <c r="AH600" s="567">
        <f t="shared" si="139"/>
        <v>0.5</v>
      </c>
    </row>
    <row r="601" spans="18:34" x14ac:dyDescent="0.25">
      <c r="R601" s="548">
        <v>0.40833333333333299</v>
      </c>
      <c r="S601" s="564">
        <f t="shared" si="126"/>
        <v>0</v>
      </c>
      <c r="T601" s="564">
        <f t="shared" si="127"/>
        <v>0</v>
      </c>
      <c r="U601" s="564">
        <f t="shared" si="128"/>
        <v>0</v>
      </c>
      <c r="V601" s="564">
        <f t="shared" si="129"/>
        <v>0</v>
      </c>
      <c r="W601" s="564">
        <f t="shared" si="130"/>
        <v>0</v>
      </c>
      <c r="X601" s="564">
        <f t="shared" si="131"/>
        <v>0.25</v>
      </c>
      <c r="Y601" s="565">
        <f t="shared" si="132"/>
        <v>0.25</v>
      </c>
      <c r="Z601" s="547"/>
      <c r="AA601" s="548">
        <v>0.40833333333333299</v>
      </c>
      <c r="AB601" s="566">
        <f t="shared" si="133"/>
        <v>0</v>
      </c>
      <c r="AC601" s="566">
        <f t="shared" si="134"/>
        <v>0</v>
      </c>
      <c r="AD601" s="566">
        <f t="shared" si="135"/>
        <v>0</v>
      </c>
      <c r="AE601" s="566">
        <f t="shared" si="136"/>
        <v>0</v>
      </c>
      <c r="AF601" s="566">
        <f t="shared" si="137"/>
        <v>0</v>
      </c>
      <c r="AG601" s="566">
        <f t="shared" si="138"/>
        <v>0.5</v>
      </c>
      <c r="AH601" s="567">
        <f t="shared" si="139"/>
        <v>0.5</v>
      </c>
    </row>
    <row r="602" spans="18:34" x14ac:dyDescent="0.25">
      <c r="R602" s="548">
        <v>0.40902777777777699</v>
      </c>
      <c r="S602" s="564">
        <f t="shared" si="126"/>
        <v>0</v>
      </c>
      <c r="T602" s="564">
        <f t="shared" si="127"/>
        <v>0</v>
      </c>
      <c r="U602" s="564">
        <f t="shared" si="128"/>
        <v>0</v>
      </c>
      <c r="V602" s="564">
        <f t="shared" si="129"/>
        <v>0</v>
      </c>
      <c r="W602" s="564">
        <f t="shared" si="130"/>
        <v>0</v>
      </c>
      <c r="X602" s="564">
        <f t="shared" si="131"/>
        <v>0.25</v>
      </c>
      <c r="Y602" s="565">
        <f t="shared" si="132"/>
        <v>0.25</v>
      </c>
      <c r="Z602" s="547"/>
      <c r="AA602" s="548">
        <v>0.40902777777777699</v>
      </c>
      <c r="AB602" s="566">
        <f t="shared" si="133"/>
        <v>0</v>
      </c>
      <c r="AC602" s="566">
        <f t="shared" si="134"/>
        <v>0</v>
      </c>
      <c r="AD602" s="566">
        <f t="shared" si="135"/>
        <v>0</v>
      </c>
      <c r="AE602" s="566">
        <f t="shared" si="136"/>
        <v>0</v>
      </c>
      <c r="AF602" s="566">
        <f t="shared" si="137"/>
        <v>0</v>
      </c>
      <c r="AG602" s="566">
        <f t="shared" si="138"/>
        <v>0.5</v>
      </c>
      <c r="AH602" s="567">
        <f t="shared" si="139"/>
        <v>0.5</v>
      </c>
    </row>
    <row r="603" spans="18:34" x14ac:dyDescent="0.25">
      <c r="R603" s="548">
        <v>0.40972222222222199</v>
      </c>
      <c r="S603" s="564">
        <f t="shared" si="126"/>
        <v>0</v>
      </c>
      <c r="T603" s="564">
        <f t="shared" si="127"/>
        <v>0</v>
      </c>
      <c r="U603" s="564">
        <f t="shared" si="128"/>
        <v>0</v>
      </c>
      <c r="V603" s="564">
        <f t="shared" si="129"/>
        <v>0</v>
      </c>
      <c r="W603" s="564">
        <f t="shared" si="130"/>
        <v>0</v>
      </c>
      <c r="X603" s="564">
        <f t="shared" si="131"/>
        <v>0.25</v>
      </c>
      <c r="Y603" s="565">
        <f t="shared" si="132"/>
        <v>0.25</v>
      </c>
      <c r="Z603" s="547"/>
      <c r="AA603" s="548">
        <v>0.40972222222222199</v>
      </c>
      <c r="AB603" s="566">
        <f t="shared" si="133"/>
        <v>0</v>
      </c>
      <c r="AC603" s="566">
        <f t="shared" si="134"/>
        <v>0</v>
      </c>
      <c r="AD603" s="566">
        <f t="shared" si="135"/>
        <v>0</v>
      </c>
      <c r="AE603" s="566">
        <f t="shared" si="136"/>
        <v>0</v>
      </c>
      <c r="AF603" s="566">
        <f t="shared" si="137"/>
        <v>0</v>
      </c>
      <c r="AG603" s="566">
        <f t="shared" si="138"/>
        <v>0.5</v>
      </c>
      <c r="AH603" s="567">
        <f t="shared" si="139"/>
        <v>0.5</v>
      </c>
    </row>
    <row r="604" spans="18:34" x14ac:dyDescent="0.25">
      <c r="R604" s="548">
        <v>0.41041666666666599</v>
      </c>
      <c r="S604" s="564">
        <f t="shared" si="126"/>
        <v>0</v>
      </c>
      <c r="T604" s="564">
        <f t="shared" si="127"/>
        <v>0</v>
      </c>
      <c r="U604" s="564">
        <f t="shared" si="128"/>
        <v>0</v>
      </c>
      <c r="V604" s="564">
        <f t="shared" si="129"/>
        <v>0</v>
      </c>
      <c r="W604" s="564">
        <f t="shared" si="130"/>
        <v>0</v>
      </c>
      <c r="X604" s="564">
        <f t="shared" si="131"/>
        <v>0.25</v>
      </c>
      <c r="Y604" s="565">
        <f t="shared" si="132"/>
        <v>0.25</v>
      </c>
      <c r="Z604" s="547"/>
      <c r="AA604" s="548">
        <v>0.41041666666666599</v>
      </c>
      <c r="AB604" s="566">
        <f t="shared" si="133"/>
        <v>0</v>
      </c>
      <c r="AC604" s="566">
        <f t="shared" si="134"/>
        <v>0</v>
      </c>
      <c r="AD604" s="566">
        <f t="shared" si="135"/>
        <v>0</v>
      </c>
      <c r="AE604" s="566">
        <f t="shared" si="136"/>
        <v>0</v>
      </c>
      <c r="AF604" s="566">
        <f t="shared" si="137"/>
        <v>0</v>
      </c>
      <c r="AG604" s="566">
        <f t="shared" si="138"/>
        <v>0.5</v>
      </c>
      <c r="AH604" s="567">
        <f t="shared" si="139"/>
        <v>0.5</v>
      </c>
    </row>
    <row r="605" spans="18:34" x14ac:dyDescent="0.25">
      <c r="R605" s="548">
        <v>0.41111111111111098</v>
      </c>
      <c r="S605" s="564">
        <f t="shared" si="126"/>
        <v>0</v>
      </c>
      <c r="T605" s="564">
        <f t="shared" si="127"/>
        <v>0</v>
      </c>
      <c r="U605" s="564">
        <f t="shared" si="128"/>
        <v>0</v>
      </c>
      <c r="V605" s="564">
        <f t="shared" si="129"/>
        <v>0</v>
      </c>
      <c r="W605" s="564">
        <f t="shared" si="130"/>
        <v>0</v>
      </c>
      <c r="X605" s="564">
        <f t="shared" si="131"/>
        <v>0.25</v>
      </c>
      <c r="Y605" s="565">
        <f t="shared" si="132"/>
        <v>0.25</v>
      </c>
      <c r="Z605" s="547"/>
      <c r="AA605" s="548">
        <v>0.41111111111111098</v>
      </c>
      <c r="AB605" s="566">
        <f t="shared" si="133"/>
        <v>0</v>
      </c>
      <c r="AC605" s="566">
        <f t="shared" si="134"/>
        <v>0</v>
      </c>
      <c r="AD605" s="566">
        <f t="shared" si="135"/>
        <v>0</v>
      </c>
      <c r="AE605" s="566">
        <f t="shared" si="136"/>
        <v>0</v>
      </c>
      <c r="AF605" s="566">
        <f t="shared" si="137"/>
        <v>0</v>
      </c>
      <c r="AG605" s="566">
        <f t="shared" si="138"/>
        <v>0.5</v>
      </c>
      <c r="AH605" s="567">
        <f t="shared" si="139"/>
        <v>0.5</v>
      </c>
    </row>
    <row r="606" spans="18:34" x14ac:dyDescent="0.25">
      <c r="R606" s="548">
        <v>0.41180555555555498</v>
      </c>
      <c r="S606" s="564">
        <f t="shared" si="126"/>
        <v>0</v>
      </c>
      <c r="T606" s="564">
        <f t="shared" si="127"/>
        <v>0</v>
      </c>
      <c r="U606" s="564">
        <f t="shared" si="128"/>
        <v>0</v>
      </c>
      <c r="V606" s="564">
        <f t="shared" si="129"/>
        <v>0</v>
      </c>
      <c r="W606" s="564">
        <f t="shared" si="130"/>
        <v>0</v>
      </c>
      <c r="X606" s="564">
        <f t="shared" si="131"/>
        <v>0.25</v>
      </c>
      <c r="Y606" s="565">
        <f t="shared" si="132"/>
        <v>0.25</v>
      </c>
      <c r="Z606" s="547"/>
      <c r="AA606" s="548">
        <v>0.41180555555555498</v>
      </c>
      <c r="AB606" s="566">
        <f t="shared" si="133"/>
        <v>0</v>
      </c>
      <c r="AC606" s="566">
        <f t="shared" si="134"/>
        <v>0</v>
      </c>
      <c r="AD606" s="566">
        <f t="shared" si="135"/>
        <v>0</v>
      </c>
      <c r="AE606" s="566">
        <f t="shared" si="136"/>
        <v>0</v>
      </c>
      <c r="AF606" s="566">
        <f t="shared" si="137"/>
        <v>0</v>
      </c>
      <c r="AG606" s="566">
        <f t="shared" si="138"/>
        <v>0.5</v>
      </c>
      <c r="AH606" s="567">
        <f t="shared" si="139"/>
        <v>0.5</v>
      </c>
    </row>
    <row r="607" spans="18:34" x14ac:dyDescent="0.25">
      <c r="R607" s="548">
        <v>0.41249999999999998</v>
      </c>
      <c r="S607" s="564">
        <f t="shared" si="126"/>
        <v>0</v>
      </c>
      <c r="T607" s="564">
        <f t="shared" si="127"/>
        <v>0</v>
      </c>
      <c r="U607" s="564">
        <f t="shared" si="128"/>
        <v>0</v>
      </c>
      <c r="V607" s="564">
        <f t="shared" si="129"/>
        <v>0</v>
      </c>
      <c r="W607" s="564">
        <f t="shared" si="130"/>
        <v>0</v>
      </c>
      <c r="X607" s="564">
        <f t="shared" si="131"/>
        <v>0.25</v>
      </c>
      <c r="Y607" s="565">
        <f t="shared" si="132"/>
        <v>0.25</v>
      </c>
      <c r="Z607" s="547"/>
      <c r="AA607" s="548">
        <v>0.41249999999999998</v>
      </c>
      <c r="AB607" s="566">
        <f t="shared" si="133"/>
        <v>0</v>
      </c>
      <c r="AC607" s="566">
        <f t="shared" si="134"/>
        <v>0</v>
      </c>
      <c r="AD607" s="566">
        <f t="shared" si="135"/>
        <v>0</v>
      </c>
      <c r="AE607" s="566">
        <f t="shared" si="136"/>
        <v>0</v>
      </c>
      <c r="AF607" s="566">
        <f t="shared" si="137"/>
        <v>0</v>
      </c>
      <c r="AG607" s="566">
        <f t="shared" si="138"/>
        <v>0.5</v>
      </c>
      <c r="AH607" s="567">
        <f t="shared" si="139"/>
        <v>0.5</v>
      </c>
    </row>
    <row r="608" spans="18:34" x14ac:dyDescent="0.25">
      <c r="R608" s="548">
        <v>0.41319444444444398</v>
      </c>
      <c r="S608" s="564">
        <f t="shared" si="126"/>
        <v>0</v>
      </c>
      <c r="T608" s="564">
        <f t="shared" si="127"/>
        <v>0</v>
      </c>
      <c r="U608" s="564">
        <f t="shared" si="128"/>
        <v>0</v>
      </c>
      <c r="V608" s="564">
        <f t="shared" si="129"/>
        <v>0</v>
      </c>
      <c r="W608" s="564">
        <f t="shared" si="130"/>
        <v>0</v>
      </c>
      <c r="X608" s="564">
        <f t="shared" si="131"/>
        <v>0.25</v>
      </c>
      <c r="Y608" s="565">
        <f t="shared" si="132"/>
        <v>0.25</v>
      </c>
      <c r="Z608" s="547"/>
      <c r="AA608" s="548">
        <v>0.41319444444444398</v>
      </c>
      <c r="AB608" s="566">
        <f t="shared" si="133"/>
        <v>0</v>
      </c>
      <c r="AC608" s="566">
        <f t="shared" si="134"/>
        <v>0</v>
      </c>
      <c r="AD608" s="566">
        <f t="shared" si="135"/>
        <v>0</v>
      </c>
      <c r="AE608" s="566">
        <f t="shared" si="136"/>
        <v>0</v>
      </c>
      <c r="AF608" s="566">
        <f t="shared" si="137"/>
        <v>0</v>
      </c>
      <c r="AG608" s="566">
        <f t="shared" si="138"/>
        <v>0.5</v>
      </c>
      <c r="AH608" s="567">
        <f t="shared" si="139"/>
        <v>0.5</v>
      </c>
    </row>
    <row r="609" spans="18:34" x14ac:dyDescent="0.25">
      <c r="R609" s="548">
        <v>0.41388888888888797</v>
      </c>
      <c r="S609" s="564">
        <f t="shared" si="126"/>
        <v>0</v>
      </c>
      <c r="T609" s="564">
        <f t="shared" si="127"/>
        <v>0</v>
      </c>
      <c r="U609" s="564">
        <f t="shared" si="128"/>
        <v>0</v>
      </c>
      <c r="V609" s="564">
        <f t="shared" si="129"/>
        <v>0</v>
      </c>
      <c r="W609" s="564">
        <f t="shared" si="130"/>
        <v>0</v>
      </c>
      <c r="X609" s="564">
        <f t="shared" si="131"/>
        <v>0.25</v>
      </c>
      <c r="Y609" s="565">
        <f t="shared" si="132"/>
        <v>0.25</v>
      </c>
      <c r="Z609" s="547"/>
      <c r="AA609" s="548">
        <v>0.41388888888888797</v>
      </c>
      <c r="AB609" s="566">
        <f t="shared" si="133"/>
        <v>0</v>
      </c>
      <c r="AC609" s="566">
        <f t="shared" si="134"/>
        <v>0</v>
      </c>
      <c r="AD609" s="566">
        <f t="shared" si="135"/>
        <v>0</v>
      </c>
      <c r="AE609" s="566">
        <f t="shared" si="136"/>
        <v>0</v>
      </c>
      <c r="AF609" s="566">
        <f t="shared" si="137"/>
        <v>0</v>
      </c>
      <c r="AG609" s="566">
        <f t="shared" si="138"/>
        <v>0.5</v>
      </c>
      <c r="AH609" s="567">
        <f t="shared" si="139"/>
        <v>0.5</v>
      </c>
    </row>
    <row r="610" spans="18:34" x14ac:dyDescent="0.25">
      <c r="R610" s="548">
        <v>0.41458333333333303</v>
      </c>
      <c r="S610" s="564">
        <f t="shared" si="126"/>
        <v>0</v>
      </c>
      <c r="T610" s="564">
        <f t="shared" si="127"/>
        <v>0</v>
      </c>
      <c r="U610" s="564">
        <f t="shared" si="128"/>
        <v>0</v>
      </c>
      <c r="V610" s="564">
        <f t="shared" si="129"/>
        <v>0</v>
      </c>
      <c r="W610" s="564">
        <f t="shared" si="130"/>
        <v>0</v>
      </c>
      <c r="X610" s="564">
        <f t="shared" si="131"/>
        <v>0.25</v>
      </c>
      <c r="Y610" s="565">
        <f t="shared" si="132"/>
        <v>0.25</v>
      </c>
      <c r="Z610" s="547"/>
      <c r="AA610" s="548">
        <v>0.41458333333333303</v>
      </c>
      <c r="AB610" s="566">
        <f t="shared" si="133"/>
        <v>0</v>
      </c>
      <c r="AC610" s="566">
        <f t="shared" si="134"/>
        <v>0</v>
      </c>
      <c r="AD610" s="566">
        <f t="shared" si="135"/>
        <v>0</v>
      </c>
      <c r="AE610" s="566">
        <f t="shared" si="136"/>
        <v>0</v>
      </c>
      <c r="AF610" s="566">
        <f t="shared" si="137"/>
        <v>0</v>
      </c>
      <c r="AG610" s="566">
        <f t="shared" si="138"/>
        <v>0.5</v>
      </c>
      <c r="AH610" s="567">
        <f t="shared" si="139"/>
        <v>0.5</v>
      </c>
    </row>
    <row r="611" spans="18:34" x14ac:dyDescent="0.25">
      <c r="R611" s="548">
        <v>0.41527777777777702</v>
      </c>
      <c r="S611" s="564">
        <f t="shared" si="126"/>
        <v>0</v>
      </c>
      <c r="T611" s="564">
        <f t="shared" si="127"/>
        <v>0</v>
      </c>
      <c r="U611" s="564">
        <f t="shared" si="128"/>
        <v>0</v>
      </c>
      <c r="V611" s="564">
        <f t="shared" si="129"/>
        <v>0</v>
      </c>
      <c r="W611" s="564">
        <f t="shared" si="130"/>
        <v>0</v>
      </c>
      <c r="X611" s="564">
        <f t="shared" si="131"/>
        <v>0.25</v>
      </c>
      <c r="Y611" s="565">
        <f t="shared" si="132"/>
        <v>0.25</v>
      </c>
      <c r="Z611" s="547"/>
      <c r="AA611" s="548">
        <v>0.41527777777777702</v>
      </c>
      <c r="AB611" s="566">
        <f t="shared" si="133"/>
        <v>0</v>
      </c>
      <c r="AC611" s="566">
        <f t="shared" si="134"/>
        <v>0</v>
      </c>
      <c r="AD611" s="566">
        <f t="shared" si="135"/>
        <v>0</v>
      </c>
      <c r="AE611" s="566">
        <f t="shared" si="136"/>
        <v>0</v>
      </c>
      <c r="AF611" s="566">
        <f t="shared" si="137"/>
        <v>0</v>
      </c>
      <c r="AG611" s="566">
        <f t="shared" si="138"/>
        <v>0.5</v>
      </c>
      <c r="AH611" s="567">
        <f t="shared" si="139"/>
        <v>0.5</v>
      </c>
    </row>
    <row r="612" spans="18:34" x14ac:dyDescent="0.25">
      <c r="R612" s="548">
        <v>0.41597222222222202</v>
      </c>
      <c r="S612" s="564">
        <f t="shared" si="126"/>
        <v>0</v>
      </c>
      <c r="T612" s="564">
        <f t="shared" si="127"/>
        <v>0</v>
      </c>
      <c r="U612" s="564">
        <f t="shared" si="128"/>
        <v>0</v>
      </c>
      <c r="V612" s="564">
        <f t="shared" si="129"/>
        <v>0</v>
      </c>
      <c r="W612" s="564">
        <f t="shared" si="130"/>
        <v>0</v>
      </c>
      <c r="X612" s="564">
        <f t="shared" si="131"/>
        <v>0.25</v>
      </c>
      <c r="Y612" s="565">
        <f t="shared" si="132"/>
        <v>0.25</v>
      </c>
      <c r="Z612" s="547"/>
      <c r="AA612" s="548">
        <v>0.41597222222222202</v>
      </c>
      <c r="AB612" s="566">
        <f t="shared" si="133"/>
        <v>0</v>
      </c>
      <c r="AC612" s="566">
        <f t="shared" si="134"/>
        <v>0</v>
      </c>
      <c r="AD612" s="566">
        <f t="shared" si="135"/>
        <v>0</v>
      </c>
      <c r="AE612" s="566">
        <f t="shared" si="136"/>
        <v>0</v>
      </c>
      <c r="AF612" s="566">
        <f t="shared" si="137"/>
        <v>0</v>
      </c>
      <c r="AG612" s="566">
        <f t="shared" si="138"/>
        <v>0.5</v>
      </c>
      <c r="AH612" s="567">
        <f t="shared" si="139"/>
        <v>0.5</v>
      </c>
    </row>
    <row r="613" spans="18:34" x14ac:dyDescent="0.25">
      <c r="R613" s="548">
        <v>0.41666666666666602</v>
      </c>
      <c r="S613" s="564">
        <f t="shared" si="126"/>
        <v>0</v>
      </c>
      <c r="T613" s="564">
        <f t="shared" si="127"/>
        <v>0</v>
      </c>
      <c r="U613" s="564">
        <f t="shared" si="128"/>
        <v>0</v>
      </c>
      <c r="V613" s="564">
        <f t="shared" si="129"/>
        <v>0</v>
      </c>
      <c r="W613" s="564">
        <f t="shared" si="130"/>
        <v>0</v>
      </c>
      <c r="X613" s="564">
        <f t="shared" si="131"/>
        <v>0.25</v>
      </c>
      <c r="Y613" s="565">
        <f t="shared" si="132"/>
        <v>0.25</v>
      </c>
      <c r="Z613" s="547"/>
      <c r="AA613" s="548">
        <v>0.41666666666666602</v>
      </c>
      <c r="AB613" s="566">
        <f t="shared" si="133"/>
        <v>0</v>
      </c>
      <c r="AC613" s="566">
        <f t="shared" si="134"/>
        <v>0</v>
      </c>
      <c r="AD613" s="566">
        <f t="shared" si="135"/>
        <v>0</v>
      </c>
      <c r="AE613" s="566">
        <f t="shared" si="136"/>
        <v>0</v>
      </c>
      <c r="AF613" s="566">
        <f t="shared" si="137"/>
        <v>0</v>
      </c>
      <c r="AG613" s="566">
        <f t="shared" si="138"/>
        <v>0.5</v>
      </c>
      <c r="AH613" s="567">
        <f t="shared" si="139"/>
        <v>0.5</v>
      </c>
    </row>
    <row r="614" spans="18:34" x14ac:dyDescent="0.25">
      <c r="R614" s="548">
        <v>0.41736111111111102</v>
      </c>
      <c r="S614" s="564">
        <f t="shared" si="126"/>
        <v>0</v>
      </c>
      <c r="T614" s="564">
        <f t="shared" si="127"/>
        <v>0</v>
      </c>
      <c r="U614" s="564">
        <f t="shared" si="128"/>
        <v>0</v>
      </c>
      <c r="V614" s="564">
        <f t="shared" si="129"/>
        <v>0</v>
      </c>
      <c r="W614" s="564">
        <f t="shared" si="130"/>
        <v>0</v>
      </c>
      <c r="X614" s="564">
        <f t="shared" si="131"/>
        <v>0.25</v>
      </c>
      <c r="Y614" s="565">
        <f t="shared" si="132"/>
        <v>0.25</v>
      </c>
      <c r="Z614" s="547"/>
      <c r="AA614" s="548">
        <v>0.41736111111111102</v>
      </c>
      <c r="AB614" s="566">
        <f t="shared" si="133"/>
        <v>0</v>
      </c>
      <c r="AC614" s="566">
        <f t="shared" si="134"/>
        <v>0</v>
      </c>
      <c r="AD614" s="566">
        <f t="shared" si="135"/>
        <v>0</v>
      </c>
      <c r="AE614" s="566">
        <f t="shared" si="136"/>
        <v>0</v>
      </c>
      <c r="AF614" s="566">
        <f t="shared" si="137"/>
        <v>0</v>
      </c>
      <c r="AG614" s="566">
        <f t="shared" si="138"/>
        <v>0.5</v>
      </c>
      <c r="AH614" s="567">
        <f t="shared" si="139"/>
        <v>0.5</v>
      </c>
    </row>
    <row r="615" spans="18:34" x14ac:dyDescent="0.25">
      <c r="R615" s="548">
        <v>0.41805555555555501</v>
      </c>
      <c r="S615" s="564">
        <f t="shared" si="126"/>
        <v>0</v>
      </c>
      <c r="T615" s="564">
        <f t="shared" si="127"/>
        <v>0</v>
      </c>
      <c r="U615" s="564">
        <f t="shared" si="128"/>
        <v>0</v>
      </c>
      <c r="V615" s="564">
        <f t="shared" si="129"/>
        <v>0</v>
      </c>
      <c r="W615" s="564">
        <f t="shared" si="130"/>
        <v>0</v>
      </c>
      <c r="X615" s="564">
        <f t="shared" si="131"/>
        <v>0.25</v>
      </c>
      <c r="Y615" s="565">
        <f t="shared" si="132"/>
        <v>0.25</v>
      </c>
      <c r="Z615" s="547"/>
      <c r="AA615" s="548">
        <v>0.41805555555555501</v>
      </c>
      <c r="AB615" s="566">
        <f t="shared" si="133"/>
        <v>0</v>
      </c>
      <c r="AC615" s="566">
        <f t="shared" si="134"/>
        <v>0</v>
      </c>
      <c r="AD615" s="566">
        <f t="shared" si="135"/>
        <v>0</v>
      </c>
      <c r="AE615" s="566">
        <f t="shared" si="136"/>
        <v>0</v>
      </c>
      <c r="AF615" s="566">
        <f t="shared" si="137"/>
        <v>0</v>
      </c>
      <c r="AG615" s="566">
        <f t="shared" si="138"/>
        <v>0.5</v>
      </c>
      <c r="AH615" s="567">
        <f t="shared" si="139"/>
        <v>0.5</v>
      </c>
    </row>
    <row r="616" spans="18:34" x14ac:dyDescent="0.25">
      <c r="R616" s="548">
        <v>0.41875000000000001</v>
      </c>
      <c r="S616" s="564">
        <f t="shared" si="126"/>
        <v>0</v>
      </c>
      <c r="T616" s="564">
        <f t="shared" si="127"/>
        <v>0</v>
      </c>
      <c r="U616" s="564">
        <f t="shared" si="128"/>
        <v>0</v>
      </c>
      <c r="V616" s="564">
        <f t="shared" si="129"/>
        <v>0</v>
      </c>
      <c r="W616" s="564">
        <f t="shared" si="130"/>
        <v>0</v>
      </c>
      <c r="X616" s="564">
        <f t="shared" si="131"/>
        <v>0.25</v>
      </c>
      <c r="Y616" s="565">
        <f t="shared" si="132"/>
        <v>0.25</v>
      </c>
      <c r="Z616" s="547"/>
      <c r="AA616" s="548">
        <v>0.41875000000000001</v>
      </c>
      <c r="AB616" s="566">
        <f t="shared" si="133"/>
        <v>0</v>
      </c>
      <c r="AC616" s="566">
        <f t="shared" si="134"/>
        <v>0</v>
      </c>
      <c r="AD616" s="566">
        <f t="shared" si="135"/>
        <v>0</v>
      </c>
      <c r="AE616" s="566">
        <f t="shared" si="136"/>
        <v>0</v>
      </c>
      <c r="AF616" s="566">
        <f t="shared" si="137"/>
        <v>0</v>
      </c>
      <c r="AG616" s="566">
        <f t="shared" si="138"/>
        <v>0.5</v>
      </c>
      <c r="AH616" s="567">
        <f t="shared" si="139"/>
        <v>0.5</v>
      </c>
    </row>
    <row r="617" spans="18:34" x14ac:dyDescent="0.25">
      <c r="R617" s="548">
        <v>0.41944444444444401</v>
      </c>
      <c r="S617" s="564">
        <f t="shared" si="126"/>
        <v>0</v>
      </c>
      <c r="T617" s="564">
        <f t="shared" si="127"/>
        <v>0</v>
      </c>
      <c r="U617" s="564">
        <f t="shared" si="128"/>
        <v>0</v>
      </c>
      <c r="V617" s="564">
        <f t="shared" si="129"/>
        <v>0</v>
      </c>
      <c r="W617" s="564">
        <f t="shared" si="130"/>
        <v>0</v>
      </c>
      <c r="X617" s="564">
        <f t="shared" si="131"/>
        <v>0.25</v>
      </c>
      <c r="Y617" s="565">
        <f t="shared" si="132"/>
        <v>0.25</v>
      </c>
      <c r="Z617" s="547"/>
      <c r="AA617" s="548">
        <v>0.41944444444444401</v>
      </c>
      <c r="AB617" s="566">
        <f t="shared" si="133"/>
        <v>0</v>
      </c>
      <c r="AC617" s="566">
        <f t="shared" si="134"/>
        <v>0</v>
      </c>
      <c r="AD617" s="566">
        <f t="shared" si="135"/>
        <v>0</v>
      </c>
      <c r="AE617" s="566">
        <f t="shared" si="136"/>
        <v>0</v>
      </c>
      <c r="AF617" s="566">
        <f t="shared" si="137"/>
        <v>0</v>
      </c>
      <c r="AG617" s="566">
        <f t="shared" si="138"/>
        <v>0.5</v>
      </c>
      <c r="AH617" s="567">
        <f t="shared" si="139"/>
        <v>0.5</v>
      </c>
    </row>
    <row r="618" spans="18:34" x14ac:dyDescent="0.25">
      <c r="R618" s="548">
        <v>0.42013888888888801</v>
      </c>
      <c r="S618" s="564">
        <f t="shared" si="126"/>
        <v>0</v>
      </c>
      <c r="T618" s="564">
        <f t="shared" si="127"/>
        <v>0</v>
      </c>
      <c r="U618" s="564">
        <f t="shared" si="128"/>
        <v>0</v>
      </c>
      <c r="V618" s="564">
        <f t="shared" si="129"/>
        <v>0</v>
      </c>
      <c r="W618" s="564">
        <f t="shared" si="130"/>
        <v>0</v>
      </c>
      <c r="X618" s="564">
        <f t="shared" si="131"/>
        <v>0.25</v>
      </c>
      <c r="Y618" s="565">
        <f t="shared" si="132"/>
        <v>0.25</v>
      </c>
      <c r="Z618" s="547"/>
      <c r="AA618" s="548">
        <v>0.42013888888888801</v>
      </c>
      <c r="AB618" s="566">
        <f t="shared" si="133"/>
        <v>0</v>
      </c>
      <c r="AC618" s="566">
        <f t="shared" si="134"/>
        <v>0</v>
      </c>
      <c r="AD618" s="566">
        <f t="shared" si="135"/>
        <v>0</v>
      </c>
      <c r="AE618" s="566">
        <f t="shared" si="136"/>
        <v>0</v>
      </c>
      <c r="AF618" s="566">
        <f t="shared" si="137"/>
        <v>0</v>
      </c>
      <c r="AG618" s="566">
        <f t="shared" si="138"/>
        <v>0.5</v>
      </c>
      <c r="AH618" s="567">
        <f t="shared" si="139"/>
        <v>0.5</v>
      </c>
    </row>
    <row r="619" spans="18:34" x14ac:dyDescent="0.25">
      <c r="R619" s="548">
        <v>0.420833333333333</v>
      </c>
      <c r="S619" s="564">
        <f t="shared" ref="S619:S682" si="140">$S$4</f>
        <v>0</v>
      </c>
      <c r="T619" s="564">
        <f t="shared" ref="T619:T682" si="141">$T$4</f>
        <v>0</v>
      </c>
      <c r="U619" s="564">
        <f t="shared" ref="U619:U682" si="142">$U$4</f>
        <v>0</v>
      </c>
      <c r="V619" s="564">
        <f t="shared" ref="V619:V682" si="143">$V$4</f>
        <v>0</v>
      </c>
      <c r="W619" s="564">
        <f t="shared" ref="W619:W682" si="144">-$W$4</f>
        <v>0</v>
      </c>
      <c r="X619" s="564">
        <f t="shared" ref="X619:X682" si="145">$X$4</f>
        <v>0.25</v>
      </c>
      <c r="Y619" s="565">
        <f t="shared" ref="Y619:Y682" si="146">$Y$4</f>
        <v>0.25</v>
      </c>
      <c r="Z619" s="547"/>
      <c r="AA619" s="548">
        <v>0.420833333333333</v>
      </c>
      <c r="AB619" s="566">
        <f t="shared" ref="AB619:AB682" si="147">$AB$4</f>
        <v>0</v>
      </c>
      <c r="AC619" s="566">
        <f t="shared" ref="AC619:AC682" si="148">$AC$4</f>
        <v>0</v>
      </c>
      <c r="AD619" s="566">
        <f t="shared" ref="AD619:AD682" si="149">$AD$4</f>
        <v>0</v>
      </c>
      <c r="AE619" s="566">
        <f t="shared" ref="AE619:AE682" si="150">$AE$4</f>
        <v>0</v>
      </c>
      <c r="AF619" s="566">
        <f t="shared" ref="AF619:AF682" si="151">$AF$4</f>
        <v>0</v>
      </c>
      <c r="AG619" s="566">
        <f t="shared" ref="AG619:AG682" si="152">$AG$4</f>
        <v>0.5</v>
      </c>
      <c r="AH619" s="567">
        <f t="shared" ref="AH619:AH682" si="153">$AH$4</f>
        <v>0.5</v>
      </c>
    </row>
    <row r="620" spans="18:34" x14ac:dyDescent="0.25">
      <c r="R620" s="548">
        <v>0.421527777777777</v>
      </c>
      <c r="S620" s="564">
        <f t="shared" si="140"/>
        <v>0</v>
      </c>
      <c r="T620" s="564">
        <f t="shared" si="141"/>
        <v>0</v>
      </c>
      <c r="U620" s="564">
        <f t="shared" si="142"/>
        <v>0</v>
      </c>
      <c r="V620" s="564">
        <f t="shared" si="143"/>
        <v>0</v>
      </c>
      <c r="W620" s="564">
        <f t="shared" si="144"/>
        <v>0</v>
      </c>
      <c r="X620" s="564">
        <f t="shared" si="145"/>
        <v>0.25</v>
      </c>
      <c r="Y620" s="565">
        <f t="shared" si="146"/>
        <v>0.25</v>
      </c>
      <c r="Z620" s="547"/>
      <c r="AA620" s="548">
        <v>0.421527777777777</v>
      </c>
      <c r="AB620" s="566">
        <f t="shared" si="147"/>
        <v>0</v>
      </c>
      <c r="AC620" s="566">
        <f t="shared" si="148"/>
        <v>0</v>
      </c>
      <c r="AD620" s="566">
        <f t="shared" si="149"/>
        <v>0</v>
      </c>
      <c r="AE620" s="566">
        <f t="shared" si="150"/>
        <v>0</v>
      </c>
      <c r="AF620" s="566">
        <f t="shared" si="151"/>
        <v>0</v>
      </c>
      <c r="AG620" s="566">
        <f t="shared" si="152"/>
        <v>0.5</v>
      </c>
      <c r="AH620" s="567">
        <f t="shared" si="153"/>
        <v>0.5</v>
      </c>
    </row>
    <row r="621" spans="18:34" x14ac:dyDescent="0.25">
      <c r="R621" s="548">
        <v>0.422222222222222</v>
      </c>
      <c r="S621" s="564">
        <f t="shared" si="140"/>
        <v>0</v>
      </c>
      <c r="T621" s="564">
        <f t="shared" si="141"/>
        <v>0</v>
      </c>
      <c r="U621" s="564">
        <f t="shared" si="142"/>
        <v>0</v>
      </c>
      <c r="V621" s="564">
        <f t="shared" si="143"/>
        <v>0</v>
      </c>
      <c r="W621" s="564">
        <f t="shared" si="144"/>
        <v>0</v>
      </c>
      <c r="X621" s="564">
        <f t="shared" si="145"/>
        <v>0.25</v>
      </c>
      <c r="Y621" s="565">
        <f t="shared" si="146"/>
        <v>0.25</v>
      </c>
      <c r="Z621" s="547"/>
      <c r="AA621" s="548">
        <v>0.422222222222222</v>
      </c>
      <c r="AB621" s="566">
        <f t="shared" si="147"/>
        <v>0</v>
      </c>
      <c r="AC621" s="566">
        <f t="shared" si="148"/>
        <v>0</v>
      </c>
      <c r="AD621" s="566">
        <f t="shared" si="149"/>
        <v>0</v>
      </c>
      <c r="AE621" s="566">
        <f t="shared" si="150"/>
        <v>0</v>
      </c>
      <c r="AF621" s="566">
        <f t="shared" si="151"/>
        <v>0</v>
      </c>
      <c r="AG621" s="566">
        <f t="shared" si="152"/>
        <v>0.5</v>
      </c>
      <c r="AH621" s="567">
        <f t="shared" si="153"/>
        <v>0.5</v>
      </c>
    </row>
    <row r="622" spans="18:34" x14ac:dyDescent="0.25">
      <c r="R622" s="548">
        <v>0.422916666666666</v>
      </c>
      <c r="S622" s="564">
        <f t="shared" si="140"/>
        <v>0</v>
      </c>
      <c r="T622" s="564">
        <f t="shared" si="141"/>
        <v>0</v>
      </c>
      <c r="U622" s="564">
        <f t="shared" si="142"/>
        <v>0</v>
      </c>
      <c r="V622" s="564">
        <f t="shared" si="143"/>
        <v>0</v>
      </c>
      <c r="W622" s="564">
        <f t="shared" si="144"/>
        <v>0</v>
      </c>
      <c r="X622" s="564">
        <f t="shared" si="145"/>
        <v>0.25</v>
      </c>
      <c r="Y622" s="565">
        <f t="shared" si="146"/>
        <v>0.25</v>
      </c>
      <c r="Z622" s="547"/>
      <c r="AA622" s="548">
        <v>0.422916666666666</v>
      </c>
      <c r="AB622" s="566">
        <f t="shared" si="147"/>
        <v>0</v>
      </c>
      <c r="AC622" s="566">
        <f t="shared" si="148"/>
        <v>0</v>
      </c>
      <c r="AD622" s="566">
        <f t="shared" si="149"/>
        <v>0</v>
      </c>
      <c r="AE622" s="566">
        <f t="shared" si="150"/>
        <v>0</v>
      </c>
      <c r="AF622" s="566">
        <f t="shared" si="151"/>
        <v>0</v>
      </c>
      <c r="AG622" s="566">
        <f t="shared" si="152"/>
        <v>0.5</v>
      </c>
      <c r="AH622" s="567">
        <f t="shared" si="153"/>
        <v>0.5</v>
      </c>
    </row>
    <row r="623" spans="18:34" x14ac:dyDescent="0.25">
      <c r="R623" s="548">
        <v>0.42361111111111099</v>
      </c>
      <c r="S623" s="564">
        <f t="shared" si="140"/>
        <v>0</v>
      </c>
      <c r="T623" s="564">
        <f t="shared" si="141"/>
        <v>0</v>
      </c>
      <c r="U623" s="564">
        <f t="shared" si="142"/>
        <v>0</v>
      </c>
      <c r="V623" s="564">
        <f t="shared" si="143"/>
        <v>0</v>
      </c>
      <c r="W623" s="564">
        <f t="shared" si="144"/>
        <v>0</v>
      </c>
      <c r="X623" s="564">
        <f t="shared" si="145"/>
        <v>0.25</v>
      </c>
      <c r="Y623" s="565">
        <f t="shared" si="146"/>
        <v>0.25</v>
      </c>
      <c r="Z623" s="547"/>
      <c r="AA623" s="548">
        <v>0.42361111111111099</v>
      </c>
      <c r="AB623" s="566">
        <f t="shared" si="147"/>
        <v>0</v>
      </c>
      <c r="AC623" s="566">
        <f t="shared" si="148"/>
        <v>0</v>
      </c>
      <c r="AD623" s="566">
        <f t="shared" si="149"/>
        <v>0</v>
      </c>
      <c r="AE623" s="566">
        <f t="shared" si="150"/>
        <v>0</v>
      </c>
      <c r="AF623" s="566">
        <f t="shared" si="151"/>
        <v>0</v>
      </c>
      <c r="AG623" s="566">
        <f t="shared" si="152"/>
        <v>0.5</v>
      </c>
      <c r="AH623" s="567">
        <f t="shared" si="153"/>
        <v>0.5</v>
      </c>
    </row>
    <row r="624" spans="18:34" x14ac:dyDescent="0.25">
      <c r="R624" s="548">
        <v>0.42430555555555499</v>
      </c>
      <c r="S624" s="564">
        <f t="shared" si="140"/>
        <v>0</v>
      </c>
      <c r="T624" s="564">
        <f t="shared" si="141"/>
        <v>0</v>
      </c>
      <c r="U624" s="564">
        <f t="shared" si="142"/>
        <v>0</v>
      </c>
      <c r="V624" s="564">
        <f t="shared" si="143"/>
        <v>0</v>
      </c>
      <c r="W624" s="564">
        <f t="shared" si="144"/>
        <v>0</v>
      </c>
      <c r="X624" s="564">
        <f t="shared" si="145"/>
        <v>0.25</v>
      </c>
      <c r="Y624" s="565">
        <f t="shared" si="146"/>
        <v>0.25</v>
      </c>
      <c r="Z624" s="547"/>
      <c r="AA624" s="548">
        <v>0.42430555555555499</v>
      </c>
      <c r="AB624" s="566">
        <f t="shared" si="147"/>
        <v>0</v>
      </c>
      <c r="AC624" s="566">
        <f t="shared" si="148"/>
        <v>0</v>
      </c>
      <c r="AD624" s="566">
        <f t="shared" si="149"/>
        <v>0</v>
      </c>
      <c r="AE624" s="566">
        <f t="shared" si="150"/>
        <v>0</v>
      </c>
      <c r="AF624" s="566">
        <f t="shared" si="151"/>
        <v>0</v>
      </c>
      <c r="AG624" s="566">
        <f t="shared" si="152"/>
        <v>0.5</v>
      </c>
      <c r="AH624" s="567">
        <f t="shared" si="153"/>
        <v>0.5</v>
      </c>
    </row>
    <row r="625" spans="18:34" x14ac:dyDescent="0.25">
      <c r="R625" s="548">
        <v>0.42499999999999999</v>
      </c>
      <c r="S625" s="564">
        <f t="shared" si="140"/>
        <v>0</v>
      </c>
      <c r="T625" s="564">
        <f t="shared" si="141"/>
        <v>0</v>
      </c>
      <c r="U625" s="564">
        <f t="shared" si="142"/>
        <v>0</v>
      </c>
      <c r="V625" s="564">
        <f t="shared" si="143"/>
        <v>0</v>
      </c>
      <c r="W625" s="564">
        <f t="shared" si="144"/>
        <v>0</v>
      </c>
      <c r="X625" s="564">
        <f t="shared" si="145"/>
        <v>0.25</v>
      </c>
      <c r="Y625" s="565">
        <f t="shared" si="146"/>
        <v>0.25</v>
      </c>
      <c r="Z625" s="547"/>
      <c r="AA625" s="548">
        <v>0.42499999999999999</v>
      </c>
      <c r="AB625" s="566">
        <f t="shared" si="147"/>
        <v>0</v>
      </c>
      <c r="AC625" s="566">
        <f t="shared" si="148"/>
        <v>0</v>
      </c>
      <c r="AD625" s="566">
        <f t="shared" si="149"/>
        <v>0</v>
      </c>
      <c r="AE625" s="566">
        <f t="shared" si="150"/>
        <v>0</v>
      </c>
      <c r="AF625" s="566">
        <f t="shared" si="151"/>
        <v>0</v>
      </c>
      <c r="AG625" s="566">
        <f t="shared" si="152"/>
        <v>0.5</v>
      </c>
      <c r="AH625" s="567">
        <f t="shared" si="153"/>
        <v>0.5</v>
      </c>
    </row>
    <row r="626" spans="18:34" x14ac:dyDescent="0.25">
      <c r="R626" s="548">
        <v>0.42569444444444399</v>
      </c>
      <c r="S626" s="564">
        <f t="shared" si="140"/>
        <v>0</v>
      </c>
      <c r="T626" s="564">
        <f t="shared" si="141"/>
        <v>0</v>
      </c>
      <c r="U626" s="564">
        <f t="shared" si="142"/>
        <v>0</v>
      </c>
      <c r="V626" s="564">
        <f t="shared" si="143"/>
        <v>0</v>
      </c>
      <c r="W626" s="564">
        <f t="shared" si="144"/>
        <v>0</v>
      </c>
      <c r="X626" s="564">
        <f t="shared" si="145"/>
        <v>0.25</v>
      </c>
      <c r="Y626" s="565">
        <f t="shared" si="146"/>
        <v>0.25</v>
      </c>
      <c r="Z626" s="547"/>
      <c r="AA626" s="548">
        <v>0.42569444444444399</v>
      </c>
      <c r="AB626" s="566">
        <f t="shared" si="147"/>
        <v>0</v>
      </c>
      <c r="AC626" s="566">
        <f t="shared" si="148"/>
        <v>0</v>
      </c>
      <c r="AD626" s="566">
        <f t="shared" si="149"/>
        <v>0</v>
      </c>
      <c r="AE626" s="566">
        <f t="shared" si="150"/>
        <v>0</v>
      </c>
      <c r="AF626" s="566">
        <f t="shared" si="151"/>
        <v>0</v>
      </c>
      <c r="AG626" s="566">
        <f t="shared" si="152"/>
        <v>0.5</v>
      </c>
      <c r="AH626" s="567">
        <f t="shared" si="153"/>
        <v>0.5</v>
      </c>
    </row>
    <row r="627" spans="18:34" x14ac:dyDescent="0.25">
      <c r="R627" s="548">
        <v>0.42638888888888798</v>
      </c>
      <c r="S627" s="564">
        <f t="shared" si="140"/>
        <v>0</v>
      </c>
      <c r="T627" s="564">
        <f t="shared" si="141"/>
        <v>0</v>
      </c>
      <c r="U627" s="564">
        <f t="shared" si="142"/>
        <v>0</v>
      </c>
      <c r="V627" s="564">
        <f t="shared" si="143"/>
        <v>0</v>
      </c>
      <c r="W627" s="564">
        <f t="shared" si="144"/>
        <v>0</v>
      </c>
      <c r="X627" s="564">
        <f t="shared" si="145"/>
        <v>0.25</v>
      </c>
      <c r="Y627" s="565">
        <f t="shared" si="146"/>
        <v>0.25</v>
      </c>
      <c r="Z627" s="547"/>
      <c r="AA627" s="548">
        <v>0.42638888888888798</v>
      </c>
      <c r="AB627" s="566">
        <f t="shared" si="147"/>
        <v>0</v>
      </c>
      <c r="AC627" s="566">
        <f t="shared" si="148"/>
        <v>0</v>
      </c>
      <c r="AD627" s="566">
        <f t="shared" si="149"/>
        <v>0</v>
      </c>
      <c r="AE627" s="566">
        <f t="shared" si="150"/>
        <v>0</v>
      </c>
      <c r="AF627" s="566">
        <f t="shared" si="151"/>
        <v>0</v>
      </c>
      <c r="AG627" s="566">
        <f t="shared" si="152"/>
        <v>0.5</v>
      </c>
      <c r="AH627" s="567">
        <f t="shared" si="153"/>
        <v>0.5</v>
      </c>
    </row>
    <row r="628" spans="18:34" x14ac:dyDescent="0.25">
      <c r="R628" s="548">
        <v>0.42708333333333298</v>
      </c>
      <c r="S628" s="564">
        <f t="shared" si="140"/>
        <v>0</v>
      </c>
      <c r="T628" s="564">
        <f t="shared" si="141"/>
        <v>0</v>
      </c>
      <c r="U628" s="564">
        <f t="shared" si="142"/>
        <v>0</v>
      </c>
      <c r="V628" s="564">
        <f t="shared" si="143"/>
        <v>0</v>
      </c>
      <c r="W628" s="564">
        <f t="shared" si="144"/>
        <v>0</v>
      </c>
      <c r="X628" s="564">
        <f t="shared" si="145"/>
        <v>0.25</v>
      </c>
      <c r="Y628" s="565">
        <f t="shared" si="146"/>
        <v>0.25</v>
      </c>
      <c r="Z628" s="547"/>
      <c r="AA628" s="548">
        <v>0.42708333333333298</v>
      </c>
      <c r="AB628" s="566">
        <f t="shared" si="147"/>
        <v>0</v>
      </c>
      <c r="AC628" s="566">
        <f t="shared" si="148"/>
        <v>0</v>
      </c>
      <c r="AD628" s="566">
        <f t="shared" si="149"/>
        <v>0</v>
      </c>
      <c r="AE628" s="566">
        <f t="shared" si="150"/>
        <v>0</v>
      </c>
      <c r="AF628" s="566">
        <f t="shared" si="151"/>
        <v>0</v>
      </c>
      <c r="AG628" s="566">
        <f t="shared" si="152"/>
        <v>0.5</v>
      </c>
      <c r="AH628" s="567">
        <f t="shared" si="153"/>
        <v>0.5</v>
      </c>
    </row>
    <row r="629" spans="18:34" x14ac:dyDescent="0.25">
      <c r="R629" s="548">
        <v>0.42777777777777698</v>
      </c>
      <c r="S629" s="564">
        <f t="shared" si="140"/>
        <v>0</v>
      </c>
      <c r="T629" s="564">
        <f t="shared" si="141"/>
        <v>0</v>
      </c>
      <c r="U629" s="564">
        <f t="shared" si="142"/>
        <v>0</v>
      </c>
      <c r="V629" s="564">
        <f t="shared" si="143"/>
        <v>0</v>
      </c>
      <c r="W629" s="564">
        <f t="shared" si="144"/>
        <v>0</v>
      </c>
      <c r="X629" s="564">
        <f t="shared" si="145"/>
        <v>0.25</v>
      </c>
      <c r="Y629" s="565">
        <f t="shared" si="146"/>
        <v>0.25</v>
      </c>
      <c r="Z629" s="547"/>
      <c r="AA629" s="548">
        <v>0.42777777777777698</v>
      </c>
      <c r="AB629" s="566">
        <f t="shared" si="147"/>
        <v>0</v>
      </c>
      <c r="AC629" s="566">
        <f t="shared" si="148"/>
        <v>0</v>
      </c>
      <c r="AD629" s="566">
        <f t="shared" si="149"/>
        <v>0</v>
      </c>
      <c r="AE629" s="566">
        <f t="shared" si="150"/>
        <v>0</v>
      </c>
      <c r="AF629" s="566">
        <f t="shared" si="151"/>
        <v>0</v>
      </c>
      <c r="AG629" s="566">
        <f t="shared" si="152"/>
        <v>0.5</v>
      </c>
      <c r="AH629" s="567">
        <f t="shared" si="153"/>
        <v>0.5</v>
      </c>
    </row>
    <row r="630" spans="18:34" x14ac:dyDescent="0.25">
      <c r="R630" s="548">
        <v>0.42847222222222198</v>
      </c>
      <c r="S630" s="564">
        <f t="shared" si="140"/>
        <v>0</v>
      </c>
      <c r="T630" s="564">
        <f t="shared" si="141"/>
        <v>0</v>
      </c>
      <c r="U630" s="564">
        <f t="shared" si="142"/>
        <v>0</v>
      </c>
      <c r="V630" s="564">
        <f t="shared" si="143"/>
        <v>0</v>
      </c>
      <c r="W630" s="564">
        <f t="shared" si="144"/>
        <v>0</v>
      </c>
      <c r="X630" s="564">
        <f t="shared" si="145"/>
        <v>0.25</v>
      </c>
      <c r="Y630" s="565">
        <f t="shared" si="146"/>
        <v>0.25</v>
      </c>
      <c r="Z630" s="547"/>
      <c r="AA630" s="548">
        <v>0.42847222222222198</v>
      </c>
      <c r="AB630" s="566">
        <f t="shared" si="147"/>
        <v>0</v>
      </c>
      <c r="AC630" s="566">
        <f t="shared" si="148"/>
        <v>0</v>
      </c>
      <c r="AD630" s="566">
        <f t="shared" si="149"/>
        <v>0</v>
      </c>
      <c r="AE630" s="566">
        <f t="shared" si="150"/>
        <v>0</v>
      </c>
      <c r="AF630" s="566">
        <f t="shared" si="151"/>
        <v>0</v>
      </c>
      <c r="AG630" s="566">
        <f t="shared" si="152"/>
        <v>0.5</v>
      </c>
      <c r="AH630" s="567">
        <f t="shared" si="153"/>
        <v>0.5</v>
      </c>
    </row>
    <row r="631" spans="18:34" x14ac:dyDescent="0.25">
      <c r="R631" s="548">
        <v>0.42916666666666597</v>
      </c>
      <c r="S631" s="564">
        <f t="shared" si="140"/>
        <v>0</v>
      </c>
      <c r="T631" s="564">
        <f t="shared" si="141"/>
        <v>0</v>
      </c>
      <c r="U631" s="564">
        <f t="shared" si="142"/>
        <v>0</v>
      </c>
      <c r="V631" s="564">
        <f t="shared" si="143"/>
        <v>0</v>
      </c>
      <c r="W631" s="564">
        <f t="shared" si="144"/>
        <v>0</v>
      </c>
      <c r="X631" s="564">
        <f t="shared" si="145"/>
        <v>0.25</v>
      </c>
      <c r="Y631" s="565">
        <f t="shared" si="146"/>
        <v>0.25</v>
      </c>
      <c r="Z631" s="547"/>
      <c r="AA631" s="548">
        <v>0.42916666666666597</v>
      </c>
      <c r="AB631" s="566">
        <f t="shared" si="147"/>
        <v>0</v>
      </c>
      <c r="AC631" s="566">
        <f t="shared" si="148"/>
        <v>0</v>
      </c>
      <c r="AD631" s="566">
        <f t="shared" si="149"/>
        <v>0</v>
      </c>
      <c r="AE631" s="566">
        <f t="shared" si="150"/>
        <v>0</v>
      </c>
      <c r="AF631" s="566">
        <f t="shared" si="151"/>
        <v>0</v>
      </c>
      <c r="AG631" s="566">
        <f t="shared" si="152"/>
        <v>0.5</v>
      </c>
      <c r="AH631" s="567">
        <f t="shared" si="153"/>
        <v>0.5</v>
      </c>
    </row>
    <row r="632" spans="18:34" x14ac:dyDescent="0.25">
      <c r="R632" s="548">
        <v>0.42986111111111103</v>
      </c>
      <c r="S632" s="564">
        <f t="shared" si="140"/>
        <v>0</v>
      </c>
      <c r="T632" s="564">
        <f t="shared" si="141"/>
        <v>0</v>
      </c>
      <c r="U632" s="564">
        <f t="shared" si="142"/>
        <v>0</v>
      </c>
      <c r="V632" s="564">
        <f t="shared" si="143"/>
        <v>0</v>
      </c>
      <c r="W632" s="564">
        <f t="shared" si="144"/>
        <v>0</v>
      </c>
      <c r="X632" s="564">
        <f t="shared" si="145"/>
        <v>0.25</v>
      </c>
      <c r="Y632" s="565">
        <f t="shared" si="146"/>
        <v>0.25</v>
      </c>
      <c r="Z632" s="547"/>
      <c r="AA632" s="548">
        <v>0.42986111111111103</v>
      </c>
      <c r="AB632" s="566">
        <f t="shared" si="147"/>
        <v>0</v>
      </c>
      <c r="AC632" s="566">
        <f t="shared" si="148"/>
        <v>0</v>
      </c>
      <c r="AD632" s="566">
        <f t="shared" si="149"/>
        <v>0</v>
      </c>
      <c r="AE632" s="566">
        <f t="shared" si="150"/>
        <v>0</v>
      </c>
      <c r="AF632" s="566">
        <f t="shared" si="151"/>
        <v>0</v>
      </c>
      <c r="AG632" s="566">
        <f t="shared" si="152"/>
        <v>0.5</v>
      </c>
      <c r="AH632" s="567">
        <f t="shared" si="153"/>
        <v>0.5</v>
      </c>
    </row>
    <row r="633" spans="18:34" x14ac:dyDescent="0.25">
      <c r="R633" s="548">
        <v>0.43055555555555503</v>
      </c>
      <c r="S633" s="564">
        <f t="shared" si="140"/>
        <v>0</v>
      </c>
      <c r="T633" s="564">
        <f t="shared" si="141"/>
        <v>0</v>
      </c>
      <c r="U633" s="564">
        <f t="shared" si="142"/>
        <v>0</v>
      </c>
      <c r="V633" s="564">
        <f t="shared" si="143"/>
        <v>0</v>
      </c>
      <c r="W633" s="564">
        <f t="shared" si="144"/>
        <v>0</v>
      </c>
      <c r="X633" s="564">
        <f t="shared" si="145"/>
        <v>0.25</v>
      </c>
      <c r="Y633" s="565">
        <f t="shared" si="146"/>
        <v>0.25</v>
      </c>
      <c r="Z633" s="547"/>
      <c r="AA633" s="548">
        <v>0.43055555555555503</v>
      </c>
      <c r="AB633" s="566">
        <f t="shared" si="147"/>
        <v>0</v>
      </c>
      <c r="AC633" s="566">
        <f t="shared" si="148"/>
        <v>0</v>
      </c>
      <c r="AD633" s="566">
        <f t="shared" si="149"/>
        <v>0</v>
      </c>
      <c r="AE633" s="566">
        <f t="shared" si="150"/>
        <v>0</v>
      </c>
      <c r="AF633" s="566">
        <f t="shared" si="151"/>
        <v>0</v>
      </c>
      <c r="AG633" s="566">
        <f t="shared" si="152"/>
        <v>0.5</v>
      </c>
      <c r="AH633" s="567">
        <f t="shared" si="153"/>
        <v>0.5</v>
      </c>
    </row>
    <row r="634" spans="18:34" x14ac:dyDescent="0.25">
      <c r="R634" s="548">
        <v>0.43125000000000002</v>
      </c>
      <c r="S634" s="564">
        <f t="shared" si="140"/>
        <v>0</v>
      </c>
      <c r="T634" s="564">
        <f t="shared" si="141"/>
        <v>0</v>
      </c>
      <c r="U634" s="564">
        <f t="shared" si="142"/>
        <v>0</v>
      </c>
      <c r="V634" s="564">
        <f t="shared" si="143"/>
        <v>0</v>
      </c>
      <c r="W634" s="564">
        <f t="shared" si="144"/>
        <v>0</v>
      </c>
      <c r="X634" s="564">
        <f t="shared" si="145"/>
        <v>0.25</v>
      </c>
      <c r="Y634" s="565">
        <f t="shared" si="146"/>
        <v>0.25</v>
      </c>
      <c r="Z634" s="547"/>
      <c r="AA634" s="548">
        <v>0.43125000000000002</v>
      </c>
      <c r="AB634" s="566">
        <f t="shared" si="147"/>
        <v>0</v>
      </c>
      <c r="AC634" s="566">
        <f t="shared" si="148"/>
        <v>0</v>
      </c>
      <c r="AD634" s="566">
        <f t="shared" si="149"/>
        <v>0</v>
      </c>
      <c r="AE634" s="566">
        <f t="shared" si="150"/>
        <v>0</v>
      </c>
      <c r="AF634" s="566">
        <f t="shared" si="151"/>
        <v>0</v>
      </c>
      <c r="AG634" s="566">
        <f t="shared" si="152"/>
        <v>0.5</v>
      </c>
      <c r="AH634" s="567">
        <f t="shared" si="153"/>
        <v>0.5</v>
      </c>
    </row>
    <row r="635" spans="18:34" x14ac:dyDescent="0.25">
      <c r="R635" s="548">
        <v>0.43194444444444402</v>
      </c>
      <c r="S635" s="564">
        <f t="shared" si="140"/>
        <v>0</v>
      </c>
      <c r="T635" s="564">
        <f t="shared" si="141"/>
        <v>0</v>
      </c>
      <c r="U635" s="564">
        <f t="shared" si="142"/>
        <v>0</v>
      </c>
      <c r="V635" s="564">
        <f t="shared" si="143"/>
        <v>0</v>
      </c>
      <c r="W635" s="564">
        <f t="shared" si="144"/>
        <v>0</v>
      </c>
      <c r="X635" s="564">
        <f t="shared" si="145"/>
        <v>0.25</v>
      </c>
      <c r="Y635" s="565">
        <f t="shared" si="146"/>
        <v>0.25</v>
      </c>
      <c r="Z635" s="547"/>
      <c r="AA635" s="548">
        <v>0.43194444444444402</v>
      </c>
      <c r="AB635" s="566">
        <f t="shared" si="147"/>
        <v>0</v>
      </c>
      <c r="AC635" s="566">
        <f t="shared" si="148"/>
        <v>0</v>
      </c>
      <c r="AD635" s="566">
        <f t="shared" si="149"/>
        <v>0</v>
      </c>
      <c r="AE635" s="566">
        <f t="shared" si="150"/>
        <v>0</v>
      </c>
      <c r="AF635" s="566">
        <f t="shared" si="151"/>
        <v>0</v>
      </c>
      <c r="AG635" s="566">
        <f t="shared" si="152"/>
        <v>0.5</v>
      </c>
      <c r="AH635" s="567">
        <f t="shared" si="153"/>
        <v>0.5</v>
      </c>
    </row>
    <row r="636" spans="18:34" x14ac:dyDescent="0.25">
      <c r="R636" s="548">
        <v>0.43263888888888802</v>
      </c>
      <c r="S636" s="564">
        <f t="shared" si="140"/>
        <v>0</v>
      </c>
      <c r="T636" s="564">
        <f t="shared" si="141"/>
        <v>0</v>
      </c>
      <c r="U636" s="564">
        <f t="shared" si="142"/>
        <v>0</v>
      </c>
      <c r="V636" s="564">
        <f t="shared" si="143"/>
        <v>0</v>
      </c>
      <c r="W636" s="564">
        <f t="shared" si="144"/>
        <v>0</v>
      </c>
      <c r="X636" s="564">
        <f t="shared" si="145"/>
        <v>0.25</v>
      </c>
      <c r="Y636" s="565">
        <f t="shared" si="146"/>
        <v>0.25</v>
      </c>
      <c r="Z636" s="547"/>
      <c r="AA636" s="548">
        <v>0.43263888888888802</v>
      </c>
      <c r="AB636" s="566">
        <f t="shared" si="147"/>
        <v>0</v>
      </c>
      <c r="AC636" s="566">
        <f t="shared" si="148"/>
        <v>0</v>
      </c>
      <c r="AD636" s="566">
        <f t="shared" si="149"/>
        <v>0</v>
      </c>
      <c r="AE636" s="566">
        <f t="shared" si="150"/>
        <v>0</v>
      </c>
      <c r="AF636" s="566">
        <f t="shared" si="151"/>
        <v>0</v>
      </c>
      <c r="AG636" s="566">
        <f t="shared" si="152"/>
        <v>0.5</v>
      </c>
      <c r="AH636" s="567">
        <f t="shared" si="153"/>
        <v>0.5</v>
      </c>
    </row>
    <row r="637" spans="18:34" x14ac:dyDescent="0.25">
      <c r="R637" s="548">
        <v>0.43333333333333302</v>
      </c>
      <c r="S637" s="564">
        <f t="shared" si="140"/>
        <v>0</v>
      </c>
      <c r="T637" s="564">
        <f t="shared" si="141"/>
        <v>0</v>
      </c>
      <c r="U637" s="564">
        <f t="shared" si="142"/>
        <v>0</v>
      </c>
      <c r="V637" s="564">
        <f t="shared" si="143"/>
        <v>0</v>
      </c>
      <c r="W637" s="564">
        <f t="shared" si="144"/>
        <v>0</v>
      </c>
      <c r="X637" s="564">
        <f t="shared" si="145"/>
        <v>0.25</v>
      </c>
      <c r="Y637" s="565">
        <f t="shared" si="146"/>
        <v>0.25</v>
      </c>
      <c r="Z637" s="547"/>
      <c r="AA637" s="548">
        <v>0.43333333333333302</v>
      </c>
      <c r="AB637" s="566">
        <f t="shared" si="147"/>
        <v>0</v>
      </c>
      <c r="AC637" s="566">
        <f t="shared" si="148"/>
        <v>0</v>
      </c>
      <c r="AD637" s="566">
        <f t="shared" si="149"/>
        <v>0</v>
      </c>
      <c r="AE637" s="566">
        <f t="shared" si="150"/>
        <v>0</v>
      </c>
      <c r="AF637" s="566">
        <f t="shared" si="151"/>
        <v>0</v>
      </c>
      <c r="AG637" s="566">
        <f t="shared" si="152"/>
        <v>0.5</v>
      </c>
      <c r="AH637" s="567">
        <f t="shared" si="153"/>
        <v>0.5</v>
      </c>
    </row>
    <row r="638" spans="18:34" x14ac:dyDescent="0.25">
      <c r="R638" s="548">
        <v>0.43402777777777701</v>
      </c>
      <c r="S638" s="564">
        <f t="shared" si="140"/>
        <v>0</v>
      </c>
      <c r="T638" s="564">
        <f t="shared" si="141"/>
        <v>0</v>
      </c>
      <c r="U638" s="564">
        <f t="shared" si="142"/>
        <v>0</v>
      </c>
      <c r="V638" s="564">
        <f t="shared" si="143"/>
        <v>0</v>
      </c>
      <c r="W638" s="564">
        <f t="shared" si="144"/>
        <v>0</v>
      </c>
      <c r="X638" s="564">
        <f t="shared" si="145"/>
        <v>0.25</v>
      </c>
      <c r="Y638" s="565">
        <f t="shared" si="146"/>
        <v>0.25</v>
      </c>
      <c r="Z638" s="547"/>
      <c r="AA638" s="548">
        <v>0.43402777777777701</v>
      </c>
      <c r="AB638" s="566">
        <f t="shared" si="147"/>
        <v>0</v>
      </c>
      <c r="AC638" s="566">
        <f t="shared" si="148"/>
        <v>0</v>
      </c>
      <c r="AD638" s="566">
        <f t="shared" si="149"/>
        <v>0</v>
      </c>
      <c r="AE638" s="566">
        <f t="shared" si="150"/>
        <v>0</v>
      </c>
      <c r="AF638" s="566">
        <f t="shared" si="151"/>
        <v>0</v>
      </c>
      <c r="AG638" s="566">
        <f t="shared" si="152"/>
        <v>0.5</v>
      </c>
      <c r="AH638" s="567">
        <f t="shared" si="153"/>
        <v>0.5</v>
      </c>
    </row>
    <row r="639" spans="18:34" x14ac:dyDescent="0.25">
      <c r="R639" s="548">
        <v>0.43472222222222201</v>
      </c>
      <c r="S639" s="564">
        <f t="shared" si="140"/>
        <v>0</v>
      </c>
      <c r="T639" s="564">
        <f t="shared" si="141"/>
        <v>0</v>
      </c>
      <c r="U639" s="564">
        <f t="shared" si="142"/>
        <v>0</v>
      </c>
      <c r="V639" s="564">
        <f t="shared" si="143"/>
        <v>0</v>
      </c>
      <c r="W639" s="564">
        <f t="shared" si="144"/>
        <v>0</v>
      </c>
      <c r="X639" s="564">
        <f t="shared" si="145"/>
        <v>0.25</v>
      </c>
      <c r="Y639" s="565">
        <f t="shared" si="146"/>
        <v>0.25</v>
      </c>
      <c r="Z639" s="547"/>
      <c r="AA639" s="548">
        <v>0.43472222222222201</v>
      </c>
      <c r="AB639" s="566">
        <f t="shared" si="147"/>
        <v>0</v>
      </c>
      <c r="AC639" s="566">
        <f t="shared" si="148"/>
        <v>0</v>
      </c>
      <c r="AD639" s="566">
        <f t="shared" si="149"/>
        <v>0</v>
      </c>
      <c r="AE639" s="566">
        <f t="shared" si="150"/>
        <v>0</v>
      </c>
      <c r="AF639" s="566">
        <f t="shared" si="151"/>
        <v>0</v>
      </c>
      <c r="AG639" s="566">
        <f t="shared" si="152"/>
        <v>0.5</v>
      </c>
      <c r="AH639" s="567">
        <f t="shared" si="153"/>
        <v>0.5</v>
      </c>
    </row>
    <row r="640" spans="18:34" x14ac:dyDescent="0.25">
      <c r="R640" s="548">
        <v>0.43541666666666601</v>
      </c>
      <c r="S640" s="564">
        <f t="shared" si="140"/>
        <v>0</v>
      </c>
      <c r="T640" s="564">
        <f t="shared" si="141"/>
        <v>0</v>
      </c>
      <c r="U640" s="564">
        <f t="shared" si="142"/>
        <v>0</v>
      </c>
      <c r="V640" s="564">
        <f t="shared" si="143"/>
        <v>0</v>
      </c>
      <c r="W640" s="564">
        <f t="shared" si="144"/>
        <v>0</v>
      </c>
      <c r="X640" s="564">
        <f t="shared" si="145"/>
        <v>0.25</v>
      </c>
      <c r="Y640" s="565">
        <f t="shared" si="146"/>
        <v>0.25</v>
      </c>
      <c r="Z640" s="547"/>
      <c r="AA640" s="548">
        <v>0.43541666666666601</v>
      </c>
      <c r="AB640" s="566">
        <f t="shared" si="147"/>
        <v>0</v>
      </c>
      <c r="AC640" s="566">
        <f t="shared" si="148"/>
        <v>0</v>
      </c>
      <c r="AD640" s="566">
        <f t="shared" si="149"/>
        <v>0</v>
      </c>
      <c r="AE640" s="566">
        <f t="shared" si="150"/>
        <v>0</v>
      </c>
      <c r="AF640" s="566">
        <f t="shared" si="151"/>
        <v>0</v>
      </c>
      <c r="AG640" s="566">
        <f t="shared" si="152"/>
        <v>0.5</v>
      </c>
      <c r="AH640" s="567">
        <f t="shared" si="153"/>
        <v>0.5</v>
      </c>
    </row>
    <row r="641" spans="18:34" x14ac:dyDescent="0.25">
      <c r="R641" s="548">
        <v>0.43611111111111101</v>
      </c>
      <c r="S641" s="564">
        <f t="shared" si="140"/>
        <v>0</v>
      </c>
      <c r="T641" s="564">
        <f t="shared" si="141"/>
        <v>0</v>
      </c>
      <c r="U641" s="564">
        <f t="shared" si="142"/>
        <v>0</v>
      </c>
      <c r="V641" s="564">
        <f t="shared" si="143"/>
        <v>0</v>
      </c>
      <c r="W641" s="564">
        <f t="shared" si="144"/>
        <v>0</v>
      </c>
      <c r="X641" s="564">
        <f t="shared" si="145"/>
        <v>0.25</v>
      </c>
      <c r="Y641" s="565">
        <f t="shared" si="146"/>
        <v>0.25</v>
      </c>
      <c r="Z641" s="547"/>
      <c r="AA641" s="548">
        <v>0.43611111111111101</v>
      </c>
      <c r="AB641" s="566">
        <f t="shared" si="147"/>
        <v>0</v>
      </c>
      <c r="AC641" s="566">
        <f t="shared" si="148"/>
        <v>0</v>
      </c>
      <c r="AD641" s="566">
        <f t="shared" si="149"/>
        <v>0</v>
      </c>
      <c r="AE641" s="566">
        <f t="shared" si="150"/>
        <v>0</v>
      </c>
      <c r="AF641" s="566">
        <f t="shared" si="151"/>
        <v>0</v>
      </c>
      <c r="AG641" s="566">
        <f t="shared" si="152"/>
        <v>0.5</v>
      </c>
      <c r="AH641" s="567">
        <f t="shared" si="153"/>
        <v>0.5</v>
      </c>
    </row>
    <row r="642" spans="18:34" x14ac:dyDescent="0.25">
      <c r="R642" s="548">
        <v>0.436805555555555</v>
      </c>
      <c r="S642" s="564">
        <f t="shared" si="140"/>
        <v>0</v>
      </c>
      <c r="T642" s="564">
        <f t="shared" si="141"/>
        <v>0</v>
      </c>
      <c r="U642" s="564">
        <f t="shared" si="142"/>
        <v>0</v>
      </c>
      <c r="V642" s="564">
        <f t="shared" si="143"/>
        <v>0</v>
      </c>
      <c r="W642" s="564">
        <f t="shared" si="144"/>
        <v>0</v>
      </c>
      <c r="X642" s="564">
        <f t="shared" si="145"/>
        <v>0.25</v>
      </c>
      <c r="Y642" s="565">
        <f t="shared" si="146"/>
        <v>0.25</v>
      </c>
      <c r="Z642" s="547"/>
      <c r="AA642" s="548">
        <v>0.436805555555555</v>
      </c>
      <c r="AB642" s="566">
        <f t="shared" si="147"/>
        <v>0</v>
      </c>
      <c r="AC642" s="566">
        <f t="shared" si="148"/>
        <v>0</v>
      </c>
      <c r="AD642" s="566">
        <f t="shared" si="149"/>
        <v>0</v>
      </c>
      <c r="AE642" s="566">
        <f t="shared" si="150"/>
        <v>0</v>
      </c>
      <c r="AF642" s="566">
        <f t="shared" si="151"/>
        <v>0</v>
      </c>
      <c r="AG642" s="566">
        <f t="shared" si="152"/>
        <v>0.5</v>
      </c>
      <c r="AH642" s="567">
        <f t="shared" si="153"/>
        <v>0.5</v>
      </c>
    </row>
    <row r="643" spans="18:34" x14ac:dyDescent="0.25">
      <c r="R643" s="548">
        <v>0.4375</v>
      </c>
      <c r="S643" s="564">
        <f t="shared" si="140"/>
        <v>0</v>
      </c>
      <c r="T643" s="564">
        <f t="shared" si="141"/>
        <v>0</v>
      </c>
      <c r="U643" s="564">
        <f t="shared" si="142"/>
        <v>0</v>
      </c>
      <c r="V643" s="564">
        <f t="shared" si="143"/>
        <v>0</v>
      </c>
      <c r="W643" s="564">
        <f t="shared" si="144"/>
        <v>0</v>
      </c>
      <c r="X643" s="564">
        <f t="shared" si="145"/>
        <v>0.25</v>
      </c>
      <c r="Y643" s="565">
        <f t="shared" si="146"/>
        <v>0.25</v>
      </c>
      <c r="Z643" s="547"/>
      <c r="AA643" s="548">
        <v>0.4375</v>
      </c>
      <c r="AB643" s="566">
        <f t="shared" si="147"/>
        <v>0</v>
      </c>
      <c r="AC643" s="566">
        <f t="shared" si="148"/>
        <v>0</v>
      </c>
      <c r="AD643" s="566">
        <f t="shared" si="149"/>
        <v>0</v>
      </c>
      <c r="AE643" s="566">
        <f t="shared" si="150"/>
        <v>0</v>
      </c>
      <c r="AF643" s="566">
        <f t="shared" si="151"/>
        <v>0</v>
      </c>
      <c r="AG643" s="566">
        <f t="shared" si="152"/>
        <v>0.5</v>
      </c>
      <c r="AH643" s="567">
        <f t="shared" si="153"/>
        <v>0.5</v>
      </c>
    </row>
    <row r="644" spans="18:34" x14ac:dyDescent="0.25">
      <c r="R644" s="548">
        <v>0.438194444444444</v>
      </c>
      <c r="S644" s="564">
        <f t="shared" si="140"/>
        <v>0</v>
      </c>
      <c r="T644" s="564">
        <f t="shared" si="141"/>
        <v>0</v>
      </c>
      <c r="U644" s="564">
        <f t="shared" si="142"/>
        <v>0</v>
      </c>
      <c r="V644" s="564">
        <f t="shared" si="143"/>
        <v>0</v>
      </c>
      <c r="W644" s="564">
        <f t="shared" si="144"/>
        <v>0</v>
      </c>
      <c r="X644" s="564">
        <f t="shared" si="145"/>
        <v>0.25</v>
      </c>
      <c r="Y644" s="565">
        <f t="shared" si="146"/>
        <v>0.25</v>
      </c>
      <c r="Z644" s="547"/>
      <c r="AA644" s="548">
        <v>0.438194444444444</v>
      </c>
      <c r="AB644" s="566">
        <f t="shared" si="147"/>
        <v>0</v>
      </c>
      <c r="AC644" s="566">
        <f t="shared" si="148"/>
        <v>0</v>
      </c>
      <c r="AD644" s="566">
        <f t="shared" si="149"/>
        <v>0</v>
      </c>
      <c r="AE644" s="566">
        <f t="shared" si="150"/>
        <v>0</v>
      </c>
      <c r="AF644" s="566">
        <f t="shared" si="151"/>
        <v>0</v>
      </c>
      <c r="AG644" s="566">
        <f t="shared" si="152"/>
        <v>0.5</v>
      </c>
      <c r="AH644" s="567">
        <f t="shared" si="153"/>
        <v>0.5</v>
      </c>
    </row>
    <row r="645" spans="18:34" x14ac:dyDescent="0.25">
      <c r="R645" s="548">
        <v>0.438888888888888</v>
      </c>
      <c r="S645" s="564">
        <f t="shared" si="140"/>
        <v>0</v>
      </c>
      <c r="T645" s="564">
        <f t="shared" si="141"/>
        <v>0</v>
      </c>
      <c r="U645" s="564">
        <f t="shared" si="142"/>
        <v>0</v>
      </c>
      <c r="V645" s="564">
        <f t="shared" si="143"/>
        <v>0</v>
      </c>
      <c r="W645" s="564">
        <f t="shared" si="144"/>
        <v>0</v>
      </c>
      <c r="X645" s="564">
        <f t="shared" si="145"/>
        <v>0.25</v>
      </c>
      <c r="Y645" s="565">
        <f t="shared" si="146"/>
        <v>0.25</v>
      </c>
      <c r="Z645" s="547"/>
      <c r="AA645" s="548">
        <v>0.438888888888888</v>
      </c>
      <c r="AB645" s="566">
        <f t="shared" si="147"/>
        <v>0</v>
      </c>
      <c r="AC645" s="566">
        <f t="shared" si="148"/>
        <v>0</v>
      </c>
      <c r="AD645" s="566">
        <f t="shared" si="149"/>
        <v>0</v>
      </c>
      <c r="AE645" s="566">
        <f t="shared" si="150"/>
        <v>0</v>
      </c>
      <c r="AF645" s="566">
        <f t="shared" si="151"/>
        <v>0</v>
      </c>
      <c r="AG645" s="566">
        <f t="shared" si="152"/>
        <v>0.5</v>
      </c>
      <c r="AH645" s="567">
        <f t="shared" si="153"/>
        <v>0.5</v>
      </c>
    </row>
    <row r="646" spans="18:34" x14ac:dyDescent="0.25">
      <c r="R646" s="548">
        <v>0.43958333333333299</v>
      </c>
      <c r="S646" s="564">
        <f t="shared" si="140"/>
        <v>0</v>
      </c>
      <c r="T646" s="564">
        <f t="shared" si="141"/>
        <v>0</v>
      </c>
      <c r="U646" s="564">
        <f t="shared" si="142"/>
        <v>0</v>
      </c>
      <c r="V646" s="564">
        <f t="shared" si="143"/>
        <v>0</v>
      </c>
      <c r="W646" s="564">
        <f t="shared" si="144"/>
        <v>0</v>
      </c>
      <c r="X646" s="564">
        <f t="shared" si="145"/>
        <v>0.25</v>
      </c>
      <c r="Y646" s="565">
        <f t="shared" si="146"/>
        <v>0.25</v>
      </c>
      <c r="Z646" s="547"/>
      <c r="AA646" s="548">
        <v>0.43958333333333299</v>
      </c>
      <c r="AB646" s="566">
        <f t="shared" si="147"/>
        <v>0</v>
      </c>
      <c r="AC646" s="566">
        <f t="shared" si="148"/>
        <v>0</v>
      </c>
      <c r="AD646" s="566">
        <f t="shared" si="149"/>
        <v>0</v>
      </c>
      <c r="AE646" s="566">
        <f t="shared" si="150"/>
        <v>0</v>
      </c>
      <c r="AF646" s="566">
        <f t="shared" si="151"/>
        <v>0</v>
      </c>
      <c r="AG646" s="566">
        <f t="shared" si="152"/>
        <v>0.5</v>
      </c>
      <c r="AH646" s="567">
        <f t="shared" si="153"/>
        <v>0.5</v>
      </c>
    </row>
    <row r="647" spans="18:34" x14ac:dyDescent="0.25">
      <c r="R647" s="548">
        <v>0.44027777777777699</v>
      </c>
      <c r="S647" s="564">
        <f t="shared" si="140"/>
        <v>0</v>
      </c>
      <c r="T647" s="564">
        <f t="shared" si="141"/>
        <v>0</v>
      </c>
      <c r="U647" s="564">
        <f t="shared" si="142"/>
        <v>0</v>
      </c>
      <c r="V647" s="564">
        <f t="shared" si="143"/>
        <v>0</v>
      </c>
      <c r="W647" s="564">
        <f t="shared" si="144"/>
        <v>0</v>
      </c>
      <c r="X647" s="564">
        <f t="shared" si="145"/>
        <v>0.25</v>
      </c>
      <c r="Y647" s="565">
        <f t="shared" si="146"/>
        <v>0.25</v>
      </c>
      <c r="Z647" s="547"/>
      <c r="AA647" s="548">
        <v>0.44027777777777699</v>
      </c>
      <c r="AB647" s="566">
        <f t="shared" si="147"/>
        <v>0</v>
      </c>
      <c r="AC647" s="566">
        <f t="shared" si="148"/>
        <v>0</v>
      </c>
      <c r="AD647" s="566">
        <f t="shared" si="149"/>
        <v>0</v>
      </c>
      <c r="AE647" s="566">
        <f t="shared" si="150"/>
        <v>0</v>
      </c>
      <c r="AF647" s="566">
        <f t="shared" si="151"/>
        <v>0</v>
      </c>
      <c r="AG647" s="566">
        <f t="shared" si="152"/>
        <v>0.5</v>
      </c>
      <c r="AH647" s="567">
        <f t="shared" si="153"/>
        <v>0.5</v>
      </c>
    </row>
    <row r="648" spans="18:34" x14ac:dyDescent="0.25">
      <c r="R648" s="548">
        <v>0.44097222222222199</v>
      </c>
      <c r="S648" s="564">
        <f t="shared" si="140"/>
        <v>0</v>
      </c>
      <c r="T648" s="564">
        <f t="shared" si="141"/>
        <v>0</v>
      </c>
      <c r="U648" s="564">
        <f t="shared" si="142"/>
        <v>0</v>
      </c>
      <c r="V648" s="564">
        <f t="shared" si="143"/>
        <v>0</v>
      </c>
      <c r="W648" s="564">
        <f t="shared" si="144"/>
        <v>0</v>
      </c>
      <c r="X648" s="564">
        <f t="shared" si="145"/>
        <v>0.25</v>
      </c>
      <c r="Y648" s="565">
        <f t="shared" si="146"/>
        <v>0.25</v>
      </c>
      <c r="Z648" s="547"/>
      <c r="AA648" s="548">
        <v>0.44097222222222199</v>
      </c>
      <c r="AB648" s="566">
        <f t="shared" si="147"/>
        <v>0</v>
      </c>
      <c r="AC648" s="566">
        <f t="shared" si="148"/>
        <v>0</v>
      </c>
      <c r="AD648" s="566">
        <f t="shared" si="149"/>
        <v>0</v>
      </c>
      <c r="AE648" s="566">
        <f t="shared" si="150"/>
        <v>0</v>
      </c>
      <c r="AF648" s="566">
        <f t="shared" si="151"/>
        <v>0</v>
      </c>
      <c r="AG648" s="566">
        <f t="shared" si="152"/>
        <v>0.5</v>
      </c>
      <c r="AH648" s="567">
        <f t="shared" si="153"/>
        <v>0.5</v>
      </c>
    </row>
    <row r="649" spans="18:34" x14ac:dyDescent="0.25">
      <c r="R649" s="548">
        <v>0.44166666666666599</v>
      </c>
      <c r="S649" s="564">
        <f t="shared" si="140"/>
        <v>0</v>
      </c>
      <c r="T649" s="564">
        <f t="shared" si="141"/>
        <v>0</v>
      </c>
      <c r="U649" s="564">
        <f t="shared" si="142"/>
        <v>0</v>
      </c>
      <c r="V649" s="564">
        <f t="shared" si="143"/>
        <v>0</v>
      </c>
      <c r="W649" s="564">
        <f t="shared" si="144"/>
        <v>0</v>
      </c>
      <c r="X649" s="564">
        <f t="shared" si="145"/>
        <v>0.25</v>
      </c>
      <c r="Y649" s="565">
        <f t="shared" si="146"/>
        <v>0.25</v>
      </c>
      <c r="Z649" s="547"/>
      <c r="AA649" s="548">
        <v>0.44166666666666599</v>
      </c>
      <c r="AB649" s="566">
        <f t="shared" si="147"/>
        <v>0</v>
      </c>
      <c r="AC649" s="566">
        <f t="shared" si="148"/>
        <v>0</v>
      </c>
      <c r="AD649" s="566">
        <f t="shared" si="149"/>
        <v>0</v>
      </c>
      <c r="AE649" s="566">
        <f t="shared" si="150"/>
        <v>0</v>
      </c>
      <c r="AF649" s="566">
        <f t="shared" si="151"/>
        <v>0</v>
      </c>
      <c r="AG649" s="566">
        <f t="shared" si="152"/>
        <v>0.5</v>
      </c>
      <c r="AH649" s="567">
        <f t="shared" si="153"/>
        <v>0.5</v>
      </c>
    </row>
    <row r="650" spans="18:34" x14ac:dyDescent="0.25">
      <c r="R650" s="548">
        <v>0.44236111111111098</v>
      </c>
      <c r="S650" s="564">
        <f t="shared" si="140"/>
        <v>0</v>
      </c>
      <c r="T650" s="564">
        <f t="shared" si="141"/>
        <v>0</v>
      </c>
      <c r="U650" s="564">
        <f t="shared" si="142"/>
        <v>0</v>
      </c>
      <c r="V650" s="564">
        <f t="shared" si="143"/>
        <v>0</v>
      </c>
      <c r="W650" s="564">
        <f t="shared" si="144"/>
        <v>0</v>
      </c>
      <c r="X650" s="564">
        <f t="shared" si="145"/>
        <v>0.25</v>
      </c>
      <c r="Y650" s="565">
        <f t="shared" si="146"/>
        <v>0.25</v>
      </c>
      <c r="Z650" s="547"/>
      <c r="AA650" s="548">
        <v>0.44236111111111098</v>
      </c>
      <c r="AB650" s="566">
        <f t="shared" si="147"/>
        <v>0</v>
      </c>
      <c r="AC650" s="566">
        <f t="shared" si="148"/>
        <v>0</v>
      </c>
      <c r="AD650" s="566">
        <f t="shared" si="149"/>
        <v>0</v>
      </c>
      <c r="AE650" s="566">
        <f t="shared" si="150"/>
        <v>0</v>
      </c>
      <c r="AF650" s="566">
        <f t="shared" si="151"/>
        <v>0</v>
      </c>
      <c r="AG650" s="566">
        <f t="shared" si="152"/>
        <v>0.5</v>
      </c>
      <c r="AH650" s="567">
        <f t="shared" si="153"/>
        <v>0.5</v>
      </c>
    </row>
    <row r="651" spans="18:34" x14ac:dyDescent="0.25">
      <c r="R651" s="548">
        <v>0.44305555555555498</v>
      </c>
      <c r="S651" s="564">
        <f t="shared" si="140"/>
        <v>0</v>
      </c>
      <c r="T651" s="564">
        <f t="shared" si="141"/>
        <v>0</v>
      </c>
      <c r="U651" s="564">
        <f t="shared" si="142"/>
        <v>0</v>
      </c>
      <c r="V651" s="564">
        <f t="shared" si="143"/>
        <v>0</v>
      </c>
      <c r="W651" s="564">
        <f t="shared" si="144"/>
        <v>0</v>
      </c>
      <c r="X651" s="564">
        <f t="shared" si="145"/>
        <v>0.25</v>
      </c>
      <c r="Y651" s="565">
        <f t="shared" si="146"/>
        <v>0.25</v>
      </c>
      <c r="Z651" s="547"/>
      <c r="AA651" s="548">
        <v>0.44305555555555498</v>
      </c>
      <c r="AB651" s="566">
        <f t="shared" si="147"/>
        <v>0</v>
      </c>
      <c r="AC651" s="566">
        <f t="shared" si="148"/>
        <v>0</v>
      </c>
      <c r="AD651" s="566">
        <f t="shared" si="149"/>
        <v>0</v>
      </c>
      <c r="AE651" s="566">
        <f t="shared" si="150"/>
        <v>0</v>
      </c>
      <c r="AF651" s="566">
        <f t="shared" si="151"/>
        <v>0</v>
      </c>
      <c r="AG651" s="566">
        <f t="shared" si="152"/>
        <v>0.5</v>
      </c>
      <c r="AH651" s="567">
        <f t="shared" si="153"/>
        <v>0.5</v>
      </c>
    </row>
    <row r="652" spans="18:34" x14ac:dyDescent="0.25">
      <c r="R652" s="548">
        <v>0.44374999999999998</v>
      </c>
      <c r="S652" s="564">
        <f t="shared" si="140"/>
        <v>0</v>
      </c>
      <c r="T652" s="564">
        <f t="shared" si="141"/>
        <v>0</v>
      </c>
      <c r="U652" s="564">
        <f t="shared" si="142"/>
        <v>0</v>
      </c>
      <c r="V652" s="564">
        <f t="shared" si="143"/>
        <v>0</v>
      </c>
      <c r="W652" s="564">
        <f t="shared" si="144"/>
        <v>0</v>
      </c>
      <c r="X652" s="564">
        <f t="shared" si="145"/>
        <v>0.25</v>
      </c>
      <c r="Y652" s="565">
        <f t="shared" si="146"/>
        <v>0.25</v>
      </c>
      <c r="Z652" s="547"/>
      <c r="AA652" s="548">
        <v>0.44374999999999998</v>
      </c>
      <c r="AB652" s="566">
        <f t="shared" si="147"/>
        <v>0</v>
      </c>
      <c r="AC652" s="566">
        <f t="shared" si="148"/>
        <v>0</v>
      </c>
      <c r="AD652" s="566">
        <f t="shared" si="149"/>
        <v>0</v>
      </c>
      <c r="AE652" s="566">
        <f t="shared" si="150"/>
        <v>0</v>
      </c>
      <c r="AF652" s="566">
        <f t="shared" si="151"/>
        <v>0</v>
      </c>
      <c r="AG652" s="566">
        <f t="shared" si="152"/>
        <v>0.5</v>
      </c>
      <c r="AH652" s="567">
        <f t="shared" si="153"/>
        <v>0.5</v>
      </c>
    </row>
    <row r="653" spans="18:34" x14ac:dyDescent="0.25">
      <c r="R653" s="548">
        <v>0.44444444444444398</v>
      </c>
      <c r="S653" s="564">
        <f t="shared" si="140"/>
        <v>0</v>
      </c>
      <c r="T653" s="564">
        <f t="shared" si="141"/>
        <v>0</v>
      </c>
      <c r="U653" s="564">
        <f t="shared" si="142"/>
        <v>0</v>
      </c>
      <c r="V653" s="564">
        <f t="shared" si="143"/>
        <v>0</v>
      </c>
      <c r="W653" s="564">
        <f t="shared" si="144"/>
        <v>0</v>
      </c>
      <c r="X653" s="564">
        <f t="shared" si="145"/>
        <v>0.25</v>
      </c>
      <c r="Y653" s="565">
        <f t="shared" si="146"/>
        <v>0.25</v>
      </c>
      <c r="Z653" s="547"/>
      <c r="AA653" s="548">
        <v>0.44444444444444398</v>
      </c>
      <c r="AB653" s="566">
        <f t="shared" si="147"/>
        <v>0</v>
      </c>
      <c r="AC653" s="566">
        <f t="shared" si="148"/>
        <v>0</v>
      </c>
      <c r="AD653" s="566">
        <f t="shared" si="149"/>
        <v>0</v>
      </c>
      <c r="AE653" s="566">
        <f t="shared" si="150"/>
        <v>0</v>
      </c>
      <c r="AF653" s="566">
        <f t="shared" si="151"/>
        <v>0</v>
      </c>
      <c r="AG653" s="566">
        <f t="shared" si="152"/>
        <v>0.5</v>
      </c>
      <c r="AH653" s="567">
        <f t="shared" si="153"/>
        <v>0.5</v>
      </c>
    </row>
    <row r="654" spans="18:34" x14ac:dyDescent="0.25">
      <c r="R654" s="548">
        <v>0.44513888888888797</v>
      </c>
      <c r="S654" s="564">
        <f t="shared" si="140"/>
        <v>0</v>
      </c>
      <c r="T654" s="564">
        <f t="shared" si="141"/>
        <v>0</v>
      </c>
      <c r="U654" s="564">
        <f t="shared" si="142"/>
        <v>0</v>
      </c>
      <c r="V654" s="564">
        <f t="shared" si="143"/>
        <v>0</v>
      </c>
      <c r="W654" s="564">
        <f t="shared" si="144"/>
        <v>0</v>
      </c>
      <c r="X654" s="564">
        <f t="shared" si="145"/>
        <v>0.25</v>
      </c>
      <c r="Y654" s="565">
        <f t="shared" si="146"/>
        <v>0.25</v>
      </c>
      <c r="Z654" s="547"/>
      <c r="AA654" s="548">
        <v>0.44513888888888797</v>
      </c>
      <c r="AB654" s="566">
        <f t="shared" si="147"/>
        <v>0</v>
      </c>
      <c r="AC654" s="566">
        <f t="shared" si="148"/>
        <v>0</v>
      </c>
      <c r="AD654" s="566">
        <f t="shared" si="149"/>
        <v>0</v>
      </c>
      <c r="AE654" s="566">
        <f t="shared" si="150"/>
        <v>0</v>
      </c>
      <c r="AF654" s="566">
        <f t="shared" si="151"/>
        <v>0</v>
      </c>
      <c r="AG654" s="566">
        <f t="shared" si="152"/>
        <v>0.5</v>
      </c>
      <c r="AH654" s="567">
        <f t="shared" si="153"/>
        <v>0.5</v>
      </c>
    </row>
    <row r="655" spans="18:34" x14ac:dyDescent="0.25">
      <c r="R655" s="548">
        <v>0.44583333333333303</v>
      </c>
      <c r="S655" s="564">
        <f t="shared" si="140"/>
        <v>0</v>
      </c>
      <c r="T655" s="564">
        <f t="shared" si="141"/>
        <v>0</v>
      </c>
      <c r="U655" s="564">
        <f t="shared" si="142"/>
        <v>0</v>
      </c>
      <c r="V655" s="564">
        <f t="shared" si="143"/>
        <v>0</v>
      </c>
      <c r="W655" s="564">
        <f t="shared" si="144"/>
        <v>0</v>
      </c>
      <c r="X655" s="564">
        <f t="shared" si="145"/>
        <v>0.25</v>
      </c>
      <c r="Y655" s="565">
        <f t="shared" si="146"/>
        <v>0.25</v>
      </c>
      <c r="Z655" s="547"/>
      <c r="AA655" s="548">
        <v>0.44583333333333303</v>
      </c>
      <c r="AB655" s="566">
        <f t="shared" si="147"/>
        <v>0</v>
      </c>
      <c r="AC655" s="566">
        <f t="shared" si="148"/>
        <v>0</v>
      </c>
      <c r="AD655" s="566">
        <f t="shared" si="149"/>
        <v>0</v>
      </c>
      <c r="AE655" s="566">
        <f t="shared" si="150"/>
        <v>0</v>
      </c>
      <c r="AF655" s="566">
        <f t="shared" si="151"/>
        <v>0</v>
      </c>
      <c r="AG655" s="566">
        <f t="shared" si="152"/>
        <v>0.5</v>
      </c>
      <c r="AH655" s="567">
        <f t="shared" si="153"/>
        <v>0.5</v>
      </c>
    </row>
    <row r="656" spans="18:34" x14ac:dyDescent="0.25">
      <c r="R656" s="548">
        <v>0.44652777777777702</v>
      </c>
      <c r="S656" s="564">
        <f t="shared" si="140"/>
        <v>0</v>
      </c>
      <c r="T656" s="564">
        <f t="shared" si="141"/>
        <v>0</v>
      </c>
      <c r="U656" s="564">
        <f t="shared" si="142"/>
        <v>0</v>
      </c>
      <c r="V656" s="564">
        <f t="shared" si="143"/>
        <v>0</v>
      </c>
      <c r="W656" s="564">
        <f t="shared" si="144"/>
        <v>0</v>
      </c>
      <c r="X656" s="564">
        <f t="shared" si="145"/>
        <v>0.25</v>
      </c>
      <c r="Y656" s="565">
        <f t="shared" si="146"/>
        <v>0.25</v>
      </c>
      <c r="Z656" s="547"/>
      <c r="AA656" s="548">
        <v>0.44652777777777702</v>
      </c>
      <c r="AB656" s="566">
        <f t="shared" si="147"/>
        <v>0</v>
      </c>
      <c r="AC656" s="566">
        <f t="shared" si="148"/>
        <v>0</v>
      </c>
      <c r="AD656" s="566">
        <f t="shared" si="149"/>
        <v>0</v>
      </c>
      <c r="AE656" s="566">
        <f t="shared" si="150"/>
        <v>0</v>
      </c>
      <c r="AF656" s="566">
        <f t="shared" si="151"/>
        <v>0</v>
      </c>
      <c r="AG656" s="566">
        <f t="shared" si="152"/>
        <v>0.5</v>
      </c>
      <c r="AH656" s="567">
        <f t="shared" si="153"/>
        <v>0.5</v>
      </c>
    </row>
    <row r="657" spans="18:34" x14ac:dyDescent="0.25">
      <c r="R657" s="548">
        <v>0.44722222222222202</v>
      </c>
      <c r="S657" s="564">
        <f t="shared" si="140"/>
        <v>0</v>
      </c>
      <c r="T657" s="564">
        <f t="shared" si="141"/>
        <v>0</v>
      </c>
      <c r="U657" s="564">
        <f t="shared" si="142"/>
        <v>0</v>
      </c>
      <c r="V657" s="564">
        <f t="shared" si="143"/>
        <v>0</v>
      </c>
      <c r="W657" s="564">
        <f t="shared" si="144"/>
        <v>0</v>
      </c>
      <c r="X657" s="564">
        <f t="shared" si="145"/>
        <v>0.25</v>
      </c>
      <c r="Y657" s="565">
        <f t="shared" si="146"/>
        <v>0.25</v>
      </c>
      <c r="Z657" s="547"/>
      <c r="AA657" s="548">
        <v>0.44722222222222202</v>
      </c>
      <c r="AB657" s="566">
        <f t="shared" si="147"/>
        <v>0</v>
      </c>
      <c r="AC657" s="566">
        <f t="shared" si="148"/>
        <v>0</v>
      </c>
      <c r="AD657" s="566">
        <f t="shared" si="149"/>
        <v>0</v>
      </c>
      <c r="AE657" s="566">
        <f t="shared" si="150"/>
        <v>0</v>
      </c>
      <c r="AF657" s="566">
        <f t="shared" si="151"/>
        <v>0</v>
      </c>
      <c r="AG657" s="566">
        <f t="shared" si="152"/>
        <v>0.5</v>
      </c>
      <c r="AH657" s="567">
        <f t="shared" si="153"/>
        <v>0.5</v>
      </c>
    </row>
    <row r="658" spans="18:34" x14ac:dyDescent="0.25">
      <c r="R658" s="548">
        <v>0.44791666666666602</v>
      </c>
      <c r="S658" s="564">
        <f t="shared" si="140"/>
        <v>0</v>
      </c>
      <c r="T658" s="564">
        <f t="shared" si="141"/>
        <v>0</v>
      </c>
      <c r="U658" s="564">
        <f t="shared" si="142"/>
        <v>0</v>
      </c>
      <c r="V658" s="564">
        <f t="shared" si="143"/>
        <v>0</v>
      </c>
      <c r="W658" s="564">
        <f t="shared" si="144"/>
        <v>0</v>
      </c>
      <c r="X658" s="564">
        <f t="shared" si="145"/>
        <v>0.25</v>
      </c>
      <c r="Y658" s="565">
        <f t="shared" si="146"/>
        <v>0.25</v>
      </c>
      <c r="Z658" s="547"/>
      <c r="AA658" s="548">
        <v>0.44791666666666602</v>
      </c>
      <c r="AB658" s="566">
        <f t="shared" si="147"/>
        <v>0</v>
      </c>
      <c r="AC658" s="566">
        <f t="shared" si="148"/>
        <v>0</v>
      </c>
      <c r="AD658" s="566">
        <f t="shared" si="149"/>
        <v>0</v>
      </c>
      <c r="AE658" s="566">
        <f t="shared" si="150"/>
        <v>0</v>
      </c>
      <c r="AF658" s="566">
        <f t="shared" si="151"/>
        <v>0</v>
      </c>
      <c r="AG658" s="566">
        <f t="shared" si="152"/>
        <v>0.5</v>
      </c>
      <c r="AH658" s="567">
        <f t="shared" si="153"/>
        <v>0.5</v>
      </c>
    </row>
    <row r="659" spans="18:34" x14ac:dyDescent="0.25">
      <c r="R659" s="548">
        <v>0.44861111111111102</v>
      </c>
      <c r="S659" s="564">
        <f t="shared" si="140"/>
        <v>0</v>
      </c>
      <c r="T659" s="564">
        <f t="shared" si="141"/>
        <v>0</v>
      </c>
      <c r="U659" s="564">
        <f t="shared" si="142"/>
        <v>0</v>
      </c>
      <c r="V659" s="564">
        <f t="shared" si="143"/>
        <v>0</v>
      </c>
      <c r="W659" s="564">
        <f t="shared" si="144"/>
        <v>0</v>
      </c>
      <c r="X659" s="564">
        <f t="shared" si="145"/>
        <v>0.25</v>
      </c>
      <c r="Y659" s="565">
        <f t="shared" si="146"/>
        <v>0.25</v>
      </c>
      <c r="Z659" s="547"/>
      <c r="AA659" s="548">
        <v>0.44861111111111102</v>
      </c>
      <c r="AB659" s="566">
        <f t="shared" si="147"/>
        <v>0</v>
      </c>
      <c r="AC659" s="566">
        <f t="shared" si="148"/>
        <v>0</v>
      </c>
      <c r="AD659" s="566">
        <f t="shared" si="149"/>
        <v>0</v>
      </c>
      <c r="AE659" s="566">
        <f t="shared" si="150"/>
        <v>0</v>
      </c>
      <c r="AF659" s="566">
        <f t="shared" si="151"/>
        <v>0</v>
      </c>
      <c r="AG659" s="566">
        <f t="shared" si="152"/>
        <v>0.5</v>
      </c>
      <c r="AH659" s="567">
        <f t="shared" si="153"/>
        <v>0.5</v>
      </c>
    </row>
    <row r="660" spans="18:34" x14ac:dyDescent="0.25">
      <c r="R660" s="548">
        <v>0.44930555555555501</v>
      </c>
      <c r="S660" s="564">
        <f t="shared" si="140"/>
        <v>0</v>
      </c>
      <c r="T660" s="564">
        <f t="shared" si="141"/>
        <v>0</v>
      </c>
      <c r="U660" s="564">
        <f t="shared" si="142"/>
        <v>0</v>
      </c>
      <c r="V660" s="564">
        <f t="shared" si="143"/>
        <v>0</v>
      </c>
      <c r="W660" s="564">
        <f t="shared" si="144"/>
        <v>0</v>
      </c>
      <c r="X660" s="564">
        <f t="shared" si="145"/>
        <v>0.25</v>
      </c>
      <c r="Y660" s="565">
        <f t="shared" si="146"/>
        <v>0.25</v>
      </c>
      <c r="Z660" s="547"/>
      <c r="AA660" s="548">
        <v>0.44930555555555501</v>
      </c>
      <c r="AB660" s="566">
        <f t="shared" si="147"/>
        <v>0</v>
      </c>
      <c r="AC660" s="566">
        <f t="shared" si="148"/>
        <v>0</v>
      </c>
      <c r="AD660" s="566">
        <f t="shared" si="149"/>
        <v>0</v>
      </c>
      <c r="AE660" s="566">
        <f t="shared" si="150"/>
        <v>0</v>
      </c>
      <c r="AF660" s="566">
        <f t="shared" si="151"/>
        <v>0</v>
      </c>
      <c r="AG660" s="566">
        <f t="shared" si="152"/>
        <v>0.5</v>
      </c>
      <c r="AH660" s="567">
        <f t="shared" si="153"/>
        <v>0.5</v>
      </c>
    </row>
    <row r="661" spans="18:34" x14ac:dyDescent="0.25">
      <c r="R661" s="548">
        <v>0.45</v>
      </c>
      <c r="S661" s="564">
        <f t="shared" si="140"/>
        <v>0</v>
      </c>
      <c r="T661" s="564">
        <f t="shared" si="141"/>
        <v>0</v>
      </c>
      <c r="U661" s="564">
        <f t="shared" si="142"/>
        <v>0</v>
      </c>
      <c r="V661" s="564">
        <f t="shared" si="143"/>
        <v>0</v>
      </c>
      <c r="W661" s="564">
        <f t="shared" si="144"/>
        <v>0</v>
      </c>
      <c r="X661" s="564">
        <f t="shared" si="145"/>
        <v>0.25</v>
      </c>
      <c r="Y661" s="565">
        <f t="shared" si="146"/>
        <v>0.25</v>
      </c>
      <c r="Z661" s="547"/>
      <c r="AA661" s="548">
        <v>0.45</v>
      </c>
      <c r="AB661" s="566">
        <f t="shared" si="147"/>
        <v>0</v>
      </c>
      <c r="AC661" s="566">
        <f t="shared" si="148"/>
        <v>0</v>
      </c>
      <c r="AD661" s="566">
        <f t="shared" si="149"/>
        <v>0</v>
      </c>
      <c r="AE661" s="566">
        <f t="shared" si="150"/>
        <v>0</v>
      </c>
      <c r="AF661" s="566">
        <f t="shared" si="151"/>
        <v>0</v>
      </c>
      <c r="AG661" s="566">
        <f t="shared" si="152"/>
        <v>0.5</v>
      </c>
      <c r="AH661" s="567">
        <f t="shared" si="153"/>
        <v>0.5</v>
      </c>
    </row>
    <row r="662" spans="18:34" x14ac:dyDescent="0.25">
      <c r="R662" s="548">
        <v>0.45069444444444401</v>
      </c>
      <c r="S662" s="564">
        <f t="shared" si="140"/>
        <v>0</v>
      </c>
      <c r="T662" s="564">
        <f t="shared" si="141"/>
        <v>0</v>
      </c>
      <c r="U662" s="564">
        <f t="shared" si="142"/>
        <v>0</v>
      </c>
      <c r="V662" s="564">
        <f t="shared" si="143"/>
        <v>0</v>
      </c>
      <c r="W662" s="564">
        <f t="shared" si="144"/>
        <v>0</v>
      </c>
      <c r="X662" s="564">
        <f t="shared" si="145"/>
        <v>0.25</v>
      </c>
      <c r="Y662" s="565">
        <f t="shared" si="146"/>
        <v>0.25</v>
      </c>
      <c r="Z662" s="547"/>
      <c r="AA662" s="548">
        <v>0.45069444444444401</v>
      </c>
      <c r="AB662" s="566">
        <f t="shared" si="147"/>
        <v>0</v>
      </c>
      <c r="AC662" s="566">
        <f t="shared" si="148"/>
        <v>0</v>
      </c>
      <c r="AD662" s="566">
        <f t="shared" si="149"/>
        <v>0</v>
      </c>
      <c r="AE662" s="566">
        <f t="shared" si="150"/>
        <v>0</v>
      </c>
      <c r="AF662" s="566">
        <f t="shared" si="151"/>
        <v>0</v>
      </c>
      <c r="AG662" s="566">
        <f t="shared" si="152"/>
        <v>0.5</v>
      </c>
      <c r="AH662" s="567">
        <f t="shared" si="153"/>
        <v>0.5</v>
      </c>
    </row>
    <row r="663" spans="18:34" x14ac:dyDescent="0.25">
      <c r="R663" s="548">
        <v>0.45138888888888801</v>
      </c>
      <c r="S663" s="564">
        <f t="shared" si="140"/>
        <v>0</v>
      </c>
      <c r="T663" s="564">
        <f t="shared" si="141"/>
        <v>0</v>
      </c>
      <c r="U663" s="564">
        <f t="shared" si="142"/>
        <v>0</v>
      </c>
      <c r="V663" s="564">
        <f t="shared" si="143"/>
        <v>0</v>
      </c>
      <c r="W663" s="564">
        <f t="shared" si="144"/>
        <v>0</v>
      </c>
      <c r="X663" s="564">
        <f t="shared" si="145"/>
        <v>0.25</v>
      </c>
      <c r="Y663" s="565">
        <f t="shared" si="146"/>
        <v>0.25</v>
      </c>
      <c r="Z663" s="547"/>
      <c r="AA663" s="548">
        <v>0.45138888888888801</v>
      </c>
      <c r="AB663" s="566">
        <f t="shared" si="147"/>
        <v>0</v>
      </c>
      <c r="AC663" s="566">
        <f t="shared" si="148"/>
        <v>0</v>
      </c>
      <c r="AD663" s="566">
        <f t="shared" si="149"/>
        <v>0</v>
      </c>
      <c r="AE663" s="566">
        <f t="shared" si="150"/>
        <v>0</v>
      </c>
      <c r="AF663" s="566">
        <f t="shared" si="151"/>
        <v>0</v>
      </c>
      <c r="AG663" s="566">
        <f t="shared" si="152"/>
        <v>0.5</v>
      </c>
      <c r="AH663" s="567">
        <f t="shared" si="153"/>
        <v>0.5</v>
      </c>
    </row>
    <row r="664" spans="18:34" x14ac:dyDescent="0.25">
      <c r="R664" s="548">
        <v>0.452083333333333</v>
      </c>
      <c r="S664" s="564">
        <f t="shared" si="140"/>
        <v>0</v>
      </c>
      <c r="T664" s="564">
        <f t="shared" si="141"/>
        <v>0</v>
      </c>
      <c r="U664" s="564">
        <f t="shared" si="142"/>
        <v>0</v>
      </c>
      <c r="V664" s="564">
        <f t="shared" si="143"/>
        <v>0</v>
      </c>
      <c r="W664" s="564">
        <f t="shared" si="144"/>
        <v>0</v>
      </c>
      <c r="X664" s="564">
        <f t="shared" si="145"/>
        <v>0.25</v>
      </c>
      <c r="Y664" s="565">
        <f t="shared" si="146"/>
        <v>0.25</v>
      </c>
      <c r="Z664" s="547"/>
      <c r="AA664" s="548">
        <v>0.452083333333333</v>
      </c>
      <c r="AB664" s="566">
        <f t="shared" si="147"/>
        <v>0</v>
      </c>
      <c r="AC664" s="566">
        <f t="shared" si="148"/>
        <v>0</v>
      </c>
      <c r="AD664" s="566">
        <f t="shared" si="149"/>
        <v>0</v>
      </c>
      <c r="AE664" s="566">
        <f t="shared" si="150"/>
        <v>0</v>
      </c>
      <c r="AF664" s="566">
        <f t="shared" si="151"/>
        <v>0</v>
      </c>
      <c r="AG664" s="566">
        <f t="shared" si="152"/>
        <v>0.5</v>
      </c>
      <c r="AH664" s="567">
        <f t="shared" si="153"/>
        <v>0.5</v>
      </c>
    </row>
    <row r="665" spans="18:34" x14ac:dyDescent="0.25">
      <c r="R665" s="548">
        <v>0.452777777777777</v>
      </c>
      <c r="S665" s="564">
        <f t="shared" si="140"/>
        <v>0</v>
      </c>
      <c r="T665" s="564">
        <f t="shared" si="141"/>
        <v>0</v>
      </c>
      <c r="U665" s="564">
        <f t="shared" si="142"/>
        <v>0</v>
      </c>
      <c r="V665" s="564">
        <f t="shared" si="143"/>
        <v>0</v>
      </c>
      <c r="W665" s="564">
        <f t="shared" si="144"/>
        <v>0</v>
      </c>
      <c r="X665" s="564">
        <f t="shared" si="145"/>
        <v>0.25</v>
      </c>
      <c r="Y665" s="565">
        <f t="shared" si="146"/>
        <v>0.25</v>
      </c>
      <c r="Z665" s="547"/>
      <c r="AA665" s="548">
        <v>0.452777777777777</v>
      </c>
      <c r="AB665" s="566">
        <f t="shared" si="147"/>
        <v>0</v>
      </c>
      <c r="AC665" s="566">
        <f t="shared" si="148"/>
        <v>0</v>
      </c>
      <c r="AD665" s="566">
        <f t="shared" si="149"/>
        <v>0</v>
      </c>
      <c r="AE665" s="566">
        <f t="shared" si="150"/>
        <v>0</v>
      </c>
      <c r="AF665" s="566">
        <f t="shared" si="151"/>
        <v>0</v>
      </c>
      <c r="AG665" s="566">
        <f t="shared" si="152"/>
        <v>0.5</v>
      </c>
      <c r="AH665" s="567">
        <f t="shared" si="153"/>
        <v>0.5</v>
      </c>
    </row>
    <row r="666" spans="18:34" x14ac:dyDescent="0.25">
      <c r="R666" s="548">
        <v>0.453472222222222</v>
      </c>
      <c r="S666" s="564">
        <f t="shared" si="140"/>
        <v>0</v>
      </c>
      <c r="T666" s="564">
        <f t="shared" si="141"/>
        <v>0</v>
      </c>
      <c r="U666" s="564">
        <f t="shared" si="142"/>
        <v>0</v>
      </c>
      <c r="V666" s="564">
        <f t="shared" si="143"/>
        <v>0</v>
      </c>
      <c r="W666" s="564">
        <f t="shared" si="144"/>
        <v>0</v>
      </c>
      <c r="X666" s="564">
        <f t="shared" si="145"/>
        <v>0.25</v>
      </c>
      <c r="Y666" s="565">
        <f t="shared" si="146"/>
        <v>0.25</v>
      </c>
      <c r="Z666" s="547"/>
      <c r="AA666" s="548">
        <v>0.453472222222222</v>
      </c>
      <c r="AB666" s="566">
        <f t="shared" si="147"/>
        <v>0</v>
      </c>
      <c r="AC666" s="566">
        <f t="shared" si="148"/>
        <v>0</v>
      </c>
      <c r="AD666" s="566">
        <f t="shared" si="149"/>
        <v>0</v>
      </c>
      <c r="AE666" s="566">
        <f t="shared" si="150"/>
        <v>0</v>
      </c>
      <c r="AF666" s="566">
        <f t="shared" si="151"/>
        <v>0</v>
      </c>
      <c r="AG666" s="566">
        <f t="shared" si="152"/>
        <v>0.5</v>
      </c>
      <c r="AH666" s="567">
        <f t="shared" si="153"/>
        <v>0.5</v>
      </c>
    </row>
    <row r="667" spans="18:34" x14ac:dyDescent="0.25">
      <c r="R667" s="548">
        <v>0.454166666666666</v>
      </c>
      <c r="S667" s="564">
        <f t="shared" si="140"/>
        <v>0</v>
      </c>
      <c r="T667" s="564">
        <f t="shared" si="141"/>
        <v>0</v>
      </c>
      <c r="U667" s="564">
        <f t="shared" si="142"/>
        <v>0</v>
      </c>
      <c r="V667" s="564">
        <f t="shared" si="143"/>
        <v>0</v>
      </c>
      <c r="W667" s="564">
        <f t="shared" si="144"/>
        <v>0</v>
      </c>
      <c r="X667" s="564">
        <f t="shared" si="145"/>
        <v>0.25</v>
      </c>
      <c r="Y667" s="565">
        <f t="shared" si="146"/>
        <v>0.25</v>
      </c>
      <c r="Z667" s="547"/>
      <c r="AA667" s="548">
        <v>0.454166666666666</v>
      </c>
      <c r="AB667" s="566">
        <f t="shared" si="147"/>
        <v>0</v>
      </c>
      <c r="AC667" s="566">
        <f t="shared" si="148"/>
        <v>0</v>
      </c>
      <c r="AD667" s="566">
        <f t="shared" si="149"/>
        <v>0</v>
      </c>
      <c r="AE667" s="566">
        <f t="shared" si="150"/>
        <v>0</v>
      </c>
      <c r="AF667" s="566">
        <f t="shared" si="151"/>
        <v>0</v>
      </c>
      <c r="AG667" s="566">
        <f t="shared" si="152"/>
        <v>0.5</v>
      </c>
      <c r="AH667" s="567">
        <f t="shared" si="153"/>
        <v>0.5</v>
      </c>
    </row>
    <row r="668" spans="18:34" x14ac:dyDescent="0.25">
      <c r="R668" s="548">
        <v>0.45486111111111099</v>
      </c>
      <c r="S668" s="564">
        <f t="shared" si="140"/>
        <v>0</v>
      </c>
      <c r="T668" s="564">
        <f t="shared" si="141"/>
        <v>0</v>
      </c>
      <c r="U668" s="564">
        <f t="shared" si="142"/>
        <v>0</v>
      </c>
      <c r="V668" s="564">
        <f t="shared" si="143"/>
        <v>0</v>
      </c>
      <c r="W668" s="564">
        <f t="shared" si="144"/>
        <v>0</v>
      </c>
      <c r="X668" s="564">
        <f t="shared" si="145"/>
        <v>0.25</v>
      </c>
      <c r="Y668" s="565">
        <f t="shared" si="146"/>
        <v>0.25</v>
      </c>
      <c r="Z668" s="547"/>
      <c r="AA668" s="548">
        <v>0.45486111111111099</v>
      </c>
      <c r="AB668" s="566">
        <f t="shared" si="147"/>
        <v>0</v>
      </c>
      <c r="AC668" s="566">
        <f t="shared" si="148"/>
        <v>0</v>
      </c>
      <c r="AD668" s="566">
        <f t="shared" si="149"/>
        <v>0</v>
      </c>
      <c r="AE668" s="566">
        <f t="shared" si="150"/>
        <v>0</v>
      </c>
      <c r="AF668" s="566">
        <f t="shared" si="151"/>
        <v>0</v>
      </c>
      <c r="AG668" s="566">
        <f t="shared" si="152"/>
        <v>0.5</v>
      </c>
      <c r="AH668" s="567">
        <f t="shared" si="153"/>
        <v>0.5</v>
      </c>
    </row>
    <row r="669" spans="18:34" x14ac:dyDescent="0.25">
      <c r="R669" s="548">
        <v>0.45555555555555499</v>
      </c>
      <c r="S669" s="564">
        <f t="shared" si="140"/>
        <v>0</v>
      </c>
      <c r="T669" s="564">
        <f t="shared" si="141"/>
        <v>0</v>
      </c>
      <c r="U669" s="564">
        <f t="shared" si="142"/>
        <v>0</v>
      </c>
      <c r="V669" s="564">
        <f t="shared" si="143"/>
        <v>0</v>
      </c>
      <c r="W669" s="564">
        <f t="shared" si="144"/>
        <v>0</v>
      </c>
      <c r="X669" s="564">
        <f t="shared" si="145"/>
        <v>0.25</v>
      </c>
      <c r="Y669" s="565">
        <f t="shared" si="146"/>
        <v>0.25</v>
      </c>
      <c r="Z669" s="547"/>
      <c r="AA669" s="548">
        <v>0.45555555555555499</v>
      </c>
      <c r="AB669" s="566">
        <f t="shared" si="147"/>
        <v>0</v>
      </c>
      <c r="AC669" s="566">
        <f t="shared" si="148"/>
        <v>0</v>
      </c>
      <c r="AD669" s="566">
        <f t="shared" si="149"/>
        <v>0</v>
      </c>
      <c r="AE669" s="566">
        <f t="shared" si="150"/>
        <v>0</v>
      </c>
      <c r="AF669" s="566">
        <f t="shared" si="151"/>
        <v>0</v>
      </c>
      <c r="AG669" s="566">
        <f t="shared" si="152"/>
        <v>0.5</v>
      </c>
      <c r="AH669" s="567">
        <f t="shared" si="153"/>
        <v>0.5</v>
      </c>
    </row>
    <row r="670" spans="18:34" x14ac:dyDescent="0.25">
      <c r="R670" s="548">
        <v>0.45624999999999999</v>
      </c>
      <c r="S670" s="564">
        <f t="shared" si="140"/>
        <v>0</v>
      </c>
      <c r="T670" s="564">
        <f t="shared" si="141"/>
        <v>0</v>
      </c>
      <c r="U670" s="564">
        <f t="shared" si="142"/>
        <v>0</v>
      </c>
      <c r="V670" s="564">
        <f t="shared" si="143"/>
        <v>0</v>
      </c>
      <c r="W670" s="564">
        <f t="shared" si="144"/>
        <v>0</v>
      </c>
      <c r="X670" s="564">
        <f t="shared" si="145"/>
        <v>0.25</v>
      </c>
      <c r="Y670" s="565">
        <f t="shared" si="146"/>
        <v>0.25</v>
      </c>
      <c r="Z670" s="547"/>
      <c r="AA670" s="548">
        <v>0.45624999999999999</v>
      </c>
      <c r="AB670" s="566">
        <f t="shared" si="147"/>
        <v>0</v>
      </c>
      <c r="AC670" s="566">
        <f t="shared" si="148"/>
        <v>0</v>
      </c>
      <c r="AD670" s="566">
        <f t="shared" si="149"/>
        <v>0</v>
      </c>
      <c r="AE670" s="566">
        <f t="shared" si="150"/>
        <v>0</v>
      </c>
      <c r="AF670" s="566">
        <f t="shared" si="151"/>
        <v>0</v>
      </c>
      <c r="AG670" s="566">
        <f t="shared" si="152"/>
        <v>0.5</v>
      </c>
      <c r="AH670" s="567">
        <f t="shared" si="153"/>
        <v>0.5</v>
      </c>
    </row>
    <row r="671" spans="18:34" x14ac:dyDescent="0.25">
      <c r="R671" s="548">
        <v>0.45694444444444399</v>
      </c>
      <c r="S671" s="564">
        <f t="shared" si="140"/>
        <v>0</v>
      </c>
      <c r="T671" s="564">
        <f t="shared" si="141"/>
        <v>0</v>
      </c>
      <c r="U671" s="564">
        <f t="shared" si="142"/>
        <v>0</v>
      </c>
      <c r="V671" s="564">
        <f t="shared" si="143"/>
        <v>0</v>
      </c>
      <c r="W671" s="564">
        <f t="shared" si="144"/>
        <v>0</v>
      </c>
      <c r="X671" s="564">
        <f t="shared" si="145"/>
        <v>0.25</v>
      </c>
      <c r="Y671" s="565">
        <f t="shared" si="146"/>
        <v>0.25</v>
      </c>
      <c r="Z671" s="547"/>
      <c r="AA671" s="548">
        <v>0.45694444444444399</v>
      </c>
      <c r="AB671" s="566">
        <f t="shared" si="147"/>
        <v>0</v>
      </c>
      <c r="AC671" s="566">
        <f t="shared" si="148"/>
        <v>0</v>
      </c>
      <c r="AD671" s="566">
        <f t="shared" si="149"/>
        <v>0</v>
      </c>
      <c r="AE671" s="566">
        <f t="shared" si="150"/>
        <v>0</v>
      </c>
      <c r="AF671" s="566">
        <f t="shared" si="151"/>
        <v>0</v>
      </c>
      <c r="AG671" s="566">
        <f t="shared" si="152"/>
        <v>0.5</v>
      </c>
      <c r="AH671" s="567">
        <f t="shared" si="153"/>
        <v>0.5</v>
      </c>
    </row>
    <row r="672" spans="18:34" x14ac:dyDescent="0.25">
      <c r="R672" s="548">
        <v>0.45763888888888798</v>
      </c>
      <c r="S672" s="564">
        <f t="shared" si="140"/>
        <v>0</v>
      </c>
      <c r="T672" s="564">
        <f t="shared" si="141"/>
        <v>0</v>
      </c>
      <c r="U672" s="564">
        <f t="shared" si="142"/>
        <v>0</v>
      </c>
      <c r="V672" s="564">
        <f t="shared" si="143"/>
        <v>0</v>
      </c>
      <c r="W672" s="564">
        <f t="shared" si="144"/>
        <v>0</v>
      </c>
      <c r="X672" s="564">
        <f t="shared" si="145"/>
        <v>0.25</v>
      </c>
      <c r="Y672" s="565">
        <f t="shared" si="146"/>
        <v>0.25</v>
      </c>
      <c r="Z672" s="547"/>
      <c r="AA672" s="548">
        <v>0.45763888888888798</v>
      </c>
      <c r="AB672" s="566">
        <f t="shared" si="147"/>
        <v>0</v>
      </c>
      <c r="AC672" s="566">
        <f t="shared" si="148"/>
        <v>0</v>
      </c>
      <c r="AD672" s="566">
        <f t="shared" si="149"/>
        <v>0</v>
      </c>
      <c r="AE672" s="566">
        <f t="shared" si="150"/>
        <v>0</v>
      </c>
      <c r="AF672" s="566">
        <f t="shared" si="151"/>
        <v>0</v>
      </c>
      <c r="AG672" s="566">
        <f t="shared" si="152"/>
        <v>0.5</v>
      </c>
      <c r="AH672" s="567">
        <f t="shared" si="153"/>
        <v>0.5</v>
      </c>
    </row>
    <row r="673" spans="18:34" x14ac:dyDescent="0.25">
      <c r="R673" s="548">
        <v>0.45833333333333298</v>
      </c>
      <c r="S673" s="564">
        <f t="shared" si="140"/>
        <v>0</v>
      </c>
      <c r="T673" s="564">
        <f t="shared" si="141"/>
        <v>0</v>
      </c>
      <c r="U673" s="564">
        <f t="shared" si="142"/>
        <v>0</v>
      </c>
      <c r="V673" s="564">
        <f t="shared" si="143"/>
        <v>0</v>
      </c>
      <c r="W673" s="564">
        <f t="shared" si="144"/>
        <v>0</v>
      </c>
      <c r="X673" s="564">
        <f t="shared" si="145"/>
        <v>0.25</v>
      </c>
      <c r="Y673" s="565">
        <f t="shared" si="146"/>
        <v>0.25</v>
      </c>
      <c r="Z673" s="547"/>
      <c r="AA673" s="548">
        <v>0.45833333333333298</v>
      </c>
      <c r="AB673" s="566">
        <f t="shared" si="147"/>
        <v>0</v>
      </c>
      <c r="AC673" s="566">
        <f t="shared" si="148"/>
        <v>0</v>
      </c>
      <c r="AD673" s="566">
        <f t="shared" si="149"/>
        <v>0</v>
      </c>
      <c r="AE673" s="566">
        <f t="shared" si="150"/>
        <v>0</v>
      </c>
      <c r="AF673" s="566">
        <f t="shared" si="151"/>
        <v>0</v>
      </c>
      <c r="AG673" s="566">
        <f t="shared" si="152"/>
        <v>0.5</v>
      </c>
      <c r="AH673" s="567">
        <f t="shared" si="153"/>
        <v>0.5</v>
      </c>
    </row>
    <row r="674" spans="18:34" x14ac:dyDescent="0.25">
      <c r="R674" s="548">
        <v>0.45902777777777698</v>
      </c>
      <c r="S674" s="564">
        <f t="shared" si="140"/>
        <v>0</v>
      </c>
      <c r="T674" s="564">
        <f t="shared" si="141"/>
        <v>0</v>
      </c>
      <c r="U674" s="564">
        <f t="shared" si="142"/>
        <v>0</v>
      </c>
      <c r="V674" s="564">
        <f t="shared" si="143"/>
        <v>0</v>
      </c>
      <c r="W674" s="564">
        <f t="shared" si="144"/>
        <v>0</v>
      </c>
      <c r="X674" s="564">
        <f t="shared" si="145"/>
        <v>0.25</v>
      </c>
      <c r="Y674" s="565">
        <f t="shared" si="146"/>
        <v>0.25</v>
      </c>
      <c r="Z674" s="547"/>
      <c r="AA674" s="548">
        <v>0.45902777777777698</v>
      </c>
      <c r="AB674" s="566">
        <f t="shared" si="147"/>
        <v>0</v>
      </c>
      <c r="AC674" s="566">
        <f t="shared" si="148"/>
        <v>0</v>
      </c>
      <c r="AD674" s="566">
        <f t="shared" si="149"/>
        <v>0</v>
      </c>
      <c r="AE674" s="566">
        <f t="shared" si="150"/>
        <v>0</v>
      </c>
      <c r="AF674" s="566">
        <f t="shared" si="151"/>
        <v>0</v>
      </c>
      <c r="AG674" s="566">
        <f t="shared" si="152"/>
        <v>0.5</v>
      </c>
      <c r="AH674" s="567">
        <f t="shared" si="153"/>
        <v>0.5</v>
      </c>
    </row>
    <row r="675" spans="18:34" x14ac:dyDescent="0.25">
      <c r="R675" s="548">
        <v>0.45972222222222198</v>
      </c>
      <c r="S675" s="564">
        <f t="shared" si="140"/>
        <v>0</v>
      </c>
      <c r="T675" s="564">
        <f t="shared" si="141"/>
        <v>0</v>
      </c>
      <c r="U675" s="564">
        <f t="shared" si="142"/>
        <v>0</v>
      </c>
      <c r="V675" s="564">
        <f t="shared" si="143"/>
        <v>0</v>
      </c>
      <c r="W675" s="564">
        <f t="shared" si="144"/>
        <v>0</v>
      </c>
      <c r="X675" s="564">
        <f t="shared" si="145"/>
        <v>0.25</v>
      </c>
      <c r="Y675" s="565">
        <f t="shared" si="146"/>
        <v>0.25</v>
      </c>
      <c r="Z675" s="547"/>
      <c r="AA675" s="548">
        <v>0.45972222222222198</v>
      </c>
      <c r="AB675" s="566">
        <f t="shared" si="147"/>
        <v>0</v>
      </c>
      <c r="AC675" s="566">
        <f t="shared" si="148"/>
        <v>0</v>
      </c>
      <c r="AD675" s="566">
        <f t="shared" si="149"/>
        <v>0</v>
      </c>
      <c r="AE675" s="566">
        <f t="shared" si="150"/>
        <v>0</v>
      </c>
      <c r="AF675" s="566">
        <f t="shared" si="151"/>
        <v>0</v>
      </c>
      <c r="AG675" s="566">
        <f t="shared" si="152"/>
        <v>0.5</v>
      </c>
      <c r="AH675" s="567">
        <f t="shared" si="153"/>
        <v>0.5</v>
      </c>
    </row>
    <row r="676" spans="18:34" x14ac:dyDescent="0.25">
      <c r="R676" s="548">
        <v>0.46041666666666597</v>
      </c>
      <c r="S676" s="564">
        <f t="shared" si="140"/>
        <v>0</v>
      </c>
      <c r="T676" s="564">
        <f t="shared" si="141"/>
        <v>0</v>
      </c>
      <c r="U676" s="564">
        <f t="shared" si="142"/>
        <v>0</v>
      </c>
      <c r="V676" s="564">
        <f t="shared" si="143"/>
        <v>0</v>
      </c>
      <c r="W676" s="564">
        <f t="shared" si="144"/>
        <v>0</v>
      </c>
      <c r="X676" s="564">
        <f t="shared" si="145"/>
        <v>0.25</v>
      </c>
      <c r="Y676" s="565">
        <f t="shared" si="146"/>
        <v>0.25</v>
      </c>
      <c r="Z676" s="547"/>
      <c r="AA676" s="548">
        <v>0.46041666666666597</v>
      </c>
      <c r="AB676" s="566">
        <f t="shared" si="147"/>
        <v>0</v>
      </c>
      <c r="AC676" s="566">
        <f t="shared" si="148"/>
        <v>0</v>
      </c>
      <c r="AD676" s="566">
        <f t="shared" si="149"/>
        <v>0</v>
      </c>
      <c r="AE676" s="566">
        <f t="shared" si="150"/>
        <v>0</v>
      </c>
      <c r="AF676" s="566">
        <f t="shared" si="151"/>
        <v>0</v>
      </c>
      <c r="AG676" s="566">
        <f t="shared" si="152"/>
        <v>0.5</v>
      </c>
      <c r="AH676" s="567">
        <f t="shared" si="153"/>
        <v>0.5</v>
      </c>
    </row>
    <row r="677" spans="18:34" x14ac:dyDescent="0.25">
      <c r="R677" s="548">
        <v>0.46111111111111103</v>
      </c>
      <c r="S677" s="564">
        <f t="shared" si="140"/>
        <v>0</v>
      </c>
      <c r="T677" s="564">
        <f t="shared" si="141"/>
        <v>0</v>
      </c>
      <c r="U677" s="564">
        <f t="shared" si="142"/>
        <v>0</v>
      </c>
      <c r="V677" s="564">
        <f t="shared" si="143"/>
        <v>0</v>
      </c>
      <c r="W677" s="564">
        <f t="shared" si="144"/>
        <v>0</v>
      </c>
      <c r="X677" s="564">
        <f t="shared" si="145"/>
        <v>0.25</v>
      </c>
      <c r="Y677" s="565">
        <f t="shared" si="146"/>
        <v>0.25</v>
      </c>
      <c r="Z677" s="547"/>
      <c r="AA677" s="548">
        <v>0.46111111111111103</v>
      </c>
      <c r="AB677" s="566">
        <f t="shared" si="147"/>
        <v>0</v>
      </c>
      <c r="AC677" s="566">
        <f t="shared" si="148"/>
        <v>0</v>
      </c>
      <c r="AD677" s="566">
        <f t="shared" si="149"/>
        <v>0</v>
      </c>
      <c r="AE677" s="566">
        <f t="shared" si="150"/>
        <v>0</v>
      </c>
      <c r="AF677" s="566">
        <f t="shared" si="151"/>
        <v>0</v>
      </c>
      <c r="AG677" s="566">
        <f t="shared" si="152"/>
        <v>0.5</v>
      </c>
      <c r="AH677" s="567">
        <f t="shared" si="153"/>
        <v>0.5</v>
      </c>
    </row>
    <row r="678" spans="18:34" x14ac:dyDescent="0.25">
      <c r="R678" s="548">
        <v>0.46180555555555503</v>
      </c>
      <c r="S678" s="564">
        <f t="shared" si="140"/>
        <v>0</v>
      </c>
      <c r="T678" s="564">
        <f t="shared" si="141"/>
        <v>0</v>
      </c>
      <c r="U678" s="564">
        <f t="shared" si="142"/>
        <v>0</v>
      </c>
      <c r="V678" s="564">
        <f t="shared" si="143"/>
        <v>0</v>
      </c>
      <c r="W678" s="564">
        <f t="shared" si="144"/>
        <v>0</v>
      </c>
      <c r="X678" s="564">
        <f t="shared" si="145"/>
        <v>0.25</v>
      </c>
      <c r="Y678" s="565">
        <f t="shared" si="146"/>
        <v>0.25</v>
      </c>
      <c r="Z678" s="547"/>
      <c r="AA678" s="548">
        <v>0.46180555555555503</v>
      </c>
      <c r="AB678" s="566">
        <f t="shared" si="147"/>
        <v>0</v>
      </c>
      <c r="AC678" s="566">
        <f t="shared" si="148"/>
        <v>0</v>
      </c>
      <c r="AD678" s="566">
        <f t="shared" si="149"/>
        <v>0</v>
      </c>
      <c r="AE678" s="566">
        <f t="shared" si="150"/>
        <v>0</v>
      </c>
      <c r="AF678" s="566">
        <f t="shared" si="151"/>
        <v>0</v>
      </c>
      <c r="AG678" s="566">
        <f t="shared" si="152"/>
        <v>0.5</v>
      </c>
      <c r="AH678" s="567">
        <f t="shared" si="153"/>
        <v>0.5</v>
      </c>
    </row>
    <row r="679" spans="18:34" x14ac:dyDescent="0.25">
      <c r="R679" s="548">
        <v>0.46250000000000002</v>
      </c>
      <c r="S679" s="564">
        <f t="shared" si="140"/>
        <v>0</v>
      </c>
      <c r="T679" s="564">
        <f t="shared" si="141"/>
        <v>0</v>
      </c>
      <c r="U679" s="564">
        <f t="shared" si="142"/>
        <v>0</v>
      </c>
      <c r="V679" s="564">
        <f t="shared" si="143"/>
        <v>0</v>
      </c>
      <c r="W679" s="564">
        <f t="shared" si="144"/>
        <v>0</v>
      </c>
      <c r="X679" s="564">
        <f t="shared" si="145"/>
        <v>0.25</v>
      </c>
      <c r="Y679" s="565">
        <f t="shared" si="146"/>
        <v>0.25</v>
      </c>
      <c r="Z679" s="547"/>
      <c r="AA679" s="548">
        <v>0.46250000000000002</v>
      </c>
      <c r="AB679" s="566">
        <f t="shared" si="147"/>
        <v>0</v>
      </c>
      <c r="AC679" s="566">
        <f t="shared" si="148"/>
        <v>0</v>
      </c>
      <c r="AD679" s="566">
        <f t="shared" si="149"/>
        <v>0</v>
      </c>
      <c r="AE679" s="566">
        <f t="shared" si="150"/>
        <v>0</v>
      </c>
      <c r="AF679" s="566">
        <f t="shared" si="151"/>
        <v>0</v>
      </c>
      <c r="AG679" s="566">
        <f t="shared" si="152"/>
        <v>0.5</v>
      </c>
      <c r="AH679" s="567">
        <f t="shared" si="153"/>
        <v>0.5</v>
      </c>
    </row>
    <row r="680" spans="18:34" x14ac:dyDescent="0.25">
      <c r="R680" s="548">
        <v>0.46319444444444402</v>
      </c>
      <c r="S680" s="564">
        <f t="shared" si="140"/>
        <v>0</v>
      </c>
      <c r="T680" s="564">
        <f t="shared" si="141"/>
        <v>0</v>
      </c>
      <c r="U680" s="564">
        <f t="shared" si="142"/>
        <v>0</v>
      </c>
      <c r="V680" s="564">
        <f t="shared" si="143"/>
        <v>0</v>
      </c>
      <c r="W680" s="564">
        <f t="shared" si="144"/>
        <v>0</v>
      </c>
      <c r="X680" s="564">
        <f t="shared" si="145"/>
        <v>0.25</v>
      </c>
      <c r="Y680" s="565">
        <f t="shared" si="146"/>
        <v>0.25</v>
      </c>
      <c r="Z680" s="547"/>
      <c r="AA680" s="548">
        <v>0.46319444444444402</v>
      </c>
      <c r="AB680" s="566">
        <f t="shared" si="147"/>
        <v>0</v>
      </c>
      <c r="AC680" s="566">
        <f t="shared" si="148"/>
        <v>0</v>
      </c>
      <c r="AD680" s="566">
        <f t="shared" si="149"/>
        <v>0</v>
      </c>
      <c r="AE680" s="566">
        <f t="shared" si="150"/>
        <v>0</v>
      </c>
      <c r="AF680" s="566">
        <f t="shared" si="151"/>
        <v>0</v>
      </c>
      <c r="AG680" s="566">
        <f t="shared" si="152"/>
        <v>0.5</v>
      </c>
      <c r="AH680" s="567">
        <f t="shared" si="153"/>
        <v>0.5</v>
      </c>
    </row>
    <row r="681" spans="18:34" x14ac:dyDescent="0.25">
      <c r="R681" s="548">
        <v>0.46388888888888802</v>
      </c>
      <c r="S681" s="564">
        <f t="shared" si="140"/>
        <v>0</v>
      </c>
      <c r="T681" s="564">
        <f t="shared" si="141"/>
        <v>0</v>
      </c>
      <c r="U681" s="564">
        <f t="shared" si="142"/>
        <v>0</v>
      </c>
      <c r="V681" s="564">
        <f t="shared" si="143"/>
        <v>0</v>
      </c>
      <c r="W681" s="564">
        <f t="shared" si="144"/>
        <v>0</v>
      </c>
      <c r="X681" s="564">
        <f t="shared" si="145"/>
        <v>0.25</v>
      </c>
      <c r="Y681" s="565">
        <f t="shared" si="146"/>
        <v>0.25</v>
      </c>
      <c r="Z681" s="547"/>
      <c r="AA681" s="548">
        <v>0.46388888888888802</v>
      </c>
      <c r="AB681" s="566">
        <f t="shared" si="147"/>
        <v>0</v>
      </c>
      <c r="AC681" s="566">
        <f t="shared" si="148"/>
        <v>0</v>
      </c>
      <c r="AD681" s="566">
        <f t="shared" si="149"/>
        <v>0</v>
      </c>
      <c r="AE681" s="566">
        <f t="shared" si="150"/>
        <v>0</v>
      </c>
      <c r="AF681" s="566">
        <f t="shared" si="151"/>
        <v>0</v>
      </c>
      <c r="AG681" s="566">
        <f t="shared" si="152"/>
        <v>0.5</v>
      </c>
      <c r="AH681" s="567">
        <f t="shared" si="153"/>
        <v>0.5</v>
      </c>
    </row>
    <row r="682" spans="18:34" x14ac:dyDescent="0.25">
      <c r="R682" s="548">
        <v>0.46458333333333302</v>
      </c>
      <c r="S682" s="564">
        <f t="shared" si="140"/>
        <v>0</v>
      </c>
      <c r="T682" s="564">
        <f t="shared" si="141"/>
        <v>0</v>
      </c>
      <c r="U682" s="564">
        <f t="shared" si="142"/>
        <v>0</v>
      </c>
      <c r="V682" s="564">
        <f t="shared" si="143"/>
        <v>0</v>
      </c>
      <c r="W682" s="564">
        <f t="shared" si="144"/>
        <v>0</v>
      </c>
      <c r="X682" s="564">
        <f t="shared" si="145"/>
        <v>0.25</v>
      </c>
      <c r="Y682" s="565">
        <f t="shared" si="146"/>
        <v>0.25</v>
      </c>
      <c r="Z682" s="547"/>
      <c r="AA682" s="548">
        <v>0.46458333333333302</v>
      </c>
      <c r="AB682" s="566">
        <f t="shared" si="147"/>
        <v>0</v>
      </c>
      <c r="AC682" s="566">
        <f t="shared" si="148"/>
        <v>0</v>
      </c>
      <c r="AD682" s="566">
        <f t="shared" si="149"/>
        <v>0</v>
      </c>
      <c r="AE682" s="566">
        <f t="shared" si="150"/>
        <v>0</v>
      </c>
      <c r="AF682" s="566">
        <f t="shared" si="151"/>
        <v>0</v>
      </c>
      <c r="AG682" s="566">
        <f t="shared" si="152"/>
        <v>0.5</v>
      </c>
      <c r="AH682" s="567">
        <f t="shared" si="153"/>
        <v>0.5</v>
      </c>
    </row>
    <row r="683" spans="18:34" x14ac:dyDescent="0.25">
      <c r="R683" s="548">
        <v>0.46527777777777701</v>
      </c>
      <c r="S683" s="564">
        <f t="shared" ref="S683:S746" si="154">$S$4</f>
        <v>0</v>
      </c>
      <c r="T683" s="564">
        <f t="shared" ref="T683:T746" si="155">$T$4</f>
        <v>0</v>
      </c>
      <c r="U683" s="564">
        <f t="shared" ref="U683:U746" si="156">$U$4</f>
        <v>0</v>
      </c>
      <c r="V683" s="564">
        <f t="shared" ref="V683:V746" si="157">$V$4</f>
        <v>0</v>
      </c>
      <c r="W683" s="564">
        <f t="shared" ref="W683:W746" si="158">-$W$4</f>
        <v>0</v>
      </c>
      <c r="X683" s="564">
        <f t="shared" ref="X683:X746" si="159">$X$4</f>
        <v>0.25</v>
      </c>
      <c r="Y683" s="565">
        <f t="shared" ref="Y683:Y746" si="160">$Y$4</f>
        <v>0.25</v>
      </c>
      <c r="Z683" s="547"/>
      <c r="AA683" s="548">
        <v>0.46527777777777701</v>
      </c>
      <c r="AB683" s="566">
        <f t="shared" ref="AB683:AB746" si="161">$AB$4</f>
        <v>0</v>
      </c>
      <c r="AC683" s="566">
        <f t="shared" ref="AC683:AC746" si="162">$AC$4</f>
        <v>0</v>
      </c>
      <c r="AD683" s="566">
        <f t="shared" ref="AD683:AD746" si="163">$AD$4</f>
        <v>0</v>
      </c>
      <c r="AE683" s="566">
        <f t="shared" ref="AE683:AE746" si="164">$AE$4</f>
        <v>0</v>
      </c>
      <c r="AF683" s="566">
        <f t="shared" ref="AF683:AF746" si="165">$AF$4</f>
        <v>0</v>
      </c>
      <c r="AG683" s="566">
        <f t="shared" ref="AG683:AG746" si="166">$AG$4</f>
        <v>0.5</v>
      </c>
      <c r="AH683" s="567">
        <f t="shared" ref="AH683:AH746" si="167">$AH$4</f>
        <v>0.5</v>
      </c>
    </row>
    <row r="684" spans="18:34" x14ac:dyDescent="0.25">
      <c r="R684" s="548">
        <v>0.46597222222222201</v>
      </c>
      <c r="S684" s="564">
        <f t="shared" si="154"/>
        <v>0</v>
      </c>
      <c r="T684" s="564">
        <f t="shared" si="155"/>
        <v>0</v>
      </c>
      <c r="U684" s="564">
        <f t="shared" si="156"/>
        <v>0</v>
      </c>
      <c r="V684" s="564">
        <f t="shared" si="157"/>
        <v>0</v>
      </c>
      <c r="W684" s="564">
        <f t="shared" si="158"/>
        <v>0</v>
      </c>
      <c r="X684" s="564">
        <f t="shared" si="159"/>
        <v>0.25</v>
      </c>
      <c r="Y684" s="565">
        <f t="shared" si="160"/>
        <v>0.25</v>
      </c>
      <c r="Z684" s="547"/>
      <c r="AA684" s="548">
        <v>0.46597222222222201</v>
      </c>
      <c r="AB684" s="566">
        <f t="shared" si="161"/>
        <v>0</v>
      </c>
      <c r="AC684" s="566">
        <f t="shared" si="162"/>
        <v>0</v>
      </c>
      <c r="AD684" s="566">
        <f t="shared" si="163"/>
        <v>0</v>
      </c>
      <c r="AE684" s="566">
        <f t="shared" si="164"/>
        <v>0</v>
      </c>
      <c r="AF684" s="566">
        <f t="shared" si="165"/>
        <v>0</v>
      </c>
      <c r="AG684" s="566">
        <f t="shared" si="166"/>
        <v>0.5</v>
      </c>
      <c r="AH684" s="567">
        <f t="shared" si="167"/>
        <v>0.5</v>
      </c>
    </row>
    <row r="685" spans="18:34" x14ac:dyDescent="0.25">
      <c r="R685" s="548">
        <v>0.46666666666666601</v>
      </c>
      <c r="S685" s="564">
        <f t="shared" si="154"/>
        <v>0</v>
      </c>
      <c r="T685" s="564">
        <f t="shared" si="155"/>
        <v>0</v>
      </c>
      <c r="U685" s="564">
        <f t="shared" si="156"/>
        <v>0</v>
      </c>
      <c r="V685" s="564">
        <f t="shared" si="157"/>
        <v>0</v>
      </c>
      <c r="W685" s="564">
        <f t="shared" si="158"/>
        <v>0</v>
      </c>
      <c r="X685" s="564">
        <f t="shared" si="159"/>
        <v>0.25</v>
      </c>
      <c r="Y685" s="565">
        <f t="shared" si="160"/>
        <v>0.25</v>
      </c>
      <c r="Z685" s="547"/>
      <c r="AA685" s="548">
        <v>0.46666666666666601</v>
      </c>
      <c r="AB685" s="566">
        <f t="shared" si="161"/>
        <v>0</v>
      </c>
      <c r="AC685" s="566">
        <f t="shared" si="162"/>
        <v>0</v>
      </c>
      <c r="AD685" s="566">
        <f t="shared" si="163"/>
        <v>0</v>
      </c>
      <c r="AE685" s="566">
        <f t="shared" si="164"/>
        <v>0</v>
      </c>
      <c r="AF685" s="566">
        <f t="shared" si="165"/>
        <v>0</v>
      </c>
      <c r="AG685" s="566">
        <f t="shared" si="166"/>
        <v>0.5</v>
      </c>
      <c r="AH685" s="567">
        <f t="shared" si="167"/>
        <v>0.5</v>
      </c>
    </row>
    <row r="686" spans="18:34" x14ac:dyDescent="0.25">
      <c r="R686" s="548">
        <v>0.46736111111111101</v>
      </c>
      <c r="S686" s="564">
        <f t="shared" si="154"/>
        <v>0</v>
      </c>
      <c r="T686" s="564">
        <f t="shared" si="155"/>
        <v>0</v>
      </c>
      <c r="U686" s="564">
        <f t="shared" si="156"/>
        <v>0</v>
      </c>
      <c r="V686" s="564">
        <f t="shared" si="157"/>
        <v>0</v>
      </c>
      <c r="W686" s="564">
        <f t="shared" si="158"/>
        <v>0</v>
      </c>
      <c r="X686" s="564">
        <f t="shared" si="159"/>
        <v>0.25</v>
      </c>
      <c r="Y686" s="565">
        <f t="shared" si="160"/>
        <v>0.25</v>
      </c>
      <c r="Z686" s="547"/>
      <c r="AA686" s="548">
        <v>0.46736111111111101</v>
      </c>
      <c r="AB686" s="566">
        <f t="shared" si="161"/>
        <v>0</v>
      </c>
      <c r="AC686" s="566">
        <f t="shared" si="162"/>
        <v>0</v>
      </c>
      <c r="AD686" s="566">
        <f t="shared" si="163"/>
        <v>0</v>
      </c>
      <c r="AE686" s="566">
        <f t="shared" si="164"/>
        <v>0</v>
      </c>
      <c r="AF686" s="566">
        <f t="shared" si="165"/>
        <v>0</v>
      </c>
      <c r="AG686" s="566">
        <f t="shared" si="166"/>
        <v>0.5</v>
      </c>
      <c r="AH686" s="567">
        <f t="shared" si="167"/>
        <v>0.5</v>
      </c>
    </row>
    <row r="687" spans="18:34" x14ac:dyDescent="0.25">
      <c r="R687" s="548">
        <v>0.468055555555555</v>
      </c>
      <c r="S687" s="564">
        <f t="shared" si="154"/>
        <v>0</v>
      </c>
      <c r="T687" s="564">
        <f t="shared" si="155"/>
        <v>0</v>
      </c>
      <c r="U687" s="564">
        <f t="shared" si="156"/>
        <v>0</v>
      </c>
      <c r="V687" s="564">
        <f t="shared" si="157"/>
        <v>0</v>
      </c>
      <c r="W687" s="564">
        <f t="shared" si="158"/>
        <v>0</v>
      </c>
      <c r="X687" s="564">
        <f t="shared" si="159"/>
        <v>0.25</v>
      </c>
      <c r="Y687" s="565">
        <f t="shared" si="160"/>
        <v>0.25</v>
      </c>
      <c r="Z687" s="547"/>
      <c r="AA687" s="548">
        <v>0.468055555555555</v>
      </c>
      <c r="AB687" s="566">
        <f t="shared" si="161"/>
        <v>0</v>
      </c>
      <c r="AC687" s="566">
        <f t="shared" si="162"/>
        <v>0</v>
      </c>
      <c r="AD687" s="566">
        <f t="shared" si="163"/>
        <v>0</v>
      </c>
      <c r="AE687" s="566">
        <f t="shared" si="164"/>
        <v>0</v>
      </c>
      <c r="AF687" s="566">
        <f t="shared" si="165"/>
        <v>0</v>
      </c>
      <c r="AG687" s="566">
        <f t="shared" si="166"/>
        <v>0.5</v>
      </c>
      <c r="AH687" s="567">
        <f t="shared" si="167"/>
        <v>0.5</v>
      </c>
    </row>
    <row r="688" spans="18:34" x14ac:dyDescent="0.25">
      <c r="R688" s="548">
        <v>0.46875</v>
      </c>
      <c r="S688" s="564">
        <f t="shared" si="154"/>
        <v>0</v>
      </c>
      <c r="T688" s="564">
        <f t="shared" si="155"/>
        <v>0</v>
      </c>
      <c r="U688" s="564">
        <f t="shared" si="156"/>
        <v>0</v>
      </c>
      <c r="V688" s="564">
        <f t="shared" si="157"/>
        <v>0</v>
      </c>
      <c r="W688" s="564">
        <f t="shared" si="158"/>
        <v>0</v>
      </c>
      <c r="X688" s="564">
        <f t="shared" si="159"/>
        <v>0.25</v>
      </c>
      <c r="Y688" s="565">
        <f t="shared" si="160"/>
        <v>0.25</v>
      </c>
      <c r="Z688" s="547"/>
      <c r="AA688" s="548">
        <v>0.46875</v>
      </c>
      <c r="AB688" s="566">
        <f t="shared" si="161"/>
        <v>0</v>
      </c>
      <c r="AC688" s="566">
        <f t="shared" si="162"/>
        <v>0</v>
      </c>
      <c r="AD688" s="566">
        <f t="shared" si="163"/>
        <v>0</v>
      </c>
      <c r="AE688" s="566">
        <f t="shared" si="164"/>
        <v>0</v>
      </c>
      <c r="AF688" s="566">
        <f t="shared" si="165"/>
        <v>0</v>
      </c>
      <c r="AG688" s="566">
        <f t="shared" si="166"/>
        <v>0.5</v>
      </c>
      <c r="AH688" s="567">
        <f t="shared" si="167"/>
        <v>0.5</v>
      </c>
    </row>
    <row r="689" spans="18:34" x14ac:dyDescent="0.25">
      <c r="R689" s="548">
        <v>0.469444444444444</v>
      </c>
      <c r="S689" s="564">
        <f t="shared" si="154"/>
        <v>0</v>
      </c>
      <c r="T689" s="564">
        <f t="shared" si="155"/>
        <v>0</v>
      </c>
      <c r="U689" s="564">
        <f t="shared" si="156"/>
        <v>0</v>
      </c>
      <c r="V689" s="564">
        <f t="shared" si="157"/>
        <v>0</v>
      </c>
      <c r="W689" s="564">
        <f t="shared" si="158"/>
        <v>0</v>
      </c>
      <c r="X689" s="564">
        <f t="shared" si="159"/>
        <v>0.25</v>
      </c>
      <c r="Y689" s="565">
        <f t="shared" si="160"/>
        <v>0.25</v>
      </c>
      <c r="Z689" s="547"/>
      <c r="AA689" s="548">
        <v>0.469444444444444</v>
      </c>
      <c r="AB689" s="566">
        <f t="shared" si="161"/>
        <v>0</v>
      </c>
      <c r="AC689" s="566">
        <f t="shared" si="162"/>
        <v>0</v>
      </c>
      <c r="AD689" s="566">
        <f t="shared" si="163"/>
        <v>0</v>
      </c>
      <c r="AE689" s="566">
        <f t="shared" si="164"/>
        <v>0</v>
      </c>
      <c r="AF689" s="566">
        <f t="shared" si="165"/>
        <v>0</v>
      </c>
      <c r="AG689" s="566">
        <f t="shared" si="166"/>
        <v>0.5</v>
      </c>
      <c r="AH689" s="567">
        <f t="shared" si="167"/>
        <v>0.5</v>
      </c>
    </row>
    <row r="690" spans="18:34" x14ac:dyDescent="0.25">
      <c r="R690" s="548">
        <v>0.470138888888888</v>
      </c>
      <c r="S690" s="564">
        <f t="shared" si="154"/>
        <v>0</v>
      </c>
      <c r="T690" s="564">
        <f t="shared" si="155"/>
        <v>0</v>
      </c>
      <c r="U690" s="564">
        <f t="shared" si="156"/>
        <v>0</v>
      </c>
      <c r="V690" s="564">
        <f t="shared" si="157"/>
        <v>0</v>
      </c>
      <c r="W690" s="564">
        <f t="shared" si="158"/>
        <v>0</v>
      </c>
      <c r="X690" s="564">
        <f t="shared" si="159"/>
        <v>0.25</v>
      </c>
      <c r="Y690" s="565">
        <f t="shared" si="160"/>
        <v>0.25</v>
      </c>
      <c r="Z690" s="547"/>
      <c r="AA690" s="548">
        <v>0.470138888888888</v>
      </c>
      <c r="AB690" s="566">
        <f t="shared" si="161"/>
        <v>0</v>
      </c>
      <c r="AC690" s="566">
        <f t="shared" si="162"/>
        <v>0</v>
      </c>
      <c r="AD690" s="566">
        <f t="shared" si="163"/>
        <v>0</v>
      </c>
      <c r="AE690" s="566">
        <f t="shared" si="164"/>
        <v>0</v>
      </c>
      <c r="AF690" s="566">
        <f t="shared" si="165"/>
        <v>0</v>
      </c>
      <c r="AG690" s="566">
        <f t="shared" si="166"/>
        <v>0.5</v>
      </c>
      <c r="AH690" s="567">
        <f t="shared" si="167"/>
        <v>0.5</v>
      </c>
    </row>
    <row r="691" spans="18:34" x14ac:dyDescent="0.25">
      <c r="R691" s="548">
        <v>0.47083333333333299</v>
      </c>
      <c r="S691" s="564">
        <f t="shared" si="154"/>
        <v>0</v>
      </c>
      <c r="T691" s="564">
        <f t="shared" si="155"/>
        <v>0</v>
      </c>
      <c r="U691" s="564">
        <f t="shared" si="156"/>
        <v>0</v>
      </c>
      <c r="V691" s="564">
        <f t="shared" si="157"/>
        <v>0</v>
      </c>
      <c r="W691" s="564">
        <f t="shared" si="158"/>
        <v>0</v>
      </c>
      <c r="X691" s="564">
        <f t="shared" si="159"/>
        <v>0.25</v>
      </c>
      <c r="Y691" s="565">
        <f t="shared" si="160"/>
        <v>0.25</v>
      </c>
      <c r="Z691" s="547"/>
      <c r="AA691" s="548">
        <v>0.47083333333333299</v>
      </c>
      <c r="AB691" s="566">
        <f t="shared" si="161"/>
        <v>0</v>
      </c>
      <c r="AC691" s="566">
        <f t="shared" si="162"/>
        <v>0</v>
      </c>
      <c r="AD691" s="566">
        <f t="shared" si="163"/>
        <v>0</v>
      </c>
      <c r="AE691" s="566">
        <f t="shared" si="164"/>
        <v>0</v>
      </c>
      <c r="AF691" s="566">
        <f t="shared" si="165"/>
        <v>0</v>
      </c>
      <c r="AG691" s="566">
        <f t="shared" si="166"/>
        <v>0.5</v>
      </c>
      <c r="AH691" s="567">
        <f t="shared" si="167"/>
        <v>0.5</v>
      </c>
    </row>
    <row r="692" spans="18:34" x14ac:dyDescent="0.25">
      <c r="R692" s="548">
        <v>0.47152777777777699</v>
      </c>
      <c r="S692" s="564">
        <f t="shared" si="154"/>
        <v>0</v>
      </c>
      <c r="T692" s="564">
        <f t="shared" si="155"/>
        <v>0</v>
      </c>
      <c r="U692" s="564">
        <f t="shared" si="156"/>
        <v>0</v>
      </c>
      <c r="V692" s="564">
        <f t="shared" si="157"/>
        <v>0</v>
      </c>
      <c r="W692" s="564">
        <f t="shared" si="158"/>
        <v>0</v>
      </c>
      <c r="X692" s="564">
        <f t="shared" si="159"/>
        <v>0.25</v>
      </c>
      <c r="Y692" s="565">
        <f t="shared" si="160"/>
        <v>0.25</v>
      </c>
      <c r="Z692" s="547"/>
      <c r="AA692" s="548">
        <v>0.47152777777777699</v>
      </c>
      <c r="AB692" s="566">
        <f t="shared" si="161"/>
        <v>0</v>
      </c>
      <c r="AC692" s="566">
        <f t="shared" si="162"/>
        <v>0</v>
      </c>
      <c r="AD692" s="566">
        <f t="shared" si="163"/>
        <v>0</v>
      </c>
      <c r="AE692" s="566">
        <f t="shared" si="164"/>
        <v>0</v>
      </c>
      <c r="AF692" s="566">
        <f t="shared" si="165"/>
        <v>0</v>
      </c>
      <c r="AG692" s="566">
        <f t="shared" si="166"/>
        <v>0.5</v>
      </c>
      <c r="AH692" s="567">
        <f t="shared" si="167"/>
        <v>0.5</v>
      </c>
    </row>
    <row r="693" spans="18:34" x14ac:dyDescent="0.25">
      <c r="R693" s="548">
        <v>0.47222222222222199</v>
      </c>
      <c r="S693" s="564">
        <f t="shared" si="154"/>
        <v>0</v>
      </c>
      <c r="T693" s="564">
        <f t="shared" si="155"/>
        <v>0</v>
      </c>
      <c r="U693" s="564">
        <f t="shared" si="156"/>
        <v>0</v>
      </c>
      <c r="V693" s="564">
        <f t="shared" si="157"/>
        <v>0</v>
      </c>
      <c r="W693" s="564">
        <f t="shared" si="158"/>
        <v>0</v>
      </c>
      <c r="X693" s="564">
        <f t="shared" si="159"/>
        <v>0.25</v>
      </c>
      <c r="Y693" s="565">
        <f t="shared" si="160"/>
        <v>0.25</v>
      </c>
      <c r="Z693" s="547"/>
      <c r="AA693" s="548">
        <v>0.47222222222222199</v>
      </c>
      <c r="AB693" s="566">
        <f t="shared" si="161"/>
        <v>0</v>
      </c>
      <c r="AC693" s="566">
        <f t="shared" si="162"/>
        <v>0</v>
      </c>
      <c r="AD693" s="566">
        <f t="shared" si="163"/>
        <v>0</v>
      </c>
      <c r="AE693" s="566">
        <f t="shared" si="164"/>
        <v>0</v>
      </c>
      <c r="AF693" s="566">
        <f t="shared" si="165"/>
        <v>0</v>
      </c>
      <c r="AG693" s="566">
        <f t="shared" si="166"/>
        <v>0.5</v>
      </c>
      <c r="AH693" s="567">
        <f t="shared" si="167"/>
        <v>0.5</v>
      </c>
    </row>
    <row r="694" spans="18:34" x14ac:dyDescent="0.25">
      <c r="R694" s="548">
        <v>0.47291666666666599</v>
      </c>
      <c r="S694" s="564">
        <f t="shared" si="154"/>
        <v>0</v>
      </c>
      <c r="T694" s="564">
        <f t="shared" si="155"/>
        <v>0</v>
      </c>
      <c r="U694" s="564">
        <f t="shared" si="156"/>
        <v>0</v>
      </c>
      <c r="V694" s="564">
        <f t="shared" si="157"/>
        <v>0</v>
      </c>
      <c r="W694" s="564">
        <f t="shared" si="158"/>
        <v>0</v>
      </c>
      <c r="X694" s="564">
        <f t="shared" si="159"/>
        <v>0.25</v>
      </c>
      <c r="Y694" s="565">
        <f t="shared" si="160"/>
        <v>0.25</v>
      </c>
      <c r="Z694" s="547"/>
      <c r="AA694" s="548">
        <v>0.47291666666666599</v>
      </c>
      <c r="AB694" s="566">
        <f t="shared" si="161"/>
        <v>0</v>
      </c>
      <c r="AC694" s="566">
        <f t="shared" si="162"/>
        <v>0</v>
      </c>
      <c r="AD694" s="566">
        <f t="shared" si="163"/>
        <v>0</v>
      </c>
      <c r="AE694" s="566">
        <f t="shared" si="164"/>
        <v>0</v>
      </c>
      <c r="AF694" s="566">
        <f t="shared" si="165"/>
        <v>0</v>
      </c>
      <c r="AG694" s="566">
        <f t="shared" si="166"/>
        <v>0.5</v>
      </c>
      <c r="AH694" s="567">
        <f t="shared" si="167"/>
        <v>0.5</v>
      </c>
    </row>
    <row r="695" spans="18:34" x14ac:dyDescent="0.25">
      <c r="R695" s="548">
        <v>0.47361111111111098</v>
      </c>
      <c r="S695" s="564">
        <f t="shared" si="154"/>
        <v>0</v>
      </c>
      <c r="T695" s="564">
        <f t="shared" si="155"/>
        <v>0</v>
      </c>
      <c r="U695" s="564">
        <f t="shared" si="156"/>
        <v>0</v>
      </c>
      <c r="V695" s="564">
        <f t="shared" si="157"/>
        <v>0</v>
      </c>
      <c r="W695" s="564">
        <f t="shared" si="158"/>
        <v>0</v>
      </c>
      <c r="X695" s="564">
        <f t="shared" si="159"/>
        <v>0.25</v>
      </c>
      <c r="Y695" s="565">
        <f t="shared" si="160"/>
        <v>0.25</v>
      </c>
      <c r="Z695" s="547"/>
      <c r="AA695" s="548">
        <v>0.47361111111111098</v>
      </c>
      <c r="AB695" s="566">
        <f t="shared" si="161"/>
        <v>0</v>
      </c>
      <c r="AC695" s="566">
        <f t="shared" si="162"/>
        <v>0</v>
      </c>
      <c r="AD695" s="566">
        <f t="shared" si="163"/>
        <v>0</v>
      </c>
      <c r="AE695" s="566">
        <f t="shared" si="164"/>
        <v>0</v>
      </c>
      <c r="AF695" s="566">
        <f t="shared" si="165"/>
        <v>0</v>
      </c>
      <c r="AG695" s="566">
        <f t="shared" si="166"/>
        <v>0.5</v>
      </c>
      <c r="AH695" s="567">
        <f t="shared" si="167"/>
        <v>0.5</v>
      </c>
    </row>
    <row r="696" spans="18:34" x14ac:dyDescent="0.25">
      <c r="R696" s="548">
        <v>0.47430555555555498</v>
      </c>
      <c r="S696" s="564">
        <f t="shared" si="154"/>
        <v>0</v>
      </c>
      <c r="T696" s="564">
        <f t="shared" si="155"/>
        <v>0</v>
      </c>
      <c r="U696" s="564">
        <f t="shared" si="156"/>
        <v>0</v>
      </c>
      <c r="V696" s="564">
        <f t="shared" si="157"/>
        <v>0</v>
      </c>
      <c r="W696" s="564">
        <f t="shared" si="158"/>
        <v>0</v>
      </c>
      <c r="X696" s="564">
        <f t="shared" si="159"/>
        <v>0.25</v>
      </c>
      <c r="Y696" s="565">
        <f t="shared" si="160"/>
        <v>0.25</v>
      </c>
      <c r="Z696" s="547"/>
      <c r="AA696" s="548">
        <v>0.47430555555555498</v>
      </c>
      <c r="AB696" s="566">
        <f t="shared" si="161"/>
        <v>0</v>
      </c>
      <c r="AC696" s="566">
        <f t="shared" si="162"/>
        <v>0</v>
      </c>
      <c r="AD696" s="566">
        <f t="shared" si="163"/>
        <v>0</v>
      </c>
      <c r="AE696" s="566">
        <f t="shared" si="164"/>
        <v>0</v>
      </c>
      <c r="AF696" s="566">
        <f t="shared" si="165"/>
        <v>0</v>
      </c>
      <c r="AG696" s="566">
        <f t="shared" si="166"/>
        <v>0.5</v>
      </c>
      <c r="AH696" s="567">
        <f t="shared" si="167"/>
        <v>0.5</v>
      </c>
    </row>
    <row r="697" spans="18:34" x14ac:dyDescent="0.25">
      <c r="R697" s="548">
        <v>0.47499999999999998</v>
      </c>
      <c r="S697" s="564">
        <f t="shared" si="154"/>
        <v>0</v>
      </c>
      <c r="T697" s="564">
        <f t="shared" si="155"/>
        <v>0</v>
      </c>
      <c r="U697" s="564">
        <f t="shared" si="156"/>
        <v>0</v>
      </c>
      <c r="V697" s="564">
        <f t="shared" si="157"/>
        <v>0</v>
      </c>
      <c r="W697" s="564">
        <f t="shared" si="158"/>
        <v>0</v>
      </c>
      <c r="X697" s="564">
        <f t="shared" si="159"/>
        <v>0.25</v>
      </c>
      <c r="Y697" s="565">
        <f t="shared" si="160"/>
        <v>0.25</v>
      </c>
      <c r="Z697" s="547"/>
      <c r="AA697" s="548">
        <v>0.47499999999999998</v>
      </c>
      <c r="AB697" s="566">
        <f t="shared" si="161"/>
        <v>0</v>
      </c>
      <c r="AC697" s="566">
        <f t="shared" si="162"/>
        <v>0</v>
      </c>
      <c r="AD697" s="566">
        <f t="shared" si="163"/>
        <v>0</v>
      </c>
      <c r="AE697" s="566">
        <f t="shared" si="164"/>
        <v>0</v>
      </c>
      <c r="AF697" s="566">
        <f t="shared" si="165"/>
        <v>0</v>
      </c>
      <c r="AG697" s="566">
        <f t="shared" si="166"/>
        <v>0.5</v>
      </c>
      <c r="AH697" s="567">
        <f t="shared" si="167"/>
        <v>0.5</v>
      </c>
    </row>
    <row r="698" spans="18:34" x14ac:dyDescent="0.25">
      <c r="R698" s="548">
        <v>0.47569444444444398</v>
      </c>
      <c r="S698" s="564">
        <f t="shared" si="154"/>
        <v>0</v>
      </c>
      <c r="T698" s="564">
        <f t="shared" si="155"/>
        <v>0</v>
      </c>
      <c r="U698" s="564">
        <f t="shared" si="156"/>
        <v>0</v>
      </c>
      <c r="V698" s="564">
        <f t="shared" si="157"/>
        <v>0</v>
      </c>
      <c r="W698" s="564">
        <f t="shared" si="158"/>
        <v>0</v>
      </c>
      <c r="X698" s="564">
        <f t="shared" si="159"/>
        <v>0.25</v>
      </c>
      <c r="Y698" s="565">
        <f t="shared" si="160"/>
        <v>0.25</v>
      </c>
      <c r="Z698" s="547"/>
      <c r="AA698" s="548">
        <v>0.47569444444444398</v>
      </c>
      <c r="AB698" s="566">
        <f t="shared" si="161"/>
        <v>0</v>
      </c>
      <c r="AC698" s="566">
        <f t="shared" si="162"/>
        <v>0</v>
      </c>
      <c r="AD698" s="566">
        <f t="shared" si="163"/>
        <v>0</v>
      </c>
      <c r="AE698" s="566">
        <f t="shared" si="164"/>
        <v>0</v>
      </c>
      <c r="AF698" s="566">
        <f t="shared" si="165"/>
        <v>0</v>
      </c>
      <c r="AG698" s="566">
        <f t="shared" si="166"/>
        <v>0.5</v>
      </c>
      <c r="AH698" s="567">
        <f t="shared" si="167"/>
        <v>0.5</v>
      </c>
    </row>
    <row r="699" spans="18:34" x14ac:dyDescent="0.25">
      <c r="R699" s="548">
        <v>0.47638888888888797</v>
      </c>
      <c r="S699" s="564">
        <f t="shared" si="154"/>
        <v>0</v>
      </c>
      <c r="T699" s="564">
        <f t="shared" si="155"/>
        <v>0</v>
      </c>
      <c r="U699" s="564">
        <f t="shared" si="156"/>
        <v>0</v>
      </c>
      <c r="V699" s="564">
        <f t="shared" si="157"/>
        <v>0</v>
      </c>
      <c r="W699" s="564">
        <f t="shared" si="158"/>
        <v>0</v>
      </c>
      <c r="X699" s="564">
        <f t="shared" si="159"/>
        <v>0.25</v>
      </c>
      <c r="Y699" s="565">
        <f t="shared" si="160"/>
        <v>0.25</v>
      </c>
      <c r="Z699" s="547"/>
      <c r="AA699" s="548">
        <v>0.47638888888888797</v>
      </c>
      <c r="AB699" s="566">
        <f t="shared" si="161"/>
        <v>0</v>
      </c>
      <c r="AC699" s="566">
        <f t="shared" si="162"/>
        <v>0</v>
      </c>
      <c r="AD699" s="566">
        <f t="shared" si="163"/>
        <v>0</v>
      </c>
      <c r="AE699" s="566">
        <f t="shared" si="164"/>
        <v>0</v>
      </c>
      <c r="AF699" s="566">
        <f t="shared" si="165"/>
        <v>0</v>
      </c>
      <c r="AG699" s="566">
        <f t="shared" si="166"/>
        <v>0.5</v>
      </c>
      <c r="AH699" s="567">
        <f t="shared" si="167"/>
        <v>0.5</v>
      </c>
    </row>
    <row r="700" spans="18:34" x14ac:dyDescent="0.25">
      <c r="R700" s="548">
        <v>0.47708333333333303</v>
      </c>
      <c r="S700" s="564">
        <f t="shared" si="154"/>
        <v>0</v>
      </c>
      <c r="T700" s="564">
        <f t="shared" si="155"/>
        <v>0</v>
      </c>
      <c r="U700" s="564">
        <f t="shared" si="156"/>
        <v>0</v>
      </c>
      <c r="V700" s="564">
        <f t="shared" si="157"/>
        <v>0</v>
      </c>
      <c r="W700" s="564">
        <f t="shared" si="158"/>
        <v>0</v>
      </c>
      <c r="X700" s="564">
        <f t="shared" si="159"/>
        <v>0.25</v>
      </c>
      <c r="Y700" s="565">
        <f t="shared" si="160"/>
        <v>0.25</v>
      </c>
      <c r="Z700" s="547"/>
      <c r="AA700" s="548">
        <v>0.47708333333333303</v>
      </c>
      <c r="AB700" s="566">
        <f t="shared" si="161"/>
        <v>0</v>
      </c>
      <c r="AC700" s="566">
        <f t="shared" si="162"/>
        <v>0</v>
      </c>
      <c r="AD700" s="566">
        <f t="shared" si="163"/>
        <v>0</v>
      </c>
      <c r="AE700" s="566">
        <f t="shared" si="164"/>
        <v>0</v>
      </c>
      <c r="AF700" s="566">
        <f t="shared" si="165"/>
        <v>0</v>
      </c>
      <c r="AG700" s="566">
        <f t="shared" si="166"/>
        <v>0.5</v>
      </c>
      <c r="AH700" s="567">
        <f t="shared" si="167"/>
        <v>0.5</v>
      </c>
    </row>
    <row r="701" spans="18:34" x14ac:dyDescent="0.25">
      <c r="R701" s="548">
        <v>0.47777777777777702</v>
      </c>
      <c r="S701" s="564">
        <f t="shared" si="154"/>
        <v>0</v>
      </c>
      <c r="T701" s="564">
        <f t="shared" si="155"/>
        <v>0</v>
      </c>
      <c r="U701" s="564">
        <f t="shared" si="156"/>
        <v>0</v>
      </c>
      <c r="V701" s="564">
        <f t="shared" si="157"/>
        <v>0</v>
      </c>
      <c r="W701" s="564">
        <f t="shared" si="158"/>
        <v>0</v>
      </c>
      <c r="X701" s="564">
        <f t="shared" si="159"/>
        <v>0.25</v>
      </c>
      <c r="Y701" s="565">
        <f t="shared" si="160"/>
        <v>0.25</v>
      </c>
      <c r="Z701" s="547"/>
      <c r="AA701" s="548">
        <v>0.47777777777777702</v>
      </c>
      <c r="AB701" s="566">
        <f t="shared" si="161"/>
        <v>0</v>
      </c>
      <c r="AC701" s="566">
        <f t="shared" si="162"/>
        <v>0</v>
      </c>
      <c r="AD701" s="566">
        <f t="shared" si="163"/>
        <v>0</v>
      </c>
      <c r="AE701" s="566">
        <f t="shared" si="164"/>
        <v>0</v>
      </c>
      <c r="AF701" s="566">
        <f t="shared" si="165"/>
        <v>0</v>
      </c>
      <c r="AG701" s="566">
        <f t="shared" si="166"/>
        <v>0.5</v>
      </c>
      <c r="AH701" s="567">
        <f t="shared" si="167"/>
        <v>0.5</v>
      </c>
    </row>
    <row r="702" spans="18:34" x14ac:dyDescent="0.25">
      <c r="R702" s="548">
        <v>0.47847222222222202</v>
      </c>
      <c r="S702" s="564">
        <f t="shared" si="154"/>
        <v>0</v>
      </c>
      <c r="T702" s="564">
        <f t="shared" si="155"/>
        <v>0</v>
      </c>
      <c r="U702" s="564">
        <f t="shared" si="156"/>
        <v>0</v>
      </c>
      <c r="V702" s="564">
        <f t="shared" si="157"/>
        <v>0</v>
      </c>
      <c r="W702" s="564">
        <f t="shared" si="158"/>
        <v>0</v>
      </c>
      <c r="X702" s="564">
        <f t="shared" si="159"/>
        <v>0.25</v>
      </c>
      <c r="Y702" s="565">
        <f t="shared" si="160"/>
        <v>0.25</v>
      </c>
      <c r="Z702" s="547"/>
      <c r="AA702" s="548">
        <v>0.47847222222222202</v>
      </c>
      <c r="AB702" s="566">
        <f t="shared" si="161"/>
        <v>0</v>
      </c>
      <c r="AC702" s="566">
        <f t="shared" si="162"/>
        <v>0</v>
      </c>
      <c r="AD702" s="566">
        <f t="shared" si="163"/>
        <v>0</v>
      </c>
      <c r="AE702" s="566">
        <f t="shared" si="164"/>
        <v>0</v>
      </c>
      <c r="AF702" s="566">
        <f t="shared" si="165"/>
        <v>0</v>
      </c>
      <c r="AG702" s="566">
        <f t="shared" si="166"/>
        <v>0.5</v>
      </c>
      <c r="AH702" s="567">
        <f t="shared" si="167"/>
        <v>0.5</v>
      </c>
    </row>
    <row r="703" spans="18:34" x14ac:dyDescent="0.25">
      <c r="R703" s="548">
        <v>0.47916666666666602</v>
      </c>
      <c r="S703" s="564">
        <f t="shared" si="154"/>
        <v>0</v>
      </c>
      <c r="T703" s="564">
        <f t="shared" si="155"/>
        <v>0</v>
      </c>
      <c r="U703" s="564">
        <f t="shared" si="156"/>
        <v>0</v>
      </c>
      <c r="V703" s="564">
        <f t="shared" si="157"/>
        <v>0</v>
      </c>
      <c r="W703" s="564">
        <f t="shared" si="158"/>
        <v>0</v>
      </c>
      <c r="X703" s="564">
        <f t="shared" si="159"/>
        <v>0.25</v>
      </c>
      <c r="Y703" s="565">
        <f t="shared" si="160"/>
        <v>0.25</v>
      </c>
      <c r="Z703" s="547"/>
      <c r="AA703" s="548">
        <v>0.47916666666666602</v>
      </c>
      <c r="AB703" s="566">
        <f t="shared" si="161"/>
        <v>0</v>
      </c>
      <c r="AC703" s="566">
        <f t="shared" si="162"/>
        <v>0</v>
      </c>
      <c r="AD703" s="566">
        <f t="shared" si="163"/>
        <v>0</v>
      </c>
      <c r="AE703" s="566">
        <f t="shared" si="164"/>
        <v>0</v>
      </c>
      <c r="AF703" s="566">
        <f t="shared" si="165"/>
        <v>0</v>
      </c>
      <c r="AG703" s="566">
        <f t="shared" si="166"/>
        <v>0.5</v>
      </c>
      <c r="AH703" s="567">
        <f t="shared" si="167"/>
        <v>0.5</v>
      </c>
    </row>
    <row r="704" spans="18:34" x14ac:dyDescent="0.25">
      <c r="R704" s="548">
        <v>0.47986111111111102</v>
      </c>
      <c r="S704" s="564">
        <f t="shared" si="154"/>
        <v>0</v>
      </c>
      <c r="T704" s="564">
        <f t="shared" si="155"/>
        <v>0</v>
      </c>
      <c r="U704" s="564">
        <f t="shared" si="156"/>
        <v>0</v>
      </c>
      <c r="V704" s="564">
        <f t="shared" si="157"/>
        <v>0</v>
      </c>
      <c r="W704" s="564">
        <f t="shared" si="158"/>
        <v>0</v>
      </c>
      <c r="X704" s="564">
        <f t="shared" si="159"/>
        <v>0.25</v>
      </c>
      <c r="Y704" s="565">
        <f t="shared" si="160"/>
        <v>0.25</v>
      </c>
      <c r="Z704" s="547"/>
      <c r="AA704" s="548">
        <v>0.47986111111111102</v>
      </c>
      <c r="AB704" s="566">
        <f t="shared" si="161"/>
        <v>0</v>
      </c>
      <c r="AC704" s="566">
        <f t="shared" si="162"/>
        <v>0</v>
      </c>
      <c r="AD704" s="566">
        <f t="shared" si="163"/>
        <v>0</v>
      </c>
      <c r="AE704" s="566">
        <f t="shared" si="164"/>
        <v>0</v>
      </c>
      <c r="AF704" s="566">
        <f t="shared" si="165"/>
        <v>0</v>
      </c>
      <c r="AG704" s="566">
        <f t="shared" si="166"/>
        <v>0.5</v>
      </c>
      <c r="AH704" s="567">
        <f t="shared" si="167"/>
        <v>0.5</v>
      </c>
    </row>
    <row r="705" spans="18:34" x14ac:dyDescent="0.25">
      <c r="R705" s="548">
        <v>0.48055555555555501</v>
      </c>
      <c r="S705" s="564">
        <f t="shared" si="154"/>
        <v>0</v>
      </c>
      <c r="T705" s="564">
        <f t="shared" si="155"/>
        <v>0</v>
      </c>
      <c r="U705" s="564">
        <f t="shared" si="156"/>
        <v>0</v>
      </c>
      <c r="V705" s="564">
        <f t="shared" si="157"/>
        <v>0</v>
      </c>
      <c r="W705" s="564">
        <f t="shared" si="158"/>
        <v>0</v>
      </c>
      <c r="X705" s="564">
        <f t="shared" si="159"/>
        <v>0.25</v>
      </c>
      <c r="Y705" s="565">
        <f t="shared" si="160"/>
        <v>0.25</v>
      </c>
      <c r="Z705" s="547"/>
      <c r="AA705" s="548">
        <v>0.48055555555555501</v>
      </c>
      <c r="AB705" s="566">
        <f t="shared" si="161"/>
        <v>0</v>
      </c>
      <c r="AC705" s="566">
        <f t="shared" si="162"/>
        <v>0</v>
      </c>
      <c r="AD705" s="566">
        <f t="shared" si="163"/>
        <v>0</v>
      </c>
      <c r="AE705" s="566">
        <f t="shared" si="164"/>
        <v>0</v>
      </c>
      <c r="AF705" s="566">
        <f t="shared" si="165"/>
        <v>0</v>
      </c>
      <c r="AG705" s="566">
        <f t="shared" si="166"/>
        <v>0.5</v>
      </c>
      <c r="AH705" s="567">
        <f t="shared" si="167"/>
        <v>0.5</v>
      </c>
    </row>
    <row r="706" spans="18:34" x14ac:dyDescent="0.25">
      <c r="R706" s="548">
        <v>0.48125000000000001</v>
      </c>
      <c r="S706" s="564">
        <f t="shared" si="154"/>
        <v>0</v>
      </c>
      <c r="T706" s="564">
        <f t="shared" si="155"/>
        <v>0</v>
      </c>
      <c r="U706" s="564">
        <f t="shared" si="156"/>
        <v>0</v>
      </c>
      <c r="V706" s="564">
        <f t="shared" si="157"/>
        <v>0</v>
      </c>
      <c r="W706" s="564">
        <f t="shared" si="158"/>
        <v>0</v>
      </c>
      <c r="X706" s="564">
        <f t="shared" si="159"/>
        <v>0.25</v>
      </c>
      <c r="Y706" s="565">
        <f t="shared" si="160"/>
        <v>0.25</v>
      </c>
      <c r="Z706" s="547"/>
      <c r="AA706" s="548">
        <v>0.48125000000000001</v>
      </c>
      <c r="AB706" s="566">
        <f t="shared" si="161"/>
        <v>0</v>
      </c>
      <c r="AC706" s="566">
        <f t="shared" si="162"/>
        <v>0</v>
      </c>
      <c r="AD706" s="566">
        <f t="shared" si="163"/>
        <v>0</v>
      </c>
      <c r="AE706" s="566">
        <f t="shared" si="164"/>
        <v>0</v>
      </c>
      <c r="AF706" s="566">
        <f t="shared" si="165"/>
        <v>0</v>
      </c>
      <c r="AG706" s="566">
        <f t="shared" si="166"/>
        <v>0.5</v>
      </c>
      <c r="AH706" s="567">
        <f t="shared" si="167"/>
        <v>0.5</v>
      </c>
    </row>
    <row r="707" spans="18:34" x14ac:dyDescent="0.25">
      <c r="R707" s="548">
        <v>0.48194444444444401</v>
      </c>
      <c r="S707" s="564">
        <f t="shared" si="154"/>
        <v>0</v>
      </c>
      <c r="T707" s="564">
        <f t="shared" si="155"/>
        <v>0</v>
      </c>
      <c r="U707" s="564">
        <f t="shared" si="156"/>
        <v>0</v>
      </c>
      <c r="V707" s="564">
        <f t="shared" si="157"/>
        <v>0</v>
      </c>
      <c r="W707" s="564">
        <f t="shared" si="158"/>
        <v>0</v>
      </c>
      <c r="X707" s="564">
        <f t="shared" si="159"/>
        <v>0.25</v>
      </c>
      <c r="Y707" s="565">
        <f t="shared" si="160"/>
        <v>0.25</v>
      </c>
      <c r="Z707" s="547"/>
      <c r="AA707" s="548">
        <v>0.48194444444444401</v>
      </c>
      <c r="AB707" s="566">
        <f t="shared" si="161"/>
        <v>0</v>
      </c>
      <c r="AC707" s="566">
        <f t="shared" si="162"/>
        <v>0</v>
      </c>
      <c r="AD707" s="566">
        <f t="shared" si="163"/>
        <v>0</v>
      </c>
      <c r="AE707" s="566">
        <f t="shared" si="164"/>
        <v>0</v>
      </c>
      <c r="AF707" s="566">
        <f t="shared" si="165"/>
        <v>0</v>
      </c>
      <c r="AG707" s="566">
        <f t="shared" si="166"/>
        <v>0.5</v>
      </c>
      <c r="AH707" s="567">
        <f t="shared" si="167"/>
        <v>0.5</v>
      </c>
    </row>
    <row r="708" spans="18:34" x14ac:dyDescent="0.25">
      <c r="R708" s="548">
        <v>0.48263888888888801</v>
      </c>
      <c r="S708" s="564">
        <f t="shared" si="154"/>
        <v>0</v>
      </c>
      <c r="T708" s="564">
        <f t="shared" si="155"/>
        <v>0</v>
      </c>
      <c r="U708" s="564">
        <f t="shared" si="156"/>
        <v>0</v>
      </c>
      <c r="V708" s="564">
        <f t="shared" si="157"/>
        <v>0</v>
      </c>
      <c r="W708" s="564">
        <f t="shared" si="158"/>
        <v>0</v>
      </c>
      <c r="X708" s="564">
        <f t="shared" si="159"/>
        <v>0.25</v>
      </c>
      <c r="Y708" s="565">
        <f t="shared" si="160"/>
        <v>0.25</v>
      </c>
      <c r="Z708" s="547"/>
      <c r="AA708" s="548">
        <v>0.48263888888888801</v>
      </c>
      <c r="AB708" s="566">
        <f t="shared" si="161"/>
        <v>0</v>
      </c>
      <c r="AC708" s="566">
        <f t="shared" si="162"/>
        <v>0</v>
      </c>
      <c r="AD708" s="566">
        <f t="shared" si="163"/>
        <v>0</v>
      </c>
      <c r="AE708" s="566">
        <f t="shared" si="164"/>
        <v>0</v>
      </c>
      <c r="AF708" s="566">
        <f t="shared" si="165"/>
        <v>0</v>
      </c>
      <c r="AG708" s="566">
        <f t="shared" si="166"/>
        <v>0.5</v>
      </c>
      <c r="AH708" s="567">
        <f t="shared" si="167"/>
        <v>0.5</v>
      </c>
    </row>
    <row r="709" spans="18:34" x14ac:dyDescent="0.25">
      <c r="R709" s="548">
        <v>0.483333333333333</v>
      </c>
      <c r="S709" s="564">
        <f t="shared" si="154"/>
        <v>0</v>
      </c>
      <c r="T709" s="564">
        <f t="shared" si="155"/>
        <v>0</v>
      </c>
      <c r="U709" s="564">
        <f t="shared" si="156"/>
        <v>0</v>
      </c>
      <c r="V709" s="564">
        <f t="shared" si="157"/>
        <v>0</v>
      </c>
      <c r="W709" s="564">
        <f t="shared" si="158"/>
        <v>0</v>
      </c>
      <c r="X709" s="564">
        <f t="shared" si="159"/>
        <v>0.25</v>
      </c>
      <c r="Y709" s="565">
        <f t="shared" si="160"/>
        <v>0.25</v>
      </c>
      <c r="Z709" s="547"/>
      <c r="AA709" s="548">
        <v>0.483333333333333</v>
      </c>
      <c r="AB709" s="566">
        <f t="shared" si="161"/>
        <v>0</v>
      </c>
      <c r="AC709" s="566">
        <f t="shared" si="162"/>
        <v>0</v>
      </c>
      <c r="AD709" s="566">
        <f t="shared" si="163"/>
        <v>0</v>
      </c>
      <c r="AE709" s="566">
        <f t="shared" si="164"/>
        <v>0</v>
      </c>
      <c r="AF709" s="566">
        <f t="shared" si="165"/>
        <v>0</v>
      </c>
      <c r="AG709" s="566">
        <f t="shared" si="166"/>
        <v>0.5</v>
      </c>
      <c r="AH709" s="567">
        <f t="shared" si="167"/>
        <v>0.5</v>
      </c>
    </row>
    <row r="710" spans="18:34" x14ac:dyDescent="0.25">
      <c r="R710" s="548">
        <v>0.484027777777777</v>
      </c>
      <c r="S710" s="564">
        <f t="shared" si="154"/>
        <v>0</v>
      </c>
      <c r="T710" s="564">
        <f t="shared" si="155"/>
        <v>0</v>
      </c>
      <c r="U710" s="564">
        <f t="shared" si="156"/>
        <v>0</v>
      </c>
      <c r="V710" s="564">
        <f t="shared" si="157"/>
        <v>0</v>
      </c>
      <c r="W710" s="564">
        <f t="shared" si="158"/>
        <v>0</v>
      </c>
      <c r="X710" s="564">
        <f t="shared" si="159"/>
        <v>0.25</v>
      </c>
      <c r="Y710" s="565">
        <f t="shared" si="160"/>
        <v>0.25</v>
      </c>
      <c r="Z710" s="547"/>
      <c r="AA710" s="548">
        <v>0.484027777777777</v>
      </c>
      <c r="AB710" s="566">
        <f t="shared" si="161"/>
        <v>0</v>
      </c>
      <c r="AC710" s="566">
        <f t="shared" si="162"/>
        <v>0</v>
      </c>
      <c r="AD710" s="566">
        <f t="shared" si="163"/>
        <v>0</v>
      </c>
      <c r="AE710" s="566">
        <f t="shared" si="164"/>
        <v>0</v>
      </c>
      <c r="AF710" s="566">
        <f t="shared" si="165"/>
        <v>0</v>
      </c>
      <c r="AG710" s="566">
        <f t="shared" si="166"/>
        <v>0.5</v>
      </c>
      <c r="AH710" s="567">
        <f t="shared" si="167"/>
        <v>0.5</v>
      </c>
    </row>
    <row r="711" spans="18:34" x14ac:dyDescent="0.25">
      <c r="R711" s="548">
        <v>0.484722222222222</v>
      </c>
      <c r="S711" s="564">
        <f t="shared" si="154"/>
        <v>0</v>
      </c>
      <c r="T711" s="564">
        <f t="shared" si="155"/>
        <v>0</v>
      </c>
      <c r="U711" s="564">
        <f t="shared" si="156"/>
        <v>0</v>
      </c>
      <c r="V711" s="564">
        <f t="shared" si="157"/>
        <v>0</v>
      </c>
      <c r="W711" s="564">
        <f t="shared" si="158"/>
        <v>0</v>
      </c>
      <c r="X711" s="564">
        <f t="shared" si="159"/>
        <v>0.25</v>
      </c>
      <c r="Y711" s="565">
        <f t="shared" si="160"/>
        <v>0.25</v>
      </c>
      <c r="Z711" s="547"/>
      <c r="AA711" s="548">
        <v>0.484722222222222</v>
      </c>
      <c r="AB711" s="566">
        <f t="shared" si="161"/>
        <v>0</v>
      </c>
      <c r="AC711" s="566">
        <f t="shared" si="162"/>
        <v>0</v>
      </c>
      <c r="AD711" s="566">
        <f t="shared" si="163"/>
        <v>0</v>
      </c>
      <c r="AE711" s="566">
        <f t="shared" si="164"/>
        <v>0</v>
      </c>
      <c r="AF711" s="566">
        <f t="shared" si="165"/>
        <v>0</v>
      </c>
      <c r="AG711" s="566">
        <f t="shared" si="166"/>
        <v>0.5</v>
      </c>
      <c r="AH711" s="567">
        <f t="shared" si="167"/>
        <v>0.5</v>
      </c>
    </row>
    <row r="712" spans="18:34" x14ac:dyDescent="0.25">
      <c r="R712" s="548">
        <v>0.485416666666666</v>
      </c>
      <c r="S712" s="564">
        <f t="shared" si="154"/>
        <v>0</v>
      </c>
      <c r="T712" s="564">
        <f t="shared" si="155"/>
        <v>0</v>
      </c>
      <c r="U712" s="564">
        <f t="shared" si="156"/>
        <v>0</v>
      </c>
      <c r="V712" s="564">
        <f t="shared" si="157"/>
        <v>0</v>
      </c>
      <c r="W712" s="564">
        <f t="shared" si="158"/>
        <v>0</v>
      </c>
      <c r="X712" s="564">
        <f t="shared" si="159"/>
        <v>0.25</v>
      </c>
      <c r="Y712" s="565">
        <f t="shared" si="160"/>
        <v>0.25</v>
      </c>
      <c r="Z712" s="547"/>
      <c r="AA712" s="548">
        <v>0.485416666666666</v>
      </c>
      <c r="AB712" s="566">
        <f t="shared" si="161"/>
        <v>0</v>
      </c>
      <c r="AC712" s="566">
        <f t="shared" si="162"/>
        <v>0</v>
      </c>
      <c r="AD712" s="566">
        <f t="shared" si="163"/>
        <v>0</v>
      </c>
      <c r="AE712" s="566">
        <f t="shared" si="164"/>
        <v>0</v>
      </c>
      <c r="AF712" s="566">
        <f t="shared" si="165"/>
        <v>0</v>
      </c>
      <c r="AG712" s="566">
        <f t="shared" si="166"/>
        <v>0.5</v>
      </c>
      <c r="AH712" s="567">
        <f t="shared" si="167"/>
        <v>0.5</v>
      </c>
    </row>
    <row r="713" spans="18:34" x14ac:dyDescent="0.25">
      <c r="R713" s="548">
        <v>0.48611111111111099</v>
      </c>
      <c r="S713" s="564">
        <f t="shared" si="154"/>
        <v>0</v>
      </c>
      <c r="T713" s="564">
        <f t="shared" si="155"/>
        <v>0</v>
      </c>
      <c r="U713" s="564">
        <f t="shared" si="156"/>
        <v>0</v>
      </c>
      <c r="V713" s="564">
        <f t="shared" si="157"/>
        <v>0</v>
      </c>
      <c r="W713" s="564">
        <f t="shared" si="158"/>
        <v>0</v>
      </c>
      <c r="X713" s="564">
        <f t="shared" si="159"/>
        <v>0.25</v>
      </c>
      <c r="Y713" s="565">
        <f t="shared" si="160"/>
        <v>0.25</v>
      </c>
      <c r="Z713" s="547"/>
      <c r="AA713" s="548">
        <v>0.48611111111111099</v>
      </c>
      <c r="AB713" s="566">
        <f t="shared" si="161"/>
        <v>0</v>
      </c>
      <c r="AC713" s="566">
        <f t="shared" si="162"/>
        <v>0</v>
      </c>
      <c r="AD713" s="566">
        <f t="shared" si="163"/>
        <v>0</v>
      </c>
      <c r="AE713" s="566">
        <f t="shared" si="164"/>
        <v>0</v>
      </c>
      <c r="AF713" s="566">
        <f t="shared" si="165"/>
        <v>0</v>
      </c>
      <c r="AG713" s="566">
        <f t="shared" si="166"/>
        <v>0.5</v>
      </c>
      <c r="AH713" s="567">
        <f t="shared" si="167"/>
        <v>0.5</v>
      </c>
    </row>
    <row r="714" spans="18:34" x14ac:dyDescent="0.25">
      <c r="R714" s="548">
        <v>0.48680555555555499</v>
      </c>
      <c r="S714" s="564">
        <f t="shared" si="154"/>
        <v>0</v>
      </c>
      <c r="T714" s="564">
        <f t="shared" si="155"/>
        <v>0</v>
      </c>
      <c r="U714" s="564">
        <f t="shared" si="156"/>
        <v>0</v>
      </c>
      <c r="V714" s="564">
        <f t="shared" si="157"/>
        <v>0</v>
      </c>
      <c r="W714" s="564">
        <f t="shared" si="158"/>
        <v>0</v>
      </c>
      <c r="X714" s="564">
        <f t="shared" si="159"/>
        <v>0.25</v>
      </c>
      <c r="Y714" s="565">
        <f t="shared" si="160"/>
        <v>0.25</v>
      </c>
      <c r="Z714" s="547"/>
      <c r="AA714" s="548">
        <v>0.48680555555555499</v>
      </c>
      <c r="AB714" s="566">
        <f t="shared" si="161"/>
        <v>0</v>
      </c>
      <c r="AC714" s="566">
        <f t="shared" si="162"/>
        <v>0</v>
      </c>
      <c r="AD714" s="566">
        <f t="shared" si="163"/>
        <v>0</v>
      </c>
      <c r="AE714" s="566">
        <f t="shared" si="164"/>
        <v>0</v>
      </c>
      <c r="AF714" s="566">
        <f t="shared" si="165"/>
        <v>0</v>
      </c>
      <c r="AG714" s="566">
        <f t="shared" si="166"/>
        <v>0.5</v>
      </c>
      <c r="AH714" s="567">
        <f t="shared" si="167"/>
        <v>0.5</v>
      </c>
    </row>
    <row r="715" spans="18:34" x14ac:dyDescent="0.25">
      <c r="R715" s="548">
        <v>0.48749999999999999</v>
      </c>
      <c r="S715" s="564">
        <f t="shared" si="154"/>
        <v>0</v>
      </c>
      <c r="T715" s="564">
        <f t="shared" si="155"/>
        <v>0</v>
      </c>
      <c r="U715" s="564">
        <f t="shared" si="156"/>
        <v>0</v>
      </c>
      <c r="V715" s="564">
        <f t="shared" si="157"/>
        <v>0</v>
      </c>
      <c r="W715" s="564">
        <f t="shared" si="158"/>
        <v>0</v>
      </c>
      <c r="X715" s="564">
        <f t="shared" si="159"/>
        <v>0.25</v>
      </c>
      <c r="Y715" s="565">
        <f t="shared" si="160"/>
        <v>0.25</v>
      </c>
      <c r="Z715" s="547"/>
      <c r="AA715" s="548">
        <v>0.48749999999999999</v>
      </c>
      <c r="AB715" s="566">
        <f t="shared" si="161"/>
        <v>0</v>
      </c>
      <c r="AC715" s="566">
        <f t="shared" si="162"/>
        <v>0</v>
      </c>
      <c r="AD715" s="566">
        <f t="shared" si="163"/>
        <v>0</v>
      </c>
      <c r="AE715" s="566">
        <f t="shared" si="164"/>
        <v>0</v>
      </c>
      <c r="AF715" s="566">
        <f t="shared" si="165"/>
        <v>0</v>
      </c>
      <c r="AG715" s="566">
        <f t="shared" si="166"/>
        <v>0.5</v>
      </c>
      <c r="AH715" s="567">
        <f t="shared" si="167"/>
        <v>0.5</v>
      </c>
    </row>
    <row r="716" spans="18:34" x14ac:dyDescent="0.25">
      <c r="R716" s="548">
        <v>0.48819444444444399</v>
      </c>
      <c r="S716" s="564">
        <f t="shared" si="154"/>
        <v>0</v>
      </c>
      <c r="T716" s="564">
        <f t="shared" si="155"/>
        <v>0</v>
      </c>
      <c r="U716" s="564">
        <f t="shared" si="156"/>
        <v>0</v>
      </c>
      <c r="V716" s="564">
        <f t="shared" si="157"/>
        <v>0</v>
      </c>
      <c r="W716" s="564">
        <f t="shared" si="158"/>
        <v>0</v>
      </c>
      <c r="X716" s="564">
        <f t="shared" si="159"/>
        <v>0.25</v>
      </c>
      <c r="Y716" s="565">
        <f t="shared" si="160"/>
        <v>0.25</v>
      </c>
      <c r="Z716" s="547"/>
      <c r="AA716" s="548">
        <v>0.48819444444444399</v>
      </c>
      <c r="AB716" s="566">
        <f t="shared" si="161"/>
        <v>0</v>
      </c>
      <c r="AC716" s="566">
        <f t="shared" si="162"/>
        <v>0</v>
      </c>
      <c r="AD716" s="566">
        <f t="shared" si="163"/>
        <v>0</v>
      </c>
      <c r="AE716" s="566">
        <f t="shared" si="164"/>
        <v>0</v>
      </c>
      <c r="AF716" s="566">
        <f t="shared" si="165"/>
        <v>0</v>
      </c>
      <c r="AG716" s="566">
        <f t="shared" si="166"/>
        <v>0.5</v>
      </c>
      <c r="AH716" s="567">
        <f t="shared" si="167"/>
        <v>0.5</v>
      </c>
    </row>
    <row r="717" spans="18:34" x14ac:dyDescent="0.25">
      <c r="R717" s="548">
        <v>0.48888888888888798</v>
      </c>
      <c r="S717" s="564">
        <f t="shared" si="154"/>
        <v>0</v>
      </c>
      <c r="T717" s="564">
        <f t="shared" si="155"/>
        <v>0</v>
      </c>
      <c r="U717" s="564">
        <f t="shared" si="156"/>
        <v>0</v>
      </c>
      <c r="V717" s="564">
        <f t="shared" si="157"/>
        <v>0</v>
      </c>
      <c r="W717" s="564">
        <f t="shared" si="158"/>
        <v>0</v>
      </c>
      <c r="X717" s="564">
        <f t="shared" si="159"/>
        <v>0.25</v>
      </c>
      <c r="Y717" s="565">
        <f t="shared" si="160"/>
        <v>0.25</v>
      </c>
      <c r="Z717" s="547"/>
      <c r="AA717" s="548">
        <v>0.48888888888888798</v>
      </c>
      <c r="AB717" s="566">
        <f t="shared" si="161"/>
        <v>0</v>
      </c>
      <c r="AC717" s="566">
        <f t="shared" si="162"/>
        <v>0</v>
      </c>
      <c r="AD717" s="566">
        <f t="shared" si="163"/>
        <v>0</v>
      </c>
      <c r="AE717" s="566">
        <f t="shared" si="164"/>
        <v>0</v>
      </c>
      <c r="AF717" s="566">
        <f t="shared" si="165"/>
        <v>0</v>
      </c>
      <c r="AG717" s="566">
        <f t="shared" si="166"/>
        <v>0.5</v>
      </c>
      <c r="AH717" s="567">
        <f t="shared" si="167"/>
        <v>0.5</v>
      </c>
    </row>
    <row r="718" spans="18:34" x14ac:dyDescent="0.25">
      <c r="R718" s="548">
        <v>0.48958333333333298</v>
      </c>
      <c r="S718" s="564">
        <f t="shared" si="154"/>
        <v>0</v>
      </c>
      <c r="T718" s="564">
        <f t="shared" si="155"/>
        <v>0</v>
      </c>
      <c r="U718" s="564">
        <f t="shared" si="156"/>
        <v>0</v>
      </c>
      <c r="V718" s="564">
        <f t="shared" si="157"/>
        <v>0</v>
      </c>
      <c r="W718" s="564">
        <f t="shared" si="158"/>
        <v>0</v>
      </c>
      <c r="X718" s="564">
        <f t="shared" si="159"/>
        <v>0.25</v>
      </c>
      <c r="Y718" s="565">
        <f t="shared" si="160"/>
        <v>0.25</v>
      </c>
      <c r="Z718" s="547"/>
      <c r="AA718" s="548">
        <v>0.48958333333333298</v>
      </c>
      <c r="AB718" s="566">
        <f t="shared" si="161"/>
        <v>0</v>
      </c>
      <c r="AC718" s="566">
        <f t="shared" si="162"/>
        <v>0</v>
      </c>
      <c r="AD718" s="566">
        <f t="shared" si="163"/>
        <v>0</v>
      </c>
      <c r="AE718" s="566">
        <f t="shared" si="164"/>
        <v>0</v>
      </c>
      <c r="AF718" s="566">
        <f t="shared" si="165"/>
        <v>0</v>
      </c>
      <c r="AG718" s="566">
        <f t="shared" si="166"/>
        <v>0.5</v>
      </c>
      <c r="AH718" s="567">
        <f t="shared" si="167"/>
        <v>0.5</v>
      </c>
    </row>
    <row r="719" spans="18:34" x14ac:dyDescent="0.25">
      <c r="R719" s="548">
        <v>0.49027777777777698</v>
      </c>
      <c r="S719" s="564">
        <f t="shared" si="154"/>
        <v>0</v>
      </c>
      <c r="T719" s="564">
        <f t="shared" si="155"/>
        <v>0</v>
      </c>
      <c r="U719" s="564">
        <f t="shared" si="156"/>
        <v>0</v>
      </c>
      <c r="V719" s="564">
        <f t="shared" si="157"/>
        <v>0</v>
      </c>
      <c r="W719" s="564">
        <f t="shared" si="158"/>
        <v>0</v>
      </c>
      <c r="X719" s="564">
        <f t="shared" si="159"/>
        <v>0.25</v>
      </c>
      <c r="Y719" s="565">
        <f t="shared" si="160"/>
        <v>0.25</v>
      </c>
      <c r="Z719" s="547"/>
      <c r="AA719" s="548">
        <v>0.49027777777777698</v>
      </c>
      <c r="AB719" s="566">
        <f t="shared" si="161"/>
        <v>0</v>
      </c>
      <c r="AC719" s="566">
        <f t="shared" si="162"/>
        <v>0</v>
      </c>
      <c r="AD719" s="566">
        <f t="shared" si="163"/>
        <v>0</v>
      </c>
      <c r="AE719" s="566">
        <f t="shared" si="164"/>
        <v>0</v>
      </c>
      <c r="AF719" s="566">
        <f t="shared" si="165"/>
        <v>0</v>
      </c>
      <c r="AG719" s="566">
        <f t="shared" si="166"/>
        <v>0.5</v>
      </c>
      <c r="AH719" s="567">
        <f t="shared" si="167"/>
        <v>0.5</v>
      </c>
    </row>
    <row r="720" spans="18:34" x14ac:dyDescent="0.25">
      <c r="R720" s="548">
        <v>0.49097222222222198</v>
      </c>
      <c r="S720" s="564">
        <f t="shared" si="154"/>
        <v>0</v>
      </c>
      <c r="T720" s="564">
        <f t="shared" si="155"/>
        <v>0</v>
      </c>
      <c r="U720" s="564">
        <f t="shared" si="156"/>
        <v>0</v>
      </c>
      <c r="V720" s="564">
        <f t="shared" si="157"/>
        <v>0</v>
      </c>
      <c r="W720" s="564">
        <f t="shared" si="158"/>
        <v>0</v>
      </c>
      <c r="X720" s="564">
        <f t="shared" si="159"/>
        <v>0.25</v>
      </c>
      <c r="Y720" s="565">
        <f t="shared" si="160"/>
        <v>0.25</v>
      </c>
      <c r="Z720" s="547"/>
      <c r="AA720" s="548">
        <v>0.49097222222222198</v>
      </c>
      <c r="AB720" s="566">
        <f t="shared" si="161"/>
        <v>0</v>
      </c>
      <c r="AC720" s="566">
        <f t="shared" si="162"/>
        <v>0</v>
      </c>
      <c r="AD720" s="566">
        <f t="shared" si="163"/>
        <v>0</v>
      </c>
      <c r="AE720" s="566">
        <f t="shared" si="164"/>
        <v>0</v>
      </c>
      <c r="AF720" s="566">
        <f t="shared" si="165"/>
        <v>0</v>
      </c>
      <c r="AG720" s="566">
        <f t="shared" si="166"/>
        <v>0.5</v>
      </c>
      <c r="AH720" s="567">
        <f t="shared" si="167"/>
        <v>0.5</v>
      </c>
    </row>
    <row r="721" spans="18:34" x14ac:dyDescent="0.25">
      <c r="R721" s="548">
        <v>0.49166666666666597</v>
      </c>
      <c r="S721" s="564">
        <f t="shared" si="154"/>
        <v>0</v>
      </c>
      <c r="T721" s="564">
        <f t="shared" si="155"/>
        <v>0</v>
      </c>
      <c r="U721" s="564">
        <f t="shared" si="156"/>
        <v>0</v>
      </c>
      <c r="V721" s="564">
        <f t="shared" si="157"/>
        <v>0</v>
      </c>
      <c r="W721" s="564">
        <f t="shared" si="158"/>
        <v>0</v>
      </c>
      <c r="X721" s="564">
        <f t="shared" si="159"/>
        <v>0.25</v>
      </c>
      <c r="Y721" s="565">
        <f t="shared" si="160"/>
        <v>0.25</v>
      </c>
      <c r="Z721" s="547"/>
      <c r="AA721" s="548">
        <v>0.49166666666666597</v>
      </c>
      <c r="AB721" s="566">
        <f t="shared" si="161"/>
        <v>0</v>
      </c>
      <c r="AC721" s="566">
        <f t="shared" si="162"/>
        <v>0</v>
      </c>
      <c r="AD721" s="566">
        <f t="shared" si="163"/>
        <v>0</v>
      </c>
      <c r="AE721" s="566">
        <f t="shared" si="164"/>
        <v>0</v>
      </c>
      <c r="AF721" s="566">
        <f t="shared" si="165"/>
        <v>0</v>
      </c>
      <c r="AG721" s="566">
        <f t="shared" si="166"/>
        <v>0.5</v>
      </c>
      <c r="AH721" s="567">
        <f t="shared" si="167"/>
        <v>0.5</v>
      </c>
    </row>
    <row r="722" spans="18:34" x14ac:dyDescent="0.25">
      <c r="R722" s="548">
        <v>0.49236111111111103</v>
      </c>
      <c r="S722" s="564">
        <f t="shared" si="154"/>
        <v>0</v>
      </c>
      <c r="T722" s="564">
        <f t="shared" si="155"/>
        <v>0</v>
      </c>
      <c r="U722" s="564">
        <f t="shared" si="156"/>
        <v>0</v>
      </c>
      <c r="V722" s="564">
        <f t="shared" si="157"/>
        <v>0</v>
      </c>
      <c r="W722" s="564">
        <f t="shared" si="158"/>
        <v>0</v>
      </c>
      <c r="X722" s="564">
        <f t="shared" si="159"/>
        <v>0.25</v>
      </c>
      <c r="Y722" s="565">
        <f t="shared" si="160"/>
        <v>0.25</v>
      </c>
      <c r="Z722" s="547"/>
      <c r="AA722" s="548">
        <v>0.49236111111111103</v>
      </c>
      <c r="AB722" s="566">
        <f t="shared" si="161"/>
        <v>0</v>
      </c>
      <c r="AC722" s="566">
        <f t="shared" si="162"/>
        <v>0</v>
      </c>
      <c r="AD722" s="566">
        <f t="shared" si="163"/>
        <v>0</v>
      </c>
      <c r="AE722" s="566">
        <f t="shared" si="164"/>
        <v>0</v>
      </c>
      <c r="AF722" s="566">
        <f t="shared" si="165"/>
        <v>0</v>
      </c>
      <c r="AG722" s="566">
        <f t="shared" si="166"/>
        <v>0.5</v>
      </c>
      <c r="AH722" s="567">
        <f t="shared" si="167"/>
        <v>0.5</v>
      </c>
    </row>
    <row r="723" spans="18:34" x14ac:dyDescent="0.25">
      <c r="R723" s="548">
        <v>0.49305555555555503</v>
      </c>
      <c r="S723" s="564">
        <f t="shared" si="154"/>
        <v>0</v>
      </c>
      <c r="T723" s="564">
        <f t="shared" si="155"/>
        <v>0</v>
      </c>
      <c r="U723" s="564">
        <f t="shared" si="156"/>
        <v>0</v>
      </c>
      <c r="V723" s="564">
        <f t="shared" si="157"/>
        <v>0</v>
      </c>
      <c r="W723" s="564">
        <f t="shared" si="158"/>
        <v>0</v>
      </c>
      <c r="X723" s="564">
        <f t="shared" si="159"/>
        <v>0.25</v>
      </c>
      <c r="Y723" s="565">
        <f t="shared" si="160"/>
        <v>0.25</v>
      </c>
      <c r="Z723" s="547"/>
      <c r="AA723" s="548">
        <v>0.49305555555555503</v>
      </c>
      <c r="AB723" s="566">
        <f t="shared" si="161"/>
        <v>0</v>
      </c>
      <c r="AC723" s="566">
        <f t="shared" si="162"/>
        <v>0</v>
      </c>
      <c r="AD723" s="566">
        <f t="shared" si="163"/>
        <v>0</v>
      </c>
      <c r="AE723" s="566">
        <f t="shared" si="164"/>
        <v>0</v>
      </c>
      <c r="AF723" s="566">
        <f t="shared" si="165"/>
        <v>0</v>
      </c>
      <c r="AG723" s="566">
        <f t="shared" si="166"/>
        <v>0.5</v>
      </c>
      <c r="AH723" s="567">
        <f t="shared" si="167"/>
        <v>0.5</v>
      </c>
    </row>
    <row r="724" spans="18:34" x14ac:dyDescent="0.25">
      <c r="R724" s="548">
        <v>0.49375000000000002</v>
      </c>
      <c r="S724" s="564">
        <f t="shared" si="154"/>
        <v>0</v>
      </c>
      <c r="T724" s="564">
        <f t="shared" si="155"/>
        <v>0</v>
      </c>
      <c r="U724" s="564">
        <f t="shared" si="156"/>
        <v>0</v>
      </c>
      <c r="V724" s="564">
        <f t="shared" si="157"/>
        <v>0</v>
      </c>
      <c r="W724" s="564">
        <f t="shared" si="158"/>
        <v>0</v>
      </c>
      <c r="X724" s="564">
        <f t="shared" si="159"/>
        <v>0.25</v>
      </c>
      <c r="Y724" s="565">
        <f t="shared" si="160"/>
        <v>0.25</v>
      </c>
      <c r="Z724" s="547"/>
      <c r="AA724" s="548">
        <v>0.49375000000000002</v>
      </c>
      <c r="AB724" s="566">
        <f t="shared" si="161"/>
        <v>0</v>
      </c>
      <c r="AC724" s="566">
        <f t="shared" si="162"/>
        <v>0</v>
      </c>
      <c r="AD724" s="566">
        <f t="shared" si="163"/>
        <v>0</v>
      </c>
      <c r="AE724" s="566">
        <f t="shared" si="164"/>
        <v>0</v>
      </c>
      <c r="AF724" s="566">
        <f t="shared" si="165"/>
        <v>0</v>
      </c>
      <c r="AG724" s="566">
        <f t="shared" si="166"/>
        <v>0.5</v>
      </c>
      <c r="AH724" s="567">
        <f t="shared" si="167"/>
        <v>0.5</v>
      </c>
    </row>
    <row r="725" spans="18:34" x14ac:dyDescent="0.25">
      <c r="R725" s="548">
        <v>0.49444444444444402</v>
      </c>
      <c r="S725" s="564">
        <f t="shared" si="154"/>
        <v>0</v>
      </c>
      <c r="T725" s="564">
        <f t="shared" si="155"/>
        <v>0</v>
      </c>
      <c r="U725" s="564">
        <f t="shared" si="156"/>
        <v>0</v>
      </c>
      <c r="V725" s="564">
        <f t="shared" si="157"/>
        <v>0</v>
      </c>
      <c r="W725" s="564">
        <f t="shared" si="158"/>
        <v>0</v>
      </c>
      <c r="X725" s="564">
        <f t="shared" si="159"/>
        <v>0.25</v>
      </c>
      <c r="Y725" s="565">
        <f t="shared" si="160"/>
        <v>0.25</v>
      </c>
      <c r="Z725" s="547"/>
      <c r="AA725" s="548">
        <v>0.49444444444444402</v>
      </c>
      <c r="AB725" s="566">
        <f t="shared" si="161"/>
        <v>0</v>
      </c>
      <c r="AC725" s="566">
        <f t="shared" si="162"/>
        <v>0</v>
      </c>
      <c r="AD725" s="566">
        <f t="shared" si="163"/>
        <v>0</v>
      </c>
      <c r="AE725" s="566">
        <f t="shared" si="164"/>
        <v>0</v>
      </c>
      <c r="AF725" s="566">
        <f t="shared" si="165"/>
        <v>0</v>
      </c>
      <c r="AG725" s="566">
        <f t="shared" si="166"/>
        <v>0.5</v>
      </c>
      <c r="AH725" s="567">
        <f t="shared" si="167"/>
        <v>0.5</v>
      </c>
    </row>
    <row r="726" spans="18:34" x14ac:dyDescent="0.25">
      <c r="R726" s="548">
        <v>0.49513888888888802</v>
      </c>
      <c r="S726" s="564">
        <f t="shared" si="154"/>
        <v>0</v>
      </c>
      <c r="T726" s="564">
        <f t="shared" si="155"/>
        <v>0</v>
      </c>
      <c r="U726" s="564">
        <f t="shared" si="156"/>
        <v>0</v>
      </c>
      <c r="V726" s="564">
        <f t="shared" si="157"/>
        <v>0</v>
      </c>
      <c r="W726" s="564">
        <f t="shared" si="158"/>
        <v>0</v>
      </c>
      <c r="X726" s="564">
        <f t="shared" si="159"/>
        <v>0.25</v>
      </c>
      <c r="Y726" s="565">
        <f t="shared" si="160"/>
        <v>0.25</v>
      </c>
      <c r="Z726" s="547"/>
      <c r="AA726" s="548">
        <v>0.49513888888888802</v>
      </c>
      <c r="AB726" s="566">
        <f t="shared" si="161"/>
        <v>0</v>
      </c>
      <c r="AC726" s="566">
        <f t="shared" si="162"/>
        <v>0</v>
      </c>
      <c r="AD726" s="566">
        <f t="shared" si="163"/>
        <v>0</v>
      </c>
      <c r="AE726" s="566">
        <f t="shared" si="164"/>
        <v>0</v>
      </c>
      <c r="AF726" s="566">
        <f t="shared" si="165"/>
        <v>0</v>
      </c>
      <c r="AG726" s="566">
        <f t="shared" si="166"/>
        <v>0.5</v>
      </c>
      <c r="AH726" s="567">
        <f t="shared" si="167"/>
        <v>0.5</v>
      </c>
    </row>
    <row r="727" spans="18:34" x14ac:dyDescent="0.25">
      <c r="R727" s="548">
        <v>0.49583333333333302</v>
      </c>
      <c r="S727" s="564">
        <f t="shared" si="154"/>
        <v>0</v>
      </c>
      <c r="T727" s="564">
        <f t="shared" si="155"/>
        <v>0</v>
      </c>
      <c r="U727" s="564">
        <f t="shared" si="156"/>
        <v>0</v>
      </c>
      <c r="V727" s="564">
        <f t="shared" si="157"/>
        <v>0</v>
      </c>
      <c r="W727" s="564">
        <f t="shared" si="158"/>
        <v>0</v>
      </c>
      <c r="X727" s="564">
        <f t="shared" si="159"/>
        <v>0.25</v>
      </c>
      <c r="Y727" s="565">
        <f t="shared" si="160"/>
        <v>0.25</v>
      </c>
      <c r="Z727" s="547"/>
      <c r="AA727" s="548">
        <v>0.49583333333333302</v>
      </c>
      <c r="AB727" s="566">
        <f t="shared" si="161"/>
        <v>0</v>
      </c>
      <c r="AC727" s="566">
        <f t="shared" si="162"/>
        <v>0</v>
      </c>
      <c r="AD727" s="566">
        <f t="shared" si="163"/>
        <v>0</v>
      </c>
      <c r="AE727" s="566">
        <f t="shared" si="164"/>
        <v>0</v>
      </c>
      <c r="AF727" s="566">
        <f t="shared" si="165"/>
        <v>0</v>
      </c>
      <c r="AG727" s="566">
        <f t="shared" si="166"/>
        <v>0.5</v>
      </c>
      <c r="AH727" s="567">
        <f t="shared" si="167"/>
        <v>0.5</v>
      </c>
    </row>
    <row r="728" spans="18:34" x14ac:dyDescent="0.25">
      <c r="R728" s="548">
        <v>0.49652777777777701</v>
      </c>
      <c r="S728" s="564">
        <f t="shared" si="154"/>
        <v>0</v>
      </c>
      <c r="T728" s="564">
        <f t="shared" si="155"/>
        <v>0</v>
      </c>
      <c r="U728" s="564">
        <f t="shared" si="156"/>
        <v>0</v>
      </c>
      <c r="V728" s="564">
        <f t="shared" si="157"/>
        <v>0</v>
      </c>
      <c r="W728" s="564">
        <f t="shared" si="158"/>
        <v>0</v>
      </c>
      <c r="X728" s="564">
        <f t="shared" si="159"/>
        <v>0.25</v>
      </c>
      <c r="Y728" s="565">
        <f t="shared" si="160"/>
        <v>0.25</v>
      </c>
      <c r="Z728" s="547"/>
      <c r="AA728" s="548">
        <v>0.49652777777777701</v>
      </c>
      <c r="AB728" s="566">
        <f t="shared" si="161"/>
        <v>0</v>
      </c>
      <c r="AC728" s="566">
        <f t="shared" si="162"/>
        <v>0</v>
      </c>
      <c r="AD728" s="566">
        <f t="shared" si="163"/>
        <v>0</v>
      </c>
      <c r="AE728" s="566">
        <f t="shared" si="164"/>
        <v>0</v>
      </c>
      <c r="AF728" s="566">
        <f t="shared" si="165"/>
        <v>0</v>
      </c>
      <c r="AG728" s="566">
        <f t="shared" si="166"/>
        <v>0.5</v>
      </c>
      <c r="AH728" s="567">
        <f t="shared" si="167"/>
        <v>0.5</v>
      </c>
    </row>
    <row r="729" spans="18:34" x14ac:dyDescent="0.25">
      <c r="R729" s="548">
        <v>0.49722222222222201</v>
      </c>
      <c r="S729" s="564">
        <f t="shared" si="154"/>
        <v>0</v>
      </c>
      <c r="T729" s="564">
        <f t="shared" si="155"/>
        <v>0</v>
      </c>
      <c r="U729" s="564">
        <f t="shared" si="156"/>
        <v>0</v>
      </c>
      <c r="V729" s="564">
        <f t="shared" si="157"/>
        <v>0</v>
      </c>
      <c r="W729" s="564">
        <f t="shared" si="158"/>
        <v>0</v>
      </c>
      <c r="X729" s="564">
        <f t="shared" si="159"/>
        <v>0.25</v>
      </c>
      <c r="Y729" s="565">
        <f t="shared" si="160"/>
        <v>0.25</v>
      </c>
      <c r="Z729" s="547"/>
      <c r="AA729" s="548">
        <v>0.49722222222222201</v>
      </c>
      <c r="AB729" s="566">
        <f t="shared" si="161"/>
        <v>0</v>
      </c>
      <c r="AC729" s="566">
        <f t="shared" si="162"/>
        <v>0</v>
      </c>
      <c r="AD729" s="566">
        <f t="shared" si="163"/>
        <v>0</v>
      </c>
      <c r="AE729" s="566">
        <f t="shared" si="164"/>
        <v>0</v>
      </c>
      <c r="AF729" s="566">
        <f t="shared" si="165"/>
        <v>0</v>
      </c>
      <c r="AG729" s="566">
        <f t="shared" si="166"/>
        <v>0.5</v>
      </c>
      <c r="AH729" s="567">
        <f t="shared" si="167"/>
        <v>0.5</v>
      </c>
    </row>
    <row r="730" spans="18:34" x14ac:dyDescent="0.25">
      <c r="R730" s="548">
        <v>0.49791666666666601</v>
      </c>
      <c r="S730" s="564">
        <f t="shared" si="154"/>
        <v>0</v>
      </c>
      <c r="T730" s="564">
        <f t="shared" si="155"/>
        <v>0</v>
      </c>
      <c r="U730" s="564">
        <f t="shared" si="156"/>
        <v>0</v>
      </c>
      <c r="V730" s="564">
        <f t="shared" si="157"/>
        <v>0</v>
      </c>
      <c r="W730" s="564">
        <f t="shared" si="158"/>
        <v>0</v>
      </c>
      <c r="X730" s="564">
        <f t="shared" si="159"/>
        <v>0.25</v>
      </c>
      <c r="Y730" s="565">
        <f t="shared" si="160"/>
        <v>0.25</v>
      </c>
      <c r="Z730" s="547"/>
      <c r="AA730" s="548">
        <v>0.49791666666666601</v>
      </c>
      <c r="AB730" s="566">
        <f t="shared" si="161"/>
        <v>0</v>
      </c>
      <c r="AC730" s="566">
        <f t="shared" si="162"/>
        <v>0</v>
      </c>
      <c r="AD730" s="566">
        <f t="shared" si="163"/>
        <v>0</v>
      </c>
      <c r="AE730" s="566">
        <f t="shared" si="164"/>
        <v>0</v>
      </c>
      <c r="AF730" s="566">
        <f t="shared" si="165"/>
        <v>0</v>
      </c>
      <c r="AG730" s="566">
        <f t="shared" si="166"/>
        <v>0.5</v>
      </c>
      <c r="AH730" s="567">
        <f t="shared" si="167"/>
        <v>0.5</v>
      </c>
    </row>
    <row r="731" spans="18:34" x14ac:dyDescent="0.25">
      <c r="R731" s="548">
        <v>0.49861111111111101</v>
      </c>
      <c r="S731" s="564">
        <f t="shared" si="154"/>
        <v>0</v>
      </c>
      <c r="T731" s="564">
        <f t="shared" si="155"/>
        <v>0</v>
      </c>
      <c r="U731" s="564">
        <f t="shared" si="156"/>
        <v>0</v>
      </c>
      <c r="V731" s="564">
        <f t="shared" si="157"/>
        <v>0</v>
      </c>
      <c r="W731" s="564">
        <f t="shared" si="158"/>
        <v>0</v>
      </c>
      <c r="X731" s="564">
        <f t="shared" si="159"/>
        <v>0.25</v>
      </c>
      <c r="Y731" s="565">
        <f t="shared" si="160"/>
        <v>0.25</v>
      </c>
      <c r="Z731" s="547"/>
      <c r="AA731" s="548">
        <v>0.49861111111111101</v>
      </c>
      <c r="AB731" s="566">
        <f t="shared" si="161"/>
        <v>0</v>
      </c>
      <c r="AC731" s="566">
        <f t="shared" si="162"/>
        <v>0</v>
      </c>
      <c r="AD731" s="566">
        <f t="shared" si="163"/>
        <v>0</v>
      </c>
      <c r="AE731" s="566">
        <f t="shared" si="164"/>
        <v>0</v>
      </c>
      <c r="AF731" s="566">
        <f t="shared" si="165"/>
        <v>0</v>
      </c>
      <c r="AG731" s="566">
        <f t="shared" si="166"/>
        <v>0.5</v>
      </c>
      <c r="AH731" s="567">
        <f t="shared" si="167"/>
        <v>0.5</v>
      </c>
    </row>
    <row r="732" spans="18:34" x14ac:dyDescent="0.25">
      <c r="R732" s="548">
        <v>0.499305555555555</v>
      </c>
      <c r="S732" s="564">
        <f t="shared" si="154"/>
        <v>0</v>
      </c>
      <c r="T732" s="564">
        <f t="shared" si="155"/>
        <v>0</v>
      </c>
      <c r="U732" s="564">
        <f t="shared" si="156"/>
        <v>0</v>
      </c>
      <c r="V732" s="564">
        <f t="shared" si="157"/>
        <v>0</v>
      </c>
      <c r="W732" s="564">
        <f t="shared" si="158"/>
        <v>0</v>
      </c>
      <c r="X732" s="564">
        <f t="shared" si="159"/>
        <v>0.25</v>
      </c>
      <c r="Y732" s="565">
        <f t="shared" si="160"/>
        <v>0.25</v>
      </c>
      <c r="Z732" s="547"/>
      <c r="AA732" s="548">
        <v>0.499305555555555</v>
      </c>
      <c r="AB732" s="566">
        <f t="shared" si="161"/>
        <v>0</v>
      </c>
      <c r="AC732" s="566">
        <f t="shared" si="162"/>
        <v>0</v>
      </c>
      <c r="AD732" s="566">
        <f t="shared" si="163"/>
        <v>0</v>
      </c>
      <c r="AE732" s="566">
        <f t="shared" si="164"/>
        <v>0</v>
      </c>
      <c r="AF732" s="566">
        <f t="shared" si="165"/>
        <v>0</v>
      </c>
      <c r="AG732" s="566">
        <f t="shared" si="166"/>
        <v>0.5</v>
      </c>
      <c r="AH732" s="567">
        <f t="shared" si="167"/>
        <v>0.5</v>
      </c>
    </row>
    <row r="733" spans="18:34" x14ac:dyDescent="0.25">
      <c r="R733" s="548">
        <v>0.5</v>
      </c>
      <c r="S733" s="564">
        <f t="shared" si="154"/>
        <v>0</v>
      </c>
      <c r="T733" s="564">
        <f t="shared" si="155"/>
        <v>0</v>
      </c>
      <c r="U733" s="564">
        <f t="shared" si="156"/>
        <v>0</v>
      </c>
      <c r="V733" s="564">
        <f t="shared" si="157"/>
        <v>0</v>
      </c>
      <c r="W733" s="564">
        <f t="shared" si="158"/>
        <v>0</v>
      </c>
      <c r="X733" s="564">
        <f t="shared" si="159"/>
        <v>0.25</v>
      </c>
      <c r="Y733" s="565">
        <f t="shared" si="160"/>
        <v>0.25</v>
      </c>
      <c r="Z733" s="547"/>
      <c r="AA733" s="548">
        <v>0.5</v>
      </c>
      <c r="AB733" s="566">
        <f t="shared" si="161"/>
        <v>0</v>
      </c>
      <c r="AC733" s="566">
        <f t="shared" si="162"/>
        <v>0</v>
      </c>
      <c r="AD733" s="566">
        <f t="shared" si="163"/>
        <v>0</v>
      </c>
      <c r="AE733" s="566">
        <f t="shared" si="164"/>
        <v>0</v>
      </c>
      <c r="AF733" s="566">
        <f t="shared" si="165"/>
        <v>0</v>
      </c>
      <c r="AG733" s="566">
        <f t="shared" si="166"/>
        <v>0.5</v>
      </c>
      <c r="AH733" s="567">
        <f t="shared" si="167"/>
        <v>0.5</v>
      </c>
    </row>
    <row r="734" spans="18:34" x14ac:dyDescent="0.25">
      <c r="R734" s="548">
        <v>0.500694444444444</v>
      </c>
      <c r="S734" s="564">
        <f t="shared" si="154"/>
        <v>0</v>
      </c>
      <c r="T734" s="564">
        <f t="shared" si="155"/>
        <v>0</v>
      </c>
      <c r="U734" s="564">
        <f t="shared" si="156"/>
        <v>0</v>
      </c>
      <c r="V734" s="564">
        <f t="shared" si="157"/>
        <v>0</v>
      </c>
      <c r="W734" s="564">
        <f t="shared" si="158"/>
        <v>0</v>
      </c>
      <c r="X734" s="564">
        <f t="shared" si="159"/>
        <v>0.25</v>
      </c>
      <c r="Y734" s="565">
        <f t="shared" si="160"/>
        <v>0.25</v>
      </c>
      <c r="Z734" s="547"/>
      <c r="AA734" s="548">
        <v>0.500694444444444</v>
      </c>
      <c r="AB734" s="566">
        <f t="shared" si="161"/>
        <v>0</v>
      </c>
      <c r="AC734" s="566">
        <f t="shared" si="162"/>
        <v>0</v>
      </c>
      <c r="AD734" s="566">
        <f t="shared" si="163"/>
        <v>0</v>
      </c>
      <c r="AE734" s="566">
        <f t="shared" si="164"/>
        <v>0</v>
      </c>
      <c r="AF734" s="566">
        <f t="shared" si="165"/>
        <v>0</v>
      </c>
      <c r="AG734" s="566">
        <f t="shared" si="166"/>
        <v>0.5</v>
      </c>
      <c r="AH734" s="567">
        <f t="shared" si="167"/>
        <v>0.5</v>
      </c>
    </row>
    <row r="735" spans="18:34" x14ac:dyDescent="0.25">
      <c r="R735" s="548">
        <v>0.501388888888888</v>
      </c>
      <c r="S735" s="564">
        <f t="shared" si="154"/>
        <v>0</v>
      </c>
      <c r="T735" s="564">
        <f t="shared" si="155"/>
        <v>0</v>
      </c>
      <c r="U735" s="564">
        <f t="shared" si="156"/>
        <v>0</v>
      </c>
      <c r="V735" s="564">
        <f t="shared" si="157"/>
        <v>0</v>
      </c>
      <c r="W735" s="564">
        <f t="shared" si="158"/>
        <v>0</v>
      </c>
      <c r="X735" s="564">
        <f t="shared" si="159"/>
        <v>0.25</v>
      </c>
      <c r="Y735" s="565">
        <f t="shared" si="160"/>
        <v>0.25</v>
      </c>
      <c r="Z735" s="547"/>
      <c r="AA735" s="548">
        <v>0.501388888888888</v>
      </c>
      <c r="AB735" s="566">
        <f t="shared" si="161"/>
        <v>0</v>
      </c>
      <c r="AC735" s="566">
        <f t="shared" si="162"/>
        <v>0</v>
      </c>
      <c r="AD735" s="566">
        <f t="shared" si="163"/>
        <v>0</v>
      </c>
      <c r="AE735" s="566">
        <f t="shared" si="164"/>
        <v>0</v>
      </c>
      <c r="AF735" s="566">
        <f t="shared" si="165"/>
        <v>0</v>
      </c>
      <c r="AG735" s="566">
        <f t="shared" si="166"/>
        <v>0.5</v>
      </c>
      <c r="AH735" s="567">
        <f t="shared" si="167"/>
        <v>0.5</v>
      </c>
    </row>
    <row r="736" spans="18:34" x14ac:dyDescent="0.25">
      <c r="R736" s="548">
        <v>0.50208333333333299</v>
      </c>
      <c r="S736" s="564">
        <f t="shared" si="154"/>
        <v>0</v>
      </c>
      <c r="T736" s="564">
        <f t="shared" si="155"/>
        <v>0</v>
      </c>
      <c r="U736" s="564">
        <f t="shared" si="156"/>
        <v>0</v>
      </c>
      <c r="V736" s="564">
        <f t="shared" si="157"/>
        <v>0</v>
      </c>
      <c r="W736" s="564">
        <f t="shared" si="158"/>
        <v>0</v>
      </c>
      <c r="X736" s="564">
        <f t="shared" si="159"/>
        <v>0.25</v>
      </c>
      <c r="Y736" s="565">
        <f t="shared" si="160"/>
        <v>0.25</v>
      </c>
      <c r="Z736" s="547"/>
      <c r="AA736" s="548">
        <v>0.50208333333333299</v>
      </c>
      <c r="AB736" s="566">
        <f t="shared" si="161"/>
        <v>0</v>
      </c>
      <c r="AC736" s="566">
        <f t="shared" si="162"/>
        <v>0</v>
      </c>
      <c r="AD736" s="566">
        <f t="shared" si="163"/>
        <v>0</v>
      </c>
      <c r="AE736" s="566">
        <f t="shared" si="164"/>
        <v>0</v>
      </c>
      <c r="AF736" s="566">
        <f t="shared" si="165"/>
        <v>0</v>
      </c>
      <c r="AG736" s="566">
        <f t="shared" si="166"/>
        <v>0.5</v>
      </c>
      <c r="AH736" s="567">
        <f t="shared" si="167"/>
        <v>0.5</v>
      </c>
    </row>
    <row r="737" spans="18:34" x14ac:dyDescent="0.25">
      <c r="R737" s="548">
        <v>0.50277777777777699</v>
      </c>
      <c r="S737" s="564">
        <f t="shared" si="154"/>
        <v>0</v>
      </c>
      <c r="T737" s="564">
        <f t="shared" si="155"/>
        <v>0</v>
      </c>
      <c r="U737" s="564">
        <f t="shared" si="156"/>
        <v>0</v>
      </c>
      <c r="V737" s="564">
        <f t="shared" si="157"/>
        <v>0</v>
      </c>
      <c r="W737" s="564">
        <f t="shared" si="158"/>
        <v>0</v>
      </c>
      <c r="X737" s="564">
        <f t="shared" si="159"/>
        <v>0.25</v>
      </c>
      <c r="Y737" s="565">
        <f t="shared" si="160"/>
        <v>0.25</v>
      </c>
      <c r="Z737" s="547"/>
      <c r="AA737" s="548">
        <v>0.50277777777777699</v>
      </c>
      <c r="AB737" s="566">
        <f t="shared" si="161"/>
        <v>0</v>
      </c>
      <c r="AC737" s="566">
        <f t="shared" si="162"/>
        <v>0</v>
      </c>
      <c r="AD737" s="566">
        <f t="shared" si="163"/>
        <v>0</v>
      </c>
      <c r="AE737" s="566">
        <f t="shared" si="164"/>
        <v>0</v>
      </c>
      <c r="AF737" s="566">
        <f t="shared" si="165"/>
        <v>0</v>
      </c>
      <c r="AG737" s="566">
        <f t="shared" si="166"/>
        <v>0.5</v>
      </c>
      <c r="AH737" s="567">
        <f t="shared" si="167"/>
        <v>0.5</v>
      </c>
    </row>
    <row r="738" spans="18:34" x14ac:dyDescent="0.25">
      <c r="R738" s="548">
        <v>0.50347222222222199</v>
      </c>
      <c r="S738" s="564">
        <f t="shared" si="154"/>
        <v>0</v>
      </c>
      <c r="T738" s="564">
        <f t="shared" si="155"/>
        <v>0</v>
      </c>
      <c r="U738" s="564">
        <f t="shared" si="156"/>
        <v>0</v>
      </c>
      <c r="V738" s="564">
        <f t="shared" si="157"/>
        <v>0</v>
      </c>
      <c r="W738" s="564">
        <f t="shared" si="158"/>
        <v>0</v>
      </c>
      <c r="X738" s="564">
        <f t="shared" si="159"/>
        <v>0.25</v>
      </c>
      <c r="Y738" s="565">
        <f t="shared" si="160"/>
        <v>0.25</v>
      </c>
      <c r="Z738" s="547"/>
      <c r="AA738" s="548">
        <v>0.50347222222222199</v>
      </c>
      <c r="AB738" s="566">
        <f t="shared" si="161"/>
        <v>0</v>
      </c>
      <c r="AC738" s="566">
        <f t="shared" si="162"/>
        <v>0</v>
      </c>
      <c r="AD738" s="566">
        <f t="shared" si="163"/>
        <v>0</v>
      </c>
      <c r="AE738" s="566">
        <f t="shared" si="164"/>
        <v>0</v>
      </c>
      <c r="AF738" s="566">
        <f t="shared" si="165"/>
        <v>0</v>
      </c>
      <c r="AG738" s="566">
        <f t="shared" si="166"/>
        <v>0.5</v>
      </c>
      <c r="AH738" s="567">
        <f t="shared" si="167"/>
        <v>0.5</v>
      </c>
    </row>
    <row r="739" spans="18:34" x14ac:dyDescent="0.25">
      <c r="R739" s="548">
        <v>0.50416666666666599</v>
      </c>
      <c r="S739" s="564">
        <f t="shared" si="154"/>
        <v>0</v>
      </c>
      <c r="T739" s="564">
        <f t="shared" si="155"/>
        <v>0</v>
      </c>
      <c r="U739" s="564">
        <f t="shared" si="156"/>
        <v>0</v>
      </c>
      <c r="V739" s="564">
        <f t="shared" si="157"/>
        <v>0</v>
      </c>
      <c r="W739" s="564">
        <f t="shared" si="158"/>
        <v>0</v>
      </c>
      <c r="X739" s="564">
        <f t="shared" si="159"/>
        <v>0.25</v>
      </c>
      <c r="Y739" s="565">
        <f t="shared" si="160"/>
        <v>0.25</v>
      </c>
      <c r="Z739" s="547"/>
      <c r="AA739" s="548">
        <v>0.50416666666666599</v>
      </c>
      <c r="AB739" s="566">
        <f t="shared" si="161"/>
        <v>0</v>
      </c>
      <c r="AC739" s="566">
        <f t="shared" si="162"/>
        <v>0</v>
      </c>
      <c r="AD739" s="566">
        <f t="shared" si="163"/>
        <v>0</v>
      </c>
      <c r="AE739" s="566">
        <f t="shared" si="164"/>
        <v>0</v>
      </c>
      <c r="AF739" s="566">
        <f t="shared" si="165"/>
        <v>0</v>
      </c>
      <c r="AG739" s="566">
        <f t="shared" si="166"/>
        <v>0.5</v>
      </c>
      <c r="AH739" s="567">
        <f t="shared" si="167"/>
        <v>0.5</v>
      </c>
    </row>
    <row r="740" spans="18:34" x14ac:dyDescent="0.25">
      <c r="R740" s="548">
        <v>0.50486111111111098</v>
      </c>
      <c r="S740" s="564">
        <f t="shared" si="154"/>
        <v>0</v>
      </c>
      <c r="T740" s="564">
        <f t="shared" si="155"/>
        <v>0</v>
      </c>
      <c r="U740" s="564">
        <f t="shared" si="156"/>
        <v>0</v>
      </c>
      <c r="V740" s="564">
        <f t="shared" si="157"/>
        <v>0</v>
      </c>
      <c r="W740" s="564">
        <f t="shared" si="158"/>
        <v>0</v>
      </c>
      <c r="X740" s="564">
        <f t="shared" si="159"/>
        <v>0.25</v>
      </c>
      <c r="Y740" s="565">
        <f t="shared" si="160"/>
        <v>0.25</v>
      </c>
      <c r="Z740" s="547"/>
      <c r="AA740" s="548">
        <v>0.50486111111111098</v>
      </c>
      <c r="AB740" s="566">
        <f t="shared" si="161"/>
        <v>0</v>
      </c>
      <c r="AC740" s="566">
        <f t="shared" si="162"/>
        <v>0</v>
      </c>
      <c r="AD740" s="566">
        <f t="shared" si="163"/>
        <v>0</v>
      </c>
      <c r="AE740" s="566">
        <f t="shared" si="164"/>
        <v>0</v>
      </c>
      <c r="AF740" s="566">
        <f t="shared" si="165"/>
        <v>0</v>
      </c>
      <c r="AG740" s="566">
        <f t="shared" si="166"/>
        <v>0.5</v>
      </c>
      <c r="AH740" s="567">
        <f t="shared" si="167"/>
        <v>0.5</v>
      </c>
    </row>
    <row r="741" spans="18:34" x14ac:dyDescent="0.25">
      <c r="R741" s="548">
        <v>0.50555555555555498</v>
      </c>
      <c r="S741" s="564">
        <f t="shared" si="154"/>
        <v>0</v>
      </c>
      <c r="T741" s="564">
        <f t="shared" si="155"/>
        <v>0</v>
      </c>
      <c r="U741" s="564">
        <f t="shared" si="156"/>
        <v>0</v>
      </c>
      <c r="V741" s="564">
        <f t="shared" si="157"/>
        <v>0</v>
      </c>
      <c r="W741" s="564">
        <f t="shared" si="158"/>
        <v>0</v>
      </c>
      <c r="X741" s="564">
        <f t="shared" si="159"/>
        <v>0.25</v>
      </c>
      <c r="Y741" s="565">
        <f t="shared" si="160"/>
        <v>0.25</v>
      </c>
      <c r="Z741" s="547"/>
      <c r="AA741" s="548">
        <v>0.50555555555555498</v>
      </c>
      <c r="AB741" s="566">
        <f t="shared" si="161"/>
        <v>0</v>
      </c>
      <c r="AC741" s="566">
        <f t="shared" si="162"/>
        <v>0</v>
      </c>
      <c r="AD741" s="566">
        <f t="shared" si="163"/>
        <v>0</v>
      </c>
      <c r="AE741" s="566">
        <f t="shared" si="164"/>
        <v>0</v>
      </c>
      <c r="AF741" s="566">
        <f t="shared" si="165"/>
        <v>0</v>
      </c>
      <c r="AG741" s="566">
        <f t="shared" si="166"/>
        <v>0.5</v>
      </c>
      <c r="AH741" s="567">
        <f t="shared" si="167"/>
        <v>0.5</v>
      </c>
    </row>
    <row r="742" spans="18:34" x14ac:dyDescent="0.25">
      <c r="R742" s="548">
        <v>0.50624999999999998</v>
      </c>
      <c r="S742" s="564">
        <f t="shared" si="154"/>
        <v>0</v>
      </c>
      <c r="T742" s="564">
        <f t="shared" si="155"/>
        <v>0</v>
      </c>
      <c r="U742" s="564">
        <f t="shared" si="156"/>
        <v>0</v>
      </c>
      <c r="V742" s="564">
        <f t="shared" si="157"/>
        <v>0</v>
      </c>
      <c r="W742" s="564">
        <f t="shared" si="158"/>
        <v>0</v>
      </c>
      <c r="X742" s="564">
        <f t="shared" si="159"/>
        <v>0.25</v>
      </c>
      <c r="Y742" s="565">
        <f t="shared" si="160"/>
        <v>0.25</v>
      </c>
      <c r="Z742" s="547"/>
      <c r="AA742" s="548">
        <v>0.50624999999999998</v>
      </c>
      <c r="AB742" s="566">
        <f t="shared" si="161"/>
        <v>0</v>
      </c>
      <c r="AC742" s="566">
        <f t="shared" si="162"/>
        <v>0</v>
      </c>
      <c r="AD742" s="566">
        <f t="shared" si="163"/>
        <v>0</v>
      </c>
      <c r="AE742" s="566">
        <f t="shared" si="164"/>
        <v>0</v>
      </c>
      <c r="AF742" s="566">
        <f t="shared" si="165"/>
        <v>0</v>
      </c>
      <c r="AG742" s="566">
        <f t="shared" si="166"/>
        <v>0.5</v>
      </c>
      <c r="AH742" s="567">
        <f t="shared" si="167"/>
        <v>0.5</v>
      </c>
    </row>
    <row r="743" spans="18:34" x14ac:dyDescent="0.25">
      <c r="R743" s="548">
        <v>0.50694444444444398</v>
      </c>
      <c r="S743" s="564">
        <f t="shared" si="154"/>
        <v>0</v>
      </c>
      <c r="T743" s="564">
        <f t="shared" si="155"/>
        <v>0</v>
      </c>
      <c r="U743" s="564">
        <f t="shared" si="156"/>
        <v>0</v>
      </c>
      <c r="V743" s="564">
        <f t="shared" si="157"/>
        <v>0</v>
      </c>
      <c r="W743" s="564">
        <f t="shared" si="158"/>
        <v>0</v>
      </c>
      <c r="X743" s="564">
        <f t="shared" si="159"/>
        <v>0.25</v>
      </c>
      <c r="Y743" s="565">
        <f t="shared" si="160"/>
        <v>0.25</v>
      </c>
      <c r="Z743" s="547"/>
      <c r="AA743" s="548">
        <v>0.50694444444444398</v>
      </c>
      <c r="AB743" s="566">
        <f t="shared" si="161"/>
        <v>0</v>
      </c>
      <c r="AC743" s="566">
        <f t="shared" si="162"/>
        <v>0</v>
      </c>
      <c r="AD743" s="566">
        <f t="shared" si="163"/>
        <v>0</v>
      </c>
      <c r="AE743" s="566">
        <f t="shared" si="164"/>
        <v>0</v>
      </c>
      <c r="AF743" s="566">
        <f t="shared" si="165"/>
        <v>0</v>
      </c>
      <c r="AG743" s="566">
        <f t="shared" si="166"/>
        <v>0.5</v>
      </c>
      <c r="AH743" s="567">
        <f t="shared" si="167"/>
        <v>0.5</v>
      </c>
    </row>
    <row r="744" spans="18:34" x14ac:dyDescent="0.25">
      <c r="R744" s="548">
        <v>0.50763888888888797</v>
      </c>
      <c r="S744" s="564">
        <f t="shared" si="154"/>
        <v>0</v>
      </c>
      <c r="T744" s="564">
        <f t="shared" si="155"/>
        <v>0</v>
      </c>
      <c r="U744" s="564">
        <f t="shared" si="156"/>
        <v>0</v>
      </c>
      <c r="V744" s="564">
        <f t="shared" si="157"/>
        <v>0</v>
      </c>
      <c r="W744" s="564">
        <f t="shared" si="158"/>
        <v>0</v>
      </c>
      <c r="X744" s="564">
        <f t="shared" si="159"/>
        <v>0.25</v>
      </c>
      <c r="Y744" s="565">
        <f t="shared" si="160"/>
        <v>0.25</v>
      </c>
      <c r="Z744" s="547"/>
      <c r="AA744" s="548">
        <v>0.50763888888888797</v>
      </c>
      <c r="AB744" s="566">
        <f t="shared" si="161"/>
        <v>0</v>
      </c>
      <c r="AC744" s="566">
        <f t="shared" si="162"/>
        <v>0</v>
      </c>
      <c r="AD744" s="566">
        <f t="shared" si="163"/>
        <v>0</v>
      </c>
      <c r="AE744" s="566">
        <f t="shared" si="164"/>
        <v>0</v>
      </c>
      <c r="AF744" s="566">
        <f t="shared" si="165"/>
        <v>0</v>
      </c>
      <c r="AG744" s="566">
        <f t="shared" si="166"/>
        <v>0.5</v>
      </c>
      <c r="AH744" s="567">
        <f t="shared" si="167"/>
        <v>0.5</v>
      </c>
    </row>
    <row r="745" spans="18:34" x14ac:dyDescent="0.25">
      <c r="R745" s="548">
        <v>0.50833333333333297</v>
      </c>
      <c r="S745" s="564">
        <f t="shared" si="154"/>
        <v>0</v>
      </c>
      <c r="T745" s="564">
        <f t="shared" si="155"/>
        <v>0</v>
      </c>
      <c r="U745" s="564">
        <f t="shared" si="156"/>
        <v>0</v>
      </c>
      <c r="V745" s="564">
        <f t="shared" si="157"/>
        <v>0</v>
      </c>
      <c r="W745" s="564">
        <f t="shared" si="158"/>
        <v>0</v>
      </c>
      <c r="X745" s="564">
        <f t="shared" si="159"/>
        <v>0.25</v>
      </c>
      <c r="Y745" s="565">
        <f t="shared" si="160"/>
        <v>0.25</v>
      </c>
      <c r="Z745" s="547"/>
      <c r="AA745" s="548">
        <v>0.50833333333333297</v>
      </c>
      <c r="AB745" s="566">
        <f t="shared" si="161"/>
        <v>0</v>
      </c>
      <c r="AC745" s="566">
        <f t="shared" si="162"/>
        <v>0</v>
      </c>
      <c r="AD745" s="566">
        <f t="shared" si="163"/>
        <v>0</v>
      </c>
      <c r="AE745" s="566">
        <f t="shared" si="164"/>
        <v>0</v>
      </c>
      <c r="AF745" s="566">
        <f t="shared" si="165"/>
        <v>0</v>
      </c>
      <c r="AG745" s="566">
        <f t="shared" si="166"/>
        <v>0.5</v>
      </c>
      <c r="AH745" s="567">
        <f t="shared" si="167"/>
        <v>0.5</v>
      </c>
    </row>
    <row r="746" spans="18:34" x14ac:dyDescent="0.25">
      <c r="R746" s="548">
        <v>0.50902777777777697</v>
      </c>
      <c r="S746" s="564">
        <f t="shared" si="154"/>
        <v>0</v>
      </c>
      <c r="T746" s="564">
        <f t="shared" si="155"/>
        <v>0</v>
      </c>
      <c r="U746" s="564">
        <f t="shared" si="156"/>
        <v>0</v>
      </c>
      <c r="V746" s="564">
        <f t="shared" si="157"/>
        <v>0</v>
      </c>
      <c r="W746" s="564">
        <f t="shared" si="158"/>
        <v>0</v>
      </c>
      <c r="X746" s="564">
        <f t="shared" si="159"/>
        <v>0.25</v>
      </c>
      <c r="Y746" s="565">
        <f t="shared" si="160"/>
        <v>0.25</v>
      </c>
      <c r="Z746" s="547"/>
      <c r="AA746" s="548">
        <v>0.50902777777777697</v>
      </c>
      <c r="AB746" s="566">
        <f t="shared" si="161"/>
        <v>0</v>
      </c>
      <c r="AC746" s="566">
        <f t="shared" si="162"/>
        <v>0</v>
      </c>
      <c r="AD746" s="566">
        <f t="shared" si="163"/>
        <v>0</v>
      </c>
      <c r="AE746" s="566">
        <f t="shared" si="164"/>
        <v>0</v>
      </c>
      <c r="AF746" s="566">
        <f t="shared" si="165"/>
        <v>0</v>
      </c>
      <c r="AG746" s="566">
        <f t="shared" si="166"/>
        <v>0.5</v>
      </c>
      <c r="AH746" s="567">
        <f t="shared" si="167"/>
        <v>0.5</v>
      </c>
    </row>
    <row r="747" spans="18:34" x14ac:dyDescent="0.25">
      <c r="R747" s="548">
        <v>0.50972222222222197</v>
      </c>
      <c r="S747" s="564">
        <f t="shared" ref="S747:S810" si="168">$S$4</f>
        <v>0</v>
      </c>
      <c r="T747" s="564">
        <f t="shared" ref="T747:T810" si="169">$T$4</f>
        <v>0</v>
      </c>
      <c r="U747" s="564">
        <f t="shared" ref="U747:U810" si="170">$U$4</f>
        <v>0</v>
      </c>
      <c r="V747" s="564">
        <f t="shared" ref="V747:V810" si="171">$V$4</f>
        <v>0</v>
      </c>
      <c r="W747" s="564">
        <f t="shared" ref="W747:W810" si="172">-$W$4</f>
        <v>0</v>
      </c>
      <c r="X747" s="564">
        <f t="shared" ref="X747:X810" si="173">$X$4</f>
        <v>0.25</v>
      </c>
      <c r="Y747" s="565">
        <f t="shared" ref="Y747:Y810" si="174">$Y$4</f>
        <v>0.25</v>
      </c>
      <c r="Z747" s="547"/>
      <c r="AA747" s="548">
        <v>0.50972222222222197</v>
      </c>
      <c r="AB747" s="566">
        <f t="shared" ref="AB747:AB810" si="175">$AB$4</f>
        <v>0</v>
      </c>
      <c r="AC747" s="566">
        <f t="shared" ref="AC747:AC810" si="176">$AC$4</f>
        <v>0</v>
      </c>
      <c r="AD747" s="566">
        <f t="shared" ref="AD747:AD810" si="177">$AD$4</f>
        <v>0</v>
      </c>
      <c r="AE747" s="566">
        <f t="shared" ref="AE747:AE810" si="178">$AE$4</f>
        <v>0</v>
      </c>
      <c r="AF747" s="566">
        <f t="shared" ref="AF747:AF810" si="179">$AF$4</f>
        <v>0</v>
      </c>
      <c r="AG747" s="566">
        <f t="shared" ref="AG747:AG810" si="180">$AG$4</f>
        <v>0.5</v>
      </c>
      <c r="AH747" s="567">
        <f t="shared" ref="AH747:AH810" si="181">$AH$4</f>
        <v>0.5</v>
      </c>
    </row>
    <row r="748" spans="18:34" x14ac:dyDescent="0.25">
      <c r="R748" s="548">
        <v>0.51041666666666596</v>
      </c>
      <c r="S748" s="564">
        <f t="shared" si="168"/>
        <v>0</v>
      </c>
      <c r="T748" s="564">
        <f t="shared" si="169"/>
        <v>0</v>
      </c>
      <c r="U748" s="564">
        <f t="shared" si="170"/>
        <v>0</v>
      </c>
      <c r="V748" s="564">
        <f t="shared" si="171"/>
        <v>0</v>
      </c>
      <c r="W748" s="564">
        <f t="shared" si="172"/>
        <v>0</v>
      </c>
      <c r="X748" s="564">
        <f t="shared" si="173"/>
        <v>0.25</v>
      </c>
      <c r="Y748" s="565">
        <f t="shared" si="174"/>
        <v>0.25</v>
      </c>
      <c r="Z748" s="547"/>
      <c r="AA748" s="548">
        <v>0.51041666666666596</v>
      </c>
      <c r="AB748" s="566">
        <f t="shared" si="175"/>
        <v>0</v>
      </c>
      <c r="AC748" s="566">
        <f t="shared" si="176"/>
        <v>0</v>
      </c>
      <c r="AD748" s="566">
        <f t="shared" si="177"/>
        <v>0</v>
      </c>
      <c r="AE748" s="566">
        <f t="shared" si="178"/>
        <v>0</v>
      </c>
      <c r="AF748" s="566">
        <f t="shared" si="179"/>
        <v>0</v>
      </c>
      <c r="AG748" s="566">
        <f t="shared" si="180"/>
        <v>0.5</v>
      </c>
      <c r="AH748" s="567">
        <f t="shared" si="181"/>
        <v>0.5</v>
      </c>
    </row>
    <row r="749" spans="18:34" x14ac:dyDescent="0.25">
      <c r="R749" s="548">
        <v>0.51111111111111096</v>
      </c>
      <c r="S749" s="564">
        <f t="shared" si="168"/>
        <v>0</v>
      </c>
      <c r="T749" s="564">
        <f t="shared" si="169"/>
        <v>0</v>
      </c>
      <c r="U749" s="564">
        <f t="shared" si="170"/>
        <v>0</v>
      </c>
      <c r="V749" s="564">
        <f t="shared" si="171"/>
        <v>0</v>
      </c>
      <c r="W749" s="564">
        <f t="shared" si="172"/>
        <v>0</v>
      </c>
      <c r="X749" s="564">
        <f t="shared" si="173"/>
        <v>0.25</v>
      </c>
      <c r="Y749" s="565">
        <f t="shared" si="174"/>
        <v>0.25</v>
      </c>
      <c r="Z749" s="547"/>
      <c r="AA749" s="548">
        <v>0.51111111111111096</v>
      </c>
      <c r="AB749" s="566">
        <f t="shared" si="175"/>
        <v>0</v>
      </c>
      <c r="AC749" s="566">
        <f t="shared" si="176"/>
        <v>0</v>
      </c>
      <c r="AD749" s="566">
        <f t="shared" si="177"/>
        <v>0</v>
      </c>
      <c r="AE749" s="566">
        <f t="shared" si="178"/>
        <v>0</v>
      </c>
      <c r="AF749" s="566">
        <f t="shared" si="179"/>
        <v>0</v>
      </c>
      <c r="AG749" s="566">
        <f t="shared" si="180"/>
        <v>0.5</v>
      </c>
      <c r="AH749" s="567">
        <f t="shared" si="181"/>
        <v>0.5</v>
      </c>
    </row>
    <row r="750" spans="18:34" x14ac:dyDescent="0.25">
      <c r="R750" s="548">
        <v>0.51180555555555496</v>
      </c>
      <c r="S750" s="564">
        <f t="shared" si="168"/>
        <v>0</v>
      </c>
      <c r="T750" s="564">
        <f t="shared" si="169"/>
        <v>0</v>
      </c>
      <c r="U750" s="564">
        <f t="shared" si="170"/>
        <v>0</v>
      </c>
      <c r="V750" s="564">
        <f t="shared" si="171"/>
        <v>0</v>
      </c>
      <c r="W750" s="564">
        <f t="shared" si="172"/>
        <v>0</v>
      </c>
      <c r="X750" s="564">
        <f t="shared" si="173"/>
        <v>0.25</v>
      </c>
      <c r="Y750" s="565">
        <f t="shared" si="174"/>
        <v>0.25</v>
      </c>
      <c r="Z750" s="547"/>
      <c r="AA750" s="548">
        <v>0.51180555555555496</v>
      </c>
      <c r="AB750" s="566">
        <f t="shared" si="175"/>
        <v>0</v>
      </c>
      <c r="AC750" s="566">
        <f t="shared" si="176"/>
        <v>0</v>
      </c>
      <c r="AD750" s="566">
        <f t="shared" si="177"/>
        <v>0</v>
      </c>
      <c r="AE750" s="566">
        <f t="shared" si="178"/>
        <v>0</v>
      </c>
      <c r="AF750" s="566">
        <f t="shared" si="179"/>
        <v>0</v>
      </c>
      <c r="AG750" s="566">
        <f t="shared" si="180"/>
        <v>0.5</v>
      </c>
      <c r="AH750" s="567">
        <f t="shared" si="181"/>
        <v>0.5</v>
      </c>
    </row>
    <row r="751" spans="18:34" x14ac:dyDescent="0.25">
      <c r="R751" s="548">
        <v>0.51249999999999996</v>
      </c>
      <c r="S751" s="564">
        <f t="shared" si="168"/>
        <v>0</v>
      </c>
      <c r="T751" s="564">
        <f t="shared" si="169"/>
        <v>0</v>
      </c>
      <c r="U751" s="564">
        <f t="shared" si="170"/>
        <v>0</v>
      </c>
      <c r="V751" s="564">
        <f t="shared" si="171"/>
        <v>0</v>
      </c>
      <c r="W751" s="564">
        <f t="shared" si="172"/>
        <v>0</v>
      </c>
      <c r="X751" s="564">
        <f t="shared" si="173"/>
        <v>0.25</v>
      </c>
      <c r="Y751" s="565">
        <f t="shared" si="174"/>
        <v>0.25</v>
      </c>
      <c r="Z751" s="547"/>
      <c r="AA751" s="548">
        <v>0.51249999999999996</v>
      </c>
      <c r="AB751" s="566">
        <f t="shared" si="175"/>
        <v>0</v>
      </c>
      <c r="AC751" s="566">
        <f t="shared" si="176"/>
        <v>0</v>
      </c>
      <c r="AD751" s="566">
        <f t="shared" si="177"/>
        <v>0</v>
      </c>
      <c r="AE751" s="566">
        <f t="shared" si="178"/>
        <v>0</v>
      </c>
      <c r="AF751" s="566">
        <f t="shared" si="179"/>
        <v>0</v>
      </c>
      <c r="AG751" s="566">
        <f t="shared" si="180"/>
        <v>0.5</v>
      </c>
      <c r="AH751" s="567">
        <f t="shared" si="181"/>
        <v>0.5</v>
      </c>
    </row>
    <row r="752" spans="18:34" x14ac:dyDescent="0.25">
      <c r="R752" s="548">
        <v>0.51319444444444395</v>
      </c>
      <c r="S752" s="564">
        <f t="shared" si="168"/>
        <v>0</v>
      </c>
      <c r="T752" s="564">
        <f t="shared" si="169"/>
        <v>0</v>
      </c>
      <c r="U752" s="564">
        <f t="shared" si="170"/>
        <v>0</v>
      </c>
      <c r="V752" s="564">
        <f t="shared" si="171"/>
        <v>0</v>
      </c>
      <c r="W752" s="564">
        <f t="shared" si="172"/>
        <v>0</v>
      </c>
      <c r="X752" s="564">
        <f t="shared" si="173"/>
        <v>0.25</v>
      </c>
      <c r="Y752" s="565">
        <f t="shared" si="174"/>
        <v>0.25</v>
      </c>
      <c r="Z752" s="547"/>
      <c r="AA752" s="548">
        <v>0.51319444444444395</v>
      </c>
      <c r="AB752" s="566">
        <f t="shared" si="175"/>
        <v>0</v>
      </c>
      <c r="AC752" s="566">
        <f t="shared" si="176"/>
        <v>0</v>
      </c>
      <c r="AD752" s="566">
        <f t="shared" si="177"/>
        <v>0</v>
      </c>
      <c r="AE752" s="566">
        <f t="shared" si="178"/>
        <v>0</v>
      </c>
      <c r="AF752" s="566">
        <f t="shared" si="179"/>
        <v>0</v>
      </c>
      <c r="AG752" s="566">
        <f t="shared" si="180"/>
        <v>0.5</v>
      </c>
      <c r="AH752" s="567">
        <f t="shared" si="181"/>
        <v>0.5</v>
      </c>
    </row>
    <row r="753" spans="18:34" x14ac:dyDescent="0.25">
      <c r="R753" s="548">
        <v>0.51388888888888895</v>
      </c>
      <c r="S753" s="564">
        <f t="shared" si="168"/>
        <v>0</v>
      </c>
      <c r="T753" s="564">
        <f t="shared" si="169"/>
        <v>0</v>
      </c>
      <c r="U753" s="564">
        <f t="shared" si="170"/>
        <v>0</v>
      </c>
      <c r="V753" s="564">
        <f t="shared" si="171"/>
        <v>0</v>
      </c>
      <c r="W753" s="564">
        <f t="shared" si="172"/>
        <v>0</v>
      </c>
      <c r="X753" s="564">
        <f t="shared" si="173"/>
        <v>0.25</v>
      </c>
      <c r="Y753" s="565">
        <f t="shared" si="174"/>
        <v>0.25</v>
      </c>
      <c r="Z753" s="547"/>
      <c r="AA753" s="548">
        <v>0.51388888888888895</v>
      </c>
      <c r="AB753" s="566">
        <f t="shared" si="175"/>
        <v>0</v>
      </c>
      <c r="AC753" s="566">
        <f t="shared" si="176"/>
        <v>0</v>
      </c>
      <c r="AD753" s="566">
        <f t="shared" si="177"/>
        <v>0</v>
      </c>
      <c r="AE753" s="566">
        <f t="shared" si="178"/>
        <v>0</v>
      </c>
      <c r="AF753" s="566">
        <f t="shared" si="179"/>
        <v>0</v>
      </c>
      <c r="AG753" s="566">
        <f t="shared" si="180"/>
        <v>0.5</v>
      </c>
      <c r="AH753" s="567">
        <f t="shared" si="181"/>
        <v>0.5</v>
      </c>
    </row>
    <row r="754" spans="18:34" x14ac:dyDescent="0.25">
      <c r="R754" s="548">
        <v>0.51458333333333295</v>
      </c>
      <c r="S754" s="564">
        <f t="shared" si="168"/>
        <v>0</v>
      </c>
      <c r="T754" s="564">
        <f t="shared" si="169"/>
        <v>0</v>
      </c>
      <c r="U754" s="564">
        <f t="shared" si="170"/>
        <v>0</v>
      </c>
      <c r="V754" s="564">
        <f t="shared" si="171"/>
        <v>0</v>
      </c>
      <c r="W754" s="564">
        <f t="shared" si="172"/>
        <v>0</v>
      </c>
      <c r="X754" s="564">
        <f t="shared" si="173"/>
        <v>0.25</v>
      </c>
      <c r="Y754" s="565">
        <f t="shared" si="174"/>
        <v>0.25</v>
      </c>
      <c r="Z754" s="547"/>
      <c r="AA754" s="548">
        <v>0.51458333333333295</v>
      </c>
      <c r="AB754" s="566">
        <f t="shared" si="175"/>
        <v>0</v>
      </c>
      <c r="AC754" s="566">
        <f t="shared" si="176"/>
        <v>0</v>
      </c>
      <c r="AD754" s="566">
        <f t="shared" si="177"/>
        <v>0</v>
      </c>
      <c r="AE754" s="566">
        <f t="shared" si="178"/>
        <v>0</v>
      </c>
      <c r="AF754" s="566">
        <f t="shared" si="179"/>
        <v>0</v>
      </c>
      <c r="AG754" s="566">
        <f t="shared" si="180"/>
        <v>0.5</v>
      </c>
      <c r="AH754" s="567">
        <f t="shared" si="181"/>
        <v>0.5</v>
      </c>
    </row>
    <row r="755" spans="18:34" x14ac:dyDescent="0.25">
      <c r="R755" s="548">
        <v>0.51527777777777695</v>
      </c>
      <c r="S755" s="564">
        <f t="shared" si="168"/>
        <v>0</v>
      </c>
      <c r="T755" s="564">
        <f t="shared" si="169"/>
        <v>0</v>
      </c>
      <c r="U755" s="564">
        <f t="shared" si="170"/>
        <v>0</v>
      </c>
      <c r="V755" s="564">
        <f t="shared" si="171"/>
        <v>0</v>
      </c>
      <c r="W755" s="564">
        <f t="shared" si="172"/>
        <v>0</v>
      </c>
      <c r="X755" s="564">
        <f t="shared" si="173"/>
        <v>0.25</v>
      </c>
      <c r="Y755" s="565">
        <f t="shared" si="174"/>
        <v>0.25</v>
      </c>
      <c r="Z755" s="547"/>
      <c r="AA755" s="548">
        <v>0.51527777777777695</v>
      </c>
      <c r="AB755" s="566">
        <f t="shared" si="175"/>
        <v>0</v>
      </c>
      <c r="AC755" s="566">
        <f t="shared" si="176"/>
        <v>0</v>
      </c>
      <c r="AD755" s="566">
        <f t="shared" si="177"/>
        <v>0</v>
      </c>
      <c r="AE755" s="566">
        <f t="shared" si="178"/>
        <v>0</v>
      </c>
      <c r="AF755" s="566">
        <f t="shared" si="179"/>
        <v>0</v>
      </c>
      <c r="AG755" s="566">
        <f t="shared" si="180"/>
        <v>0.5</v>
      </c>
      <c r="AH755" s="567">
        <f t="shared" si="181"/>
        <v>0.5</v>
      </c>
    </row>
    <row r="756" spans="18:34" x14ac:dyDescent="0.25">
      <c r="R756" s="548">
        <v>0.51597222222222205</v>
      </c>
      <c r="S756" s="564">
        <f t="shared" si="168"/>
        <v>0</v>
      </c>
      <c r="T756" s="564">
        <f t="shared" si="169"/>
        <v>0</v>
      </c>
      <c r="U756" s="564">
        <f t="shared" si="170"/>
        <v>0</v>
      </c>
      <c r="V756" s="564">
        <f t="shared" si="171"/>
        <v>0</v>
      </c>
      <c r="W756" s="564">
        <f t="shared" si="172"/>
        <v>0</v>
      </c>
      <c r="X756" s="564">
        <f t="shared" si="173"/>
        <v>0.25</v>
      </c>
      <c r="Y756" s="565">
        <f t="shared" si="174"/>
        <v>0.25</v>
      </c>
      <c r="Z756" s="547"/>
      <c r="AA756" s="548">
        <v>0.51597222222222205</v>
      </c>
      <c r="AB756" s="566">
        <f t="shared" si="175"/>
        <v>0</v>
      </c>
      <c r="AC756" s="566">
        <f t="shared" si="176"/>
        <v>0</v>
      </c>
      <c r="AD756" s="566">
        <f t="shared" si="177"/>
        <v>0</v>
      </c>
      <c r="AE756" s="566">
        <f t="shared" si="178"/>
        <v>0</v>
      </c>
      <c r="AF756" s="566">
        <f t="shared" si="179"/>
        <v>0</v>
      </c>
      <c r="AG756" s="566">
        <f t="shared" si="180"/>
        <v>0.5</v>
      </c>
      <c r="AH756" s="567">
        <f t="shared" si="181"/>
        <v>0.5</v>
      </c>
    </row>
    <row r="757" spans="18:34" x14ac:dyDescent="0.25">
      <c r="R757" s="548">
        <v>0.51666666666666605</v>
      </c>
      <c r="S757" s="564">
        <f t="shared" si="168"/>
        <v>0</v>
      </c>
      <c r="T757" s="564">
        <f t="shared" si="169"/>
        <v>0</v>
      </c>
      <c r="U757" s="564">
        <f t="shared" si="170"/>
        <v>0</v>
      </c>
      <c r="V757" s="564">
        <f t="shared" si="171"/>
        <v>0</v>
      </c>
      <c r="W757" s="564">
        <f t="shared" si="172"/>
        <v>0</v>
      </c>
      <c r="X757" s="564">
        <f t="shared" si="173"/>
        <v>0.25</v>
      </c>
      <c r="Y757" s="565">
        <f t="shared" si="174"/>
        <v>0.25</v>
      </c>
      <c r="Z757" s="547"/>
      <c r="AA757" s="548">
        <v>0.51666666666666605</v>
      </c>
      <c r="AB757" s="566">
        <f t="shared" si="175"/>
        <v>0</v>
      </c>
      <c r="AC757" s="566">
        <f t="shared" si="176"/>
        <v>0</v>
      </c>
      <c r="AD757" s="566">
        <f t="shared" si="177"/>
        <v>0</v>
      </c>
      <c r="AE757" s="566">
        <f t="shared" si="178"/>
        <v>0</v>
      </c>
      <c r="AF757" s="566">
        <f t="shared" si="179"/>
        <v>0</v>
      </c>
      <c r="AG757" s="566">
        <f t="shared" si="180"/>
        <v>0.5</v>
      </c>
      <c r="AH757" s="567">
        <f t="shared" si="181"/>
        <v>0.5</v>
      </c>
    </row>
    <row r="758" spans="18:34" x14ac:dyDescent="0.25">
      <c r="R758" s="548">
        <v>0.51736111111111105</v>
      </c>
      <c r="S758" s="564">
        <f t="shared" si="168"/>
        <v>0</v>
      </c>
      <c r="T758" s="564">
        <f t="shared" si="169"/>
        <v>0</v>
      </c>
      <c r="U758" s="564">
        <f t="shared" si="170"/>
        <v>0</v>
      </c>
      <c r="V758" s="564">
        <f t="shared" si="171"/>
        <v>0</v>
      </c>
      <c r="W758" s="564">
        <f t="shared" si="172"/>
        <v>0</v>
      </c>
      <c r="X758" s="564">
        <f t="shared" si="173"/>
        <v>0.25</v>
      </c>
      <c r="Y758" s="565">
        <f t="shared" si="174"/>
        <v>0.25</v>
      </c>
      <c r="Z758" s="547"/>
      <c r="AA758" s="548">
        <v>0.51736111111111105</v>
      </c>
      <c r="AB758" s="566">
        <f t="shared" si="175"/>
        <v>0</v>
      </c>
      <c r="AC758" s="566">
        <f t="shared" si="176"/>
        <v>0</v>
      </c>
      <c r="AD758" s="566">
        <f t="shared" si="177"/>
        <v>0</v>
      </c>
      <c r="AE758" s="566">
        <f t="shared" si="178"/>
        <v>0</v>
      </c>
      <c r="AF758" s="566">
        <f t="shared" si="179"/>
        <v>0</v>
      </c>
      <c r="AG758" s="566">
        <f t="shared" si="180"/>
        <v>0.5</v>
      </c>
      <c r="AH758" s="567">
        <f t="shared" si="181"/>
        <v>0.5</v>
      </c>
    </row>
    <row r="759" spans="18:34" x14ac:dyDescent="0.25">
      <c r="R759" s="548">
        <v>0.51805555555555505</v>
      </c>
      <c r="S759" s="564">
        <f t="shared" si="168"/>
        <v>0</v>
      </c>
      <c r="T759" s="564">
        <f t="shared" si="169"/>
        <v>0</v>
      </c>
      <c r="U759" s="564">
        <f t="shared" si="170"/>
        <v>0</v>
      </c>
      <c r="V759" s="564">
        <f t="shared" si="171"/>
        <v>0</v>
      </c>
      <c r="W759" s="564">
        <f t="shared" si="172"/>
        <v>0</v>
      </c>
      <c r="X759" s="564">
        <f t="shared" si="173"/>
        <v>0.25</v>
      </c>
      <c r="Y759" s="565">
        <f t="shared" si="174"/>
        <v>0.25</v>
      </c>
      <c r="Z759" s="547"/>
      <c r="AA759" s="548">
        <v>0.51805555555555505</v>
      </c>
      <c r="AB759" s="566">
        <f t="shared" si="175"/>
        <v>0</v>
      </c>
      <c r="AC759" s="566">
        <f t="shared" si="176"/>
        <v>0</v>
      </c>
      <c r="AD759" s="566">
        <f t="shared" si="177"/>
        <v>0</v>
      </c>
      <c r="AE759" s="566">
        <f t="shared" si="178"/>
        <v>0</v>
      </c>
      <c r="AF759" s="566">
        <f t="shared" si="179"/>
        <v>0</v>
      </c>
      <c r="AG759" s="566">
        <f t="shared" si="180"/>
        <v>0.5</v>
      </c>
      <c r="AH759" s="567">
        <f t="shared" si="181"/>
        <v>0.5</v>
      </c>
    </row>
    <row r="760" spans="18:34" x14ac:dyDescent="0.25">
      <c r="R760" s="548">
        <v>0.51875000000000004</v>
      </c>
      <c r="S760" s="564">
        <f t="shared" si="168"/>
        <v>0</v>
      </c>
      <c r="T760" s="564">
        <f t="shared" si="169"/>
        <v>0</v>
      </c>
      <c r="U760" s="564">
        <f t="shared" si="170"/>
        <v>0</v>
      </c>
      <c r="V760" s="564">
        <f t="shared" si="171"/>
        <v>0</v>
      </c>
      <c r="W760" s="564">
        <f t="shared" si="172"/>
        <v>0</v>
      </c>
      <c r="X760" s="564">
        <f t="shared" si="173"/>
        <v>0.25</v>
      </c>
      <c r="Y760" s="565">
        <f t="shared" si="174"/>
        <v>0.25</v>
      </c>
      <c r="Z760" s="547"/>
      <c r="AA760" s="548">
        <v>0.51875000000000004</v>
      </c>
      <c r="AB760" s="566">
        <f t="shared" si="175"/>
        <v>0</v>
      </c>
      <c r="AC760" s="566">
        <f t="shared" si="176"/>
        <v>0</v>
      </c>
      <c r="AD760" s="566">
        <f t="shared" si="177"/>
        <v>0</v>
      </c>
      <c r="AE760" s="566">
        <f t="shared" si="178"/>
        <v>0</v>
      </c>
      <c r="AF760" s="566">
        <f t="shared" si="179"/>
        <v>0</v>
      </c>
      <c r="AG760" s="566">
        <f t="shared" si="180"/>
        <v>0.5</v>
      </c>
      <c r="AH760" s="567">
        <f t="shared" si="181"/>
        <v>0.5</v>
      </c>
    </row>
    <row r="761" spans="18:34" x14ac:dyDescent="0.25">
      <c r="R761" s="548">
        <v>0.51944444444444404</v>
      </c>
      <c r="S761" s="564">
        <f t="shared" si="168"/>
        <v>0</v>
      </c>
      <c r="T761" s="564">
        <f t="shared" si="169"/>
        <v>0</v>
      </c>
      <c r="U761" s="564">
        <f t="shared" si="170"/>
        <v>0</v>
      </c>
      <c r="V761" s="564">
        <f t="shared" si="171"/>
        <v>0</v>
      </c>
      <c r="W761" s="564">
        <f t="shared" si="172"/>
        <v>0</v>
      </c>
      <c r="X761" s="564">
        <f t="shared" si="173"/>
        <v>0.25</v>
      </c>
      <c r="Y761" s="565">
        <f t="shared" si="174"/>
        <v>0.25</v>
      </c>
      <c r="Z761" s="547"/>
      <c r="AA761" s="548">
        <v>0.51944444444444404</v>
      </c>
      <c r="AB761" s="566">
        <f t="shared" si="175"/>
        <v>0</v>
      </c>
      <c r="AC761" s="566">
        <f t="shared" si="176"/>
        <v>0</v>
      </c>
      <c r="AD761" s="566">
        <f t="shared" si="177"/>
        <v>0</v>
      </c>
      <c r="AE761" s="566">
        <f t="shared" si="178"/>
        <v>0</v>
      </c>
      <c r="AF761" s="566">
        <f t="shared" si="179"/>
        <v>0</v>
      </c>
      <c r="AG761" s="566">
        <f t="shared" si="180"/>
        <v>0.5</v>
      </c>
      <c r="AH761" s="567">
        <f t="shared" si="181"/>
        <v>0.5</v>
      </c>
    </row>
    <row r="762" spans="18:34" x14ac:dyDescent="0.25">
      <c r="R762" s="548">
        <v>0.52013888888888804</v>
      </c>
      <c r="S762" s="564">
        <f t="shared" si="168"/>
        <v>0</v>
      </c>
      <c r="T762" s="564">
        <f t="shared" si="169"/>
        <v>0</v>
      </c>
      <c r="U762" s="564">
        <f t="shared" si="170"/>
        <v>0</v>
      </c>
      <c r="V762" s="564">
        <f t="shared" si="171"/>
        <v>0</v>
      </c>
      <c r="W762" s="564">
        <f t="shared" si="172"/>
        <v>0</v>
      </c>
      <c r="X762" s="564">
        <f t="shared" si="173"/>
        <v>0.25</v>
      </c>
      <c r="Y762" s="565">
        <f t="shared" si="174"/>
        <v>0.25</v>
      </c>
      <c r="Z762" s="547"/>
      <c r="AA762" s="548">
        <v>0.52013888888888804</v>
      </c>
      <c r="AB762" s="566">
        <f t="shared" si="175"/>
        <v>0</v>
      </c>
      <c r="AC762" s="566">
        <f t="shared" si="176"/>
        <v>0</v>
      </c>
      <c r="AD762" s="566">
        <f t="shared" si="177"/>
        <v>0</v>
      </c>
      <c r="AE762" s="566">
        <f t="shared" si="178"/>
        <v>0</v>
      </c>
      <c r="AF762" s="566">
        <f t="shared" si="179"/>
        <v>0</v>
      </c>
      <c r="AG762" s="566">
        <f t="shared" si="180"/>
        <v>0.5</v>
      </c>
      <c r="AH762" s="567">
        <f t="shared" si="181"/>
        <v>0.5</v>
      </c>
    </row>
    <row r="763" spans="18:34" x14ac:dyDescent="0.25">
      <c r="R763" s="548">
        <v>0.52083333333333304</v>
      </c>
      <c r="S763" s="564">
        <f t="shared" si="168"/>
        <v>0</v>
      </c>
      <c r="T763" s="564">
        <f t="shared" si="169"/>
        <v>0</v>
      </c>
      <c r="U763" s="564">
        <f t="shared" si="170"/>
        <v>0</v>
      </c>
      <c r="V763" s="564">
        <f t="shared" si="171"/>
        <v>0</v>
      </c>
      <c r="W763" s="564">
        <f t="shared" si="172"/>
        <v>0</v>
      </c>
      <c r="X763" s="564">
        <f t="shared" si="173"/>
        <v>0.25</v>
      </c>
      <c r="Y763" s="565">
        <f t="shared" si="174"/>
        <v>0.25</v>
      </c>
      <c r="Z763" s="547"/>
      <c r="AA763" s="548">
        <v>0.52083333333333304</v>
      </c>
      <c r="AB763" s="566">
        <f t="shared" si="175"/>
        <v>0</v>
      </c>
      <c r="AC763" s="566">
        <f t="shared" si="176"/>
        <v>0</v>
      </c>
      <c r="AD763" s="566">
        <f t="shared" si="177"/>
        <v>0</v>
      </c>
      <c r="AE763" s="566">
        <f t="shared" si="178"/>
        <v>0</v>
      </c>
      <c r="AF763" s="566">
        <f t="shared" si="179"/>
        <v>0</v>
      </c>
      <c r="AG763" s="566">
        <f t="shared" si="180"/>
        <v>0.5</v>
      </c>
      <c r="AH763" s="567">
        <f t="shared" si="181"/>
        <v>0.5</v>
      </c>
    </row>
    <row r="764" spans="18:34" x14ac:dyDescent="0.25">
      <c r="R764" s="548">
        <v>0.52152777777777704</v>
      </c>
      <c r="S764" s="564">
        <f t="shared" si="168"/>
        <v>0</v>
      </c>
      <c r="T764" s="564">
        <f t="shared" si="169"/>
        <v>0</v>
      </c>
      <c r="U764" s="564">
        <f t="shared" si="170"/>
        <v>0</v>
      </c>
      <c r="V764" s="564">
        <f t="shared" si="171"/>
        <v>0</v>
      </c>
      <c r="W764" s="564">
        <f t="shared" si="172"/>
        <v>0</v>
      </c>
      <c r="X764" s="564">
        <f t="shared" si="173"/>
        <v>0.25</v>
      </c>
      <c r="Y764" s="565">
        <f t="shared" si="174"/>
        <v>0.25</v>
      </c>
      <c r="Z764" s="547"/>
      <c r="AA764" s="548">
        <v>0.52152777777777704</v>
      </c>
      <c r="AB764" s="566">
        <f t="shared" si="175"/>
        <v>0</v>
      </c>
      <c r="AC764" s="566">
        <f t="shared" si="176"/>
        <v>0</v>
      </c>
      <c r="AD764" s="566">
        <f t="shared" si="177"/>
        <v>0</v>
      </c>
      <c r="AE764" s="566">
        <f t="shared" si="178"/>
        <v>0</v>
      </c>
      <c r="AF764" s="566">
        <f t="shared" si="179"/>
        <v>0</v>
      </c>
      <c r="AG764" s="566">
        <f t="shared" si="180"/>
        <v>0.5</v>
      </c>
      <c r="AH764" s="567">
        <f t="shared" si="181"/>
        <v>0.5</v>
      </c>
    </row>
    <row r="765" spans="18:34" x14ac:dyDescent="0.25">
      <c r="R765" s="548">
        <v>0.52222222222222203</v>
      </c>
      <c r="S765" s="564">
        <f t="shared" si="168"/>
        <v>0</v>
      </c>
      <c r="T765" s="564">
        <f t="shared" si="169"/>
        <v>0</v>
      </c>
      <c r="U765" s="564">
        <f t="shared" si="170"/>
        <v>0</v>
      </c>
      <c r="V765" s="564">
        <f t="shared" si="171"/>
        <v>0</v>
      </c>
      <c r="W765" s="564">
        <f t="shared" si="172"/>
        <v>0</v>
      </c>
      <c r="X765" s="564">
        <f t="shared" si="173"/>
        <v>0.25</v>
      </c>
      <c r="Y765" s="565">
        <f t="shared" si="174"/>
        <v>0.25</v>
      </c>
      <c r="Z765" s="547"/>
      <c r="AA765" s="548">
        <v>0.52222222222222203</v>
      </c>
      <c r="AB765" s="566">
        <f t="shared" si="175"/>
        <v>0</v>
      </c>
      <c r="AC765" s="566">
        <f t="shared" si="176"/>
        <v>0</v>
      </c>
      <c r="AD765" s="566">
        <f t="shared" si="177"/>
        <v>0</v>
      </c>
      <c r="AE765" s="566">
        <f t="shared" si="178"/>
        <v>0</v>
      </c>
      <c r="AF765" s="566">
        <f t="shared" si="179"/>
        <v>0</v>
      </c>
      <c r="AG765" s="566">
        <f t="shared" si="180"/>
        <v>0.5</v>
      </c>
      <c r="AH765" s="567">
        <f t="shared" si="181"/>
        <v>0.5</v>
      </c>
    </row>
    <row r="766" spans="18:34" x14ac:dyDescent="0.25">
      <c r="R766" s="548">
        <v>0.52291666666666603</v>
      </c>
      <c r="S766" s="564">
        <f t="shared" si="168"/>
        <v>0</v>
      </c>
      <c r="T766" s="564">
        <f t="shared" si="169"/>
        <v>0</v>
      </c>
      <c r="U766" s="564">
        <f t="shared" si="170"/>
        <v>0</v>
      </c>
      <c r="V766" s="564">
        <f t="shared" si="171"/>
        <v>0</v>
      </c>
      <c r="W766" s="564">
        <f t="shared" si="172"/>
        <v>0</v>
      </c>
      <c r="X766" s="564">
        <f t="shared" si="173"/>
        <v>0.25</v>
      </c>
      <c r="Y766" s="565">
        <f t="shared" si="174"/>
        <v>0.25</v>
      </c>
      <c r="Z766" s="547"/>
      <c r="AA766" s="548">
        <v>0.52291666666666603</v>
      </c>
      <c r="AB766" s="566">
        <f t="shared" si="175"/>
        <v>0</v>
      </c>
      <c r="AC766" s="566">
        <f t="shared" si="176"/>
        <v>0</v>
      </c>
      <c r="AD766" s="566">
        <f t="shared" si="177"/>
        <v>0</v>
      </c>
      <c r="AE766" s="566">
        <f t="shared" si="178"/>
        <v>0</v>
      </c>
      <c r="AF766" s="566">
        <f t="shared" si="179"/>
        <v>0</v>
      </c>
      <c r="AG766" s="566">
        <f t="shared" si="180"/>
        <v>0.5</v>
      </c>
      <c r="AH766" s="567">
        <f t="shared" si="181"/>
        <v>0.5</v>
      </c>
    </row>
    <row r="767" spans="18:34" x14ac:dyDescent="0.25">
      <c r="R767" s="548">
        <v>0.52361111111111103</v>
      </c>
      <c r="S767" s="564">
        <f t="shared" si="168"/>
        <v>0</v>
      </c>
      <c r="T767" s="564">
        <f t="shared" si="169"/>
        <v>0</v>
      </c>
      <c r="U767" s="564">
        <f t="shared" si="170"/>
        <v>0</v>
      </c>
      <c r="V767" s="564">
        <f t="shared" si="171"/>
        <v>0</v>
      </c>
      <c r="W767" s="564">
        <f t="shared" si="172"/>
        <v>0</v>
      </c>
      <c r="X767" s="564">
        <f t="shared" si="173"/>
        <v>0.25</v>
      </c>
      <c r="Y767" s="565">
        <f t="shared" si="174"/>
        <v>0.25</v>
      </c>
      <c r="Z767" s="547"/>
      <c r="AA767" s="548">
        <v>0.52361111111111103</v>
      </c>
      <c r="AB767" s="566">
        <f t="shared" si="175"/>
        <v>0</v>
      </c>
      <c r="AC767" s="566">
        <f t="shared" si="176"/>
        <v>0</v>
      </c>
      <c r="AD767" s="566">
        <f t="shared" si="177"/>
        <v>0</v>
      </c>
      <c r="AE767" s="566">
        <f t="shared" si="178"/>
        <v>0</v>
      </c>
      <c r="AF767" s="566">
        <f t="shared" si="179"/>
        <v>0</v>
      </c>
      <c r="AG767" s="566">
        <f t="shared" si="180"/>
        <v>0.5</v>
      </c>
      <c r="AH767" s="567">
        <f t="shared" si="181"/>
        <v>0.5</v>
      </c>
    </row>
    <row r="768" spans="18:34" x14ac:dyDescent="0.25">
      <c r="R768" s="548">
        <v>0.52430555555555503</v>
      </c>
      <c r="S768" s="564">
        <f t="shared" si="168"/>
        <v>0</v>
      </c>
      <c r="T768" s="564">
        <f t="shared" si="169"/>
        <v>0</v>
      </c>
      <c r="U768" s="564">
        <f t="shared" si="170"/>
        <v>0</v>
      </c>
      <c r="V768" s="564">
        <f t="shared" si="171"/>
        <v>0</v>
      </c>
      <c r="W768" s="564">
        <f t="shared" si="172"/>
        <v>0</v>
      </c>
      <c r="X768" s="564">
        <f t="shared" si="173"/>
        <v>0.25</v>
      </c>
      <c r="Y768" s="565">
        <f t="shared" si="174"/>
        <v>0.25</v>
      </c>
      <c r="Z768" s="547"/>
      <c r="AA768" s="548">
        <v>0.52430555555555503</v>
      </c>
      <c r="AB768" s="566">
        <f t="shared" si="175"/>
        <v>0</v>
      </c>
      <c r="AC768" s="566">
        <f t="shared" si="176"/>
        <v>0</v>
      </c>
      <c r="AD768" s="566">
        <f t="shared" si="177"/>
        <v>0</v>
      </c>
      <c r="AE768" s="566">
        <f t="shared" si="178"/>
        <v>0</v>
      </c>
      <c r="AF768" s="566">
        <f t="shared" si="179"/>
        <v>0</v>
      </c>
      <c r="AG768" s="566">
        <f t="shared" si="180"/>
        <v>0.5</v>
      </c>
      <c r="AH768" s="567">
        <f t="shared" si="181"/>
        <v>0.5</v>
      </c>
    </row>
    <row r="769" spans="18:34" x14ac:dyDescent="0.25">
      <c r="R769" s="548">
        <v>0.52500000000000002</v>
      </c>
      <c r="S769" s="564">
        <f t="shared" si="168"/>
        <v>0</v>
      </c>
      <c r="T769" s="564">
        <f t="shared" si="169"/>
        <v>0</v>
      </c>
      <c r="U769" s="564">
        <f t="shared" si="170"/>
        <v>0</v>
      </c>
      <c r="V769" s="564">
        <f t="shared" si="171"/>
        <v>0</v>
      </c>
      <c r="W769" s="564">
        <f t="shared" si="172"/>
        <v>0</v>
      </c>
      <c r="X769" s="564">
        <f t="shared" si="173"/>
        <v>0.25</v>
      </c>
      <c r="Y769" s="565">
        <f t="shared" si="174"/>
        <v>0.25</v>
      </c>
      <c r="Z769" s="547"/>
      <c r="AA769" s="548">
        <v>0.52500000000000002</v>
      </c>
      <c r="AB769" s="566">
        <f t="shared" si="175"/>
        <v>0</v>
      </c>
      <c r="AC769" s="566">
        <f t="shared" si="176"/>
        <v>0</v>
      </c>
      <c r="AD769" s="566">
        <f t="shared" si="177"/>
        <v>0</v>
      </c>
      <c r="AE769" s="566">
        <f t="shared" si="178"/>
        <v>0</v>
      </c>
      <c r="AF769" s="566">
        <f t="shared" si="179"/>
        <v>0</v>
      </c>
      <c r="AG769" s="566">
        <f t="shared" si="180"/>
        <v>0.5</v>
      </c>
      <c r="AH769" s="567">
        <f t="shared" si="181"/>
        <v>0.5</v>
      </c>
    </row>
    <row r="770" spans="18:34" x14ac:dyDescent="0.25">
      <c r="R770" s="548">
        <v>0.52569444444444402</v>
      </c>
      <c r="S770" s="564">
        <f t="shared" si="168"/>
        <v>0</v>
      </c>
      <c r="T770" s="564">
        <f t="shared" si="169"/>
        <v>0</v>
      </c>
      <c r="U770" s="564">
        <f t="shared" si="170"/>
        <v>0</v>
      </c>
      <c r="V770" s="564">
        <f t="shared" si="171"/>
        <v>0</v>
      </c>
      <c r="W770" s="564">
        <f t="shared" si="172"/>
        <v>0</v>
      </c>
      <c r="X770" s="564">
        <f t="shared" si="173"/>
        <v>0.25</v>
      </c>
      <c r="Y770" s="565">
        <f t="shared" si="174"/>
        <v>0.25</v>
      </c>
      <c r="Z770" s="547"/>
      <c r="AA770" s="548">
        <v>0.52569444444444402</v>
      </c>
      <c r="AB770" s="566">
        <f t="shared" si="175"/>
        <v>0</v>
      </c>
      <c r="AC770" s="566">
        <f t="shared" si="176"/>
        <v>0</v>
      </c>
      <c r="AD770" s="566">
        <f t="shared" si="177"/>
        <v>0</v>
      </c>
      <c r="AE770" s="566">
        <f t="shared" si="178"/>
        <v>0</v>
      </c>
      <c r="AF770" s="566">
        <f t="shared" si="179"/>
        <v>0</v>
      </c>
      <c r="AG770" s="566">
        <f t="shared" si="180"/>
        <v>0.5</v>
      </c>
      <c r="AH770" s="567">
        <f t="shared" si="181"/>
        <v>0.5</v>
      </c>
    </row>
    <row r="771" spans="18:34" x14ac:dyDescent="0.25">
      <c r="R771" s="548">
        <v>0.52638888888888802</v>
      </c>
      <c r="S771" s="564">
        <f t="shared" si="168"/>
        <v>0</v>
      </c>
      <c r="T771" s="564">
        <f t="shared" si="169"/>
        <v>0</v>
      </c>
      <c r="U771" s="564">
        <f t="shared" si="170"/>
        <v>0</v>
      </c>
      <c r="V771" s="564">
        <f t="shared" si="171"/>
        <v>0</v>
      </c>
      <c r="W771" s="564">
        <f t="shared" si="172"/>
        <v>0</v>
      </c>
      <c r="X771" s="564">
        <f t="shared" si="173"/>
        <v>0.25</v>
      </c>
      <c r="Y771" s="565">
        <f t="shared" si="174"/>
        <v>0.25</v>
      </c>
      <c r="Z771" s="547"/>
      <c r="AA771" s="548">
        <v>0.52638888888888802</v>
      </c>
      <c r="AB771" s="566">
        <f t="shared" si="175"/>
        <v>0</v>
      </c>
      <c r="AC771" s="566">
        <f t="shared" si="176"/>
        <v>0</v>
      </c>
      <c r="AD771" s="566">
        <f t="shared" si="177"/>
        <v>0</v>
      </c>
      <c r="AE771" s="566">
        <f t="shared" si="178"/>
        <v>0</v>
      </c>
      <c r="AF771" s="566">
        <f t="shared" si="179"/>
        <v>0</v>
      </c>
      <c r="AG771" s="566">
        <f t="shared" si="180"/>
        <v>0.5</v>
      </c>
      <c r="AH771" s="567">
        <f t="shared" si="181"/>
        <v>0.5</v>
      </c>
    </row>
    <row r="772" spans="18:34" x14ac:dyDescent="0.25">
      <c r="R772" s="548">
        <v>0.52708333333333302</v>
      </c>
      <c r="S772" s="564">
        <f t="shared" si="168"/>
        <v>0</v>
      </c>
      <c r="T772" s="564">
        <f t="shared" si="169"/>
        <v>0</v>
      </c>
      <c r="U772" s="564">
        <f t="shared" si="170"/>
        <v>0</v>
      </c>
      <c r="V772" s="564">
        <f t="shared" si="171"/>
        <v>0</v>
      </c>
      <c r="W772" s="564">
        <f t="shared" si="172"/>
        <v>0</v>
      </c>
      <c r="X772" s="564">
        <f t="shared" si="173"/>
        <v>0.25</v>
      </c>
      <c r="Y772" s="565">
        <f t="shared" si="174"/>
        <v>0.25</v>
      </c>
      <c r="Z772" s="547"/>
      <c r="AA772" s="548">
        <v>0.52708333333333302</v>
      </c>
      <c r="AB772" s="566">
        <f t="shared" si="175"/>
        <v>0</v>
      </c>
      <c r="AC772" s="566">
        <f t="shared" si="176"/>
        <v>0</v>
      </c>
      <c r="AD772" s="566">
        <f t="shared" si="177"/>
        <v>0</v>
      </c>
      <c r="AE772" s="566">
        <f t="shared" si="178"/>
        <v>0</v>
      </c>
      <c r="AF772" s="566">
        <f t="shared" si="179"/>
        <v>0</v>
      </c>
      <c r="AG772" s="566">
        <f t="shared" si="180"/>
        <v>0.5</v>
      </c>
      <c r="AH772" s="567">
        <f t="shared" si="181"/>
        <v>0.5</v>
      </c>
    </row>
    <row r="773" spans="18:34" x14ac:dyDescent="0.25">
      <c r="R773" s="548">
        <v>0.52777777777777701</v>
      </c>
      <c r="S773" s="564">
        <f t="shared" si="168"/>
        <v>0</v>
      </c>
      <c r="T773" s="564">
        <f t="shared" si="169"/>
        <v>0</v>
      </c>
      <c r="U773" s="564">
        <f t="shared" si="170"/>
        <v>0</v>
      </c>
      <c r="V773" s="564">
        <f t="shared" si="171"/>
        <v>0</v>
      </c>
      <c r="W773" s="564">
        <f t="shared" si="172"/>
        <v>0</v>
      </c>
      <c r="X773" s="564">
        <f t="shared" si="173"/>
        <v>0.25</v>
      </c>
      <c r="Y773" s="565">
        <f t="shared" si="174"/>
        <v>0.25</v>
      </c>
      <c r="Z773" s="547"/>
      <c r="AA773" s="548">
        <v>0.52777777777777701</v>
      </c>
      <c r="AB773" s="566">
        <f t="shared" si="175"/>
        <v>0</v>
      </c>
      <c r="AC773" s="566">
        <f t="shared" si="176"/>
        <v>0</v>
      </c>
      <c r="AD773" s="566">
        <f t="shared" si="177"/>
        <v>0</v>
      </c>
      <c r="AE773" s="566">
        <f t="shared" si="178"/>
        <v>0</v>
      </c>
      <c r="AF773" s="566">
        <f t="shared" si="179"/>
        <v>0</v>
      </c>
      <c r="AG773" s="566">
        <f t="shared" si="180"/>
        <v>0.5</v>
      </c>
      <c r="AH773" s="567">
        <f t="shared" si="181"/>
        <v>0.5</v>
      </c>
    </row>
    <row r="774" spans="18:34" x14ac:dyDescent="0.25">
      <c r="R774" s="548">
        <v>0.52847222222222201</v>
      </c>
      <c r="S774" s="564">
        <f t="shared" si="168"/>
        <v>0</v>
      </c>
      <c r="T774" s="564">
        <f t="shared" si="169"/>
        <v>0</v>
      </c>
      <c r="U774" s="564">
        <f t="shared" si="170"/>
        <v>0</v>
      </c>
      <c r="V774" s="564">
        <f t="shared" si="171"/>
        <v>0</v>
      </c>
      <c r="W774" s="564">
        <f t="shared" si="172"/>
        <v>0</v>
      </c>
      <c r="X774" s="564">
        <f t="shared" si="173"/>
        <v>0.25</v>
      </c>
      <c r="Y774" s="565">
        <f t="shared" si="174"/>
        <v>0.25</v>
      </c>
      <c r="Z774" s="547"/>
      <c r="AA774" s="548">
        <v>0.52847222222222201</v>
      </c>
      <c r="AB774" s="566">
        <f t="shared" si="175"/>
        <v>0</v>
      </c>
      <c r="AC774" s="566">
        <f t="shared" si="176"/>
        <v>0</v>
      </c>
      <c r="AD774" s="566">
        <f t="shared" si="177"/>
        <v>0</v>
      </c>
      <c r="AE774" s="566">
        <f t="shared" si="178"/>
        <v>0</v>
      </c>
      <c r="AF774" s="566">
        <f t="shared" si="179"/>
        <v>0</v>
      </c>
      <c r="AG774" s="566">
        <f t="shared" si="180"/>
        <v>0.5</v>
      </c>
      <c r="AH774" s="567">
        <f t="shared" si="181"/>
        <v>0.5</v>
      </c>
    </row>
    <row r="775" spans="18:34" x14ac:dyDescent="0.25">
      <c r="R775" s="548">
        <v>0.52916666666666601</v>
      </c>
      <c r="S775" s="564">
        <f t="shared" si="168"/>
        <v>0</v>
      </c>
      <c r="T775" s="564">
        <f t="shared" si="169"/>
        <v>0</v>
      </c>
      <c r="U775" s="564">
        <f t="shared" si="170"/>
        <v>0</v>
      </c>
      <c r="V775" s="564">
        <f t="shared" si="171"/>
        <v>0</v>
      </c>
      <c r="W775" s="564">
        <f t="shared" si="172"/>
        <v>0</v>
      </c>
      <c r="X775" s="564">
        <f t="shared" si="173"/>
        <v>0.25</v>
      </c>
      <c r="Y775" s="565">
        <f t="shared" si="174"/>
        <v>0.25</v>
      </c>
      <c r="Z775" s="547"/>
      <c r="AA775" s="548">
        <v>0.52916666666666601</v>
      </c>
      <c r="AB775" s="566">
        <f t="shared" si="175"/>
        <v>0</v>
      </c>
      <c r="AC775" s="566">
        <f t="shared" si="176"/>
        <v>0</v>
      </c>
      <c r="AD775" s="566">
        <f t="shared" si="177"/>
        <v>0</v>
      </c>
      <c r="AE775" s="566">
        <f t="shared" si="178"/>
        <v>0</v>
      </c>
      <c r="AF775" s="566">
        <f t="shared" si="179"/>
        <v>0</v>
      </c>
      <c r="AG775" s="566">
        <f t="shared" si="180"/>
        <v>0.5</v>
      </c>
      <c r="AH775" s="567">
        <f t="shared" si="181"/>
        <v>0.5</v>
      </c>
    </row>
    <row r="776" spans="18:34" x14ac:dyDescent="0.25">
      <c r="R776" s="548">
        <v>0.52986111111111101</v>
      </c>
      <c r="S776" s="564">
        <f t="shared" si="168"/>
        <v>0</v>
      </c>
      <c r="T776" s="564">
        <f t="shared" si="169"/>
        <v>0</v>
      </c>
      <c r="U776" s="564">
        <f t="shared" si="170"/>
        <v>0</v>
      </c>
      <c r="V776" s="564">
        <f t="shared" si="171"/>
        <v>0</v>
      </c>
      <c r="W776" s="564">
        <f t="shared" si="172"/>
        <v>0</v>
      </c>
      <c r="X776" s="564">
        <f t="shared" si="173"/>
        <v>0.25</v>
      </c>
      <c r="Y776" s="565">
        <f t="shared" si="174"/>
        <v>0.25</v>
      </c>
      <c r="Z776" s="547"/>
      <c r="AA776" s="548">
        <v>0.52986111111111101</v>
      </c>
      <c r="AB776" s="566">
        <f t="shared" si="175"/>
        <v>0</v>
      </c>
      <c r="AC776" s="566">
        <f t="shared" si="176"/>
        <v>0</v>
      </c>
      <c r="AD776" s="566">
        <f t="shared" si="177"/>
        <v>0</v>
      </c>
      <c r="AE776" s="566">
        <f t="shared" si="178"/>
        <v>0</v>
      </c>
      <c r="AF776" s="566">
        <f t="shared" si="179"/>
        <v>0</v>
      </c>
      <c r="AG776" s="566">
        <f t="shared" si="180"/>
        <v>0.5</v>
      </c>
      <c r="AH776" s="567">
        <f t="shared" si="181"/>
        <v>0.5</v>
      </c>
    </row>
    <row r="777" spans="18:34" x14ac:dyDescent="0.25">
      <c r="R777" s="548">
        <v>0.530555555555555</v>
      </c>
      <c r="S777" s="564">
        <f t="shared" si="168"/>
        <v>0</v>
      </c>
      <c r="T777" s="564">
        <f t="shared" si="169"/>
        <v>0</v>
      </c>
      <c r="U777" s="564">
        <f t="shared" si="170"/>
        <v>0</v>
      </c>
      <c r="V777" s="564">
        <f t="shared" si="171"/>
        <v>0</v>
      </c>
      <c r="W777" s="564">
        <f t="shared" si="172"/>
        <v>0</v>
      </c>
      <c r="X777" s="564">
        <f t="shared" si="173"/>
        <v>0.25</v>
      </c>
      <c r="Y777" s="565">
        <f t="shared" si="174"/>
        <v>0.25</v>
      </c>
      <c r="Z777" s="547"/>
      <c r="AA777" s="548">
        <v>0.530555555555555</v>
      </c>
      <c r="AB777" s="566">
        <f t="shared" si="175"/>
        <v>0</v>
      </c>
      <c r="AC777" s="566">
        <f t="shared" si="176"/>
        <v>0</v>
      </c>
      <c r="AD777" s="566">
        <f t="shared" si="177"/>
        <v>0</v>
      </c>
      <c r="AE777" s="566">
        <f t="shared" si="178"/>
        <v>0</v>
      </c>
      <c r="AF777" s="566">
        <f t="shared" si="179"/>
        <v>0</v>
      </c>
      <c r="AG777" s="566">
        <f t="shared" si="180"/>
        <v>0.5</v>
      </c>
      <c r="AH777" s="567">
        <f t="shared" si="181"/>
        <v>0.5</v>
      </c>
    </row>
    <row r="778" spans="18:34" x14ac:dyDescent="0.25">
      <c r="R778" s="548">
        <v>0.53125</v>
      </c>
      <c r="S778" s="564">
        <f t="shared" si="168"/>
        <v>0</v>
      </c>
      <c r="T778" s="564">
        <f t="shared" si="169"/>
        <v>0</v>
      </c>
      <c r="U778" s="564">
        <f t="shared" si="170"/>
        <v>0</v>
      </c>
      <c r="V778" s="564">
        <f t="shared" si="171"/>
        <v>0</v>
      </c>
      <c r="W778" s="564">
        <f t="shared" si="172"/>
        <v>0</v>
      </c>
      <c r="X778" s="564">
        <f t="shared" si="173"/>
        <v>0.25</v>
      </c>
      <c r="Y778" s="565">
        <f t="shared" si="174"/>
        <v>0.25</v>
      </c>
      <c r="Z778" s="547"/>
      <c r="AA778" s="548">
        <v>0.53125</v>
      </c>
      <c r="AB778" s="566">
        <f t="shared" si="175"/>
        <v>0</v>
      </c>
      <c r="AC778" s="566">
        <f t="shared" si="176"/>
        <v>0</v>
      </c>
      <c r="AD778" s="566">
        <f t="shared" si="177"/>
        <v>0</v>
      </c>
      <c r="AE778" s="566">
        <f t="shared" si="178"/>
        <v>0</v>
      </c>
      <c r="AF778" s="566">
        <f t="shared" si="179"/>
        <v>0</v>
      </c>
      <c r="AG778" s="566">
        <f t="shared" si="180"/>
        <v>0.5</v>
      </c>
      <c r="AH778" s="567">
        <f t="shared" si="181"/>
        <v>0.5</v>
      </c>
    </row>
    <row r="779" spans="18:34" x14ac:dyDescent="0.25">
      <c r="R779" s="548">
        <v>0.531944444444444</v>
      </c>
      <c r="S779" s="564">
        <f t="shared" si="168"/>
        <v>0</v>
      </c>
      <c r="T779" s="564">
        <f t="shared" si="169"/>
        <v>0</v>
      </c>
      <c r="U779" s="564">
        <f t="shared" si="170"/>
        <v>0</v>
      </c>
      <c r="V779" s="564">
        <f t="shared" si="171"/>
        <v>0</v>
      </c>
      <c r="W779" s="564">
        <f t="shared" si="172"/>
        <v>0</v>
      </c>
      <c r="X779" s="564">
        <f t="shared" si="173"/>
        <v>0.25</v>
      </c>
      <c r="Y779" s="565">
        <f t="shared" si="174"/>
        <v>0.25</v>
      </c>
      <c r="Z779" s="547"/>
      <c r="AA779" s="548">
        <v>0.531944444444444</v>
      </c>
      <c r="AB779" s="566">
        <f t="shared" si="175"/>
        <v>0</v>
      </c>
      <c r="AC779" s="566">
        <f t="shared" si="176"/>
        <v>0</v>
      </c>
      <c r="AD779" s="566">
        <f t="shared" si="177"/>
        <v>0</v>
      </c>
      <c r="AE779" s="566">
        <f t="shared" si="178"/>
        <v>0</v>
      </c>
      <c r="AF779" s="566">
        <f t="shared" si="179"/>
        <v>0</v>
      </c>
      <c r="AG779" s="566">
        <f t="shared" si="180"/>
        <v>0.5</v>
      </c>
      <c r="AH779" s="567">
        <f t="shared" si="181"/>
        <v>0.5</v>
      </c>
    </row>
    <row r="780" spans="18:34" x14ac:dyDescent="0.25">
      <c r="R780" s="548">
        <v>0.532638888888888</v>
      </c>
      <c r="S780" s="564">
        <f t="shared" si="168"/>
        <v>0</v>
      </c>
      <c r="T780" s="564">
        <f t="shared" si="169"/>
        <v>0</v>
      </c>
      <c r="U780" s="564">
        <f t="shared" si="170"/>
        <v>0</v>
      </c>
      <c r="V780" s="564">
        <f t="shared" si="171"/>
        <v>0</v>
      </c>
      <c r="W780" s="564">
        <f t="shared" si="172"/>
        <v>0</v>
      </c>
      <c r="X780" s="564">
        <f t="shared" si="173"/>
        <v>0.25</v>
      </c>
      <c r="Y780" s="565">
        <f t="shared" si="174"/>
        <v>0.25</v>
      </c>
      <c r="Z780" s="547"/>
      <c r="AA780" s="548">
        <v>0.532638888888888</v>
      </c>
      <c r="AB780" s="566">
        <f t="shared" si="175"/>
        <v>0</v>
      </c>
      <c r="AC780" s="566">
        <f t="shared" si="176"/>
        <v>0</v>
      </c>
      <c r="AD780" s="566">
        <f t="shared" si="177"/>
        <v>0</v>
      </c>
      <c r="AE780" s="566">
        <f t="shared" si="178"/>
        <v>0</v>
      </c>
      <c r="AF780" s="566">
        <f t="shared" si="179"/>
        <v>0</v>
      </c>
      <c r="AG780" s="566">
        <f t="shared" si="180"/>
        <v>0.5</v>
      </c>
      <c r="AH780" s="567">
        <f t="shared" si="181"/>
        <v>0.5</v>
      </c>
    </row>
    <row r="781" spans="18:34" x14ac:dyDescent="0.25">
      <c r="R781" s="548">
        <v>0.53333333333333299</v>
      </c>
      <c r="S781" s="564">
        <f t="shared" si="168"/>
        <v>0</v>
      </c>
      <c r="T781" s="564">
        <f t="shared" si="169"/>
        <v>0</v>
      </c>
      <c r="U781" s="564">
        <f t="shared" si="170"/>
        <v>0</v>
      </c>
      <c r="V781" s="564">
        <f t="shared" si="171"/>
        <v>0</v>
      </c>
      <c r="W781" s="564">
        <f t="shared" si="172"/>
        <v>0</v>
      </c>
      <c r="X781" s="564">
        <f t="shared" si="173"/>
        <v>0.25</v>
      </c>
      <c r="Y781" s="565">
        <f t="shared" si="174"/>
        <v>0.25</v>
      </c>
      <c r="Z781" s="547"/>
      <c r="AA781" s="548">
        <v>0.53333333333333299</v>
      </c>
      <c r="AB781" s="566">
        <f t="shared" si="175"/>
        <v>0</v>
      </c>
      <c r="AC781" s="566">
        <f t="shared" si="176"/>
        <v>0</v>
      </c>
      <c r="AD781" s="566">
        <f t="shared" si="177"/>
        <v>0</v>
      </c>
      <c r="AE781" s="566">
        <f t="shared" si="178"/>
        <v>0</v>
      </c>
      <c r="AF781" s="566">
        <f t="shared" si="179"/>
        <v>0</v>
      </c>
      <c r="AG781" s="566">
        <f t="shared" si="180"/>
        <v>0.5</v>
      </c>
      <c r="AH781" s="567">
        <f t="shared" si="181"/>
        <v>0.5</v>
      </c>
    </row>
    <row r="782" spans="18:34" x14ac:dyDescent="0.25">
      <c r="R782" s="548">
        <v>0.53402777777777699</v>
      </c>
      <c r="S782" s="564">
        <f t="shared" si="168"/>
        <v>0</v>
      </c>
      <c r="T782" s="564">
        <f t="shared" si="169"/>
        <v>0</v>
      </c>
      <c r="U782" s="564">
        <f t="shared" si="170"/>
        <v>0</v>
      </c>
      <c r="V782" s="564">
        <f t="shared" si="171"/>
        <v>0</v>
      </c>
      <c r="W782" s="564">
        <f t="shared" si="172"/>
        <v>0</v>
      </c>
      <c r="X782" s="564">
        <f t="shared" si="173"/>
        <v>0.25</v>
      </c>
      <c r="Y782" s="565">
        <f t="shared" si="174"/>
        <v>0.25</v>
      </c>
      <c r="Z782" s="547"/>
      <c r="AA782" s="548">
        <v>0.53402777777777699</v>
      </c>
      <c r="AB782" s="566">
        <f t="shared" si="175"/>
        <v>0</v>
      </c>
      <c r="AC782" s="566">
        <f t="shared" si="176"/>
        <v>0</v>
      </c>
      <c r="AD782" s="566">
        <f t="shared" si="177"/>
        <v>0</v>
      </c>
      <c r="AE782" s="566">
        <f t="shared" si="178"/>
        <v>0</v>
      </c>
      <c r="AF782" s="566">
        <f t="shared" si="179"/>
        <v>0</v>
      </c>
      <c r="AG782" s="566">
        <f t="shared" si="180"/>
        <v>0.5</v>
      </c>
      <c r="AH782" s="567">
        <f t="shared" si="181"/>
        <v>0.5</v>
      </c>
    </row>
    <row r="783" spans="18:34" x14ac:dyDescent="0.25">
      <c r="R783" s="548">
        <v>0.53472222222222199</v>
      </c>
      <c r="S783" s="564">
        <f t="shared" si="168"/>
        <v>0</v>
      </c>
      <c r="T783" s="564">
        <f t="shared" si="169"/>
        <v>0</v>
      </c>
      <c r="U783" s="564">
        <f t="shared" si="170"/>
        <v>0</v>
      </c>
      <c r="V783" s="564">
        <f t="shared" si="171"/>
        <v>0</v>
      </c>
      <c r="W783" s="564">
        <f t="shared" si="172"/>
        <v>0</v>
      </c>
      <c r="X783" s="564">
        <f t="shared" si="173"/>
        <v>0.25</v>
      </c>
      <c r="Y783" s="565">
        <f t="shared" si="174"/>
        <v>0.25</v>
      </c>
      <c r="Z783" s="547"/>
      <c r="AA783" s="548">
        <v>0.53472222222222199</v>
      </c>
      <c r="AB783" s="566">
        <f t="shared" si="175"/>
        <v>0</v>
      </c>
      <c r="AC783" s="566">
        <f t="shared" si="176"/>
        <v>0</v>
      </c>
      <c r="AD783" s="566">
        <f t="shared" si="177"/>
        <v>0</v>
      </c>
      <c r="AE783" s="566">
        <f t="shared" si="178"/>
        <v>0</v>
      </c>
      <c r="AF783" s="566">
        <f t="shared" si="179"/>
        <v>0</v>
      </c>
      <c r="AG783" s="566">
        <f t="shared" si="180"/>
        <v>0.5</v>
      </c>
      <c r="AH783" s="567">
        <f t="shared" si="181"/>
        <v>0.5</v>
      </c>
    </row>
    <row r="784" spans="18:34" x14ac:dyDescent="0.25">
      <c r="R784" s="548">
        <v>0.53541666666666599</v>
      </c>
      <c r="S784" s="564">
        <f t="shared" si="168"/>
        <v>0</v>
      </c>
      <c r="T784" s="564">
        <f t="shared" si="169"/>
        <v>0</v>
      </c>
      <c r="U784" s="564">
        <f t="shared" si="170"/>
        <v>0</v>
      </c>
      <c r="V784" s="564">
        <f t="shared" si="171"/>
        <v>0</v>
      </c>
      <c r="W784" s="564">
        <f t="shared" si="172"/>
        <v>0</v>
      </c>
      <c r="X784" s="564">
        <f t="shared" si="173"/>
        <v>0.25</v>
      </c>
      <c r="Y784" s="565">
        <f t="shared" si="174"/>
        <v>0.25</v>
      </c>
      <c r="Z784" s="547"/>
      <c r="AA784" s="548">
        <v>0.53541666666666599</v>
      </c>
      <c r="AB784" s="566">
        <f t="shared" si="175"/>
        <v>0</v>
      </c>
      <c r="AC784" s="566">
        <f t="shared" si="176"/>
        <v>0</v>
      </c>
      <c r="AD784" s="566">
        <f t="shared" si="177"/>
        <v>0</v>
      </c>
      <c r="AE784" s="566">
        <f t="shared" si="178"/>
        <v>0</v>
      </c>
      <c r="AF784" s="566">
        <f t="shared" si="179"/>
        <v>0</v>
      </c>
      <c r="AG784" s="566">
        <f t="shared" si="180"/>
        <v>0.5</v>
      </c>
      <c r="AH784" s="567">
        <f t="shared" si="181"/>
        <v>0.5</v>
      </c>
    </row>
    <row r="785" spans="18:34" x14ac:dyDescent="0.25">
      <c r="R785" s="548">
        <v>0.53611111111111098</v>
      </c>
      <c r="S785" s="564">
        <f t="shared" si="168"/>
        <v>0</v>
      </c>
      <c r="T785" s="564">
        <f t="shared" si="169"/>
        <v>0</v>
      </c>
      <c r="U785" s="564">
        <f t="shared" si="170"/>
        <v>0</v>
      </c>
      <c r="V785" s="564">
        <f t="shared" si="171"/>
        <v>0</v>
      </c>
      <c r="W785" s="564">
        <f t="shared" si="172"/>
        <v>0</v>
      </c>
      <c r="X785" s="564">
        <f t="shared" si="173"/>
        <v>0.25</v>
      </c>
      <c r="Y785" s="565">
        <f t="shared" si="174"/>
        <v>0.25</v>
      </c>
      <c r="Z785" s="547"/>
      <c r="AA785" s="548">
        <v>0.53611111111111098</v>
      </c>
      <c r="AB785" s="566">
        <f t="shared" si="175"/>
        <v>0</v>
      </c>
      <c r="AC785" s="566">
        <f t="shared" si="176"/>
        <v>0</v>
      </c>
      <c r="AD785" s="566">
        <f t="shared" si="177"/>
        <v>0</v>
      </c>
      <c r="AE785" s="566">
        <f t="shared" si="178"/>
        <v>0</v>
      </c>
      <c r="AF785" s="566">
        <f t="shared" si="179"/>
        <v>0</v>
      </c>
      <c r="AG785" s="566">
        <f t="shared" si="180"/>
        <v>0.5</v>
      </c>
      <c r="AH785" s="567">
        <f t="shared" si="181"/>
        <v>0.5</v>
      </c>
    </row>
    <row r="786" spans="18:34" x14ac:dyDescent="0.25">
      <c r="R786" s="548">
        <v>0.53680555555555498</v>
      </c>
      <c r="S786" s="564">
        <f t="shared" si="168"/>
        <v>0</v>
      </c>
      <c r="T786" s="564">
        <f t="shared" si="169"/>
        <v>0</v>
      </c>
      <c r="U786" s="564">
        <f t="shared" si="170"/>
        <v>0</v>
      </c>
      <c r="V786" s="564">
        <f t="shared" si="171"/>
        <v>0</v>
      </c>
      <c r="W786" s="564">
        <f t="shared" si="172"/>
        <v>0</v>
      </c>
      <c r="X786" s="564">
        <f t="shared" si="173"/>
        <v>0.25</v>
      </c>
      <c r="Y786" s="565">
        <f t="shared" si="174"/>
        <v>0.25</v>
      </c>
      <c r="Z786" s="547"/>
      <c r="AA786" s="548">
        <v>0.53680555555555498</v>
      </c>
      <c r="AB786" s="566">
        <f t="shared" si="175"/>
        <v>0</v>
      </c>
      <c r="AC786" s="566">
        <f t="shared" si="176"/>
        <v>0</v>
      </c>
      <c r="AD786" s="566">
        <f t="shared" si="177"/>
        <v>0</v>
      </c>
      <c r="AE786" s="566">
        <f t="shared" si="178"/>
        <v>0</v>
      </c>
      <c r="AF786" s="566">
        <f t="shared" si="179"/>
        <v>0</v>
      </c>
      <c r="AG786" s="566">
        <f t="shared" si="180"/>
        <v>0.5</v>
      </c>
      <c r="AH786" s="567">
        <f t="shared" si="181"/>
        <v>0.5</v>
      </c>
    </row>
    <row r="787" spans="18:34" x14ac:dyDescent="0.25">
      <c r="R787" s="548">
        <v>0.53749999999999998</v>
      </c>
      <c r="S787" s="564">
        <f t="shared" si="168"/>
        <v>0</v>
      </c>
      <c r="T787" s="564">
        <f t="shared" si="169"/>
        <v>0</v>
      </c>
      <c r="U787" s="564">
        <f t="shared" si="170"/>
        <v>0</v>
      </c>
      <c r="V787" s="564">
        <f t="shared" si="171"/>
        <v>0</v>
      </c>
      <c r="W787" s="564">
        <f t="shared" si="172"/>
        <v>0</v>
      </c>
      <c r="X787" s="564">
        <f t="shared" si="173"/>
        <v>0.25</v>
      </c>
      <c r="Y787" s="565">
        <f t="shared" si="174"/>
        <v>0.25</v>
      </c>
      <c r="Z787" s="547"/>
      <c r="AA787" s="548">
        <v>0.53749999999999998</v>
      </c>
      <c r="AB787" s="566">
        <f t="shared" si="175"/>
        <v>0</v>
      </c>
      <c r="AC787" s="566">
        <f t="shared" si="176"/>
        <v>0</v>
      </c>
      <c r="AD787" s="566">
        <f t="shared" si="177"/>
        <v>0</v>
      </c>
      <c r="AE787" s="566">
        <f t="shared" si="178"/>
        <v>0</v>
      </c>
      <c r="AF787" s="566">
        <f t="shared" si="179"/>
        <v>0</v>
      </c>
      <c r="AG787" s="566">
        <f t="shared" si="180"/>
        <v>0.5</v>
      </c>
      <c r="AH787" s="567">
        <f t="shared" si="181"/>
        <v>0.5</v>
      </c>
    </row>
    <row r="788" spans="18:34" x14ac:dyDescent="0.25">
      <c r="R788" s="548">
        <v>0.53819444444444398</v>
      </c>
      <c r="S788" s="564">
        <f t="shared" si="168"/>
        <v>0</v>
      </c>
      <c r="T788" s="564">
        <f t="shared" si="169"/>
        <v>0</v>
      </c>
      <c r="U788" s="564">
        <f t="shared" si="170"/>
        <v>0</v>
      </c>
      <c r="V788" s="564">
        <f t="shared" si="171"/>
        <v>0</v>
      </c>
      <c r="W788" s="564">
        <f t="shared" si="172"/>
        <v>0</v>
      </c>
      <c r="X788" s="564">
        <f t="shared" si="173"/>
        <v>0.25</v>
      </c>
      <c r="Y788" s="565">
        <f t="shared" si="174"/>
        <v>0.25</v>
      </c>
      <c r="Z788" s="547"/>
      <c r="AA788" s="548">
        <v>0.53819444444444398</v>
      </c>
      <c r="AB788" s="566">
        <f t="shared" si="175"/>
        <v>0</v>
      </c>
      <c r="AC788" s="566">
        <f t="shared" si="176"/>
        <v>0</v>
      </c>
      <c r="AD788" s="566">
        <f t="shared" si="177"/>
        <v>0</v>
      </c>
      <c r="AE788" s="566">
        <f t="shared" si="178"/>
        <v>0</v>
      </c>
      <c r="AF788" s="566">
        <f t="shared" si="179"/>
        <v>0</v>
      </c>
      <c r="AG788" s="566">
        <f t="shared" si="180"/>
        <v>0.5</v>
      </c>
      <c r="AH788" s="567">
        <f t="shared" si="181"/>
        <v>0.5</v>
      </c>
    </row>
    <row r="789" spans="18:34" x14ac:dyDescent="0.25">
      <c r="R789" s="548">
        <v>0.53888888888888797</v>
      </c>
      <c r="S789" s="564">
        <f t="shared" si="168"/>
        <v>0</v>
      </c>
      <c r="T789" s="564">
        <f t="shared" si="169"/>
        <v>0</v>
      </c>
      <c r="U789" s="564">
        <f t="shared" si="170"/>
        <v>0</v>
      </c>
      <c r="V789" s="564">
        <f t="shared" si="171"/>
        <v>0</v>
      </c>
      <c r="W789" s="564">
        <f t="shared" si="172"/>
        <v>0</v>
      </c>
      <c r="X789" s="564">
        <f t="shared" si="173"/>
        <v>0.25</v>
      </c>
      <c r="Y789" s="565">
        <f t="shared" si="174"/>
        <v>0.25</v>
      </c>
      <c r="Z789" s="547"/>
      <c r="AA789" s="548">
        <v>0.53888888888888797</v>
      </c>
      <c r="AB789" s="566">
        <f t="shared" si="175"/>
        <v>0</v>
      </c>
      <c r="AC789" s="566">
        <f t="shared" si="176"/>
        <v>0</v>
      </c>
      <c r="AD789" s="566">
        <f t="shared" si="177"/>
        <v>0</v>
      </c>
      <c r="AE789" s="566">
        <f t="shared" si="178"/>
        <v>0</v>
      </c>
      <c r="AF789" s="566">
        <f t="shared" si="179"/>
        <v>0</v>
      </c>
      <c r="AG789" s="566">
        <f t="shared" si="180"/>
        <v>0.5</v>
      </c>
      <c r="AH789" s="567">
        <f t="shared" si="181"/>
        <v>0.5</v>
      </c>
    </row>
    <row r="790" spans="18:34" x14ac:dyDescent="0.25">
      <c r="R790" s="548">
        <v>0.53958333333333297</v>
      </c>
      <c r="S790" s="564">
        <f t="shared" si="168"/>
        <v>0</v>
      </c>
      <c r="T790" s="564">
        <f t="shared" si="169"/>
        <v>0</v>
      </c>
      <c r="U790" s="564">
        <f t="shared" si="170"/>
        <v>0</v>
      </c>
      <c r="V790" s="564">
        <f t="shared" si="171"/>
        <v>0</v>
      </c>
      <c r="W790" s="564">
        <f t="shared" si="172"/>
        <v>0</v>
      </c>
      <c r="X790" s="564">
        <f t="shared" si="173"/>
        <v>0.25</v>
      </c>
      <c r="Y790" s="565">
        <f t="shared" si="174"/>
        <v>0.25</v>
      </c>
      <c r="Z790" s="547"/>
      <c r="AA790" s="548">
        <v>0.53958333333333297</v>
      </c>
      <c r="AB790" s="566">
        <f t="shared" si="175"/>
        <v>0</v>
      </c>
      <c r="AC790" s="566">
        <f t="shared" si="176"/>
        <v>0</v>
      </c>
      <c r="AD790" s="566">
        <f t="shared" si="177"/>
        <v>0</v>
      </c>
      <c r="AE790" s="566">
        <f t="shared" si="178"/>
        <v>0</v>
      </c>
      <c r="AF790" s="566">
        <f t="shared" si="179"/>
        <v>0</v>
      </c>
      <c r="AG790" s="566">
        <f t="shared" si="180"/>
        <v>0.5</v>
      </c>
      <c r="AH790" s="567">
        <f t="shared" si="181"/>
        <v>0.5</v>
      </c>
    </row>
    <row r="791" spans="18:34" x14ac:dyDescent="0.25">
      <c r="R791" s="548">
        <v>0.54027777777777697</v>
      </c>
      <c r="S791" s="564">
        <f t="shared" si="168"/>
        <v>0</v>
      </c>
      <c r="T791" s="564">
        <f t="shared" si="169"/>
        <v>0</v>
      </c>
      <c r="U791" s="564">
        <f t="shared" si="170"/>
        <v>0</v>
      </c>
      <c r="V791" s="564">
        <f t="shared" si="171"/>
        <v>0</v>
      </c>
      <c r="W791" s="564">
        <f t="shared" si="172"/>
        <v>0</v>
      </c>
      <c r="X791" s="564">
        <f t="shared" si="173"/>
        <v>0.25</v>
      </c>
      <c r="Y791" s="565">
        <f t="shared" si="174"/>
        <v>0.25</v>
      </c>
      <c r="Z791" s="547"/>
      <c r="AA791" s="548">
        <v>0.54027777777777697</v>
      </c>
      <c r="AB791" s="566">
        <f t="shared" si="175"/>
        <v>0</v>
      </c>
      <c r="AC791" s="566">
        <f t="shared" si="176"/>
        <v>0</v>
      </c>
      <c r="AD791" s="566">
        <f t="shared" si="177"/>
        <v>0</v>
      </c>
      <c r="AE791" s="566">
        <f t="shared" si="178"/>
        <v>0</v>
      </c>
      <c r="AF791" s="566">
        <f t="shared" si="179"/>
        <v>0</v>
      </c>
      <c r="AG791" s="566">
        <f t="shared" si="180"/>
        <v>0.5</v>
      </c>
      <c r="AH791" s="567">
        <f t="shared" si="181"/>
        <v>0.5</v>
      </c>
    </row>
    <row r="792" spans="18:34" x14ac:dyDescent="0.25">
      <c r="R792" s="548">
        <v>0.54097222222222197</v>
      </c>
      <c r="S792" s="564">
        <f t="shared" si="168"/>
        <v>0</v>
      </c>
      <c r="T792" s="564">
        <f t="shared" si="169"/>
        <v>0</v>
      </c>
      <c r="U792" s="564">
        <f t="shared" si="170"/>
        <v>0</v>
      </c>
      <c r="V792" s="564">
        <f t="shared" si="171"/>
        <v>0</v>
      </c>
      <c r="W792" s="564">
        <f t="shared" si="172"/>
        <v>0</v>
      </c>
      <c r="X792" s="564">
        <f t="shared" si="173"/>
        <v>0.25</v>
      </c>
      <c r="Y792" s="565">
        <f t="shared" si="174"/>
        <v>0.25</v>
      </c>
      <c r="Z792" s="547"/>
      <c r="AA792" s="548">
        <v>0.54097222222222197</v>
      </c>
      <c r="AB792" s="566">
        <f t="shared" si="175"/>
        <v>0</v>
      </c>
      <c r="AC792" s="566">
        <f t="shared" si="176"/>
        <v>0</v>
      </c>
      <c r="AD792" s="566">
        <f t="shared" si="177"/>
        <v>0</v>
      </c>
      <c r="AE792" s="566">
        <f t="shared" si="178"/>
        <v>0</v>
      </c>
      <c r="AF792" s="566">
        <f t="shared" si="179"/>
        <v>0</v>
      </c>
      <c r="AG792" s="566">
        <f t="shared" si="180"/>
        <v>0.5</v>
      </c>
      <c r="AH792" s="567">
        <f t="shared" si="181"/>
        <v>0.5</v>
      </c>
    </row>
    <row r="793" spans="18:34" x14ac:dyDescent="0.25">
      <c r="R793" s="548">
        <v>0.54166666666666596</v>
      </c>
      <c r="S793" s="564">
        <f t="shared" si="168"/>
        <v>0</v>
      </c>
      <c r="T793" s="564">
        <f t="shared" si="169"/>
        <v>0</v>
      </c>
      <c r="U793" s="564">
        <f t="shared" si="170"/>
        <v>0</v>
      </c>
      <c r="V793" s="564">
        <f t="shared" si="171"/>
        <v>0</v>
      </c>
      <c r="W793" s="564">
        <f t="shared" si="172"/>
        <v>0</v>
      </c>
      <c r="X793" s="564">
        <f t="shared" si="173"/>
        <v>0.25</v>
      </c>
      <c r="Y793" s="565">
        <f t="shared" si="174"/>
        <v>0.25</v>
      </c>
      <c r="Z793" s="547"/>
      <c r="AA793" s="548">
        <v>0.54166666666666596</v>
      </c>
      <c r="AB793" s="566">
        <f t="shared" si="175"/>
        <v>0</v>
      </c>
      <c r="AC793" s="566">
        <f t="shared" si="176"/>
        <v>0</v>
      </c>
      <c r="AD793" s="566">
        <f t="shared" si="177"/>
        <v>0</v>
      </c>
      <c r="AE793" s="566">
        <f t="shared" si="178"/>
        <v>0</v>
      </c>
      <c r="AF793" s="566">
        <f t="shared" si="179"/>
        <v>0</v>
      </c>
      <c r="AG793" s="566">
        <f t="shared" si="180"/>
        <v>0.5</v>
      </c>
      <c r="AH793" s="567">
        <f t="shared" si="181"/>
        <v>0.5</v>
      </c>
    </row>
    <row r="794" spans="18:34" x14ac:dyDescent="0.25">
      <c r="R794" s="548">
        <v>0.54236111111111096</v>
      </c>
      <c r="S794" s="564">
        <f t="shared" si="168"/>
        <v>0</v>
      </c>
      <c r="T794" s="564">
        <f t="shared" si="169"/>
        <v>0</v>
      </c>
      <c r="U794" s="564">
        <f t="shared" si="170"/>
        <v>0</v>
      </c>
      <c r="V794" s="564">
        <f t="shared" si="171"/>
        <v>0</v>
      </c>
      <c r="W794" s="564">
        <f t="shared" si="172"/>
        <v>0</v>
      </c>
      <c r="X794" s="564">
        <f t="shared" si="173"/>
        <v>0.25</v>
      </c>
      <c r="Y794" s="565">
        <f t="shared" si="174"/>
        <v>0.25</v>
      </c>
      <c r="Z794" s="547"/>
      <c r="AA794" s="548">
        <v>0.54236111111111096</v>
      </c>
      <c r="AB794" s="566">
        <f t="shared" si="175"/>
        <v>0</v>
      </c>
      <c r="AC794" s="566">
        <f t="shared" si="176"/>
        <v>0</v>
      </c>
      <c r="AD794" s="566">
        <f t="shared" si="177"/>
        <v>0</v>
      </c>
      <c r="AE794" s="566">
        <f t="shared" si="178"/>
        <v>0</v>
      </c>
      <c r="AF794" s="566">
        <f t="shared" si="179"/>
        <v>0</v>
      </c>
      <c r="AG794" s="566">
        <f t="shared" si="180"/>
        <v>0.5</v>
      </c>
      <c r="AH794" s="567">
        <f t="shared" si="181"/>
        <v>0.5</v>
      </c>
    </row>
    <row r="795" spans="18:34" x14ac:dyDescent="0.25">
      <c r="R795" s="548">
        <v>0.54305555555555496</v>
      </c>
      <c r="S795" s="564">
        <f t="shared" si="168"/>
        <v>0</v>
      </c>
      <c r="T795" s="564">
        <f t="shared" si="169"/>
        <v>0</v>
      </c>
      <c r="U795" s="564">
        <f t="shared" si="170"/>
        <v>0</v>
      </c>
      <c r="V795" s="564">
        <f t="shared" si="171"/>
        <v>0</v>
      </c>
      <c r="W795" s="564">
        <f t="shared" si="172"/>
        <v>0</v>
      </c>
      <c r="X795" s="564">
        <f t="shared" si="173"/>
        <v>0.25</v>
      </c>
      <c r="Y795" s="565">
        <f t="shared" si="174"/>
        <v>0.25</v>
      </c>
      <c r="Z795" s="547"/>
      <c r="AA795" s="548">
        <v>0.54305555555555496</v>
      </c>
      <c r="AB795" s="566">
        <f t="shared" si="175"/>
        <v>0</v>
      </c>
      <c r="AC795" s="566">
        <f t="shared" si="176"/>
        <v>0</v>
      </c>
      <c r="AD795" s="566">
        <f t="shared" si="177"/>
        <v>0</v>
      </c>
      <c r="AE795" s="566">
        <f t="shared" si="178"/>
        <v>0</v>
      </c>
      <c r="AF795" s="566">
        <f t="shared" si="179"/>
        <v>0</v>
      </c>
      <c r="AG795" s="566">
        <f t="shared" si="180"/>
        <v>0.5</v>
      </c>
      <c r="AH795" s="567">
        <f t="shared" si="181"/>
        <v>0.5</v>
      </c>
    </row>
    <row r="796" spans="18:34" x14ac:dyDescent="0.25">
      <c r="R796" s="548">
        <v>0.54374999999999996</v>
      </c>
      <c r="S796" s="564">
        <f t="shared" si="168"/>
        <v>0</v>
      </c>
      <c r="T796" s="564">
        <f t="shared" si="169"/>
        <v>0</v>
      </c>
      <c r="U796" s="564">
        <f t="shared" si="170"/>
        <v>0</v>
      </c>
      <c r="V796" s="564">
        <f t="shared" si="171"/>
        <v>0</v>
      </c>
      <c r="W796" s="564">
        <f t="shared" si="172"/>
        <v>0</v>
      </c>
      <c r="X796" s="564">
        <f t="shared" si="173"/>
        <v>0.25</v>
      </c>
      <c r="Y796" s="565">
        <f t="shared" si="174"/>
        <v>0.25</v>
      </c>
      <c r="Z796" s="547"/>
      <c r="AA796" s="548">
        <v>0.54374999999999996</v>
      </c>
      <c r="AB796" s="566">
        <f t="shared" si="175"/>
        <v>0</v>
      </c>
      <c r="AC796" s="566">
        <f t="shared" si="176"/>
        <v>0</v>
      </c>
      <c r="AD796" s="566">
        <f t="shared" si="177"/>
        <v>0</v>
      </c>
      <c r="AE796" s="566">
        <f t="shared" si="178"/>
        <v>0</v>
      </c>
      <c r="AF796" s="566">
        <f t="shared" si="179"/>
        <v>0</v>
      </c>
      <c r="AG796" s="566">
        <f t="shared" si="180"/>
        <v>0.5</v>
      </c>
      <c r="AH796" s="567">
        <f t="shared" si="181"/>
        <v>0.5</v>
      </c>
    </row>
    <row r="797" spans="18:34" x14ac:dyDescent="0.25">
      <c r="R797" s="548">
        <v>0.54444444444444395</v>
      </c>
      <c r="S797" s="564">
        <f t="shared" si="168"/>
        <v>0</v>
      </c>
      <c r="T797" s="564">
        <f t="shared" si="169"/>
        <v>0</v>
      </c>
      <c r="U797" s="564">
        <f t="shared" si="170"/>
        <v>0</v>
      </c>
      <c r="V797" s="564">
        <f t="shared" si="171"/>
        <v>0</v>
      </c>
      <c r="W797" s="564">
        <f t="shared" si="172"/>
        <v>0</v>
      </c>
      <c r="X797" s="564">
        <f t="shared" si="173"/>
        <v>0.25</v>
      </c>
      <c r="Y797" s="565">
        <f t="shared" si="174"/>
        <v>0.25</v>
      </c>
      <c r="Z797" s="547"/>
      <c r="AA797" s="548">
        <v>0.54444444444444395</v>
      </c>
      <c r="AB797" s="566">
        <f t="shared" si="175"/>
        <v>0</v>
      </c>
      <c r="AC797" s="566">
        <f t="shared" si="176"/>
        <v>0</v>
      </c>
      <c r="AD797" s="566">
        <f t="shared" si="177"/>
        <v>0</v>
      </c>
      <c r="AE797" s="566">
        <f t="shared" si="178"/>
        <v>0</v>
      </c>
      <c r="AF797" s="566">
        <f t="shared" si="179"/>
        <v>0</v>
      </c>
      <c r="AG797" s="566">
        <f t="shared" si="180"/>
        <v>0.5</v>
      </c>
      <c r="AH797" s="567">
        <f t="shared" si="181"/>
        <v>0.5</v>
      </c>
    </row>
    <row r="798" spans="18:34" x14ac:dyDescent="0.25">
      <c r="R798" s="548">
        <v>0.54513888888888895</v>
      </c>
      <c r="S798" s="564">
        <f t="shared" si="168"/>
        <v>0</v>
      </c>
      <c r="T798" s="564">
        <f t="shared" si="169"/>
        <v>0</v>
      </c>
      <c r="U798" s="564">
        <f t="shared" si="170"/>
        <v>0</v>
      </c>
      <c r="V798" s="564">
        <f t="shared" si="171"/>
        <v>0</v>
      </c>
      <c r="W798" s="564">
        <f t="shared" si="172"/>
        <v>0</v>
      </c>
      <c r="X798" s="564">
        <f t="shared" si="173"/>
        <v>0.25</v>
      </c>
      <c r="Y798" s="565">
        <f t="shared" si="174"/>
        <v>0.25</v>
      </c>
      <c r="Z798" s="547"/>
      <c r="AA798" s="548">
        <v>0.54513888888888895</v>
      </c>
      <c r="AB798" s="566">
        <f t="shared" si="175"/>
        <v>0</v>
      </c>
      <c r="AC798" s="566">
        <f t="shared" si="176"/>
        <v>0</v>
      </c>
      <c r="AD798" s="566">
        <f t="shared" si="177"/>
        <v>0</v>
      </c>
      <c r="AE798" s="566">
        <f t="shared" si="178"/>
        <v>0</v>
      </c>
      <c r="AF798" s="566">
        <f t="shared" si="179"/>
        <v>0</v>
      </c>
      <c r="AG798" s="566">
        <f t="shared" si="180"/>
        <v>0.5</v>
      </c>
      <c r="AH798" s="567">
        <f t="shared" si="181"/>
        <v>0.5</v>
      </c>
    </row>
    <row r="799" spans="18:34" x14ac:dyDescent="0.25">
      <c r="R799" s="548">
        <v>0.54583333333333295</v>
      </c>
      <c r="S799" s="564">
        <f t="shared" si="168"/>
        <v>0</v>
      </c>
      <c r="T799" s="564">
        <f t="shared" si="169"/>
        <v>0</v>
      </c>
      <c r="U799" s="564">
        <f t="shared" si="170"/>
        <v>0</v>
      </c>
      <c r="V799" s="564">
        <f t="shared" si="171"/>
        <v>0</v>
      </c>
      <c r="W799" s="564">
        <f t="shared" si="172"/>
        <v>0</v>
      </c>
      <c r="X799" s="564">
        <f t="shared" si="173"/>
        <v>0.25</v>
      </c>
      <c r="Y799" s="565">
        <f t="shared" si="174"/>
        <v>0.25</v>
      </c>
      <c r="Z799" s="547"/>
      <c r="AA799" s="548">
        <v>0.54583333333333295</v>
      </c>
      <c r="AB799" s="566">
        <f t="shared" si="175"/>
        <v>0</v>
      </c>
      <c r="AC799" s="566">
        <f t="shared" si="176"/>
        <v>0</v>
      </c>
      <c r="AD799" s="566">
        <f t="shared" si="177"/>
        <v>0</v>
      </c>
      <c r="AE799" s="566">
        <f t="shared" si="178"/>
        <v>0</v>
      </c>
      <c r="AF799" s="566">
        <f t="shared" si="179"/>
        <v>0</v>
      </c>
      <c r="AG799" s="566">
        <f t="shared" si="180"/>
        <v>0.5</v>
      </c>
      <c r="AH799" s="567">
        <f t="shared" si="181"/>
        <v>0.5</v>
      </c>
    </row>
    <row r="800" spans="18:34" x14ac:dyDescent="0.25">
      <c r="R800" s="548">
        <v>0.54652777777777695</v>
      </c>
      <c r="S800" s="564">
        <f t="shared" si="168"/>
        <v>0</v>
      </c>
      <c r="T800" s="564">
        <f t="shared" si="169"/>
        <v>0</v>
      </c>
      <c r="U800" s="564">
        <f t="shared" si="170"/>
        <v>0</v>
      </c>
      <c r="V800" s="564">
        <f t="shared" si="171"/>
        <v>0</v>
      </c>
      <c r="W800" s="564">
        <f t="shared" si="172"/>
        <v>0</v>
      </c>
      <c r="X800" s="564">
        <f t="shared" si="173"/>
        <v>0.25</v>
      </c>
      <c r="Y800" s="565">
        <f t="shared" si="174"/>
        <v>0.25</v>
      </c>
      <c r="Z800" s="547"/>
      <c r="AA800" s="548">
        <v>0.54652777777777695</v>
      </c>
      <c r="AB800" s="566">
        <f t="shared" si="175"/>
        <v>0</v>
      </c>
      <c r="AC800" s="566">
        <f t="shared" si="176"/>
        <v>0</v>
      </c>
      <c r="AD800" s="566">
        <f t="shared" si="177"/>
        <v>0</v>
      </c>
      <c r="AE800" s="566">
        <f t="shared" si="178"/>
        <v>0</v>
      </c>
      <c r="AF800" s="566">
        <f t="shared" si="179"/>
        <v>0</v>
      </c>
      <c r="AG800" s="566">
        <f t="shared" si="180"/>
        <v>0.5</v>
      </c>
      <c r="AH800" s="567">
        <f t="shared" si="181"/>
        <v>0.5</v>
      </c>
    </row>
    <row r="801" spans="18:34" x14ac:dyDescent="0.25">
      <c r="R801" s="548">
        <v>0.54722222222222205</v>
      </c>
      <c r="S801" s="564">
        <f t="shared" si="168"/>
        <v>0</v>
      </c>
      <c r="T801" s="564">
        <f t="shared" si="169"/>
        <v>0</v>
      </c>
      <c r="U801" s="564">
        <f t="shared" si="170"/>
        <v>0</v>
      </c>
      <c r="V801" s="564">
        <f t="shared" si="171"/>
        <v>0</v>
      </c>
      <c r="W801" s="564">
        <f t="shared" si="172"/>
        <v>0</v>
      </c>
      <c r="X801" s="564">
        <f t="shared" si="173"/>
        <v>0.25</v>
      </c>
      <c r="Y801" s="565">
        <f t="shared" si="174"/>
        <v>0.25</v>
      </c>
      <c r="Z801" s="547"/>
      <c r="AA801" s="548">
        <v>0.54722222222222205</v>
      </c>
      <c r="AB801" s="566">
        <f t="shared" si="175"/>
        <v>0</v>
      </c>
      <c r="AC801" s="566">
        <f t="shared" si="176"/>
        <v>0</v>
      </c>
      <c r="AD801" s="566">
        <f t="shared" si="177"/>
        <v>0</v>
      </c>
      <c r="AE801" s="566">
        <f t="shared" si="178"/>
        <v>0</v>
      </c>
      <c r="AF801" s="566">
        <f t="shared" si="179"/>
        <v>0</v>
      </c>
      <c r="AG801" s="566">
        <f t="shared" si="180"/>
        <v>0.5</v>
      </c>
      <c r="AH801" s="567">
        <f t="shared" si="181"/>
        <v>0.5</v>
      </c>
    </row>
    <row r="802" spans="18:34" x14ac:dyDescent="0.25">
      <c r="R802" s="548">
        <v>0.54791666666666605</v>
      </c>
      <c r="S802" s="564">
        <f t="shared" si="168"/>
        <v>0</v>
      </c>
      <c r="T802" s="564">
        <f t="shared" si="169"/>
        <v>0</v>
      </c>
      <c r="U802" s="564">
        <f t="shared" si="170"/>
        <v>0</v>
      </c>
      <c r="V802" s="564">
        <f t="shared" si="171"/>
        <v>0</v>
      </c>
      <c r="W802" s="564">
        <f t="shared" si="172"/>
        <v>0</v>
      </c>
      <c r="X802" s="564">
        <f t="shared" si="173"/>
        <v>0.25</v>
      </c>
      <c r="Y802" s="565">
        <f t="shared" si="174"/>
        <v>0.25</v>
      </c>
      <c r="Z802" s="547"/>
      <c r="AA802" s="548">
        <v>0.54791666666666605</v>
      </c>
      <c r="AB802" s="566">
        <f t="shared" si="175"/>
        <v>0</v>
      </c>
      <c r="AC802" s="566">
        <f t="shared" si="176"/>
        <v>0</v>
      </c>
      <c r="AD802" s="566">
        <f t="shared" si="177"/>
        <v>0</v>
      </c>
      <c r="AE802" s="566">
        <f t="shared" si="178"/>
        <v>0</v>
      </c>
      <c r="AF802" s="566">
        <f t="shared" si="179"/>
        <v>0</v>
      </c>
      <c r="AG802" s="566">
        <f t="shared" si="180"/>
        <v>0.5</v>
      </c>
      <c r="AH802" s="567">
        <f t="shared" si="181"/>
        <v>0.5</v>
      </c>
    </row>
    <row r="803" spans="18:34" x14ac:dyDescent="0.25">
      <c r="R803" s="548">
        <v>0.54861111111111105</v>
      </c>
      <c r="S803" s="564">
        <f t="shared" si="168"/>
        <v>0</v>
      </c>
      <c r="T803" s="564">
        <f t="shared" si="169"/>
        <v>0</v>
      </c>
      <c r="U803" s="564">
        <f t="shared" si="170"/>
        <v>0</v>
      </c>
      <c r="V803" s="564">
        <f t="shared" si="171"/>
        <v>0</v>
      </c>
      <c r="W803" s="564">
        <f t="shared" si="172"/>
        <v>0</v>
      </c>
      <c r="X803" s="564">
        <f t="shared" si="173"/>
        <v>0.25</v>
      </c>
      <c r="Y803" s="565">
        <f t="shared" si="174"/>
        <v>0.25</v>
      </c>
      <c r="Z803" s="547"/>
      <c r="AA803" s="548">
        <v>0.54861111111111105</v>
      </c>
      <c r="AB803" s="566">
        <f t="shared" si="175"/>
        <v>0</v>
      </c>
      <c r="AC803" s="566">
        <f t="shared" si="176"/>
        <v>0</v>
      </c>
      <c r="AD803" s="566">
        <f t="shared" si="177"/>
        <v>0</v>
      </c>
      <c r="AE803" s="566">
        <f t="shared" si="178"/>
        <v>0</v>
      </c>
      <c r="AF803" s="566">
        <f t="shared" si="179"/>
        <v>0</v>
      </c>
      <c r="AG803" s="566">
        <f t="shared" si="180"/>
        <v>0.5</v>
      </c>
      <c r="AH803" s="567">
        <f t="shared" si="181"/>
        <v>0.5</v>
      </c>
    </row>
    <row r="804" spans="18:34" x14ac:dyDescent="0.25">
      <c r="R804" s="548">
        <v>0.54930555555555505</v>
      </c>
      <c r="S804" s="564">
        <f t="shared" si="168"/>
        <v>0</v>
      </c>
      <c r="T804" s="564">
        <f t="shared" si="169"/>
        <v>0</v>
      </c>
      <c r="U804" s="564">
        <f t="shared" si="170"/>
        <v>0</v>
      </c>
      <c r="V804" s="564">
        <f t="shared" si="171"/>
        <v>0</v>
      </c>
      <c r="W804" s="564">
        <f t="shared" si="172"/>
        <v>0</v>
      </c>
      <c r="X804" s="564">
        <f t="shared" si="173"/>
        <v>0.25</v>
      </c>
      <c r="Y804" s="565">
        <f t="shared" si="174"/>
        <v>0.25</v>
      </c>
      <c r="Z804" s="547"/>
      <c r="AA804" s="548">
        <v>0.54930555555555505</v>
      </c>
      <c r="AB804" s="566">
        <f t="shared" si="175"/>
        <v>0</v>
      </c>
      <c r="AC804" s="566">
        <f t="shared" si="176"/>
        <v>0</v>
      </c>
      <c r="AD804" s="566">
        <f t="shared" si="177"/>
        <v>0</v>
      </c>
      <c r="AE804" s="566">
        <f t="shared" si="178"/>
        <v>0</v>
      </c>
      <c r="AF804" s="566">
        <f t="shared" si="179"/>
        <v>0</v>
      </c>
      <c r="AG804" s="566">
        <f t="shared" si="180"/>
        <v>0.5</v>
      </c>
      <c r="AH804" s="567">
        <f t="shared" si="181"/>
        <v>0.5</v>
      </c>
    </row>
    <row r="805" spans="18:34" x14ac:dyDescent="0.25">
      <c r="R805" s="548">
        <v>0.55000000000000004</v>
      </c>
      <c r="S805" s="564">
        <f t="shared" si="168"/>
        <v>0</v>
      </c>
      <c r="T805" s="564">
        <f t="shared" si="169"/>
        <v>0</v>
      </c>
      <c r="U805" s="564">
        <f t="shared" si="170"/>
        <v>0</v>
      </c>
      <c r="V805" s="564">
        <f t="shared" si="171"/>
        <v>0</v>
      </c>
      <c r="W805" s="564">
        <f t="shared" si="172"/>
        <v>0</v>
      </c>
      <c r="X805" s="564">
        <f t="shared" si="173"/>
        <v>0.25</v>
      </c>
      <c r="Y805" s="565">
        <f t="shared" si="174"/>
        <v>0.25</v>
      </c>
      <c r="Z805" s="547"/>
      <c r="AA805" s="548">
        <v>0.55000000000000004</v>
      </c>
      <c r="AB805" s="566">
        <f t="shared" si="175"/>
        <v>0</v>
      </c>
      <c r="AC805" s="566">
        <f t="shared" si="176"/>
        <v>0</v>
      </c>
      <c r="AD805" s="566">
        <f t="shared" si="177"/>
        <v>0</v>
      </c>
      <c r="AE805" s="566">
        <f t="shared" si="178"/>
        <v>0</v>
      </c>
      <c r="AF805" s="566">
        <f t="shared" si="179"/>
        <v>0</v>
      </c>
      <c r="AG805" s="566">
        <f t="shared" si="180"/>
        <v>0.5</v>
      </c>
      <c r="AH805" s="567">
        <f t="shared" si="181"/>
        <v>0.5</v>
      </c>
    </row>
    <row r="806" spans="18:34" x14ac:dyDescent="0.25">
      <c r="R806" s="548">
        <v>0.55069444444444404</v>
      </c>
      <c r="S806" s="564">
        <f t="shared" si="168"/>
        <v>0</v>
      </c>
      <c r="T806" s="564">
        <f t="shared" si="169"/>
        <v>0</v>
      </c>
      <c r="U806" s="564">
        <f t="shared" si="170"/>
        <v>0</v>
      </c>
      <c r="V806" s="564">
        <f t="shared" si="171"/>
        <v>0</v>
      </c>
      <c r="W806" s="564">
        <f t="shared" si="172"/>
        <v>0</v>
      </c>
      <c r="X806" s="564">
        <f t="shared" si="173"/>
        <v>0.25</v>
      </c>
      <c r="Y806" s="565">
        <f t="shared" si="174"/>
        <v>0.25</v>
      </c>
      <c r="Z806" s="547"/>
      <c r="AA806" s="548">
        <v>0.55069444444444404</v>
      </c>
      <c r="AB806" s="566">
        <f t="shared" si="175"/>
        <v>0</v>
      </c>
      <c r="AC806" s="566">
        <f t="shared" si="176"/>
        <v>0</v>
      </c>
      <c r="AD806" s="566">
        <f t="shared" si="177"/>
        <v>0</v>
      </c>
      <c r="AE806" s="566">
        <f t="shared" si="178"/>
        <v>0</v>
      </c>
      <c r="AF806" s="566">
        <f t="shared" si="179"/>
        <v>0</v>
      </c>
      <c r="AG806" s="566">
        <f t="shared" si="180"/>
        <v>0.5</v>
      </c>
      <c r="AH806" s="567">
        <f t="shared" si="181"/>
        <v>0.5</v>
      </c>
    </row>
    <row r="807" spans="18:34" x14ac:dyDescent="0.25">
      <c r="R807" s="548">
        <v>0.55138888888888804</v>
      </c>
      <c r="S807" s="564">
        <f t="shared" si="168"/>
        <v>0</v>
      </c>
      <c r="T807" s="564">
        <f t="shared" si="169"/>
        <v>0</v>
      </c>
      <c r="U807" s="564">
        <f t="shared" si="170"/>
        <v>0</v>
      </c>
      <c r="V807" s="564">
        <f t="shared" si="171"/>
        <v>0</v>
      </c>
      <c r="W807" s="564">
        <f t="shared" si="172"/>
        <v>0</v>
      </c>
      <c r="X807" s="564">
        <f t="shared" si="173"/>
        <v>0.25</v>
      </c>
      <c r="Y807" s="565">
        <f t="shared" si="174"/>
        <v>0.25</v>
      </c>
      <c r="Z807" s="547"/>
      <c r="AA807" s="548">
        <v>0.55138888888888804</v>
      </c>
      <c r="AB807" s="566">
        <f t="shared" si="175"/>
        <v>0</v>
      </c>
      <c r="AC807" s="566">
        <f t="shared" si="176"/>
        <v>0</v>
      </c>
      <c r="AD807" s="566">
        <f t="shared" si="177"/>
        <v>0</v>
      </c>
      <c r="AE807" s="566">
        <f t="shared" si="178"/>
        <v>0</v>
      </c>
      <c r="AF807" s="566">
        <f t="shared" si="179"/>
        <v>0</v>
      </c>
      <c r="AG807" s="566">
        <f t="shared" si="180"/>
        <v>0.5</v>
      </c>
      <c r="AH807" s="567">
        <f t="shared" si="181"/>
        <v>0.5</v>
      </c>
    </row>
    <row r="808" spans="18:34" x14ac:dyDescent="0.25">
      <c r="R808" s="548">
        <v>0.55208333333333304</v>
      </c>
      <c r="S808" s="564">
        <f t="shared" si="168"/>
        <v>0</v>
      </c>
      <c r="T808" s="564">
        <f t="shared" si="169"/>
        <v>0</v>
      </c>
      <c r="U808" s="564">
        <f t="shared" si="170"/>
        <v>0</v>
      </c>
      <c r="V808" s="564">
        <f t="shared" si="171"/>
        <v>0</v>
      </c>
      <c r="W808" s="564">
        <f t="shared" si="172"/>
        <v>0</v>
      </c>
      <c r="X808" s="564">
        <f t="shared" si="173"/>
        <v>0.25</v>
      </c>
      <c r="Y808" s="565">
        <f t="shared" si="174"/>
        <v>0.25</v>
      </c>
      <c r="Z808" s="547"/>
      <c r="AA808" s="548">
        <v>0.55208333333333304</v>
      </c>
      <c r="AB808" s="566">
        <f t="shared" si="175"/>
        <v>0</v>
      </c>
      <c r="AC808" s="566">
        <f t="shared" si="176"/>
        <v>0</v>
      </c>
      <c r="AD808" s="566">
        <f t="shared" si="177"/>
        <v>0</v>
      </c>
      <c r="AE808" s="566">
        <f t="shared" si="178"/>
        <v>0</v>
      </c>
      <c r="AF808" s="566">
        <f t="shared" si="179"/>
        <v>0</v>
      </c>
      <c r="AG808" s="566">
        <f t="shared" si="180"/>
        <v>0.5</v>
      </c>
      <c r="AH808" s="567">
        <f t="shared" si="181"/>
        <v>0.5</v>
      </c>
    </row>
    <row r="809" spans="18:34" x14ac:dyDescent="0.25">
      <c r="R809" s="548">
        <v>0.55277777777777704</v>
      </c>
      <c r="S809" s="564">
        <f t="shared" si="168"/>
        <v>0</v>
      </c>
      <c r="T809" s="564">
        <f t="shared" si="169"/>
        <v>0</v>
      </c>
      <c r="U809" s="564">
        <f t="shared" si="170"/>
        <v>0</v>
      </c>
      <c r="V809" s="564">
        <f t="shared" si="171"/>
        <v>0</v>
      </c>
      <c r="W809" s="564">
        <f t="shared" si="172"/>
        <v>0</v>
      </c>
      <c r="X809" s="564">
        <f t="shared" si="173"/>
        <v>0.25</v>
      </c>
      <c r="Y809" s="565">
        <f t="shared" si="174"/>
        <v>0.25</v>
      </c>
      <c r="Z809" s="547"/>
      <c r="AA809" s="548">
        <v>0.55277777777777704</v>
      </c>
      <c r="AB809" s="566">
        <f t="shared" si="175"/>
        <v>0</v>
      </c>
      <c r="AC809" s="566">
        <f t="shared" si="176"/>
        <v>0</v>
      </c>
      <c r="AD809" s="566">
        <f t="shared" si="177"/>
        <v>0</v>
      </c>
      <c r="AE809" s="566">
        <f t="shared" si="178"/>
        <v>0</v>
      </c>
      <c r="AF809" s="566">
        <f t="shared" si="179"/>
        <v>0</v>
      </c>
      <c r="AG809" s="566">
        <f t="shared" si="180"/>
        <v>0.5</v>
      </c>
      <c r="AH809" s="567">
        <f t="shared" si="181"/>
        <v>0.5</v>
      </c>
    </row>
    <row r="810" spans="18:34" x14ac:dyDescent="0.25">
      <c r="R810" s="548">
        <v>0.55347222222222203</v>
      </c>
      <c r="S810" s="564">
        <f t="shared" si="168"/>
        <v>0</v>
      </c>
      <c r="T810" s="564">
        <f t="shared" si="169"/>
        <v>0</v>
      </c>
      <c r="U810" s="564">
        <f t="shared" si="170"/>
        <v>0</v>
      </c>
      <c r="V810" s="564">
        <f t="shared" si="171"/>
        <v>0</v>
      </c>
      <c r="W810" s="564">
        <f t="shared" si="172"/>
        <v>0</v>
      </c>
      <c r="X810" s="564">
        <f t="shared" si="173"/>
        <v>0.25</v>
      </c>
      <c r="Y810" s="565">
        <f t="shared" si="174"/>
        <v>0.25</v>
      </c>
      <c r="Z810" s="547"/>
      <c r="AA810" s="548">
        <v>0.55347222222222203</v>
      </c>
      <c r="AB810" s="566">
        <f t="shared" si="175"/>
        <v>0</v>
      </c>
      <c r="AC810" s="566">
        <f t="shared" si="176"/>
        <v>0</v>
      </c>
      <c r="AD810" s="566">
        <f t="shared" si="177"/>
        <v>0</v>
      </c>
      <c r="AE810" s="566">
        <f t="shared" si="178"/>
        <v>0</v>
      </c>
      <c r="AF810" s="566">
        <f t="shared" si="179"/>
        <v>0</v>
      </c>
      <c r="AG810" s="566">
        <f t="shared" si="180"/>
        <v>0.5</v>
      </c>
      <c r="AH810" s="567">
        <f t="shared" si="181"/>
        <v>0.5</v>
      </c>
    </row>
    <row r="811" spans="18:34" x14ac:dyDescent="0.25">
      <c r="R811" s="548">
        <v>0.55416666666666603</v>
      </c>
      <c r="S811" s="564">
        <f t="shared" ref="S811:S874" si="182">$S$4</f>
        <v>0</v>
      </c>
      <c r="T811" s="564">
        <f t="shared" ref="T811:T874" si="183">$T$4</f>
        <v>0</v>
      </c>
      <c r="U811" s="564">
        <f t="shared" ref="U811:U874" si="184">$U$4</f>
        <v>0</v>
      </c>
      <c r="V811" s="564">
        <f t="shared" ref="V811:V874" si="185">$V$4</f>
        <v>0</v>
      </c>
      <c r="W811" s="564">
        <f t="shared" ref="W811:W874" si="186">-$W$4</f>
        <v>0</v>
      </c>
      <c r="X811" s="564">
        <f t="shared" ref="X811:X874" si="187">$X$4</f>
        <v>0.25</v>
      </c>
      <c r="Y811" s="565">
        <f t="shared" ref="Y811:Y874" si="188">$Y$4</f>
        <v>0.25</v>
      </c>
      <c r="Z811" s="547"/>
      <c r="AA811" s="548">
        <v>0.55416666666666603</v>
      </c>
      <c r="AB811" s="566">
        <f t="shared" ref="AB811:AB874" si="189">$AB$4</f>
        <v>0</v>
      </c>
      <c r="AC811" s="566">
        <f t="shared" ref="AC811:AC874" si="190">$AC$4</f>
        <v>0</v>
      </c>
      <c r="AD811" s="566">
        <f t="shared" ref="AD811:AD874" si="191">$AD$4</f>
        <v>0</v>
      </c>
      <c r="AE811" s="566">
        <f t="shared" ref="AE811:AE874" si="192">$AE$4</f>
        <v>0</v>
      </c>
      <c r="AF811" s="566">
        <f t="shared" ref="AF811:AF874" si="193">$AF$4</f>
        <v>0</v>
      </c>
      <c r="AG811" s="566">
        <f t="shared" ref="AG811:AG874" si="194">$AG$4</f>
        <v>0.5</v>
      </c>
      <c r="AH811" s="567">
        <f t="shared" ref="AH811:AH874" si="195">$AH$4</f>
        <v>0.5</v>
      </c>
    </row>
    <row r="812" spans="18:34" x14ac:dyDescent="0.25">
      <c r="R812" s="548">
        <v>0.55486111111111103</v>
      </c>
      <c r="S812" s="564">
        <f t="shared" si="182"/>
        <v>0</v>
      </c>
      <c r="T812" s="564">
        <f t="shared" si="183"/>
        <v>0</v>
      </c>
      <c r="U812" s="564">
        <f t="shared" si="184"/>
        <v>0</v>
      </c>
      <c r="V812" s="564">
        <f t="shared" si="185"/>
        <v>0</v>
      </c>
      <c r="W812" s="564">
        <f t="shared" si="186"/>
        <v>0</v>
      </c>
      <c r="X812" s="564">
        <f t="shared" si="187"/>
        <v>0.25</v>
      </c>
      <c r="Y812" s="565">
        <f t="shared" si="188"/>
        <v>0.25</v>
      </c>
      <c r="Z812" s="547"/>
      <c r="AA812" s="548">
        <v>0.55486111111111103</v>
      </c>
      <c r="AB812" s="566">
        <f t="shared" si="189"/>
        <v>0</v>
      </c>
      <c r="AC812" s="566">
        <f t="shared" si="190"/>
        <v>0</v>
      </c>
      <c r="AD812" s="566">
        <f t="shared" si="191"/>
        <v>0</v>
      </c>
      <c r="AE812" s="566">
        <f t="shared" si="192"/>
        <v>0</v>
      </c>
      <c r="AF812" s="566">
        <f t="shared" si="193"/>
        <v>0</v>
      </c>
      <c r="AG812" s="566">
        <f t="shared" si="194"/>
        <v>0.5</v>
      </c>
      <c r="AH812" s="567">
        <f t="shared" si="195"/>
        <v>0.5</v>
      </c>
    </row>
    <row r="813" spans="18:34" x14ac:dyDescent="0.25">
      <c r="R813" s="548">
        <v>0.55555555555555503</v>
      </c>
      <c r="S813" s="564">
        <f t="shared" si="182"/>
        <v>0</v>
      </c>
      <c r="T813" s="564">
        <f t="shared" si="183"/>
        <v>0</v>
      </c>
      <c r="U813" s="564">
        <f t="shared" si="184"/>
        <v>0</v>
      </c>
      <c r="V813" s="564">
        <f t="shared" si="185"/>
        <v>0</v>
      </c>
      <c r="W813" s="564">
        <f t="shared" si="186"/>
        <v>0</v>
      </c>
      <c r="X813" s="564">
        <f t="shared" si="187"/>
        <v>0.25</v>
      </c>
      <c r="Y813" s="565">
        <f t="shared" si="188"/>
        <v>0.25</v>
      </c>
      <c r="Z813" s="547"/>
      <c r="AA813" s="548">
        <v>0.55555555555555503</v>
      </c>
      <c r="AB813" s="566">
        <f t="shared" si="189"/>
        <v>0</v>
      </c>
      <c r="AC813" s="566">
        <f t="shared" si="190"/>
        <v>0</v>
      </c>
      <c r="AD813" s="566">
        <f t="shared" si="191"/>
        <v>0</v>
      </c>
      <c r="AE813" s="566">
        <f t="shared" si="192"/>
        <v>0</v>
      </c>
      <c r="AF813" s="566">
        <f t="shared" si="193"/>
        <v>0</v>
      </c>
      <c r="AG813" s="566">
        <f t="shared" si="194"/>
        <v>0.5</v>
      </c>
      <c r="AH813" s="567">
        <f t="shared" si="195"/>
        <v>0.5</v>
      </c>
    </row>
    <row r="814" spans="18:34" x14ac:dyDescent="0.25">
      <c r="R814" s="548">
        <v>0.55625000000000002</v>
      </c>
      <c r="S814" s="564">
        <f t="shared" si="182"/>
        <v>0</v>
      </c>
      <c r="T814" s="564">
        <f t="shared" si="183"/>
        <v>0</v>
      </c>
      <c r="U814" s="564">
        <f t="shared" si="184"/>
        <v>0</v>
      </c>
      <c r="V814" s="564">
        <f t="shared" si="185"/>
        <v>0</v>
      </c>
      <c r="W814" s="564">
        <f t="shared" si="186"/>
        <v>0</v>
      </c>
      <c r="X814" s="564">
        <f t="shared" si="187"/>
        <v>0.25</v>
      </c>
      <c r="Y814" s="565">
        <f t="shared" si="188"/>
        <v>0.25</v>
      </c>
      <c r="Z814" s="547"/>
      <c r="AA814" s="548">
        <v>0.55625000000000002</v>
      </c>
      <c r="AB814" s="566">
        <f t="shared" si="189"/>
        <v>0</v>
      </c>
      <c r="AC814" s="566">
        <f t="shared" si="190"/>
        <v>0</v>
      </c>
      <c r="AD814" s="566">
        <f t="shared" si="191"/>
        <v>0</v>
      </c>
      <c r="AE814" s="566">
        <f t="shared" si="192"/>
        <v>0</v>
      </c>
      <c r="AF814" s="566">
        <f t="shared" si="193"/>
        <v>0</v>
      </c>
      <c r="AG814" s="566">
        <f t="shared" si="194"/>
        <v>0.5</v>
      </c>
      <c r="AH814" s="567">
        <f t="shared" si="195"/>
        <v>0.5</v>
      </c>
    </row>
    <row r="815" spans="18:34" x14ac:dyDescent="0.25">
      <c r="R815" s="548">
        <v>0.55694444444444402</v>
      </c>
      <c r="S815" s="564">
        <f t="shared" si="182"/>
        <v>0</v>
      </c>
      <c r="T815" s="564">
        <f t="shared" si="183"/>
        <v>0</v>
      </c>
      <c r="U815" s="564">
        <f t="shared" si="184"/>
        <v>0</v>
      </c>
      <c r="V815" s="564">
        <f t="shared" si="185"/>
        <v>0</v>
      </c>
      <c r="W815" s="564">
        <f t="shared" si="186"/>
        <v>0</v>
      </c>
      <c r="X815" s="564">
        <f t="shared" si="187"/>
        <v>0.25</v>
      </c>
      <c r="Y815" s="565">
        <f t="shared" si="188"/>
        <v>0.25</v>
      </c>
      <c r="Z815" s="547"/>
      <c r="AA815" s="548">
        <v>0.55694444444444402</v>
      </c>
      <c r="AB815" s="566">
        <f t="shared" si="189"/>
        <v>0</v>
      </c>
      <c r="AC815" s="566">
        <f t="shared" si="190"/>
        <v>0</v>
      </c>
      <c r="AD815" s="566">
        <f t="shared" si="191"/>
        <v>0</v>
      </c>
      <c r="AE815" s="566">
        <f t="shared" si="192"/>
        <v>0</v>
      </c>
      <c r="AF815" s="566">
        <f t="shared" si="193"/>
        <v>0</v>
      </c>
      <c r="AG815" s="566">
        <f t="shared" si="194"/>
        <v>0.5</v>
      </c>
      <c r="AH815" s="567">
        <f t="shared" si="195"/>
        <v>0.5</v>
      </c>
    </row>
    <row r="816" spans="18:34" x14ac:dyDescent="0.25">
      <c r="R816" s="548">
        <v>0.55763888888888802</v>
      </c>
      <c r="S816" s="564">
        <f t="shared" si="182"/>
        <v>0</v>
      </c>
      <c r="T816" s="564">
        <f t="shared" si="183"/>
        <v>0</v>
      </c>
      <c r="U816" s="564">
        <f t="shared" si="184"/>
        <v>0</v>
      </c>
      <c r="V816" s="564">
        <f t="shared" si="185"/>
        <v>0</v>
      </c>
      <c r="W816" s="564">
        <f t="shared" si="186"/>
        <v>0</v>
      </c>
      <c r="X816" s="564">
        <f t="shared" si="187"/>
        <v>0.25</v>
      </c>
      <c r="Y816" s="565">
        <f t="shared" si="188"/>
        <v>0.25</v>
      </c>
      <c r="Z816" s="547"/>
      <c r="AA816" s="548">
        <v>0.55763888888888802</v>
      </c>
      <c r="AB816" s="566">
        <f t="shared" si="189"/>
        <v>0</v>
      </c>
      <c r="AC816" s="566">
        <f t="shared" si="190"/>
        <v>0</v>
      </c>
      <c r="AD816" s="566">
        <f t="shared" si="191"/>
        <v>0</v>
      </c>
      <c r="AE816" s="566">
        <f t="shared" si="192"/>
        <v>0</v>
      </c>
      <c r="AF816" s="566">
        <f t="shared" si="193"/>
        <v>0</v>
      </c>
      <c r="AG816" s="566">
        <f t="shared" si="194"/>
        <v>0.5</v>
      </c>
      <c r="AH816" s="567">
        <f t="shared" si="195"/>
        <v>0.5</v>
      </c>
    </row>
    <row r="817" spans="18:34" x14ac:dyDescent="0.25">
      <c r="R817" s="548">
        <v>0.55833333333333302</v>
      </c>
      <c r="S817" s="564">
        <f t="shared" si="182"/>
        <v>0</v>
      </c>
      <c r="T817" s="564">
        <f t="shared" si="183"/>
        <v>0</v>
      </c>
      <c r="U817" s="564">
        <f t="shared" si="184"/>
        <v>0</v>
      </c>
      <c r="V817" s="564">
        <f t="shared" si="185"/>
        <v>0</v>
      </c>
      <c r="W817" s="564">
        <f t="shared" si="186"/>
        <v>0</v>
      </c>
      <c r="X817" s="564">
        <f t="shared" si="187"/>
        <v>0.25</v>
      </c>
      <c r="Y817" s="565">
        <f t="shared" si="188"/>
        <v>0.25</v>
      </c>
      <c r="Z817" s="547"/>
      <c r="AA817" s="548">
        <v>0.55833333333333302</v>
      </c>
      <c r="AB817" s="566">
        <f t="shared" si="189"/>
        <v>0</v>
      </c>
      <c r="AC817" s="566">
        <f t="shared" si="190"/>
        <v>0</v>
      </c>
      <c r="AD817" s="566">
        <f t="shared" si="191"/>
        <v>0</v>
      </c>
      <c r="AE817" s="566">
        <f t="shared" si="192"/>
        <v>0</v>
      </c>
      <c r="AF817" s="566">
        <f t="shared" si="193"/>
        <v>0</v>
      </c>
      <c r="AG817" s="566">
        <f t="shared" si="194"/>
        <v>0.5</v>
      </c>
      <c r="AH817" s="567">
        <f t="shared" si="195"/>
        <v>0.5</v>
      </c>
    </row>
    <row r="818" spans="18:34" x14ac:dyDescent="0.25">
      <c r="R818" s="548">
        <v>0.55902777777777701</v>
      </c>
      <c r="S818" s="564">
        <f t="shared" si="182"/>
        <v>0</v>
      </c>
      <c r="T818" s="564">
        <f t="shared" si="183"/>
        <v>0</v>
      </c>
      <c r="U818" s="564">
        <f t="shared" si="184"/>
        <v>0</v>
      </c>
      <c r="V818" s="564">
        <f t="shared" si="185"/>
        <v>0</v>
      </c>
      <c r="W818" s="564">
        <f t="shared" si="186"/>
        <v>0</v>
      </c>
      <c r="X818" s="564">
        <f t="shared" si="187"/>
        <v>0.25</v>
      </c>
      <c r="Y818" s="565">
        <f t="shared" si="188"/>
        <v>0.25</v>
      </c>
      <c r="Z818" s="547"/>
      <c r="AA818" s="548">
        <v>0.55902777777777701</v>
      </c>
      <c r="AB818" s="566">
        <f t="shared" si="189"/>
        <v>0</v>
      </c>
      <c r="AC818" s="566">
        <f t="shared" si="190"/>
        <v>0</v>
      </c>
      <c r="AD818" s="566">
        <f t="shared" si="191"/>
        <v>0</v>
      </c>
      <c r="AE818" s="566">
        <f t="shared" si="192"/>
        <v>0</v>
      </c>
      <c r="AF818" s="566">
        <f t="shared" si="193"/>
        <v>0</v>
      </c>
      <c r="AG818" s="566">
        <f t="shared" si="194"/>
        <v>0.5</v>
      </c>
      <c r="AH818" s="567">
        <f t="shared" si="195"/>
        <v>0.5</v>
      </c>
    </row>
    <row r="819" spans="18:34" x14ac:dyDescent="0.25">
      <c r="R819" s="548">
        <v>0.55972222222222201</v>
      </c>
      <c r="S819" s="564">
        <f t="shared" si="182"/>
        <v>0</v>
      </c>
      <c r="T819" s="564">
        <f t="shared" si="183"/>
        <v>0</v>
      </c>
      <c r="U819" s="564">
        <f t="shared" si="184"/>
        <v>0</v>
      </c>
      <c r="V819" s="564">
        <f t="shared" si="185"/>
        <v>0</v>
      </c>
      <c r="W819" s="564">
        <f t="shared" si="186"/>
        <v>0</v>
      </c>
      <c r="X819" s="564">
        <f t="shared" si="187"/>
        <v>0.25</v>
      </c>
      <c r="Y819" s="565">
        <f t="shared" si="188"/>
        <v>0.25</v>
      </c>
      <c r="Z819" s="547"/>
      <c r="AA819" s="548">
        <v>0.55972222222222201</v>
      </c>
      <c r="AB819" s="566">
        <f t="shared" si="189"/>
        <v>0</v>
      </c>
      <c r="AC819" s="566">
        <f t="shared" si="190"/>
        <v>0</v>
      </c>
      <c r="AD819" s="566">
        <f t="shared" si="191"/>
        <v>0</v>
      </c>
      <c r="AE819" s="566">
        <f t="shared" si="192"/>
        <v>0</v>
      </c>
      <c r="AF819" s="566">
        <f t="shared" si="193"/>
        <v>0</v>
      </c>
      <c r="AG819" s="566">
        <f t="shared" si="194"/>
        <v>0.5</v>
      </c>
      <c r="AH819" s="567">
        <f t="shared" si="195"/>
        <v>0.5</v>
      </c>
    </row>
    <row r="820" spans="18:34" x14ac:dyDescent="0.25">
      <c r="R820" s="548">
        <v>0.56041666666666601</v>
      </c>
      <c r="S820" s="564">
        <f t="shared" si="182"/>
        <v>0</v>
      </c>
      <c r="T820" s="564">
        <f t="shared" si="183"/>
        <v>0</v>
      </c>
      <c r="U820" s="564">
        <f t="shared" si="184"/>
        <v>0</v>
      </c>
      <c r="V820" s="564">
        <f t="shared" si="185"/>
        <v>0</v>
      </c>
      <c r="W820" s="564">
        <f t="shared" si="186"/>
        <v>0</v>
      </c>
      <c r="X820" s="564">
        <f t="shared" si="187"/>
        <v>0.25</v>
      </c>
      <c r="Y820" s="565">
        <f t="shared" si="188"/>
        <v>0.25</v>
      </c>
      <c r="Z820" s="547"/>
      <c r="AA820" s="548">
        <v>0.56041666666666601</v>
      </c>
      <c r="AB820" s="566">
        <f t="shared" si="189"/>
        <v>0</v>
      </c>
      <c r="AC820" s="566">
        <f t="shared" si="190"/>
        <v>0</v>
      </c>
      <c r="AD820" s="566">
        <f t="shared" si="191"/>
        <v>0</v>
      </c>
      <c r="AE820" s="566">
        <f t="shared" si="192"/>
        <v>0</v>
      </c>
      <c r="AF820" s="566">
        <f t="shared" si="193"/>
        <v>0</v>
      </c>
      <c r="AG820" s="566">
        <f t="shared" si="194"/>
        <v>0.5</v>
      </c>
      <c r="AH820" s="567">
        <f t="shared" si="195"/>
        <v>0.5</v>
      </c>
    </row>
    <row r="821" spans="18:34" x14ac:dyDescent="0.25">
      <c r="R821" s="548">
        <v>0.56111111111111101</v>
      </c>
      <c r="S821" s="564">
        <f t="shared" si="182"/>
        <v>0</v>
      </c>
      <c r="T821" s="564">
        <f t="shared" si="183"/>
        <v>0</v>
      </c>
      <c r="U821" s="564">
        <f t="shared" si="184"/>
        <v>0</v>
      </c>
      <c r="V821" s="564">
        <f t="shared" si="185"/>
        <v>0</v>
      </c>
      <c r="W821" s="564">
        <f t="shared" si="186"/>
        <v>0</v>
      </c>
      <c r="X821" s="564">
        <f t="shared" si="187"/>
        <v>0.25</v>
      </c>
      <c r="Y821" s="565">
        <f t="shared" si="188"/>
        <v>0.25</v>
      </c>
      <c r="Z821" s="547"/>
      <c r="AA821" s="548">
        <v>0.56111111111111101</v>
      </c>
      <c r="AB821" s="566">
        <f t="shared" si="189"/>
        <v>0</v>
      </c>
      <c r="AC821" s="566">
        <f t="shared" si="190"/>
        <v>0</v>
      </c>
      <c r="AD821" s="566">
        <f t="shared" si="191"/>
        <v>0</v>
      </c>
      <c r="AE821" s="566">
        <f t="shared" si="192"/>
        <v>0</v>
      </c>
      <c r="AF821" s="566">
        <f t="shared" si="193"/>
        <v>0</v>
      </c>
      <c r="AG821" s="566">
        <f t="shared" si="194"/>
        <v>0.5</v>
      </c>
      <c r="AH821" s="567">
        <f t="shared" si="195"/>
        <v>0.5</v>
      </c>
    </row>
    <row r="822" spans="18:34" x14ac:dyDescent="0.25">
      <c r="R822" s="548">
        <v>0.561805555555555</v>
      </c>
      <c r="S822" s="564">
        <f t="shared" si="182"/>
        <v>0</v>
      </c>
      <c r="T822" s="564">
        <f t="shared" si="183"/>
        <v>0</v>
      </c>
      <c r="U822" s="564">
        <f t="shared" si="184"/>
        <v>0</v>
      </c>
      <c r="V822" s="564">
        <f t="shared" si="185"/>
        <v>0</v>
      </c>
      <c r="W822" s="564">
        <f t="shared" si="186"/>
        <v>0</v>
      </c>
      <c r="X822" s="564">
        <f t="shared" si="187"/>
        <v>0.25</v>
      </c>
      <c r="Y822" s="565">
        <f t="shared" si="188"/>
        <v>0.25</v>
      </c>
      <c r="Z822" s="547"/>
      <c r="AA822" s="548">
        <v>0.561805555555555</v>
      </c>
      <c r="AB822" s="566">
        <f t="shared" si="189"/>
        <v>0</v>
      </c>
      <c r="AC822" s="566">
        <f t="shared" si="190"/>
        <v>0</v>
      </c>
      <c r="AD822" s="566">
        <f t="shared" si="191"/>
        <v>0</v>
      </c>
      <c r="AE822" s="566">
        <f t="shared" si="192"/>
        <v>0</v>
      </c>
      <c r="AF822" s="566">
        <f t="shared" si="193"/>
        <v>0</v>
      </c>
      <c r="AG822" s="566">
        <f t="shared" si="194"/>
        <v>0.5</v>
      </c>
      <c r="AH822" s="567">
        <f t="shared" si="195"/>
        <v>0.5</v>
      </c>
    </row>
    <row r="823" spans="18:34" x14ac:dyDescent="0.25">
      <c r="R823" s="548">
        <v>0.5625</v>
      </c>
      <c r="S823" s="564">
        <f t="shared" si="182"/>
        <v>0</v>
      </c>
      <c r="T823" s="564">
        <f t="shared" si="183"/>
        <v>0</v>
      </c>
      <c r="U823" s="564">
        <f t="shared" si="184"/>
        <v>0</v>
      </c>
      <c r="V823" s="564">
        <f t="shared" si="185"/>
        <v>0</v>
      </c>
      <c r="W823" s="564">
        <f t="shared" si="186"/>
        <v>0</v>
      </c>
      <c r="X823" s="564">
        <f t="shared" si="187"/>
        <v>0.25</v>
      </c>
      <c r="Y823" s="565">
        <f t="shared" si="188"/>
        <v>0.25</v>
      </c>
      <c r="Z823" s="547"/>
      <c r="AA823" s="548">
        <v>0.5625</v>
      </c>
      <c r="AB823" s="566">
        <f t="shared" si="189"/>
        <v>0</v>
      </c>
      <c r="AC823" s="566">
        <f t="shared" si="190"/>
        <v>0</v>
      </c>
      <c r="AD823" s="566">
        <f t="shared" si="191"/>
        <v>0</v>
      </c>
      <c r="AE823" s="566">
        <f t="shared" si="192"/>
        <v>0</v>
      </c>
      <c r="AF823" s="566">
        <f t="shared" si="193"/>
        <v>0</v>
      </c>
      <c r="AG823" s="566">
        <f t="shared" si="194"/>
        <v>0.5</v>
      </c>
      <c r="AH823" s="567">
        <f t="shared" si="195"/>
        <v>0.5</v>
      </c>
    </row>
    <row r="824" spans="18:34" x14ac:dyDescent="0.25">
      <c r="R824" s="548">
        <v>0.563194444444444</v>
      </c>
      <c r="S824" s="564">
        <f t="shared" si="182"/>
        <v>0</v>
      </c>
      <c r="T824" s="564">
        <f t="shared" si="183"/>
        <v>0</v>
      </c>
      <c r="U824" s="564">
        <f t="shared" si="184"/>
        <v>0</v>
      </c>
      <c r="V824" s="564">
        <f t="shared" si="185"/>
        <v>0</v>
      </c>
      <c r="W824" s="564">
        <f t="shared" si="186"/>
        <v>0</v>
      </c>
      <c r="X824" s="564">
        <f t="shared" si="187"/>
        <v>0.25</v>
      </c>
      <c r="Y824" s="565">
        <f t="shared" si="188"/>
        <v>0.25</v>
      </c>
      <c r="Z824" s="547"/>
      <c r="AA824" s="548">
        <v>0.563194444444444</v>
      </c>
      <c r="AB824" s="566">
        <f t="shared" si="189"/>
        <v>0</v>
      </c>
      <c r="AC824" s="566">
        <f t="shared" si="190"/>
        <v>0</v>
      </c>
      <c r="AD824" s="566">
        <f t="shared" si="191"/>
        <v>0</v>
      </c>
      <c r="AE824" s="566">
        <f t="shared" si="192"/>
        <v>0</v>
      </c>
      <c r="AF824" s="566">
        <f t="shared" si="193"/>
        <v>0</v>
      </c>
      <c r="AG824" s="566">
        <f t="shared" si="194"/>
        <v>0.5</v>
      </c>
      <c r="AH824" s="567">
        <f t="shared" si="195"/>
        <v>0.5</v>
      </c>
    </row>
    <row r="825" spans="18:34" x14ac:dyDescent="0.25">
      <c r="R825" s="548">
        <v>0.563888888888888</v>
      </c>
      <c r="S825" s="564">
        <f t="shared" si="182"/>
        <v>0</v>
      </c>
      <c r="T825" s="564">
        <f t="shared" si="183"/>
        <v>0</v>
      </c>
      <c r="U825" s="564">
        <f t="shared" si="184"/>
        <v>0</v>
      </c>
      <c r="V825" s="564">
        <f t="shared" si="185"/>
        <v>0</v>
      </c>
      <c r="W825" s="564">
        <f t="shared" si="186"/>
        <v>0</v>
      </c>
      <c r="X825" s="564">
        <f t="shared" si="187"/>
        <v>0.25</v>
      </c>
      <c r="Y825" s="565">
        <f t="shared" si="188"/>
        <v>0.25</v>
      </c>
      <c r="Z825" s="547"/>
      <c r="AA825" s="548">
        <v>0.563888888888888</v>
      </c>
      <c r="AB825" s="566">
        <f t="shared" si="189"/>
        <v>0</v>
      </c>
      <c r="AC825" s="566">
        <f t="shared" si="190"/>
        <v>0</v>
      </c>
      <c r="AD825" s="566">
        <f t="shared" si="191"/>
        <v>0</v>
      </c>
      <c r="AE825" s="566">
        <f t="shared" si="192"/>
        <v>0</v>
      </c>
      <c r="AF825" s="566">
        <f t="shared" si="193"/>
        <v>0</v>
      </c>
      <c r="AG825" s="566">
        <f t="shared" si="194"/>
        <v>0.5</v>
      </c>
      <c r="AH825" s="567">
        <f t="shared" si="195"/>
        <v>0.5</v>
      </c>
    </row>
    <row r="826" spans="18:34" x14ac:dyDescent="0.25">
      <c r="R826" s="548">
        <v>0.56458333333333299</v>
      </c>
      <c r="S826" s="564">
        <f t="shared" si="182"/>
        <v>0</v>
      </c>
      <c r="T826" s="564">
        <f t="shared" si="183"/>
        <v>0</v>
      </c>
      <c r="U826" s="564">
        <f t="shared" si="184"/>
        <v>0</v>
      </c>
      <c r="V826" s="564">
        <f t="shared" si="185"/>
        <v>0</v>
      </c>
      <c r="W826" s="564">
        <f t="shared" si="186"/>
        <v>0</v>
      </c>
      <c r="X826" s="564">
        <f t="shared" si="187"/>
        <v>0.25</v>
      </c>
      <c r="Y826" s="565">
        <f t="shared" si="188"/>
        <v>0.25</v>
      </c>
      <c r="Z826" s="547"/>
      <c r="AA826" s="548">
        <v>0.56458333333333299</v>
      </c>
      <c r="AB826" s="566">
        <f t="shared" si="189"/>
        <v>0</v>
      </c>
      <c r="AC826" s="566">
        <f t="shared" si="190"/>
        <v>0</v>
      </c>
      <c r="AD826" s="566">
        <f t="shared" si="191"/>
        <v>0</v>
      </c>
      <c r="AE826" s="566">
        <f t="shared" si="192"/>
        <v>0</v>
      </c>
      <c r="AF826" s="566">
        <f t="shared" si="193"/>
        <v>0</v>
      </c>
      <c r="AG826" s="566">
        <f t="shared" si="194"/>
        <v>0.5</v>
      </c>
      <c r="AH826" s="567">
        <f t="shared" si="195"/>
        <v>0.5</v>
      </c>
    </row>
    <row r="827" spans="18:34" x14ac:dyDescent="0.25">
      <c r="R827" s="548">
        <v>0.56527777777777699</v>
      </c>
      <c r="S827" s="564">
        <f t="shared" si="182"/>
        <v>0</v>
      </c>
      <c r="T827" s="564">
        <f t="shared" si="183"/>
        <v>0</v>
      </c>
      <c r="U827" s="564">
        <f t="shared" si="184"/>
        <v>0</v>
      </c>
      <c r="V827" s="564">
        <f t="shared" si="185"/>
        <v>0</v>
      </c>
      <c r="W827" s="564">
        <f t="shared" si="186"/>
        <v>0</v>
      </c>
      <c r="X827" s="564">
        <f t="shared" si="187"/>
        <v>0.25</v>
      </c>
      <c r="Y827" s="565">
        <f t="shared" si="188"/>
        <v>0.25</v>
      </c>
      <c r="Z827" s="547"/>
      <c r="AA827" s="548">
        <v>0.56527777777777699</v>
      </c>
      <c r="AB827" s="566">
        <f t="shared" si="189"/>
        <v>0</v>
      </c>
      <c r="AC827" s="566">
        <f t="shared" si="190"/>
        <v>0</v>
      </c>
      <c r="AD827" s="566">
        <f t="shared" si="191"/>
        <v>0</v>
      </c>
      <c r="AE827" s="566">
        <f t="shared" si="192"/>
        <v>0</v>
      </c>
      <c r="AF827" s="566">
        <f t="shared" si="193"/>
        <v>0</v>
      </c>
      <c r="AG827" s="566">
        <f t="shared" si="194"/>
        <v>0.5</v>
      </c>
      <c r="AH827" s="567">
        <f t="shared" si="195"/>
        <v>0.5</v>
      </c>
    </row>
    <row r="828" spans="18:34" x14ac:dyDescent="0.25">
      <c r="R828" s="548">
        <v>0.56597222222222199</v>
      </c>
      <c r="S828" s="564">
        <f t="shared" si="182"/>
        <v>0</v>
      </c>
      <c r="T828" s="564">
        <f t="shared" si="183"/>
        <v>0</v>
      </c>
      <c r="U828" s="564">
        <f t="shared" si="184"/>
        <v>0</v>
      </c>
      <c r="V828" s="564">
        <f t="shared" si="185"/>
        <v>0</v>
      </c>
      <c r="W828" s="564">
        <f t="shared" si="186"/>
        <v>0</v>
      </c>
      <c r="X828" s="564">
        <f t="shared" si="187"/>
        <v>0.25</v>
      </c>
      <c r="Y828" s="565">
        <f t="shared" si="188"/>
        <v>0.25</v>
      </c>
      <c r="Z828" s="547"/>
      <c r="AA828" s="548">
        <v>0.56597222222222199</v>
      </c>
      <c r="AB828" s="566">
        <f t="shared" si="189"/>
        <v>0</v>
      </c>
      <c r="AC828" s="566">
        <f t="shared" si="190"/>
        <v>0</v>
      </c>
      <c r="AD828" s="566">
        <f t="shared" si="191"/>
        <v>0</v>
      </c>
      <c r="AE828" s="566">
        <f t="shared" si="192"/>
        <v>0</v>
      </c>
      <c r="AF828" s="566">
        <f t="shared" si="193"/>
        <v>0</v>
      </c>
      <c r="AG828" s="566">
        <f t="shared" si="194"/>
        <v>0.5</v>
      </c>
      <c r="AH828" s="567">
        <f t="shared" si="195"/>
        <v>0.5</v>
      </c>
    </row>
    <row r="829" spans="18:34" x14ac:dyDescent="0.25">
      <c r="R829" s="548">
        <v>0.56666666666666599</v>
      </c>
      <c r="S829" s="564">
        <f t="shared" si="182"/>
        <v>0</v>
      </c>
      <c r="T829" s="564">
        <f t="shared" si="183"/>
        <v>0</v>
      </c>
      <c r="U829" s="564">
        <f t="shared" si="184"/>
        <v>0</v>
      </c>
      <c r="V829" s="564">
        <f t="shared" si="185"/>
        <v>0</v>
      </c>
      <c r="W829" s="564">
        <f t="shared" si="186"/>
        <v>0</v>
      </c>
      <c r="X829" s="564">
        <f t="shared" si="187"/>
        <v>0.25</v>
      </c>
      <c r="Y829" s="565">
        <f t="shared" si="188"/>
        <v>0.25</v>
      </c>
      <c r="Z829" s="547"/>
      <c r="AA829" s="548">
        <v>0.56666666666666599</v>
      </c>
      <c r="AB829" s="566">
        <f t="shared" si="189"/>
        <v>0</v>
      </c>
      <c r="AC829" s="566">
        <f t="shared" si="190"/>
        <v>0</v>
      </c>
      <c r="AD829" s="566">
        <f t="shared" si="191"/>
        <v>0</v>
      </c>
      <c r="AE829" s="566">
        <f t="shared" si="192"/>
        <v>0</v>
      </c>
      <c r="AF829" s="566">
        <f t="shared" si="193"/>
        <v>0</v>
      </c>
      <c r="AG829" s="566">
        <f t="shared" si="194"/>
        <v>0.5</v>
      </c>
      <c r="AH829" s="567">
        <f t="shared" si="195"/>
        <v>0.5</v>
      </c>
    </row>
    <row r="830" spans="18:34" x14ac:dyDescent="0.25">
      <c r="R830" s="548">
        <v>0.56736111111111098</v>
      </c>
      <c r="S830" s="564">
        <f t="shared" si="182"/>
        <v>0</v>
      </c>
      <c r="T830" s="564">
        <f t="shared" si="183"/>
        <v>0</v>
      </c>
      <c r="U830" s="564">
        <f t="shared" si="184"/>
        <v>0</v>
      </c>
      <c r="V830" s="564">
        <f t="shared" si="185"/>
        <v>0</v>
      </c>
      <c r="W830" s="564">
        <f t="shared" si="186"/>
        <v>0</v>
      </c>
      <c r="X830" s="564">
        <f t="shared" si="187"/>
        <v>0.25</v>
      </c>
      <c r="Y830" s="565">
        <f t="shared" si="188"/>
        <v>0.25</v>
      </c>
      <c r="Z830" s="547"/>
      <c r="AA830" s="548">
        <v>0.56736111111111098</v>
      </c>
      <c r="AB830" s="566">
        <f t="shared" si="189"/>
        <v>0</v>
      </c>
      <c r="AC830" s="566">
        <f t="shared" si="190"/>
        <v>0</v>
      </c>
      <c r="AD830" s="566">
        <f t="shared" si="191"/>
        <v>0</v>
      </c>
      <c r="AE830" s="566">
        <f t="shared" si="192"/>
        <v>0</v>
      </c>
      <c r="AF830" s="566">
        <f t="shared" si="193"/>
        <v>0</v>
      </c>
      <c r="AG830" s="566">
        <f t="shared" si="194"/>
        <v>0.5</v>
      </c>
      <c r="AH830" s="567">
        <f t="shared" si="195"/>
        <v>0.5</v>
      </c>
    </row>
    <row r="831" spans="18:34" x14ac:dyDescent="0.25">
      <c r="R831" s="548">
        <v>0.56805555555555498</v>
      </c>
      <c r="S831" s="564">
        <f t="shared" si="182"/>
        <v>0</v>
      </c>
      <c r="T831" s="564">
        <f t="shared" si="183"/>
        <v>0</v>
      </c>
      <c r="U831" s="564">
        <f t="shared" si="184"/>
        <v>0</v>
      </c>
      <c r="V831" s="564">
        <f t="shared" si="185"/>
        <v>0</v>
      </c>
      <c r="W831" s="564">
        <f t="shared" si="186"/>
        <v>0</v>
      </c>
      <c r="X831" s="564">
        <f t="shared" si="187"/>
        <v>0.25</v>
      </c>
      <c r="Y831" s="565">
        <f t="shared" si="188"/>
        <v>0.25</v>
      </c>
      <c r="Z831" s="547"/>
      <c r="AA831" s="548">
        <v>0.56805555555555498</v>
      </c>
      <c r="AB831" s="566">
        <f t="shared" si="189"/>
        <v>0</v>
      </c>
      <c r="AC831" s="566">
        <f t="shared" si="190"/>
        <v>0</v>
      </c>
      <c r="AD831" s="566">
        <f t="shared" si="191"/>
        <v>0</v>
      </c>
      <c r="AE831" s="566">
        <f t="shared" si="192"/>
        <v>0</v>
      </c>
      <c r="AF831" s="566">
        <f t="shared" si="193"/>
        <v>0</v>
      </c>
      <c r="AG831" s="566">
        <f t="shared" si="194"/>
        <v>0.5</v>
      </c>
      <c r="AH831" s="567">
        <f t="shared" si="195"/>
        <v>0.5</v>
      </c>
    </row>
    <row r="832" spans="18:34" x14ac:dyDescent="0.25">
      <c r="R832" s="548">
        <v>0.56874999999999998</v>
      </c>
      <c r="S832" s="564">
        <f t="shared" si="182"/>
        <v>0</v>
      </c>
      <c r="T832" s="564">
        <f t="shared" si="183"/>
        <v>0</v>
      </c>
      <c r="U832" s="564">
        <f t="shared" si="184"/>
        <v>0</v>
      </c>
      <c r="V832" s="564">
        <f t="shared" si="185"/>
        <v>0</v>
      </c>
      <c r="W832" s="564">
        <f t="shared" si="186"/>
        <v>0</v>
      </c>
      <c r="X832" s="564">
        <f t="shared" si="187"/>
        <v>0.25</v>
      </c>
      <c r="Y832" s="565">
        <f t="shared" si="188"/>
        <v>0.25</v>
      </c>
      <c r="Z832" s="547"/>
      <c r="AA832" s="548">
        <v>0.56874999999999998</v>
      </c>
      <c r="AB832" s="566">
        <f t="shared" si="189"/>
        <v>0</v>
      </c>
      <c r="AC832" s="566">
        <f t="shared" si="190"/>
        <v>0</v>
      </c>
      <c r="AD832" s="566">
        <f t="shared" si="191"/>
        <v>0</v>
      </c>
      <c r="AE832" s="566">
        <f t="shared" si="192"/>
        <v>0</v>
      </c>
      <c r="AF832" s="566">
        <f t="shared" si="193"/>
        <v>0</v>
      </c>
      <c r="AG832" s="566">
        <f t="shared" si="194"/>
        <v>0.5</v>
      </c>
      <c r="AH832" s="567">
        <f t="shared" si="195"/>
        <v>0.5</v>
      </c>
    </row>
    <row r="833" spans="18:34" x14ac:dyDescent="0.25">
      <c r="R833" s="548">
        <v>0.56944444444444398</v>
      </c>
      <c r="S833" s="564">
        <f t="shared" si="182"/>
        <v>0</v>
      </c>
      <c r="T833" s="564">
        <f t="shared" si="183"/>
        <v>0</v>
      </c>
      <c r="U833" s="564">
        <f t="shared" si="184"/>
        <v>0</v>
      </c>
      <c r="V833" s="564">
        <f t="shared" si="185"/>
        <v>0</v>
      </c>
      <c r="W833" s="564">
        <f t="shared" si="186"/>
        <v>0</v>
      </c>
      <c r="X833" s="564">
        <f t="shared" si="187"/>
        <v>0.25</v>
      </c>
      <c r="Y833" s="565">
        <f t="shared" si="188"/>
        <v>0.25</v>
      </c>
      <c r="Z833" s="547"/>
      <c r="AA833" s="548">
        <v>0.56944444444444398</v>
      </c>
      <c r="AB833" s="566">
        <f t="shared" si="189"/>
        <v>0</v>
      </c>
      <c r="AC833" s="566">
        <f t="shared" si="190"/>
        <v>0</v>
      </c>
      <c r="AD833" s="566">
        <f t="shared" si="191"/>
        <v>0</v>
      </c>
      <c r="AE833" s="566">
        <f t="shared" si="192"/>
        <v>0</v>
      </c>
      <c r="AF833" s="566">
        <f t="shared" si="193"/>
        <v>0</v>
      </c>
      <c r="AG833" s="566">
        <f t="shared" si="194"/>
        <v>0.5</v>
      </c>
      <c r="AH833" s="567">
        <f t="shared" si="195"/>
        <v>0.5</v>
      </c>
    </row>
    <row r="834" spans="18:34" x14ac:dyDescent="0.25">
      <c r="R834" s="548">
        <v>0.57013888888888797</v>
      </c>
      <c r="S834" s="564">
        <f t="shared" si="182"/>
        <v>0</v>
      </c>
      <c r="T834" s="564">
        <f t="shared" si="183"/>
        <v>0</v>
      </c>
      <c r="U834" s="564">
        <f t="shared" si="184"/>
        <v>0</v>
      </c>
      <c r="V834" s="564">
        <f t="shared" si="185"/>
        <v>0</v>
      </c>
      <c r="W834" s="564">
        <f t="shared" si="186"/>
        <v>0</v>
      </c>
      <c r="X834" s="564">
        <f t="shared" si="187"/>
        <v>0.25</v>
      </c>
      <c r="Y834" s="565">
        <f t="shared" si="188"/>
        <v>0.25</v>
      </c>
      <c r="Z834" s="547"/>
      <c r="AA834" s="548">
        <v>0.57013888888888797</v>
      </c>
      <c r="AB834" s="566">
        <f t="shared" si="189"/>
        <v>0</v>
      </c>
      <c r="AC834" s="566">
        <f t="shared" si="190"/>
        <v>0</v>
      </c>
      <c r="AD834" s="566">
        <f t="shared" si="191"/>
        <v>0</v>
      </c>
      <c r="AE834" s="566">
        <f t="shared" si="192"/>
        <v>0</v>
      </c>
      <c r="AF834" s="566">
        <f t="shared" si="193"/>
        <v>0</v>
      </c>
      <c r="AG834" s="566">
        <f t="shared" si="194"/>
        <v>0.5</v>
      </c>
      <c r="AH834" s="567">
        <f t="shared" si="195"/>
        <v>0.5</v>
      </c>
    </row>
    <row r="835" spans="18:34" x14ac:dyDescent="0.25">
      <c r="R835" s="548">
        <v>0.57083333333333297</v>
      </c>
      <c r="S835" s="564">
        <f t="shared" si="182"/>
        <v>0</v>
      </c>
      <c r="T835" s="564">
        <f t="shared" si="183"/>
        <v>0</v>
      </c>
      <c r="U835" s="564">
        <f t="shared" si="184"/>
        <v>0</v>
      </c>
      <c r="V835" s="564">
        <f t="shared" si="185"/>
        <v>0</v>
      </c>
      <c r="W835" s="564">
        <f t="shared" si="186"/>
        <v>0</v>
      </c>
      <c r="X835" s="564">
        <f t="shared" si="187"/>
        <v>0.25</v>
      </c>
      <c r="Y835" s="565">
        <f t="shared" si="188"/>
        <v>0.25</v>
      </c>
      <c r="Z835" s="547"/>
      <c r="AA835" s="548">
        <v>0.57083333333333297</v>
      </c>
      <c r="AB835" s="566">
        <f t="shared" si="189"/>
        <v>0</v>
      </c>
      <c r="AC835" s="566">
        <f t="shared" si="190"/>
        <v>0</v>
      </c>
      <c r="AD835" s="566">
        <f t="shared" si="191"/>
        <v>0</v>
      </c>
      <c r="AE835" s="566">
        <f t="shared" si="192"/>
        <v>0</v>
      </c>
      <c r="AF835" s="566">
        <f t="shared" si="193"/>
        <v>0</v>
      </c>
      <c r="AG835" s="566">
        <f t="shared" si="194"/>
        <v>0.5</v>
      </c>
      <c r="AH835" s="567">
        <f t="shared" si="195"/>
        <v>0.5</v>
      </c>
    </row>
    <row r="836" spans="18:34" x14ac:dyDescent="0.25">
      <c r="R836" s="548">
        <v>0.57152777777777697</v>
      </c>
      <c r="S836" s="564">
        <f t="shared" si="182"/>
        <v>0</v>
      </c>
      <c r="T836" s="564">
        <f t="shared" si="183"/>
        <v>0</v>
      </c>
      <c r="U836" s="564">
        <f t="shared" si="184"/>
        <v>0</v>
      </c>
      <c r="V836" s="564">
        <f t="shared" si="185"/>
        <v>0</v>
      </c>
      <c r="W836" s="564">
        <f t="shared" si="186"/>
        <v>0</v>
      </c>
      <c r="X836" s="564">
        <f t="shared" si="187"/>
        <v>0.25</v>
      </c>
      <c r="Y836" s="565">
        <f t="shared" si="188"/>
        <v>0.25</v>
      </c>
      <c r="Z836" s="547"/>
      <c r="AA836" s="548">
        <v>0.57152777777777697</v>
      </c>
      <c r="AB836" s="566">
        <f t="shared" si="189"/>
        <v>0</v>
      </c>
      <c r="AC836" s="566">
        <f t="shared" si="190"/>
        <v>0</v>
      </c>
      <c r="AD836" s="566">
        <f t="shared" si="191"/>
        <v>0</v>
      </c>
      <c r="AE836" s="566">
        <f t="shared" si="192"/>
        <v>0</v>
      </c>
      <c r="AF836" s="566">
        <f t="shared" si="193"/>
        <v>0</v>
      </c>
      <c r="AG836" s="566">
        <f t="shared" si="194"/>
        <v>0.5</v>
      </c>
      <c r="AH836" s="567">
        <f t="shared" si="195"/>
        <v>0.5</v>
      </c>
    </row>
    <row r="837" spans="18:34" x14ac:dyDescent="0.25">
      <c r="R837" s="548">
        <v>0.57222222222222197</v>
      </c>
      <c r="S837" s="564">
        <f t="shared" si="182"/>
        <v>0</v>
      </c>
      <c r="T837" s="564">
        <f t="shared" si="183"/>
        <v>0</v>
      </c>
      <c r="U837" s="564">
        <f t="shared" si="184"/>
        <v>0</v>
      </c>
      <c r="V837" s="564">
        <f t="shared" si="185"/>
        <v>0</v>
      </c>
      <c r="W837" s="564">
        <f t="shared" si="186"/>
        <v>0</v>
      </c>
      <c r="X837" s="564">
        <f t="shared" si="187"/>
        <v>0.25</v>
      </c>
      <c r="Y837" s="565">
        <f t="shared" si="188"/>
        <v>0.25</v>
      </c>
      <c r="Z837" s="547"/>
      <c r="AA837" s="548">
        <v>0.57222222222222197</v>
      </c>
      <c r="AB837" s="566">
        <f t="shared" si="189"/>
        <v>0</v>
      </c>
      <c r="AC837" s="566">
        <f t="shared" si="190"/>
        <v>0</v>
      </c>
      <c r="AD837" s="566">
        <f t="shared" si="191"/>
        <v>0</v>
      </c>
      <c r="AE837" s="566">
        <f t="shared" si="192"/>
        <v>0</v>
      </c>
      <c r="AF837" s="566">
        <f t="shared" si="193"/>
        <v>0</v>
      </c>
      <c r="AG837" s="566">
        <f t="shared" si="194"/>
        <v>0.5</v>
      </c>
      <c r="AH837" s="567">
        <f t="shared" si="195"/>
        <v>0.5</v>
      </c>
    </row>
    <row r="838" spans="18:34" x14ac:dyDescent="0.25">
      <c r="R838" s="548">
        <v>0.57291666666666596</v>
      </c>
      <c r="S838" s="564">
        <f t="shared" si="182"/>
        <v>0</v>
      </c>
      <c r="T838" s="564">
        <f t="shared" si="183"/>
        <v>0</v>
      </c>
      <c r="U838" s="564">
        <f t="shared" si="184"/>
        <v>0</v>
      </c>
      <c r="V838" s="564">
        <f t="shared" si="185"/>
        <v>0</v>
      </c>
      <c r="W838" s="564">
        <f t="shared" si="186"/>
        <v>0</v>
      </c>
      <c r="X838" s="564">
        <f t="shared" si="187"/>
        <v>0.25</v>
      </c>
      <c r="Y838" s="565">
        <f t="shared" si="188"/>
        <v>0.25</v>
      </c>
      <c r="Z838" s="547"/>
      <c r="AA838" s="548">
        <v>0.57291666666666596</v>
      </c>
      <c r="AB838" s="566">
        <f t="shared" si="189"/>
        <v>0</v>
      </c>
      <c r="AC838" s="566">
        <f t="shared" si="190"/>
        <v>0</v>
      </c>
      <c r="AD838" s="566">
        <f t="shared" si="191"/>
        <v>0</v>
      </c>
      <c r="AE838" s="566">
        <f t="shared" si="192"/>
        <v>0</v>
      </c>
      <c r="AF838" s="566">
        <f t="shared" si="193"/>
        <v>0</v>
      </c>
      <c r="AG838" s="566">
        <f t="shared" si="194"/>
        <v>0.5</v>
      </c>
      <c r="AH838" s="567">
        <f t="shared" si="195"/>
        <v>0.5</v>
      </c>
    </row>
    <row r="839" spans="18:34" x14ac:dyDescent="0.25">
      <c r="R839" s="548">
        <v>0.57361111111111096</v>
      </c>
      <c r="S839" s="564">
        <f t="shared" si="182"/>
        <v>0</v>
      </c>
      <c r="T839" s="564">
        <f t="shared" si="183"/>
        <v>0</v>
      </c>
      <c r="U839" s="564">
        <f t="shared" si="184"/>
        <v>0</v>
      </c>
      <c r="V839" s="564">
        <f t="shared" si="185"/>
        <v>0</v>
      </c>
      <c r="W839" s="564">
        <f t="shared" si="186"/>
        <v>0</v>
      </c>
      <c r="X839" s="564">
        <f t="shared" si="187"/>
        <v>0.25</v>
      </c>
      <c r="Y839" s="565">
        <f t="shared" si="188"/>
        <v>0.25</v>
      </c>
      <c r="Z839" s="547"/>
      <c r="AA839" s="548">
        <v>0.57361111111111096</v>
      </c>
      <c r="AB839" s="566">
        <f t="shared" si="189"/>
        <v>0</v>
      </c>
      <c r="AC839" s="566">
        <f t="shared" si="190"/>
        <v>0</v>
      </c>
      <c r="AD839" s="566">
        <f t="shared" si="191"/>
        <v>0</v>
      </c>
      <c r="AE839" s="566">
        <f t="shared" si="192"/>
        <v>0</v>
      </c>
      <c r="AF839" s="566">
        <f t="shared" si="193"/>
        <v>0</v>
      </c>
      <c r="AG839" s="566">
        <f t="shared" si="194"/>
        <v>0.5</v>
      </c>
      <c r="AH839" s="567">
        <f t="shared" si="195"/>
        <v>0.5</v>
      </c>
    </row>
    <row r="840" spans="18:34" x14ac:dyDescent="0.25">
      <c r="R840" s="548">
        <v>0.57430555555555496</v>
      </c>
      <c r="S840" s="564">
        <f t="shared" si="182"/>
        <v>0</v>
      </c>
      <c r="T840" s="564">
        <f t="shared" si="183"/>
        <v>0</v>
      </c>
      <c r="U840" s="564">
        <f t="shared" si="184"/>
        <v>0</v>
      </c>
      <c r="V840" s="564">
        <f t="shared" si="185"/>
        <v>0</v>
      </c>
      <c r="W840" s="564">
        <f t="shared" si="186"/>
        <v>0</v>
      </c>
      <c r="X840" s="564">
        <f t="shared" si="187"/>
        <v>0.25</v>
      </c>
      <c r="Y840" s="565">
        <f t="shared" si="188"/>
        <v>0.25</v>
      </c>
      <c r="Z840" s="547"/>
      <c r="AA840" s="548">
        <v>0.57430555555555496</v>
      </c>
      <c r="AB840" s="566">
        <f t="shared" si="189"/>
        <v>0</v>
      </c>
      <c r="AC840" s="566">
        <f t="shared" si="190"/>
        <v>0</v>
      </c>
      <c r="AD840" s="566">
        <f t="shared" si="191"/>
        <v>0</v>
      </c>
      <c r="AE840" s="566">
        <f t="shared" si="192"/>
        <v>0</v>
      </c>
      <c r="AF840" s="566">
        <f t="shared" si="193"/>
        <v>0</v>
      </c>
      <c r="AG840" s="566">
        <f t="shared" si="194"/>
        <v>0.5</v>
      </c>
      <c r="AH840" s="567">
        <f t="shared" si="195"/>
        <v>0.5</v>
      </c>
    </row>
    <row r="841" spans="18:34" x14ac:dyDescent="0.25">
      <c r="R841" s="548">
        <v>0.57499999999999996</v>
      </c>
      <c r="S841" s="564">
        <f t="shared" si="182"/>
        <v>0</v>
      </c>
      <c r="T841" s="564">
        <f t="shared" si="183"/>
        <v>0</v>
      </c>
      <c r="U841" s="564">
        <f t="shared" si="184"/>
        <v>0</v>
      </c>
      <c r="V841" s="564">
        <f t="shared" si="185"/>
        <v>0</v>
      </c>
      <c r="W841" s="564">
        <f t="shared" si="186"/>
        <v>0</v>
      </c>
      <c r="X841" s="564">
        <f t="shared" si="187"/>
        <v>0.25</v>
      </c>
      <c r="Y841" s="565">
        <f t="shared" si="188"/>
        <v>0.25</v>
      </c>
      <c r="Z841" s="547"/>
      <c r="AA841" s="548">
        <v>0.57499999999999996</v>
      </c>
      <c r="AB841" s="566">
        <f t="shared" si="189"/>
        <v>0</v>
      </c>
      <c r="AC841" s="566">
        <f t="shared" si="190"/>
        <v>0</v>
      </c>
      <c r="AD841" s="566">
        <f t="shared" si="191"/>
        <v>0</v>
      </c>
      <c r="AE841" s="566">
        <f t="shared" si="192"/>
        <v>0</v>
      </c>
      <c r="AF841" s="566">
        <f t="shared" si="193"/>
        <v>0</v>
      </c>
      <c r="AG841" s="566">
        <f t="shared" si="194"/>
        <v>0.5</v>
      </c>
      <c r="AH841" s="567">
        <f t="shared" si="195"/>
        <v>0.5</v>
      </c>
    </row>
    <row r="842" spans="18:34" x14ac:dyDescent="0.25">
      <c r="R842" s="548">
        <v>0.57569444444444395</v>
      </c>
      <c r="S842" s="564">
        <f t="shared" si="182"/>
        <v>0</v>
      </c>
      <c r="T842" s="564">
        <f t="shared" si="183"/>
        <v>0</v>
      </c>
      <c r="U842" s="564">
        <f t="shared" si="184"/>
        <v>0</v>
      </c>
      <c r="V842" s="564">
        <f t="shared" si="185"/>
        <v>0</v>
      </c>
      <c r="W842" s="564">
        <f t="shared" si="186"/>
        <v>0</v>
      </c>
      <c r="X842" s="564">
        <f t="shared" si="187"/>
        <v>0.25</v>
      </c>
      <c r="Y842" s="565">
        <f t="shared" si="188"/>
        <v>0.25</v>
      </c>
      <c r="Z842" s="547"/>
      <c r="AA842" s="548">
        <v>0.57569444444444395</v>
      </c>
      <c r="AB842" s="566">
        <f t="shared" si="189"/>
        <v>0</v>
      </c>
      <c r="AC842" s="566">
        <f t="shared" si="190"/>
        <v>0</v>
      </c>
      <c r="AD842" s="566">
        <f t="shared" si="191"/>
        <v>0</v>
      </c>
      <c r="AE842" s="566">
        <f t="shared" si="192"/>
        <v>0</v>
      </c>
      <c r="AF842" s="566">
        <f t="shared" si="193"/>
        <v>0</v>
      </c>
      <c r="AG842" s="566">
        <f t="shared" si="194"/>
        <v>0.5</v>
      </c>
      <c r="AH842" s="567">
        <f t="shared" si="195"/>
        <v>0.5</v>
      </c>
    </row>
    <row r="843" spans="18:34" x14ac:dyDescent="0.25">
      <c r="R843" s="548">
        <v>0.57638888888888895</v>
      </c>
      <c r="S843" s="564">
        <f t="shared" si="182"/>
        <v>0</v>
      </c>
      <c r="T843" s="564">
        <f t="shared" si="183"/>
        <v>0</v>
      </c>
      <c r="U843" s="564">
        <f t="shared" si="184"/>
        <v>0</v>
      </c>
      <c r="V843" s="564">
        <f t="shared" si="185"/>
        <v>0</v>
      </c>
      <c r="W843" s="564">
        <f t="shared" si="186"/>
        <v>0</v>
      </c>
      <c r="X843" s="564">
        <f t="shared" si="187"/>
        <v>0.25</v>
      </c>
      <c r="Y843" s="565">
        <f t="shared" si="188"/>
        <v>0.25</v>
      </c>
      <c r="Z843" s="547"/>
      <c r="AA843" s="548">
        <v>0.57638888888888895</v>
      </c>
      <c r="AB843" s="566">
        <f t="shared" si="189"/>
        <v>0</v>
      </c>
      <c r="AC843" s="566">
        <f t="shared" si="190"/>
        <v>0</v>
      </c>
      <c r="AD843" s="566">
        <f t="shared" si="191"/>
        <v>0</v>
      </c>
      <c r="AE843" s="566">
        <f t="shared" si="192"/>
        <v>0</v>
      </c>
      <c r="AF843" s="566">
        <f t="shared" si="193"/>
        <v>0</v>
      </c>
      <c r="AG843" s="566">
        <f t="shared" si="194"/>
        <v>0.5</v>
      </c>
      <c r="AH843" s="567">
        <f t="shared" si="195"/>
        <v>0.5</v>
      </c>
    </row>
    <row r="844" spans="18:34" x14ac:dyDescent="0.25">
      <c r="R844" s="548">
        <v>0.57708333333333295</v>
      </c>
      <c r="S844" s="564">
        <f t="shared" si="182"/>
        <v>0</v>
      </c>
      <c r="T844" s="564">
        <f t="shared" si="183"/>
        <v>0</v>
      </c>
      <c r="U844" s="564">
        <f t="shared" si="184"/>
        <v>0</v>
      </c>
      <c r="V844" s="564">
        <f t="shared" si="185"/>
        <v>0</v>
      </c>
      <c r="W844" s="564">
        <f t="shared" si="186"/>
        <v>0</v>
      </c>
      <c r="X844" s="564">
        <f t="shared" si="187"/>
        <v>0.25</v>
      </c>
      <c r="Y844" s="565">
        <f t="shared" si="188"/>
        <v>0.25</v>
      </c>
      <c r="Z844" s="547"/>
      <c r="AA844" s="548">
        <v>0.57708333333333295</v>
      </c>
      <c r="AB844" s="566">
        <f t="shared" si="189"/>
        <v>0</v>
      </c>
      <c r="AC844" s="566">
        <f t="shared" si="190"/>
        <v>0</v>
      </c>
      <c r="AD844" s="566">
        <f t="shared" si="191"/>
        <v>0</v>
      </c>
      <c r="AE844" s="566">
        <f t="shared" si="192"/>
        <v>0</v>
      </c>
      <c r="AF844" s="566">
        <f t="shared" si="193"/>
        <v>0</v>
      </c>
      <c r="AG844" s="566">
        <f t="shared" si="194"/>
        <v>0.5</v>
      </c>
      <c r="AH844" s="567">
        <f t="shared" si="195"/>
        <v>0.5</v>
      </c>
    </row>
    <row r="845" spans="18:34" x14ac:dyDescent="0.25">
      <c r="R845" s="548">
        <v>0.57777777777777695</v>
      </c>
      <c r="S845" s="564">
        <f t="shared" si="182"/>
        <v>0</v>
      </c>
      <c r="T845" s="564">
        <f t="shared" si="183"/>
        <v>0</v>
      </c>
      <c r="U845" s="564">
        <f t="shared" si="184"/>
        <v>0</v>
      </c>
      <c r="V845" s="564">
        <f t="shared" si="185"/>
        <v>0</v>
      </c>
      <c r="W845" s="564">
        <f t="shared" si="186"/>
        <v>0</v>
      </c>
      <c r="X845" s="564">
        <f t="shared" si="187"/>
        <v>0.25</v>
      </c>
      <c r="Y845" s="565">
        <f t="shared" si="188"/>
        <v>0.25</v>
      </c>
      <c r="Z845" s="547"/>
      <c r="AA845" s="548">
        <v>0.57777777777777695</v>
      </c>
      <c r="AB845" s="566">
        <f t="shared" si="189"/>
        <v>0</v>
      </c>
      <c r="AC845" s="566">
        <f t="shared" si="190"/>
        <v>0</v>
      </c>
      <c r="AD845" s="566">
        <f t="shared" si="191"/>
        <v>0</v>
      </c>
      <c r="AE845" s="566">
        <f t="shared" si="192"/>
        <v>0</v>
      </c>
      <c r="AF845" s="566">
        <f t="shared" si="193"/>
        <v>0</v>
      </c>
      <c r="AG845" s="566">
        <f t="shared" si="194"/>
        <v>0.5</v>
      </c>
      <c r="AH845" s="567">
        <f t="shared" si="195"/>
        <v>0.5</v>
      </c>
    </row>
    <row r="846" spans="18:34" x14ac:dyDescent="0.25">
      <c r="R846" s="548">
        <v>0.57847222222222205</v>
      </c>
      <c r="S846" s="564">
        <f t="shared" si="182"/>
        <v>0</v>
      </c>
      <c r="T846" s="564">
        <f t="shared" si="183"/>
        <v>0</v>
      </c>
      <c r="U846" s="564">
        <f t="shared" si="184"/>
        <v>0</v>
      </c>
      <c r="V846" s="564">
        <f t="shared" si="185"/>
        <v>0</v>
      </c>
      <c r="W846" s="564">
        <f t="shared" si="186"/>
        <v>0</v>
      </c>
      <c r="X846" s="564">
        <f t="shared" si="187"/>
        <v>0.25</v>
      </c>
      <c r="Y846" s="565">
        <f t="shared" si="188"/>
        <v>0.25</v>
      </c>
      <c r="Z846" s="547"/>
      <c r="AA846" s="548">
        <v>0.57847222222222205</v>
      </c>
      <c r="AB846" s="566">
        <f t="shared" si="189"/>
        <v>0</v>
      </c>
      <c r="AC846" s="566">
        <f t="shared" si="190"/>
        <v>0</v>
      </c>
      <c r="AD846" s="566">
        <f t="shared" si="191"/>
        <v>0</v>
      </c>
      <c r="AE846" s="566">
        <f t="shared" si="192"/>
        <v>0</v>
      </c>
      <c r="AF846" s="566">
        <f t="shared" si="193"/>
        <v>0</v>
      </c>
      <c r="AG846" s="566">
        <f t="shared" si="194"/>
        <v>0.5</v>
      </c>
      <c r="AH846" s="567">
        <f t="shared" si="195"/>
        <v>0.5</v>
      </c>
    </row>
    <row r="847" spans="18:34" x14ac:dyDescent="0.25">
      <c r="R847" s="548">
        <v>0.57916666666666605</v>
      </c>
      <c r="S847" s="564">
        <f t="shared" si="182"/>
        <v>0</v>
      </c>
      <c r="T847" s="564">
        <f t="shared" si="183"/>
        <v>0</v>
      </c>
      <c r="U847" s="564">
        <f t="shared" si="184"/>
        <v>0</v>
      </c>
      <c r="V847" s="564">
        <f t="shared" si="185"/>
        <v>0</v>
      </c>
      <c r="W847" s="564">
        <f t="shared" si="186"/>
        <v>0</v>
      </c>
      <c r="X847" s="564">
        <f t="shared" si="187"/>
        <v>0.25</v>
      </c>
      <c r="Y847" s="565">
        <f t="shared" si="188"/>
        <v>0.25</v>
      </c>
      <c r="Z847" s="547"/>
      <c r="AA847" s="548">
        <v>0.57916666666666605</v>
      </c>
      <c r="AB847" s="566">
        <f t="shared" si="189"/>
        <v>0</v>
      </c>
      <c r="AC847" s="566">
        <f t="shared" si="190"/>
        <v>0</v>
      </c>
      <c r="AD847" s="566">
        <f t="shared" si="191"/>
        <v>0</v>
      </c>
      <c r="AE847" s="566">
        <f t="shared" si="192"/>
        <v>0</v>
      </c>
      <c r="AF847" s="566">
        <f t="shared" si="193"/>
        <v>0</v>
      </c>
      <c r="AG847" s="566">
        <f t="shared" si="194"/>
        <v>0.5</v>
      </c>
      <c r="AH847" s="567">
        <f t="shared" si="195"/>
        <v>0.5</v>
      </c>
    </row>
    <row r="848" spans="18:34" x14ac:dyDescent="0.25">
      <c r="R848" s="548">
        <v>0.57986111111111105</v>
      </c>
      <c r="S848" s="564">
        <f t="shared" si="182"/>
        <v>0</v>
      </c>
      <c r="T848" s="564">
        <f t="shared" si="183"/>
        <v>0</v>
      </c>
      <c r="U848" s="564">
        <f t="shared" si="184"/>
        <v>0</v>
      </c>
      <c r="V848" s="564">
        <f t="shared" si="185"/>
        <v>0</v>
      </c>
      <c r="W848" s="564">
        <f t="shared" si="186"/>
        <v>0</v>
      </c>
      <c r="X848" s="564">
        <f t="shared" si="187"/>
        <v>0.25</v>
      </c>
      <c r="Y848" s="565">
        <f t="shared" si="188"/>
        <v>0.25</v>
      </c>
      <c r="Z848" s="547"/>
      <c r="AA848" s="548">
        <v>0.57986111111111105</v>
      </c>
      <c r="AB848" s="566">
        <f t="shared" si="189"/>
        <v>0</v>
      </c>
      <c r="AC848" s="566">
        <f t="shared" si="190"/>
        <v>0</v>
      </c>
      <c r="AD848" s="566">
        <f t="shared" si="191"/>
        <v>0</v>
      </c>
      <c r="AE848" s="566">
        <f t="shared" si="192"/>
        <v>0</v>
      </c>
      <c r="AF848" s="566">
        <f t="shared" si="193"/>
        <v>0</v>
      </c>
      <c r="AG848" s="566">
        <f t="shared" si="194"/>
        <v>0.5</v>
      </c>
      <c r="AH848" s="567">
        <f t="shared" si="195"/>
        <v>0.5</v>
      </c>
    </row>
    <row r="849" spans="18:34" x14ac:dyDescent="0.25">
      <c r="R849" s="548">
        <v>0.58055555555555505</v>
      </c>
      <c r="S849" s="564">
        <f t="shared" si="182"/>
        <v>0</v>
      </c>
      <c r="T849" s="564">
        <f t="shared" si="183"/>
        <v>0</v>
      </c>
      <c r="U849" s="564">
        <f t="shared" si="184"/>
        <v>0</v>
      </c>
      <c r="V849" s="564">
        <f t="shared" si="185"/>
        <v>0</v>
      </c>
      <c r="W849" s="564">
        <f t="shared" si="186"/>
        <v>0</v>
      </c>
      <c r="X849" s="564">
        <f t="shared" si="187"/>
        <v>0.25</v>
      </c>
      <c r="Y849" s="565">
        <f t="shared" si="188"/>
        <v>0.25</v>
      </c>
      <c r="Z849" s="547"/>
      <c r="AA849" s="548">
        <v>0.58055555555555505</v>
      </c>
      <c r="AB849" s="566">
        <f t="shared" si="189"/>
        <v>0</v>
      </c>
      <c r="AC849" s="566">
        <f t="shared" si="190"/>
        <v>0</v>
      </c>
      <c r="AD849" s="566">
        <f t="shared" si="191"/>
        <v>0</v>
      </c>
      <c r="AE849" s="566">
        <f t="shared" si="192"/>
        <v>0</v>
      </c>
      <c r="AF849" s="566">
        <f t="shared" si="193"/>
        <v>0</v>
      </c>
      <c r="AG849" s="566">
        <f t="shared" si="194"/>
        <v>0.5</v>
      </c>
      <c r="AH849" s="567">
        <f t="shared" si="195"/>
        <v>0.5</v>
      </c>
    </row>
    <row r="850" spans="18:34" x14ac:dyDescent="0.25">
      <c r="R850" s="548">
        <v>0.58125000000000004</v>
      </c>
      <c r="S850" s="564">
        <f t="shared" si="182"/>
        <v>0</v>
      </c>
      <c r="T850" s="564">
        <f t="shared" si="183"/>
        <v>0</v>
      </c>
      <c r="U850" s="564">
        <f t="shared" si="184"/>
        <v>0</v>
      </c>
      <c r="V850" s="564">
        <f t="shared" si="185"/>
        <v>0</v>
      </c>
      <c r="W850" s="564">
        <f t="shared" si="186"/>
        <v>0</v>
      </c>
      <c r="X850" s="564">
        <f t="shared" si="187"/>
        <v>0.25</v>
      </c>
      <c r="Y850" s="565">
        <f t="shared" si="188"/>
        <v>0.25</v>
      </c>
      <c r="Z850" s="547"/>
      <c r="AA850" s="548">
        <v>0.58125000000000004</v>
      </c>
      <c r="AB850" s="566">
        <f t="shared" si="189"/>
        <v>0</v>
      </c>
      <c r="AC850" s="566">
        <f t="shared" si="190"/>
        <v>0</v>
      </c>
      <c r="AD850" s="566">
        <f t="shared" si="191"/>
        <v>0</v>
      </c>
      <c r="AE850" s="566">
        <f t="shared" si="192"/>
        <v>0</v>
      </c>
      <c r="AF850" s="566">
        <f t="shared" si="193"/>
        <v>0</v>
      </c>
      <c r="AG850" s="566">
        <f t="shared" si="194"/>
        <v>0.5</v>
      </c>
      <c r="AH850" s="567">
        <f t="shared" si="195"/>
        <v>0.5</v>
      </c>
    </row>
    <row r="851" spans="18:34" x14ac:dyDescent="0.25">
      <c r="R851" s="548">
        <v>0.58194444444444404</v>
      </c>
      <c r="S851" s="564">
        <f t="shared" si="182"/>
        <v>0</v>
      </c>
      <c r="T851" s="564">
        <f t="shared" si="183"/>
        <v>0</v>
      </c>
      <c r="U851" s="564">
        <f t="shared" si="184"/>
        <v>0</v>
      </c>
      <c r="V851" s="564">
        <f t="shared" si="185"/>
        <v>0</v>
      </c>
      <c r="W851" s="564">
        <f t="shared" si="186"/>
        <v>0</v>
      </c>
      <c r="X851" s="564">
        <f t="shared" si="187"/>
        <v>0.25</v>
      </c>
      <c r="Y851" s="565">
        <f t="shared" si="188"/>
        <v>0.25</v>
      </c>
      <c r="Z851" s="547"/>
      <c r="AA851" s="548">
        <v>0.58194444444444404</v>
      </c>
      <c r="AB851" s="566">
        <f t="shared" si="189"/>
        <v>0</v>
      </c>
      <c r="AC851" s="566">
        <f t="shared" si="190"/>
        <v>0</v>
      </c>
      <c r="AD851" s="566">
        <f t="shared" si="191"/>
        <v>0</v>
      </c>
      <c r="AE851" s="566">
        <f t="shared" si="192"/>
        <v>0</v>
      </c>
      <c r="AF851" s="566">
        <f t="shared" si="193"/>
        <v>0</v>
      </c>
      <c r="AG851" s="566">
        <f t="shared" si="194"/>
        <v>0.5</v>
      </c>
      <c r="AH851" s="567">
        <f t="shared" si="195"/>
        <v>0.5</v>
      </c>
    </row>
    <row r="852" spans="18:34" x14ac:dyDescent="0.25">
      <c r="R852" s="548">
        <v>0.58263888888888804</v>
      </c>
      <c r="S852" s="564">
        <f t="shared" si="182"/>
        <v>0</v>
      </c>
      <c r="T852" s="564">
        <f t="shared" si="183"/>
        <v>0</v>
      </c>
      <c r="U852" s="564">
        <f t="shared" si="184"/>
        <v>0</v>
      </c>
      <c r="V852" s="564">
        <f t="shared" si="185"/>
        <v>0</v>
      </c>
      <c r="W852" s="564">
        <f t="shared" si="186"/>
        <v>0</v>
      </c>
      <c r="X852" s="564">
        <f t="shared" si="187"/>
        <v>0.25</v>
      </c>
      <c r="Y852" s="565">
        <f t="shared" si="188"/>
        <v>0.25</v>
      </c>
      <c r="Z852" s="547"/>
      <c r="AA852" s="548">
        <v>0.58263888888888804</v>
      </c>
      <c r="AB852" s="566">
        <f t="shared" si="189"/>
        <v>0</v>
      </c>
      <c r="AC852" s="566">
        <f t="shared" si="190"/>
        <v>0</v>
      </c>
      <c r="AD852" s="566">
        <f t="shared" si="191"/>
        <v>0</v>
      </c>
      <c r="AE852" s="566">
        <f t="shared" si="192"/>
        <v>0</v>
      </c>
      <c r="AF852" s="566">
        <f t="shared" si="193"/>
        <v>0</v>
      </c>
      <c r="AG852" s="566">
        <f t="shared" si="194"/>
        <v>0.5</v>
      </c>
      <c r="AH852" s="567">
        <f t="shared" si="195"/>
        <v>0.5</v>
      </c>
    </row>
    <row r="853" spans="18:34" x14ac:dyDescent="0.25">
      <c r="R853" s="548">
        <v>0.58333333333333304</v>
      </c>
      <c r="S853" s="564">
        <f t="shared" si="182"/>
        <v>0</v>
      </c>
      <c r="T853" s="564">
        <f t="shared" si="183"/>
        <v>0</v>
      </c>
      <c r="U853" s="564">
        <f t="shared" si="184"/>
        <v>0</v>
      </c>
      <c r="V853" s="564">
        <f t="shared" si="185"/>
        <v>0</v>
      </c>
      <c r="W853" s="564">
        <f t="shared" si="186"/>
        <v>0</v>
      </c>
      <c r="X853" s="564">
        <f t="shared" si="187"/>
        <v>0.25</v>
      </c>
      <c r="Y853" s="565">
        <f t="shared" si="188"/>
        <v>0.25</v>
      </c>
      <c r="Z853" s="547"/>
      <c r="AA853" s="548">
        <v>0.58333333333333304</v>
      </c>
      <c r="AB853" s="566">
        <f t="shared" si="189"/>
        <v>0</v>
      </c>
      <c r="AC853" s="566">
        <f t="shared" si="190"/>
        <v>0</v>
      </c>
      <c r="AD853" s="566">
        <f t="shared" si="191"/>
        <v>0</v>
      </c>
      <c r="AE853" s="566">
        <f t="shared" si="192"/>
        <v>0</v>
      </c>
      <c r="AF853" s="566">
        <f t="shared" si="193"/>
        <v>0</v>
      </c>
      <c r="AG853" s="566">
        <f t="shared" si="194"/>
        <v>0.5</v>
      </c>
      <c r="AH853" s="567">
        <f t="shared" si="195"/>
        <v>0.5</v>
      </c>
    </row>
    <row r="854" spans="18:34" x14ac:dyDescent="0.25">
      <c r="R854" s="548">
        <v>0.58402777777777704</v>
      </c>
      <c r="S854" s="564">
        <f t="shared" si="182"/>
        <v>0</v>
      </c>
      <c r="T854" s="564">
        <f t="shared" si="183"/>
        <v>0</v>
      </c>
      <c r="U854" s="564">
        <f t="shared" si="184"/>
        <v>0</v>
      </c>
      <c r="V854" s="564">
        <f t="shared" si="185"/>
        <v>0</v>
      </c>
      <c r="W854" s="564">
        <f t="shared" si="186"/>
        <v>0</v>
      </c>
      <c r="X854" s="564">
        <f t="shared" si="187"/>
        <v>0.25</v>
      </c>
      <c r="Y854" s="565">
        <f t="shared" si="188"/>
        <v>0.25</v>
      </c>
      <c r="Z854" s="547"/>
      <c r="AA854" s="548">
        <v>0.58402777777777704</v>
      </c>
      <c r="AB854" s="566">
        <f t="shared" si="189"/>
        <v>0</v>
      </c>
      <c r="AC854" s="566">
        <f t="shared" si="190"/>
        <v>0</v>
      </c>
      <c r="AD854" s="566">
        <f t="shared" si="191"/>
        <v>0</v>
      </c>
      <c r="AE854" s="566">
        <f t="shared" si="192"/>
        <v>0</v>
      </c>
      <c r="AF854" s="566">
        <f t="shared" si="193"/>
        <v>0</v>
      </c>
      <c r="AG854" s="566">
        <f t="shared" si="194"/>
        <v>0.5</v>
      </c>
      <c r="AH854" s="567">
        <f t="shared" si="195"/>
        <v>0.5</v>
      </c>
    </row>
    <row r="855" spans="18:34" x14ac:dyDescent="0.25">
      <c r="R855" s="548">
        <v>0.58472222222222203</v>
      </c>
      <c r="S855" s="564">
        <f t="shared" si="182"/>
        <v>0</v>
      </c>
      <c r="T855" s="564">
        <f t="shared" si="183"/>
        <v>0</v>
      </c>
      <c r="U855" s="564">
        <f t="shared" si="184"/>
        <v>0</v>
      </c>
      <c r="V855" s="564">
        <f t="shared" si="185"/>
        <v>0</v>
      </c>
      <c r="W855" s="564">
        <f t="shared" si="186"/>
        <v>0</v>
      </c>
      <c r="X855" s="564">
        <f t="shared" si="187"/>
        <v>0.25</v>
      </c>
      <c r="Y855" s="565">
        <f t="shared" si="188"/>
        <v>0.25</v>
      </c>
      <c r="Z855" s="547"/>
      <c r="AA855" s="548">
        <v>0.58472222222222203</v>
      </c>
      <c r="AB855" s="566">
        <f t="shared" si="189"/>
        <v>0</v>
      </c>
      <c r="AC855" s="566">
        <f t="shared" si="190"/>
        <v>0</v>
      </c>
      <c r="AD855" s="566">
        <f t="shared" si="191"/>
        <v>0</v>
      </c>
      <c r="AE855" s="566">
        <f t="shared" si="192"/>
        <v>0</v>
      </c>
      <c r="AF855" s="566">
        <f t="shared" si="193"/>
        <v>0</v>
      </c>
      <c r="AG855" s="566">
        <f t="shared" si="194"/>
        <v>0.5</v>
      </c>
      <c r="AH855" s="567">
        <f t="shared" si="195"/>
        <v>0.5</v>
      </c>
    </row>
    <row r="856" spans="18:34" x14ac:dyDescent="0.25">
      <c r="R856" s="548">
        <v>0.58541666666666603</v>
      </c>
      <c r="S856" s="564">
        <f t="shared" si="182"/>
        <v>0</v>
      </c>
      <c r="T856" s="564">
        <f t="shared" si="183"/>
        <v>0</v>
      </c>
      <c r="U856" s="564">
        <f t="shared" si="184"/>
        <v>0</v>
      </c>
      <c r="V856" s="564">
        <f t="shared" si="185"/>
        <v>0</v>
      </c>
      <c r="W856" s="564">
        <f t="shared" si="186"/>
        <v>0</v>
      </c>
      <c r="X856" s="564">
        <f t="shared" si="187"/>
        <v>0.25</v>
      </c>
      <c r="Y856" s="565">
        <f t="shared" si="188"/>
        <v>0.25</v>
      </c>
      <c r="Z856" s="547"/>
      <c r="AA856" s="548">
        <v>0.58541666666666603</v>
      </c>
      <c r="AB856" s="566">
        <f t="shared" si="189"/>
        <v>0</v>
      </c>
      <c r="AC856" s="566">
        <f t="shared" si="190"/>
        <v>0</v>
      </c>
      <c r="AD856" s="566">
        <f t="shared" si="191"/>
        <v>0</v>
      </c>
      <c r="AE856" s="566">
        <f t="shared" si="192"/>
        <v>0</v>
      </c>
      <c r="AF856" s="566">
        <f t="shared" si="193"/>
        <v>0</v>
      </c>
      <c r="AG856" s="566">
        <f t="shared" si="194"/>
        <v>0.5</v>
      </c>
      <c r="AH856" s="567">
        <f t="shared" si="195"/>
        <v>0.5</v>
      </c>
    </row>
    <row r="857" spans="18:34" x14ac:dyDescent="0.25">
      <c r="R857" s="548">
        <v>0.58611111111111103</v>
      </c>
      <c r="S857" s="564">
        <f t="shared" si="182"/>
        <v>0</v>
      </c>
      <c r="T857" s="564">
        <f t="shared" si="183"/>
        <v>0</v>
      </c>
      <c r="U857" s="564">
        <f t="shared" si="184"/>
        <v>0</v>
      </c>
      <c r="V857" s="564">
        <f t="shared" si="185"/>
        <v>0</v>
      </c>
      <c r="W857" s="564">
        <f t="shared" si="186"/>
        <v>0</v>
      </c>
      <c r="X857" s="564">
        <f t="shared" si="187"/>
        <v>0.25</v>
      </c>
      <c r="Y857" s="565">
        <f t="shared" si="188"/>
        <v>0.25</v>
      </c>
      <c r="Z857" s="547"/>
      <c r="AA857" s="548">
        <v>0.58611111111111103</v>
      </c>
      <c r="AB857" s="566">
        <f t="shared" si="189"/>
        <v>0</v>
      </c>
      <c r="AC857" s="566">
        <f t="shared" si="190"/>
        <v>0</v>
      </c>
      <c r="AD857" s="566">
        <f t="shared" si="191"/>
        <v>0</v>
      </c>
      <c r="AE857" s="566">
        <f t="shared" si="192"/>
        <v>0</v>
      </c>
      <c r="AF857" s="566">
        <f t="shared" si="193"/>
        <v>0</v>
      </c>
      <c r="AG857" s="566">
        <f t="shared" si="194"/>
        <v>0.5</v>
      </c>
      <c r="AH857" s="567">
        <f t="shared" si="195"/>
        <v>0.5</v>
      </c>
    </row>
    <row r="858" spans="18:34" x14ac:dyDescent="0.25">
      <c r="R858" s="548">
        <v>0.58680555555555503</v>
      </c>
      <c r="S858" s="564">
        <f t="shared" si="182"/>
        <v>0</v>
      </c>
      <c r="T858" s="564">
        <f t="shared" si="183"/>
        <v>0</v>
      </c>
      <c r="U858" s="564">
        <f t="shared" si="184"/>
        <v>0</v>
      </c>
      <c r="V858" s="564">
        <f t="shared" si="185"/>
        <v>0</v>
      </c>
      <c r="W858" s="564">
        <f t="shared" si="186"/>
        <v>0</v>
      </c>
      <c r="X858" s="564">
        <f t="shared" si="187"/>
        <v>0.25</v>
      </c>
      <c r="Y858" s="565">
        <f t="shared" si="188"/>
        <v>0.25</v>
      </c>
      <c r="Z858" s="547"/>
      <c r="AA858" s="548">
        <v>0.58680555555555503</v>
      </c>
      <c r="AB858" s="566">
        <f t="shared" si="189"/>
        <v>0</v>
      </c>
      <c r="AC858" s="566">
        <f t="shared" si="190"/>
        <v>0</v>
      </c>
      <c r="AD858" s="566">
        <f t="shared" si="191"/>
        <v>0</v>
      </c>
      <c r="AE858" s="566">
        <f t="shared" si="192"/>
        <v>0</v>
      </c>
      <c r="AF858" s="566">
        <f t="shared" si="193"/>
        <v>0</v>
      </c>
      <c r="AG858" s="566">
        <f t="shared" si="194"/>
        <v>0.5</v>
      </c>
      <c r="AH858" s="567">
        <f t="shared" si="195"/>
        <v>0.5</v>
      </c>
    </row>
    <row r="859" spans="18:34" x14ac:dyDescent="0.25">
      <c r="R859" s="548">
        <v>0.58750000000000002</v>
      </c>
      <c r="S859" s="564">
        <f t="shared" si="182"/>
        <v>0</v>
      </c>
      <c r="T859" s="564">
        <f t="shared" si="183"/>
        <v>0</v>
      </c>
      <c r="U859" s="564">
        <f t="shared" si="184"/>
        <v>0</v>
      </c>
      <c r="V859" s="564">
        <f t="shared" si="185"/>
        <v>0</v>
      </c>
      <c r="W859" s="564">
        <f t="shared" si="186"/>
        <v>0</v>
      </c>
      <c r="X859" s="564">
        <f t="shared" si="187"/>
        <v>0.25</v>
      </c>
      <c r="Y859" s="565">
        <f t="shared" si="188"/>
        <v>0.25</v>
      </c>
      <c r="Z859" s="547"/>
      <c r="AA859" s="548">
        <v>0.58750000000000002</v>
      </c>
      <c r="AB859" s="566">
        <f t="shared" si="189"/>
        <v>0</v>
      </c>
      <c r="AC859" s="566">
        <f t="shared" si="190"/>
        <v>0</v>
      </c>
      <c r="AD859" s="566">
        <f t="shared" si="191"/>
        <v>0</v>
      </c>
      <c r="AE859" s="566">
        <f t="shared" si="192"/>
        <v>0</v>
      </c>
      <c r="AF859" s="566">
        <f t="shared" si="193"/>
        <v>0</v>
      </c>
      <c r="AG859" s="566">
        <f t="shared" si="194"/>
        <v>0.5</v>
      </c>
      <c r="AH859" s="567">
        <f t="shared" si="195"/>
        <v>0.5</v>
      </c>
    </row>
    <row r="860" spans="18:34" x14ac:dyDescent="0.25">
      <c r="R860" s="548">
        <v>0.58819444444444402</v>
      </c>
      <c r="S860" s="564">
        <f t="shared" si="182"/>
        <v>0</v>
      </c>
      <c r="T860" s="564">
        <f t="shared" si="183"/>
        <v>0</v>
      </c>
      <c r="U860" s="564">
        <f t="shared" si="184"/>
        <v>0</v>
      </c>
      <c r="V860" s="564">
        <f t="shared" si="185"/>
        <v>0</v>
      </c>
      <c r="W860" s="564">
        <f t="shared" si="186"/>
        <v>0</v>
      </c>
      <c r="X860" s="564">
        <f t="shared" si="187"/>
        <v>0.25</v>
      </c>
      <c r="Y860" s="565">
        <f t="shared" si="188"/>
        <v>0.25</v>
      </c>
      <c r="Z860" s="547"/>
      <c r="AA860" s="548">
        <v>0.58819444444444402</v>
      </c>
      <c r="AB860" s="566">
        <f t="shared" si="189"/>
        <v>0</v>
      </c>
      <c r="AC860" s="566">
        <f t="shared" si="190"/>
        <v>0</v>
      </c>
      <c r="AD860" s="566">
        <f t="shared" si="191"/>
        <v>0</v>
      </c>
      <c r="AE860" s="566">
        <f t="shared" si="192"/>
        <v>0</v>
      </c>
      <c r="AF860" s="566">
        <f t="shared" si="193"/>
        <v>0</v>
      </c>
      <c r="AG860" s="566">
        <f t="shared" si="194"/>
        <v>0.5</v>
      </c>
      <c r="AH860" s="567">
        <f t="shared" si="195"/>
        <v>0.5</v>
      </c>
    </row>
    <row r="861" spans="18:34" x14ac:dyDescent="0.25">
      <c r="R861" s="548">
        <v>0.58888888888888802</v>
      </c>
      <c r="S861" s="564">
        <f t="shared" si="182"/>
        <v>0</v>
      </c>
      <c r="T861" s="564">
        <f t="shared" si="183"/>
        <v>0</v>
      </c>
      <c r="U861" s="564">
        <f t="shared" si="184"/>
        <v>0</v>
      </c>
      <c r="V861" s="564">
        <f t="shared" si="185"/>
        <v>0</v>
      </c>
      <c r="W861" s="564">
        <f t="shared" si="186"/>
        <v>0</v>
      </c>
      <c r="X861" s="564">
        <f t="shared" si="187"/>
        <v>0.25</v>
      </c>
      <c r="Y861" s="565">
        <f t="shared" si="188"/>
        <v>0.25</v>
      </c>
      <c r="Z861" s="547"/>
      <c r="AA861" s="548">
        <v>0.58888888888888802</v>
      </c>
      <c r="AB861" s="566">
        <f t="shared" si="189"/>
        <v>0</v>
      </c>
      <c r="AC861" s="566">
        <f t="shared" si="190"/>
        <v>0</v>
      </c>
      <c r="AD861" s="566">
        <f t="shared" si="191"/>
        <v>0</v>
      </c>
      <c r="AE861" s="566">
        <f t="shared" si="192"/>
        <v>0</v>
      </c>
      <c r="AF861" s="566">
        <f t="shared" si="193"/>
        <v>0</v>
      </c>
      <c r="AG861" s="566">
        <f t="shared" si="194"/>
        <v>0.5</v>
      </c>
      <c r="AH861" s="567">
        <f t="shared" si="195"/>
        <v>0.5</v>
      </c>
    </row>
    <row r="862" spans="18:34" x14ac:dyDescent="0.25">
      <c r="R862" s="548">
        <v>0.58958333333333302</v>
      </c>
      <c r="S862" s="564">
        <f t="shared" si="182"/>
        <v>0</v>
      </c>
      <c r="T862" s="564">
        <f t="shared" si="183"/>
        <v>0</v>
      </c>
      <c r="U862" s="564">
        <f t="shared" si="184"/>
        <v>0</v>
      </c>
      <c r="V862" s="564">
        <f t="shared" si="185"/>
        <v>0</v>
      </c>
      <c r="W862" s="564">
        <f t="shared" si="186"/>
        <v>0</v>
      </c>
      <c r="X862" s="564">
        <f t="shared" si="187"/>
        <v>0.25</v>
      </c>
      <c r="Y862" s="565">
        <f t="shared" si="188"/>
        <v>0.25</v>
      </c>
      <c r="Z862" s="547"/>
      <c r="AA862" s="548">
        <v>0.58958333333333302</v>
      </c>
      <c r="AB862" s="566">
        <f t="shared" si="189"/>
        <v>0</v>
      </c>
      <c r="AC862" s="566">
        <f t="shared" si="190"/>
        <v>0</v>
      </c>
      <c r="AD862" s="566">
        <f t="shared" si="191"/>
        <v>0</v>
      </c>
      <c r="AE862" s="566">
        <f t="shared" si="192"/>
        <v>0</v>
      </c>
      <c r="AF862" s="566">
        <f t="shared" si="193"/>
        <v>0</v>
      </c>
      <c r="AG862" s="566">
        <f t="shared" si="194"/>
        <v>0.5</v>
      </c>
      <c r="AH862" s="567">
        <f t="shared" si="195"/>
        <v>0.5</v>
      </c>
    </row>
    <row r="863" spans="18:34" x14ac:dyDescent="0.25">
      <c r="R863" s="548">
        <v>0.59027777777777701</v>
      </c>
      <c r="S863" s="564">
        <f t="shared" si="182"/>
        <v>0</v>
      </c>
      <c r="T863" s="564">
        <f t="shared" si="183"/>
        <v>0</v>
      </c>
      <c r="U863" s="564">
        <f t="shared" si="184"/>
        <v>0</v>
      </c>
      <c r="V863" s="564">
        <f t="shared" si="185"/>
        <v>0</v>
      </c>
      <c r="W863" s="564">
        <f t="shared" si="186"/>
        <v>0</v>
      </c>
      <c r="X863" s="564">
        <f t="shared" si="187"/>
        <v>0.25</v>
      </c>
      <c r="Y863" s="565">
        <f t="shared" si="188"/>
        <v>0.25</v>
      </c>
      <c r="Z863" s="547"/>
      <c r="AA863" s="548">
        <v>0.59027777777777701</v>
      </c>
      <c r="AB863" s="566">
        <f t="shared" si="189"/>
        <v>0</v>
      </c>
      <c r="AC863" s="566">
        <f t="shared" si="190"/>
        <v>0</v>
      </c>
      <c r="AD863" s="566">
        <f t="shared" si="191"/>
        <v>0</v>
      </c>
      <c r="AE863" s="566">
        <f t="shared" si="192"/>
        <v>0</v>
      </c>
      <c r="AF863" s="566">
        <f t="shared" si="193"/>
        <v>0</v>
      </c>
      <c r="AG863" s="566">
        <f t="shared" si="194"/>
        <v>0.5</v>
      </c>
      <c r="AH863" s="567">
        <f t="shared" si="195"/>
        <v>0.5</v>
      </c>
    </row>
    <row r="864" spans="18:34" x14ac:dyDescent="0.25">
      <c r="R864" s="548">
        <v>0.59097222222222201</v>
      </c>
      <c r="S864" s="564">
        <f t="shared" si="182"/>
        <v>0</v>
      </c>
      <c r="T864" s="564">
        <f t="shared" si="183"/>
        <v>0</v>
      </c>
      <c r="U864" s="564">
        <f t="shared" si="184"/>
        <v>0</v>
      </c>
      <c r="V864" s="564">
        <f t="shared" si="185"/>
        <v>0</v>
      </c>
      <c r="W864" s="564">
        <f t="shared" si="186"/>
        <v>0</v>
      </c>
      <c r="X864" s="564">
        <f t="shared" si="187"/>
        <v>0.25</v>
      </c>
      <c r="Y864" s="565">
        <f t="shared" si="188"/>
        <v>0.25</v>
      </c>
      <c r="Z864" s="547"/>
      <c r="AA864" s="548">
        <v>0.59097222222222201</v>
      </c>
      <c r="AB864" s="566">
        <f t="shared" si="189"/>
        <v>0</v>
      </c>
      <c r="AC864" s="566">
        <f t="shared" si="190"/>
        <v>0</v>
      </c>
      <c r="AD864" s="566">
        <f t="shared" si="191"/>
        <v>0</v>
      </c>
      <c r="AE864" s="566">
        <f t="shared" si="192"/>
        <v>0</v>
      </c>
      <c r="AF864" s="566">
        <f t="shared" si="193"/>
        <v>0</v>
      </c>
      <c r="AG864" s="566">
        <f t="shared" si="194"/>
        <v>0.5</v>
      </c>
      <c r="AH864" s="567">
        <f t="shared" si="195"/>
        <v>0.5</v>
      </c>
    </row>
    <row r="865" spans="18:34" x14ac:dyDescent="0.25">
      <c r="R865" s="548">
        <v>0.59166666666666601</v>
      </c>
      <c r="S865" s="564">
        <f t="shared" si="182"/>
        <v>0</v>
      </c>
      <c r="T865" s="564">
        <f t="shared" si="183"/>
        <v>0</v>
      </c>
      <c r="U865" s="564">
        <f t="shared" si="184"/>
        <v>0</v>
      </c>
      <c r="V865" s="564">
        <f t="shared" si="185"/>
        <v>0</v>
      </c>
      <c r="W865" s="564">
        <f t="shared" si="186"/>
        <v>0</v>
      </c>
      <c r="X865" s="564">
        <f t="shared" si="187"/>
        <v>0.25</v>
      </c>
      <c r="Y865" s="565">
        <f t="shared" si="188"/>
        <v>0.25</v>
      </c>
      <c r="Z865" s="547"/>
      <c r="AA865" s="548">
        <v>0.59166666666666601</v>
      </c>
      <c r="AB865" s="566">
        <f t="shared" si="189"/>
        <v>0</v>
      </c>
      <c r="AC865" s="566">
        <f t="shared" si="190"/>
        <v>0</v>
      </c>
      <c r="AD865" s="566">
        <f t="shared" si="191"/>
        <v>0</v>
      </c>
      <c r="AE865" s="566">
        <f t="shared" si="192"/>
        <v>0</v>
      </c>
      <c r="AF865" s="566">
        <f t="shared" si="193"/>
        <v>0</v>
      </c>
      <c r="AG865" s="566">
        <f t="shared" si="194"/>
        <v>0.5</v>
      </c>
      <c r="AH865" s="567">
        <f t="shared" si="195"/>
        <v>0.5</v>
      </c>
    </row>
    <row r="866" spans="18:34" x14ac:dyDescent="0.25">
      <c r="R866" s="548">
        <v>0.59236111111111101</v>
      </c>
      <c r="S866" s="564">
        <f t="shared" si="182"/>
        <v>0</v>
      </c>
      <c r="T866" s="564">
        <f t="shared" si="183"/>
        <v>0</v>
      </c>
      <c r="U866" s="564">
        <f t="shared" si="184"/>
        <v>0</v>
      </c>
      <c r="V866" s="564">
        <f t="shared" si="185"/>
        <v>0</v>
      </c>
      <c r="W866" s="564">
        <f t="shared" si="186"/>
        <v>0</v>
      </c>
      <c r="X866" s="564">
        <f t="shared" si="187"/>
        <v>0.25</v>
      </c>
      <c r="Y866" s="565">
        <f t="shared" si="188"/>
        <v>0.25</v>
      </c>
      <c r="Z866" s="547"/>
      <c r="AA866" s="548">
        <v>0.59236111111111101</v>
      </c>
      <c r="AB866" s="566">
        <f t="shared" si="189"/>
        <v>0</v>
      </c>
      <c r="AC866" s="566">
        <f t="shared" si="190"/>
        <v>0</v>
      </c>
      <c r="AD866" s="566">
        <f t="shared" si="191"/>
        <v>0</v>
      </c>
      <c r="AE866" s="566">
        <f t="shared" si="192"/>
        <v>0</v>
      </c>
      <c r="AF866" s="566">
        <f t="shared" si="193"/>
        <v>0</v>
      </c>
      <c r="AG866" s="566">
        <f t="shared" si="194"/>
        <v>0.5</v>
      </c>
      <c r="AH866" s="567">
        <f t="shared" si="195"/>
        <v>0.5</v>
      </c>
    </row>
    <row r="867" spans="18:34" x14ac:dyDescent="0.25">
      <c r="R867" s="548">
        <v>0.593055555555555</v>
      </c>
      <c r="S867" s="564">
        <f t="shared" si="182"/>
        <v>0</v>
      </c>
      <c r="T867" s="564">
        <f t="shared" si="183"/>
        <v>0</v>
      </c>
      <c r="U867" s="564">
        <f t="shared" si="184"/>
        <v>0</v>
      </c>
      <c r="V867" s="564">
        <f t="shared" si="185"/>
        <v>0</v>
      </c>
      <c r="W867" s="564">
        <f t="shared" si="186"/>
        <v>0</v>
      </c>
      <c r="X867" s="564">
        <f t="shared" si="187"/>
        <v>0.25</v>
      </c>
      <c r="Y867" s="565">
        <f t="shared" si="188"/>
        <v>0.25</v>
      </c>
      <c r="Z867" s="547"/>
      <c r="AA867" s="548">
        <v>0.593055555555555</v>
      </c>
      <c r="AB867" s="566">
        <f t="shared" si="189"/>
        <v>0</v>
      </c>
      <c r="AC867" s="566">
        <f t="shared" si="190"/>
        <v>0</v>
      </c>
      <c r="AD867" s="566">
        <f t="shared" si="191"/>
        <v>0</v>
      </c>
      <c r="AE867" s="566">
        <f t="shared" si="192"/>
        <v>0</v>
      </c>
      <c r="AF867" s="566">
        <f t="shared" si="193"/>
        <v>0</v>
      </c>
      <c r="AG867" s="566">
        <f t="shared" si="194"/>
        <v>0.5</v>
      </c>
      <c r="AH867" s="567">
        <f t="shared" si="195"/>
        <v>0.5</v>
      </c>
    </row>
    <row r="868" spans="18:34" x14ac:dyDescent="0.25">
      <c r="R868" s="548">
        <v>0.59375</v>
      </c>
      <c r="S868" s="564">
        <f t="shared" si="182"/>
        <v>0</v>
      </c>
      <c r="T868" s="564">
        <f t="shared" si="183"/>
        <v>0</v>
      </c>
      <c r="U868" s="564">
        <f t="shared" si="184"/>
        <v>0</v>
      </c>
      <c r="V868" s="564">
        <f t="shared" si="185"/>
        <v>0</v>
      </c>
      <c r="W868" s="564">
        <f t="shared" si="186"/>
        <v>0</v>
      </c>
      <c r="X868" s="564">
        <f t="shared" si="187"/>
        <v>0.25</v>
      </c>
      <c r="Y868" s="565">
        <f t="shared" si="188"/>
        <v>0.25</v>
      </c>
      <c r="Z868" s="547"/>
      <c r="AA868" s="548">
        <v>0.59375</v>
      </c>
      <c r="AB868" s="566">
        <f t="shared" si="189"/>
        <v>0</v>
      </c>
      <c r="AC868" s="566">
        <f t="shared" si="190"/>
        <v>0</v>
      </c>
      <c r="AD868" s="566">
        <f t="shared" si="191"/>
        <v>0</v>
      </c>
      <c r="AE868" s="566">
        <f t="shared" si="192"/>
        <v>0</v>
      </c>
      <c r="AF868" s="566">
        <f t="shared" si="193"/>
        <v>0</v>
      </c>
      <c r="AG868" s="566">
        <f t="shared" si="194"/>
        <v>0.5</v>
      </c>
      <c r="AH868" s="567">
        <f t="shared" si="195"/>
        <v>0.5</v>
      </c>
    </row>
    <row r="869" spans="18:34" x14ac:dyDescent="0.25">
      <c r="R869" s="548">
        <v>0.594444444444444</v>
      </c>
      <c r="S869" s="564">
        <f t="shared" si="182"/>
        <v>0</v>
      </c>
      <c r="T869" s="564">
        <f t="shared" si="183"/>
        <v>0</v>
      </c>
      <c r="U869" s="564">
        <f t="shared" si="184"/>
        <v>0</v>
      </c>
      <c r="V869" s="564">
        <f t="shared" si="185"/>
        <v>0</v>
      </c>
      <c r="W869" s="564">
        <f t="shared" si="186"/>
        <v>0</v>
      </c>
      <c r="X869" s="564">
        <f t="shared" si="187"/>
        <v>0.25</v>
      </c>
      <c r="Y869" s="565">
        <f t="shared" si="188"/>
        <v>0.25</v>
      </c>
      <c r="Z869" s="547"/>
      <c r="AA869" s="548">
        <v>0.594444444444444</v>
      </c>
      <c r="AB869" s="566">
        <f t="shared" si="189"/>
        <v>0</v>
      </c>
      <c r="AC869" s="566">
        <f t="shared" si="190"/>
        <v>0</v>
      </c>
      <c r="AD869" s="566">
        <f t="shared" si="191"/>
        <v>0</v>
      </c>
      <c r="AE869" s="566">
        <f t="shared" si="192"/>
        <v>0</v>
      </c>
      <c r="AF869" s="566">
        <f t="shared" si="193"/>
        <v>0</v>
      </c>
      <c r="AG869" s="566">
        <f t="shared" si="194"/>
        <v>0.5</v>
      </c>
      <c r="AH869" s="567">
        <f t="shared" si="195"/>
        <v>0.5</v>
      </c>
    </row>
    <row r="870" spans="18:34" x14ac:dyDescent="0.25">
      <c r="R870" s="548">
        <v>0.595138888888888</v>
      </c>
      <c r="S870" s="564">
        <f t="shared" si="182"/>
        <v>0</v>
      </c>
      <c r="T870" s="564">
        <f t="shared" si="183"/>
        <v>0</v>
      </c>
      <c r="U870" s="564">
        <f t="shared" si="184"/>
        <v>0</v>
      </c>
      <c r="V870" s="564">
        <f t="shared" si="185"/>
        <v>0</v>
      </c>
      <c r="W870" s="564">
        <f t="shared" si="186"/>
        <v>0</v>
      </c>
      <c r="X870" s="564">
        <f t="shared" si="187"/>
        <v>0.25</v>
      </c>
      <c r="Y870" s="565">
        <f t="shared" si="188"/>
        <v>0.25</v>
      </c>
      <c r="Z870" s="547"/>
      <c r="AA870" s="548">
        <v>0.595138888888888</v>
      </c>
      <c r="AB870" s="566">
        <f t="shared" si="189"/>
        <v>0</v>
      </c>
      <c r="AC870" s="566">
        <f t="shared" si="190"/>
        <v>0</v>
      </c>
      <c r="AD870" s="566">
        <f t="shared" si="191"/>
        <v>0</v>
      </c>
      <c r="AE870" s="566">
        <f t="shared" si="192"/>
        <v>0</v>
      </c>
      <c r="AF870" s="566">
        <f t="shared" si="193"/>
        <v>0</v>
      </c>
      <c r="AG870" s="566">
        <f t="shared" si="194"/>
        <v>0.5</v>
      </c>
      <c r="AH870" s="567">
        <f t="shared" si="195"/>
        <v>0.5</v>
      </c>
    </row>
    <row r="871" spans="18:34" x14ac:dyDescent="0.25">
      <c r="R871" s="548">
        <v>0.59583333333333299</v>
      </c>
      <c r="S871" s="564">
        <f t="shared" si="182"/>
        <v>0</v>
      </c>
      <c r="T871" s="564">
        <f t="shared" si="183"/>
        <v>0</v>
      </c>
      <c r="U871" s="564">
        <f t="shared" si="184"/>
        <v>0</v>
      </c>
      <c r="V871" s="564">
        <f t="shared" si="185"/>
        <v>0</v>
      </c>
      <c r="W871" s="564">
        <f t="shared" si="186"/>
        <v>0</v>
      </c>
      <c r="X871" s="564">
        <f t="shared" si="187"/>
        <v>0.25</v>
      </c>
      <c r="Y871" s="565">
        <f t="shared" si="188"/>
        <v>0.25</v>
      </c>
      <c r="Z871" s="547"/>
      <c r="AA871" s="548">
        <v>0.59583333333333299</v>
      </c>
      <c r="AB871" s="566">
        <f t="shared" si="189"/>
        <v>0</v>
      </c>
      <c r="AC871" s="566">
        <f t="shared" si="190"/>
        <v>0</v>
      </c>
      <c r="AD871" s="566">
        <f t="shared" si="191"/>
        <v>0</v>
      </c>
      <c r="AE871" s="566">
        <f t="shared" si="192"/>
        <v>0</v>
      </c>
      <c r="AF871" s="566">
        <f t="shared" si="193"/>
        <v>0</v>
      </c>
      <c r="AG871" s="566">
        <f t="shared" si="194"/>
        <v>0.5</v>
      </c>
      <c r="AH871" s="567">
        <f t="shared" si="195"/>
        <v>0.5</v>
      </c>
    </row>
    <row r="872" spans="18:34" x14ac:dyDescent="0.25">
      <c r="R872" s="548">
        <v>0.59652777777777699</v>
      </c>
      <c r="S872" s="564">
        <f t="shared" si="182"/>
        <v>0</v>
      </c>
      <c r="T872" s="564">
        <f t="shared" si="183"/>
        <v>0</v>
      </c>
      <c r="U872" s="564">
        <f t="shared" si="184"/>
        <v>0</v>
      </c>
      <c r="V872" s="564">
        <f t="shared" si="185"/>
        <v>0</v>
      </c>
      <c r="W872" s="564">
        <f t="shared" si="186"/>
        <v>0</v>
      </c>
      <c r="X872" s="564">
        <f t="shared" si="187"/>
        <v>0.25</v>
      </c>
      <c r="Y872" s="565">
        <f t="shared" si="188"/>
        <v>0.25</v>
      </c>
      <c r="Z872" s="547"/>
      <c r="AA872" s="548">
        <v>0.59652777777777699</v>
      </c>
      <c r="AB872" s="566">
        <f t="shared" si="189"/>
        <v>0</v>
      </c>
      <c r="AC872" s="566">
        <f t="shared" si="190"/>
        <v>0</v>
      </c>
      <c r="AD872" s="566">
        <f t="shared" si="191"/>
        <v>0</v>
      </c>
      <c r="AE872" s="566">
        <f t="shared" si="192"/>
        <v>0</v>
      </c>
      <c r="AF872" s="566">
        <f t="shared" si="193"/>
        <v>0</v>
      </c>
      <c r="AG872" s="566">
        <f t="shared" si="194"/>
        <v>0.5</v>
      </c>
      <c r="AH872" s="567">
        <f t="shared" si="195"/>
        <v>0.5</v>
      </c>
    </row>
    <row r="873" spans="18:34" x14ac:dyDescent="0.25">
      <c r="R873" s="548">
        <v>0.59722222222222199</v>
      </c>
      <c r="S873" s="564">
        <f t="shared" si="182"/>
        <v>0</v>
      </c>
      <c r="T873" s="564">
        <f t="shared" si="183"/>
        <v>0</v>
      </c>
      <c r="U873" s="564">
        <f t="shared" si="184"/>
        <v>0</v>
      </c>
      <c r="V873" s="564">
        <f t="shared" si="185"/>
        <v>0</v>
      </c>
      <c r="W873" s="564">
        <f t="shared" si="186"/>
        <v>0</v>
      </c>
      <c r="X873" s="564">
        <f t="shared" si="187"/>
        <v>0.25</v>
      </c>
      <c r="Y873" s="565">
        <f t="shared" si="188"/>
        <v>0.25</v>
      </c>
      <c r="Z873" s="547"/>
      <c r="AA873" s="548">
        <v>0.59722222222222199</v>
      </c>
      <c r="AB873" s="566">
        <f t="shared" si="189"/>
        <v>0</v>
      </c>
      <c r="AC873" s="566">
        <f t="shared" si="190"/>
        <v>0</v>
      </c>
      <c r="AD873" s="566">
        <f t="shared" si="191"/>
        <v>0</v>
      </c>
      <c r="AE873" s="566">
        <f t="shared" si="192"/>
        <v>0</v>
      </c>
      <c r="AF873" s="566">
        <f t="shared" si="193"/>
        <v>0</v>
      </c>
      <c r="AG873" s="566">
        <f t="shared" si="194"/>
        <v>0.5</v>
      </c>
      <c r="AH873" s="567">
        <f t="shared" si="195"/>
        <v>0.5</v>
      </c>
    </row>
    <row r="874" spans="18:34" x14ac:dyDescent="0.25">
      <c r="R874" s="548">
        <v>0.59791666666666599</v>
      </c>
      <c r="S874" s="564">
        <f t="shared" si="182"/>
        <v>0</v>
      </c>
      <c r="T874" s="564">
        <f t="shared" si="183"/>
        <v>0</v>
      </c>
      <c r="U874" s="564">
        <f t="shared" si="184"/>
        <v>0</v>
      </c>
      <c r="V874" s="564">
        <f t="shared" si="185"/>
        <v>0</v>
      </c>
      <c r="W874" s="564">
        <f t="shared" si="186"/>
        <v>0</v>
      </c>
      <c r="X874" s="564">
        <f t="shared" si="187"/>
        <v>0.25</v>
      </c>
      <c r="Y874" s="565">
        <f t="shared" si="188"/>
        <v>0.25</v>
      </c>
      <c r="Z874" s="547"/>
      <c r="AA874" s="548">
        <v>0.59791666666666599</v>
      </c>
      <c r="AB874" s="566">
        <f t="shared" si="189"/>
        <v>0</v>
      </c>
      <c r="AC874" s="566">
        <f t="shared" si="190"/>
        <v>0</v>
      </c>
      <c r="AD874" s="566">
        <f t="shared" si="191"/>
        <v>0</v>
      </c>
      <c r="AE874" s="566">
        <f t="shared" si="192"/>
        <v>0</v>
      </c>
      <c r="AF874" s="566">
        <f t="shared" si="193"/>
        <v>0</v>
      </c>
      <c r="AG874" s="566">
        <f t="shared" si="194"/>
        <v>0.5</v>
      </c>
      <c r="AH874" s="567">
        <f t="shared" si="195"/>
        <v>0.5</v>
      </c>
    </row>
    <row r="875" spans="18:34" x14ac:dyDescent="0.25">
      <c r="R875" s="548">
        <v>0.59861111111111098</v>
      </c>
      <c r="S875" s="564">
        <f t="shared" ref="S875:S938" si="196">$S$4</f>
        <v>0</v>
      </c>
      <c r="T875" s="564">
        <f t="shared" ref="T875:T938" si="197">$T$4</f>
        <v>0</v>
      </c>
      <c r="U875" s="564">
        <f t="shared" ref="U875:U938" si="198">$U$4</f>
        <v>0</v>
      </c>
      <c r="V875" s="564">
        <f t="shared" ref="V875:V938" si="199">$V$4</f>
        <v>0</v>
      </c>
      <c r="W875" s="564">
        <f t="shared" ref="W875:W938" si="200">-$W$4</f>
        <v>0</v>
      </c>
      <c r="X875" s="564">
        <f t="shared" ref="X875:X938" si="201">$X$4</f>
        <v>0.25</v>
      </c>
      <c r="Y875" s="565">
        <f t="shared" ref="Y875:Y938" si="202">$Y$4</f>
        <v>0.25</v>
      </c>
      <c r="Z875" s="547"/>
      <c r="AA875" s="548">
        <v>0.59861111111111098</v>
      </c>
      <c r="AB875" s="566">
        <f t="shared" ref="AB875:AB938" si="203">$AB$4</f>
        <v>0</v>
      </c>
      <c r="AC875" s="566">
        <f t="shared" ref="AC875:AC938" si="204">$AC$4</f>
        <v>0</v>
      </c>
      <c r="AD875" s="566">
        <f t="shared" ref="AD875:AD938" si="205">$AD$4</f>
        <v>0</v>
      </c>
      <c r="AE875" s="566">
        <f t="shared" ref="AE875:AE938" si="206">$AE$4</f>
        <v>0</v>
      </c>
      <c r="AF875" s="566">
        <f t="shared" ref="AF875:AF938" si="207">$AF$4</f>
        <v>0</v>
      </c>
      <c r="AG875" s="566">
        <f t="shared" ref="AG875:AG938" si="208">$AG$4</f>
        <v>0.5</v>
      </c>
      <c r="AH875" s="567">
        <f t="shared" ref="AH875:AH938" si="209">$AH$4</f>
        <v>0.5</v>
      </c>
    </row>
    <row r="876" spans="18:34" x14ac:dyDescent="0.25">
      <c r="R876" s="548">
        <v>0.59930555555555498</v>
      </c>
      <c r="S876" s="564">
        <f t="shared" si="196"/>
        <v>0</v>
      </c>
      <c r="T876" s="564">
        <f t="shared" si="197"/>
        <v>0</v>
      </c>
      <c r="U876" s="564">
        <f t="shared" si="198"/>
        <v>0</v>
      </c>
      <c r="V876" s="564">
        <f t="shared" si="199"/>
        <v>0</v>
      </c>
      <c r="W876" s="564">
        <f t="shared" si="200"/>
        <v>0</v>
      </c>
      <c r="X876" s="564">
        <f t="shared" si="201"/>
        <v>0.25</v>
      </c>
      <c r="Y876" s="565">
        <f t="shared" si="202"/>
        <v>0.25</v>
      </c>
      <c r="Z876" s="547"/>
      <c r="AA876" s="548">
        <v>0.59930555555555498</v>
      </c>
      <c r="AB876" s="566">
        <f t="shared" si="203"/>
        <v>0</v>
      </c>
      <c r="AC876" s="566">
        <f t="shared" si="204"/>
        <v>0</v>
      </c>
      <c r="AD876" s="566">
        <f t="shared" si="205"/>
        <v>0</v>
      </c>
      <c r="AE876" s="566">
        <f t="shared" si="206"/>
        <v>0</v>
      </c>
      <c r="AF876" s="566">
        <f t="shared" si="207"/>
        <v>0</v>
      </c>
      <c r="AG876" s="566">
        <f t="shared" si="208"/>
        <v>0.5</v>
      </c>
      <c r="AH876" s="567">
        <f t="shared" si="209"/>
        <v>0.5</v>
      </c>
    </row>
    <row r="877" spans="18:34" x14ac:dyDescent="0.25">
      <c r="R877" s="548">
        <v>0.6</v>
      </c>
      <c r="S877" s="564">
        <f t="shared" si="196"/>
        <v>0</v>
      </c>
      <c r="T877" s="564">
        <f t="shared" si="197"/>
        <v>0</v>
      </c>
      <c r="U877" s="564">
        <f t="shared" si="198"/>
        <v>0</v>
      </c>
      <c r="V877" s="564">
        <f t="shared" si="199"/>
        <v>0</v>
      </c>
      <c r="W877" s="564">
        <f t="shared" si="200"/>
        <v>0</v>
      </c>
      <c r="X877" s="564">
        <f t="shared" si="201"/>
        <v>0.25</v>
      </c>
      <c r="Y877" s="565">
        <f t="shared" si="202"/>
        <v>0.25</v>
      </c>
      <c r="Z877" s="547"/>
      <c r="AA877" s="548">
        <v>0.6</v>
      </c>
      <c r="AB877" s="566">
        <f t="shared" si="203"/>
        <v>0</v>
      </c>
      <c r="AC877" s="566">
        <f t="shared" si="204"/>
        <v>0</v>
      </c>
      <c r="AD877" s="566">
        <f t="shared" si="205"/>
        <v>0</v>
      </c>
      <c r="AE877" s="566">
        <f t="shared" si="206"/>
        <v>0</v>
      </c>
      <c r="AF877" s="566">
        <f t="shared" si="207"/>
        <v>0</v>
      </c>
      <c r="AG877" s="566">
        <f t="shared" si="208"/>
        <v>0.5</v>
      </c>
      <c r="AH877" s="567">
        <f t="shared" si="209"/>
        <v>0.5</v>
      </c>
    </row>
    <row r="878" spans="18:34" x14ac:dyDescent="0.25">
      <c r="R878" s="548">
        <v>0.60069444444444398</v>
      </c>
      <c r="S878" s="564">
        <f t="shared" si="196"/>
        <v>0</v>
      </c>
      <c r="T878" s="564">
        <f t="shared" si="197"/>
        <v>0</v>
      </c>
      <c r="U878" s="564">
        <f t="shared" si="198"/>
        <v>0</v>
      </c>
      <c r="V878" s="564">
        <f t="shared" si="199"/>
        <v>0</v>
      </c>
      <c r="W878" s="564">
        <f t="shared" si="200"/>
        <v>0</v>
      </c>
      <c r="X878" s="564">
        <f t="shared" si="201"/>
        <v>0.25</v>
      </c>
      <c r="Y878" s="565">
        <f t="shared" si="202"/>
        <v>0.25</v>
      </c>
      <c r="Z878" s="547"/>
      <c r="AA878" s="548">
        <v>0.60069444444444398</v>
      </c>
      <c r="AB878" s="566">
        <f t="shared" si="203"/>
        <v>0</v>
      </c>
      <c r="AC878" s="566">
        <f t="shared" si="204"/>
        <v>0</v>
      </c>
      <c r="AD878" s="566">
        <f t="shared" si="205"/>
        <v>0</v>
      </c>
      <c r="AE878" s="566">
        <f t="shared" si="206"/>
        <v>0</v>
      </c>
      <c r="AF878" s="566">
        <f t="shared" si="207"/>
        <v>0</v>
      </c>
      <c r="AG878" s="566">
        <f t="shared" si="208"/>
        <v>0.5</v>
      </c>
      <c r="AH878" s="567">
        <f t="shared" si="209"/>
        <v>0.5</v>
      </c>
    </row>
    <row r="879" spans="18:34" x14ac:dyDescent="0.25">
      <c r="R879" s="548">
        <v>0.60138888888888797</v>
      </c>
      <c r="S879" s="564">
        <f t="shared" si="196"/>
        <v>0</v>
      </c>
      <c r="T879" s="564">
        <f t="shared" si="197"/>
        <v>0</v>
      </c>
      <c r="U879" s="564">
        <f t="shared" si="198"/>
        <v>0</v>
      </c>
      <c r="V879" s="564">
        <f t="shared" si="199"/>
        <v>0</v>
      </c>
      <c r="W879" s="564">
        <f t="shared" si="200"/>
        <v>0</v>
      </c>
      <c r="X879" s="564">
        <f t="shared" si="201"/>
        <v>0.25</v>
      </c>
      <c r="Y879" s="565">
        <f t="shared" si="202"/>
        <v>0.25</v>
      </c>
      <c r="Z879" s="547"/>
      <c r="AA879" s="548">
        <v>0.60138888888888797</v>
      </c>
      <c r="AB879" s="566">
        <f t="shared" si="203"/>
        <v>0</v>
      </c>
      <c r="AC879" s="566">
        <f t="shared" si="204"/>
        <v>0</v>
      </c>
      <c r="AD879" s="566">
        <f t="shared" si="205"/>
        <v>0</v>
      </c>
      <c r="AE879" s="566">
        <f t="shared" si="206"/>
        <v>0</v>
      </c>
      <c r="AF879" s="566">
        <f t="shared" si="207"/>
        <v>0</v>
      </c>
      <c r="AG879" s="566">
        <f t="shared" si="208"/>
        <v>0.5</v>
      </c>
      <c r="AH879" s="567">
        <f t="shared" si="209"/>
        <v>0.5</v>
      </c>
    </row>
    <row r="880" spans="18:34" x14ac:dyDescent="0.25">
      <c r="R880" s="548">
        <v>0.60208333333333297</v>
      </c>
      <c r="S880" s="564">
        <f t="shared" si="196"/>
        <v>0</v>
      </c>
      <c r="T880" s="564">
        <f t="shared" si="197"/>
        <v>0</v>
      </c>
      <c r="U880" s="564">
        <f t="shared" si="198"/>
        <v>0</v>
      </c>
      <c r="V880" s="564">
        <f t="shared" si="199"/>
        <v>0</v>
      </c>
      <c r="W880" s="564">
        <f t="shared" si="200"/>
        <v>0</v>
      </c>
      <c r="X880" s="564">
        <f t="shared" si="201"/>
        <v>0.25</v>
      </c>
      <c r="Y880" s="565">
        <f t="shared" si="202"/>
        <v>0.25</v>
      </c>
      <c r="Z880" s="547"/>
      <c r="AA880" s="548">
        <v>0.60208333333333297</v>
      </c>
      <c r="AB880" s="566">
        <f t="shared" si="203"/>
        <v>0</v>
      </c>
      <c r="AC880" s="566">
        <f t="shared" si="204"/>
        <v>0</v>
      </c>
      <c r="AD880" s="566">
        <f t="shared" si="205"/>
        <v>0</v>
      </c>
      <c r="AE880" s="566">
        <f t="shared" si="206"/>
        <v>0</v>
      </c>
      <c r="AF880" s="566">
        <f t="shared" si="207"/>
        <v>0</v>
      </c>
      <c r="AG880" s="566">
        <f t="shared" si="208"/>
        <v>0.5</v>
      </c>
      <c r="AH880" s="567">
        <f t="shared" si="209"/>
        <v>0.5</v>
      </c>
    </row>
    <row r="881" spans="18:34" x14ac:dyDescent="0.25">
      <c r="R881" s="548">
        <v>0.60277777777777697</v>
      </c>
      <c r="S881" s="564">
        <f t="shared" si="196"/>
        <v>0</v>
      </c>
      <c r="T881" s="564">
        <f t="shared" si="197"/>
        <v>0</v>
      </c>
      <c r="U881" s="564">
        <f t="shared" si="198"/>
        <v>0</v>
      </c>
      <c r="V881" s="564">
        <f t="shared" si="199"/>
        <v>0</v>
      </c>
      <c r="W881" s="564">
        <f t="shared" si="200"/>
        <v>0</v>
      </c>
      <c r="X881" s="564">
        <f t="shared" si="201"/>
        <v>0.25</v>
      </c>
      <c r="Y881" s="565">
        <f t="shared" si="202"/>
        <v>0.25</v>
      </c>
      <c r="Z881" s="547"/>
      <c r="AA881" s="548">
        <v>0.60277777777777697</v>
      </c>
      <c r="AB881" s="566">
        <f t="shared" si="203"/>
        <v>0</v>
      </c>
      <c r="AC881" s="566">
        <f t="shared" si="204"/>
        <v>0</v>
      </c>
      <c r="AD881" s="566">
        <f t="shared" si="205"/>
        <v>0</v>
      </c>
      <c r="AE881" s="566">
        <f t="shared" si="206"/>
        <v>0</v>
      </c>
      <c r="AF881" s="566">
        <f t="shared" si="207"/>
        <v>0</v>
      </c>
      <c r="AG881" s="566">
        <f t="shared" si="208"/>
        <v>0.5</v>
      </c>
      <c r="AH881" s="567">
        <f t="shared" si="209"/>
        <v>0.5</v>
      </c>
    </row>
    <row r="882" spans="18:34" x14ac:dyDescent="0.25">
      <c r="R882" s="548">
        <v>0.60347222222222197</v>
      </c>
      <c r="S882" s="564">
        <f t="shared" si="196"/>
        <v>0</v>
      </c>
      <c r="T882" s="564">
        <f t="shared" si="197"/>
        <v>0</v>
      </c>
      <c r="U882" s="564">
        <f t="shared" si="198"/>
        <v>0</v>
      </c>
      <c r="V882" s="564">
        <f t="shared" si="199"/>
        <v>0</v>
      </c>
      <c r="W882" s="564">
        <f t="shared" si="200"/>
        <v>0</v>
      </c>
      <c r="X882" s="564">
        <f t="shared" si="201"/>
        <v>0.25</v>
      </c>
      <c r="Y882" s="565">
        <f t="shared" si="202"/>
        <v>0.25</v>
      </c>
      <c r="Z882" s="547"/>
      <c r="AA882" s="548">
        <v>0.60347222222222197</v>
      </c>
      <c r="AB882" s="566">
        <f t="shared" si="203"/>
        <v>0</v>
      </c>
      <c r="AC882" s="566">
        <f t="shared" si="204"/>
        <v>0</v>
      </c>
      <c r="AD882" s="566">
        <f t="shared" si="205"/>
        <v>0</v>
      </c>
      <c r="AE882" s="566">
        <f t="shared" si="206"/>
        <v>0</v>
      </c>
      <c r="AF882" s="566">
        <f t="shared" si="207"/>
        <v>0</v>
      </c>
      <c r="AG882" s="566">
        <f t="shared" si="208"/>
        <v>0.5</v>
      </c>
      <c r="AH882" s="567">
        <f t="shared" si="209"/>
        <v>0.5</v>
      </c>
    </row>
    <row r="883" spans="18:34" x14ac:dyDescent="0.25">
      <c r="R883" s="548">
        <v>0.60416666666666596</v>
      </c>
      <c r="S883" s="564">
        <f t="shared" si="196"/>
        <v>0</v>
      </c>
      <c r="T883" s="564">
        <f t="shared" si="197"/>
        <v>0</v>
      </c>
      <c r="U883" s="564">
        <f t="shared" si="198"/>
        <v>0</v>
      </c>
      <c r="V883" s="564">
        <f t="shared" si="199"/>
        <v>0</v>
      </c>
      <c r="W883" s="564">
        <f t="shared" si="200"/>
        <v>0</v>
      </c>
      <c r="X883" s="564">
        <f t="shared" si="201"/>
        <v>0.25</v>
      </c>
      <c r="Y883" s="565">
        <f t="shared" si="202"/>
        <v>0.25</v>
      </c>
      <c r="Z883" s="547"/>
      <c r="AA883" s="548">
        <v>0.60416666666666596</v>
      </c>
      <c r="AB883" s="566">
        <f t="shared" si="203"/>
        <v>0</v>
      </c>
      <c r="AC883" s="566">
        <f t="shared" si="204"/>
        <v>0</v>
      </c>
      <c r="AD883" s="566">
        <f t="shared" si="205"/>
        <v>0</v>
      </c>
      <c r="AE883" s="566">
        <f t="shared" si="206"/>
        <v>0</v>
      </c>
      <c r="AF883" s="566">
        <f t="shared" si="207"/>
        <v>0</v>
      </c>
      <c r="AG883" s="566">
        <f t="shared" si="208"/>
        <v>0.5</v>
      </c>
      <c r="AH883" s="567">
        <f t="shared" si="209"/>
        <v>0.5</v>
      </c>
    </row>
    <row r="884" spans="18:34" x14ac:dyDescent="0.25">
      <c r="R884" s="548">
        <v>0.60486111111111096</v>
      </c>
      <c r="S884" s="564">
        <f t="shared" si="196"/>
        <v>0</v>
      </c>
      <c r="T884" s="564">
        <f t="shared" si="197"/>
        <v>0</v>
      </c>
      <c r="U884" s="564">
        <f t="shared" si="198"/>
        <v>0</v>
      </c>
      <c r="V884" s="564">
        <f t="shared" si="199"/>
        <v>0</v>
      </c>
      <c r="W884" s="564">
        <f t="shared" si="200"/>
        <v>0</v>
      </c>
      <c r="X884" s="564">
        <f t="shared" si="201"/>
        <v>0.25</v>
      </c>
      <c r="Y884" s="565">
        <f t="shared" si="202"/>
        <v>0.25</v>
      </c>
      <c r="Z884" s="547"/>
      <c r="AA884" s="548">
        <v>0.60486111111111096</v>
      </c>
      <c r="AB884" s="566">
        <f t="shared" si="203"/>
        <v>0</v>
      </c>
      <c r="AC884" s="566">
        <f t="shared" si="204"/>
        <v>0</v>
      </c>
      <c r="AD884" s="566">
        <f t="shared" si="205"/>
        <v>0</v>
      </c>
      <c r="AE884" s="566">
        <f t="shared" si="206"/>
        <v>0</v>
      </c>
      <c r="AF884" s="566">
        <f t="shared" si="207"/>
        <v>0</v>
      </c>
      <c r="AG884" s="566">
        <f t="shared" si="208"/>
        <v>0.5</v>
      </c>
      <c r="AH884" s="567">
        <f t="shared" si="209"/>
        <v>0.5</v>
      </c>
    </row>
    <row r="885" spans="18:34" x14ac:dyDescent="0.25">
      <c r="R885" s="548">
        <v>0.60555555555555496</v>
      </c>
      <c r="S885" s="564">
        <f t="shared" si="196"/>
        <v>0</v>
      </c>
      <c r="T885" s="564">
        <f t="shared" si="197"/>
        <v>0</v>
      </c>
      <c r="U885" s="564">
        <f t="shared" si="198"/>
        <v>0</v>
      </c>
      <c r="V885" s="564">
        <f t="shared" si="199"/>
        <v>0</v>
      </c>
      <c r="W885" s="564">
        <f t="shared" si="200"/>
        <v>0</v>
      </c>
      <c r="X885" s="564">
        <f t="shared" si="201"/>
        <v>0.25</v>
      </c>
      <c r="Y885" s="565">
        <f t="shared" si="202"/>
        <v>0.25</v>
      </c>
      <c r="Z885" s="547"/>
      <c r="AA885" s="548">
        <v>0.60555555555555496</v>
      </c>
      <c r="AB885" s="566">
        <f t="shared" si="203"/>
        <v>0</v>
      </c>
      <c r="AC885" s="566">
        <f t="shared" si="204"/>
        <v>0</v>
      </c>
      <c r="AD885" s="566">
        <f t="shared" si="205"/>
        <v>0</v>
      </c>
      <c r="AE885" s="566">
        <f t="shared" si="206"/>
        <v>0</v>
      </c>
      <c r="AF885" s="566">
        <f t="shared" si="207"/>
        <v>0</v>
      </c>
      <c r="AG885" s="566">
        <f t="shared" si="208"/>
        <v>0.5</v>
      </c>
      <c r="AH885" s="567">
        <f t="shared" si="209"/>
        <v>0.5</v>
      </c>
    </row>
    <row r="886" spans="18:34" x14ac:dyDescent="0.25">
      <c r="R886" s="548">
        <v>0.60624999999999996</v>
      </c>
      <c r="S886" s="564">
        <f t="shared" si="196"/>
        <v>0</v>
      </c>
      <c r="T886" s="564">
        <f t="shared" si="197"/>
        <v>0</v>
      </c>
      <c r="U886" s="564">
        <f t="shared" si="198"/>
        <v>0</v>
      </c>
      <c r="V886" s="564">
        <f t="shared" si="199"/>
        <v>0</v>
      </c>
      <c r="W886" s="564">
        <f t="shared" si="200"/>
        <v>0</v>
      </c>
      <c r="X886" s="564">
        <f t="shared" si="201"/>
        <v>0.25</v>
      </c>
      <c r="Y886" s="565">
        <f t="shared" si="202"/>
        <v>0.25</v>
      </c>
      <c r="Z886" s="547"/>
      <c r="AA886" s="548">
        <v>0.60624999999999996</v>
      </c>
      <c r="AB886" s="566">
        <f t="shared" si="203"/>
        <v>0</v>
      </c>
      <c r="AC886" s="566">
        <f t="shared" si="204"/>
        <v>0</v>
      </c>
      <c r="AD886" s="566">
        <f t="shared" si="205"/>
        <v>0</v>
      </c>
      <c r="AE886" s="566">
        <f t="shared" si="206"/>
        <v>0</v>
      </c>
      <c r="AF886" s="566">
        <f t="shared" si="207"/>
        <v>0</v>
      </c>
      <c r="AG886" s="566">
        <f t="shared" si="208"/>
        <v>0.5</v>
      </c>
      <c r="AH886" s="567">
        <f t="shared" si="209"/>
        <v>0.5</v>
      </c>
    </row>
    <row r="887" spans="18:34" x14ac:dyDescent="0.25">
      <c r="R887" s="548">
        <v>0.60694444444444395</v>
      </c>
      <c r="S887" s="564">
        <f t="shared" si="196"/>
        <v>0</v>
      </c>
      <c r="T887" s="564">
        <f t="shared" si="197"/>
        <v>0</v>
      </c>
      <c r="U887" s="564">
        <f t="shared" si="198"/>
        <v>0</v>
      </c>
      <c r="V887" s="564">
        <f t="shared" si="199"/>
        <v>0</v>
      </c>
      <c r="W887" s="564">
        <f t="shared" si="200"/>
        <v>0</v>
      </c>
      <c r="X887" s="564">
        <f t="shared" si="201"/>
        <v>0.25</v>
      </c>
      <c r="Y887" s="565">
        <f t="shared" si="202"/>
        <v>0.25</v>
      </c>
      <c r="Z887" s="547"/>
      <c r="AA887" s="548">
        <v>0.60694444444444395</v>
      </c>
      <c r="AB887" s="566">
        <f t="shared" si="203"/>
        <v>0</v>
      </c>
      <c r="AC887" s="566">
        <f t="shared" si="204"/>
        <v>0</v>
      </c>
      <c r="AD887" s="566">
        <f t="shared" si="205"/>
        <v>0</v>
      </c>
      <c r="AE887" s="566">
        <f t="shared" si="206"/>
        <v>0</v>
      </c>
      <c r="AF887" s="566">
        <f t="shared" si="207"/>
        <v>0</v>
      </c>
      <c r="AG887" s="566">
        <f t="shared" si="208"/>
        <v>0.5</v>
      </c>
      <c r="AH887" s="567">
        <f t="shared" si="209"/>
        <v>0.5</v>
      </c>
    </row>
    <row r="888" spans="18:34" x14ac:dyDescent="0.25">
      <c r="R888" s="548">
        <v>0.60763888888888895</v>
      </c>
      <c r="S888" s="564">
        <f t="shared" si="196"/>
        <v>0</v>
      </c>
      <c r="T888" s="564">
        <f t="shared" si="197"/>
        <v>0</v>
      </c>
      <c r="U888" s="564">
        <f t="shared" si="198"/>
        <v>0</v>
      </c>
      <c r="V888" s="564">
        <f t="shared" si="199"/>
        <v>0</v>
      </c>
      <c r="W888" s="564">
        <f t="shared" si="200"/>
        <v>0</v>
      </c>
      <c r="X888" s="564">
        <f t="shared" si="201"/>
        <v>0.25</v>
      </c>
      <c r="Y888" s="565">
        <f t="shared" si="202"/>
        <v>0.25</v>
      </c>
      <c r="Z888" s="547"/>
      <c r="AA888" s="548">
        <v>0.60763888888888895</v>
      </c>
      <c r="AB888" s="566">
        <f t="shared" si="203"/>
        <v>0</v>
      </c>
      <c r="AC888" s="566">
        <f t="shared" si="204"/>
        <v>0</v>
      </c>
      <c r="AD888" s="566">
        <f t="shared" si="205"/>
        <v>0</v>
      </c>
      <c r="AE888" s="566">
        <f t="shared" si="206"/>
        <v>0</v>
      </c>
      <c r="AF888" s="566">
        <f t="shared" si="207"/>
        <v>0</v>
      </c>
      <c r="AG888" s="566">
        <f t="shared" si="208"/>
        <v>0.5</v>
      </c>
      <c r="AH888" s="567">
        <f t="shared" si="209"/>
        <v>0.5</v>
      </c>
    </row>
    <row r="889" spans="18:34" x14ac:dyDescent="0.25">
      <c r="R889" s="548">
        <v>0.60833333333333295</v>
      </c>
      <c r="S889" s="564">
        <f t="shared" si="196"/>
        <v>0</v>
      </c>
      <c r="T889" s="564">
        <f t="shared" si="197"/>
        <v>0</v>
      </c>
      <c r="U889" s="564">
        <f t="shared" si="198"/>
        <v>0</v>
      </c>
      <c r="V889" s="564">
        <f t="shared" si="199"/>
        <v>0</v>
      </c>
      <c r="W889" s="564">
        <f t="shared" si="200"/>
        <v>0</v>
      </c>
      <c r="X889" s="564">
        <f t="shared" si="201"/>
        <v>0.25</v>
      </c>
      <c r="Y889" s="565">
        <f t="shared" si="202"/>
        <v>0.25</v>
      </c>
      <c r="Z889" s="547"/>
      <c r="AA889" s="548">
        <v>0.60833333333333295</v>
      </c>
      <c r="AB889" s="566">
        <f t="shared" si="203"/>
        <v>0</v>
      </c>
      <c r="AC889" s="566">
        <f t="shared" si="204"/>
        <v>0</v>
      </c>
      <c r="AD889" s="566">
        <f t="shared" si="205"/>
        <v>0</v>
      </c>
      <c r="AE889" s="566">
        <f t="shared" si="206"/>
        <v>0</v>
      </c>
      <c r="AF889" s="566">
        <f t="shared" si="207"/>
        <v>0</v>
      </c>
      <c r="AG889" s="566">
        <f t="shared" si="208"/>
        <v>0.5</v>
      </c>
      <c r="AH889" s="567">
        <f t="shared" si="209"/>
        <v>0.5</v>
      </c>
    </row>
    <row r="890" spans="18:34" x14ac:dyDescent="0.25">
      <c r="R890" s="548">
        <v>0.60902777777777695</v>
      </c>
      <c r="S890" s="564">
        <f t="shared" si="196"/>
        <v>0</v>
      </c>
      <c r="T890" s="564">
        <f t="shared" si="197"/>
        <v>0</v>
      </c>
      <c r="U890" s="564">
        <f t="shared" si="198"/>
        <v>0</v>
      </c>
      <c r="V890" s="564">
        <f t="shared" si="199"/>
        <v>0</v>
      </c>
      <c r="W890" s="564">
        <f t="shared" si="200"/>
        <v>0</v>
      </c>
      <c r="X890" s="564">
        <f t="shared" si="201"/>
        <v>0.25</v>
      </c>
      <c r="Y890" s="565">
        <f t="shared" si="202"/>
        <v>0.25</v>
      </c>
      <c r="Z890" s="547"/>
      <c r="AA890" s="548">
        <v>0.60902777777777695</v>
      </c>
      <c r="AB890" s="566">
        <f t="shared" si="203"/>
        <v>0</v>
      </c>
      <c r="AC890" s="566">
        <f t="shared" si="204"/>
        <v>0</v>
      </c>
      <c r="AD890" s="566">
        <f t="shared" si="205"/>
        <v>0</v>
      </c>
      <c r="AE890" s="566">
        <f t="shared" si="206"/>
        <v>0</v>
      </c>
      <c r="AF890" s="566">
        <f t="shared" si="207"/>
        <v>0</v>
      </c>
      <c r="AG890" s="566">
        <f t="shared" si="208"/>
        <v>0.5</v>
      </c>
      <c r="AH890" s="567">
        <f t="shared" si="209"/>
        <v>0.5</v>
      </c>
    </row>
    <row r="891" spans="18:34" x14ac:dyDescent="0.25">
      <c r="R891" s="548">
        <v>0.60972222222222205</v>
      </c>
      <c r="S891" s="564">
        <f t="shared" si="196"/>
        <v>0</v>
      </c>
      <c r="T891" s="564">
        <f t="shared" si="197"/>
        <v>0</v>
      </c>
      <c r="U891" s="564">
        <f t="shared" si="198"/>
        <v>0</v>
      </c>
      <c r="V891" s="564">
        <f t="shared" si="199"/>
        <v>0</v>
      </c>
      <c r="W891" s="564">
        <f t="shared" si="200"/>
        <v>0</v>
      </c>
      <c r="X891" s="564">
        <f t="shared" si="201"/>
        <v>0.25</v>
      </c>
      <c r="Y891" s="565">
        <f t="shared" si="202"/>
        <v>0.25</v>
      </c>
      <c r="Z891" s="547"/>
      <c r="AA891" s="548">
        <v>0.60972222222222205</v>
      </c>
      <c r="AB891" s="566">
        <f t="shared" si="203"/>
        <v>0</v>
      </c>
      <c r="AC891" s="566">
        <f t="shared" si="204"/>
        <v>0</v>
      </c>
      <c r="AD891" s="566">
        <f t="shared" si="205"/>
        <v>0</v>
      </c>
      <c r="AE891" s="566">
        <f t="shared" si="206"/>
        <v>0</v>
      </c>
      <c r="AF891" s="566">
        <f t="shared" si="207"/>
        <v>0</v>
      </c>
      <c r="AG891" s="566">
        <f t="shared" si="208"/>
        <v>0.5</v>
      </c>
      <c r="AH891" s="567">
        <f t="shared" si="209"/>
        <v>0.5</v>
      </c>
    </row>
    <row r="892" spans="18:34" x14ac:dyDescent="0.25">
      <c r="R892" s="548">
        <v>0.61041666666666605</v>
      </c>
      <c r="S892" s="564">
        <f t="shared" si="196"/>
        <v>0</v>
      </c>
      <c r="T892" s="564">
        <f t="shared" si="197"/>
        <v>0</v>
      </c>
      <c r="U892" s="564">
        <f t="shared" si="198"/>
        <v>0</v>
      </c>
      <c r="V892" s="564">
        <f t="shared" si="199"/>
        <v>0</v>
      </c>
      <c r="W892" s="564">
        <f t="shared" si="200"/>
        <v>0</v>
      </c>
      <c r="X892" s="564">
        <f t="shared" si="201"/>
        <v>0.25</v>
      </c>
      <c r="Y892" s="565">
        <f t="shared" si="202"/>
        <v>0.25</v>
      </c>
      <c r="Z892" s="547"/>
      <c r="AA892" s="548">
        <v>0.61041666666666605</v>
      </c>
      <c r="AB892" s="566">
        <f t="shared" si="203"/>
        <v>0</v>
      </c>
      <c r="AC892" s="566">
        <f t="shared" si="204"/>
        <v>0</v>
      </c>
      <c r="AD892" s="566">
        <f t="shared" si="205"/>
        <v>0</v>
      </c>
      <c r="AE892" s="566">
        <f t="shared" si="206"/>
        <v>0</v>
      </c>
      <c r="AF892" s="566">
        <f t="shared" si="207"/>
        <v>0</v>
      </c>
      <c r="AG892" s="566">
        <f t="shared" si="208"/>
        <v>0.5</v>
      </c>
      <c r="AH892" s="567">
        <f t="shared" si="209"/>
        <v>0.5</v>
      </c>
    </row>
    <row r="893" spans="18:34" x14ac:dyDescent="0.25">
      <c r="R893" s="548">
        <v>0.61111111111111105</v>
      </c>
      <c r="S893" s="564">
        <f t="shared" si="196"/>
        <v>0</v>
      </c>
      <c r="T893" s="564">
        <f t="shared" si="197"/>
        <v>0</v>
      </c>
      <c r="U893" s="564">
        <f t="shared" si="198"/>
        <v>0</v>
      </c>
      <c r="V893" s="564">
        <f t="shared" si="199"/>
        <v>0</v>
      </c>
      <c r="W893" s="564">
        <f t="shared" si="200"/>
        <v>0</v>
      </c>
      <c r="X893" s="564">
        <f t="shared" si="201"/>
        <v>0.25</v>
      </c>
      <c r="Y893" s="565">
        <f t="shared" si="202"/>
        <v>0.25</v>
      </c>
      <c r="Z893" s="547"/>
      <c r="AA893" s="548">
        <v>0.61111111111111105</v>
      </c>
      <c r="AB893" s="566">
        <f t="shared" si="203"/>
        <v>0</v>
      </c>
      <c r="AC893" s="566">
        <f t="shared" si="204"/>
        <v>0</v>
      </c>
      <c r="AD893" s="566">
        <f t="shared" si="205"/>
        <v>0</v>
      </c>
      <c r="AE893" s="566">
        <f t="shared" si="206"/>
        <v>0</v>
      </c>
      <c r="AF893" s="566">
        <f t="shared" si="207"/>
        <v>0</v>
      </c>
      <c r="AG893" s="566">
        <f t="shared" si="208"/>
        <v>0.5</v>
      </c>
      <c r="AH893" s="567">
        <f t="shared" si="209"/>
        <v>0.5</v>
      </c>
    </row>
    <row r="894" spans="18:34" x14ac:dyDescent="0.25">
      <c r="R894" s="548">
        <v>0.61180555555555505</v>
      </c>
      <c r="S894" s="564">
        <f t="shared" si="196"/>
        <v>0</v>
      </c>
      <c r="T894" s="564">
        <f t="shared" si="197"/>
        <v>0</v>
      </c>
      <c r="U894" s="564">
        <f t="shared" si="198"/>
        <v>0</v>
      </c>
      <c r="V894" s="564">
        <f t="shared" si="199"/>
        <v>0</v>
      </c>
      <c r="W894" s="564">
        <f t="shared" si="200"/>
        <v>0</v>
      </c>
      <c r="X894" s="564">
        <f t="shared" si="201"/>
        <v>0.25</v>
      </c>
      <c r="Y894" s="565">
        <f t="shared" si="202"/>
        <v>0.25</v>
      </c>
      <c r="Z894" s="547"/>
      <c r="AA894" s="548">
        <v>0.61180555555555505</v>
      </c>
      <c r="AB894" s="566">
        <f t="shared" si="203"/>
        <v>0</v>
      </c>
      <c r="AC894" s="566">
        <f t="shared" si="204"/>
        <v>0</v>
      </c>
      <c r="AD894" s="566">
        <f t="shared" si="205"/>
        <v>0</v>
      </c>
      <c r="AE894" s="566">
        <f t="shared" si="206"/>
        <v>0</v>
      </c>
      <c r="AF894" s="566">
        <f t="shared" si="207"/>
        <v>0</v>
      </c>
      <c r="AG894" s="566">
        <f t="shared" si="208"/>
        <v>0.5</v>
      </c>
      <c r="AH894" s="567">
        <f t="shared" si="209"/>
        <v>0.5</v>
      </c>
    </row>
    <row r="895" spans="18:34" x14ac:dyDescent="0.25">
      <c r="R895" s="548">
        <v>0.61250000000000004</v>
      </c>
      <c r="S895" s="564">
        <f t="shared" si="196"/>
        <v>0</v>
      </c>
      <c r="T895" s="564">
        <f t="shared" si="197"/>
        <v>0</v>
      </c>
      <c r="U895" s="564">
        <f t="shared" si="198"/>
        <v>0</v>
      </c>
      <c r="V895" s="564">
        <f t="shared" si="199"/>
        <v>0</v>
      </c>
      <c r="W895" s="564">
        <f t="shared" si="200"/>
        <v>0</v>
      </c>
      <c r="X895" s="564">
        <f t="shared" si="201"/>
        <v>0.25</v>
      </c>
      <c r="Y895" s="565">
        <f t="shared" si="202"/>
        <v>0.25</v>
      </c>
      <c r="Z895" s="547"/>
      <c r="AA895" s="548">
        <v>0.61250000000000004</v>
      </c>
      <c r="AB895" s="566">
        <f t="shared" si="203"/>
        <v>0</v>
      </c>
      <c r="AC895" s="566">
        <f t="shared" si="204"/>
        <v>0</v>
      </c>
      <c r="AD895" s="566">
        <f t="shared" si="205"/>
        <v>0</v>
      </c>
      <c r="AE895" s="566">
        <f t="shared" si="206"/>
        <v>0</v>
      </c>
      <c r="AF895" s="566">
        <f t="shared" si="207"/>
        <v>0</v>
      </c>
      <c r="AG895" s="566">
        <f t="shared" si="208"/>
        <v>0.5</v>
      </c>
      <c r="AH895" s="567">
        <f t="shared" si="209"/>
        <v>0.5</v>
      </c>
    </row>
    <row r="896" spans="18:34" x14ac:dyDescent="0.25">
      <c r="R896" s="548">
        <v>0.61319444444444404</v>
      </c>
      <c r="S896" s="564">
        <f t="shared" si="196"/>
        <v>0</v>
      </c>
      <c r="T896" s="564">
        <f t="shared" si="197"/>
        <v>0</v>
      </c>
      <c r="U896" s="564">
        <f t="shared" si="198"/>
        <v>0</v>
      </c>
      <c r="V896" s="564">
        <f t="shared" si="199"/>
        <v>0</v>
      </c>
      <c r="W896" s="564">
        <f t="shared" si="200"/>
        <v>0</v>
      </c>
      <c r="X896" s="564">
        <f t="shared" si="201"/>
        <v>0.25</v>
      </c>
      <c r="Y896" s="565">
        <f t="shared" si="202"/>
        <v>0.25</v>
      </c>
      <c r="Z896" s="547"/>
      <c r="AA896" s="548">
        <v>0.61319444444444404</v>
      </c>
      <c r="AB896" s="566">
        <f t="shared" si="203"/>
        <v>0</v>
      </c>
      <c r="AC896" s="566">
        <f t="shared" si="204"/>
        <v>0</v>
      </c>
      <c r="AD896" s="566">
        <f t="shared" si="205"/>
        <v>0</v>
      </c>
      <c r="AE896" s="566">
        <f t="shared" si="206"/>
        <v>0</v>
      </c>
      <c r="AF896" s="566">
        <f t="shared" si="207"/>
        <v>0</v>
      </c>
      <c r="AG896" s="566">
        <f t="shared" si="208"/>
        <v>0.5</v>
      </c>
      <c r="AH896" s="567">
        <f t="shared" si="209"/>
        <v>0.5</v>
      </c>
    </row>
    <row r="897" spans="18:34" x14ac:dyDescent="0.25">
      <c r="R897" s="548">
        <v>0.61388888888888804</v>
      </c>
      <c r="S897" s="564">
        <f t="shared" si="196"/>
        <v>0</v>
      </c>
      <c r="T897" s="564">
        <f t="shared" si="197"/>
        <v>0</v>
      </c>
      <c r="U897" s="564">
        <f t="shared" si="198"/>
        <v>0</v>
      </c>
      <c r="V897" s="564">
        <f t="shared" si="199"/>
        <v>0</v>
      </c>
      <c r="W897" s="564">
        <f t="shared" si="200"/>
        <v>0</v>
      </c>
      <c r="X897" s="564">
        <f t="shared" si="201"/>
        <v>0.25</v>
      </c>
      <c r="Y897" s="565">
        <f t="shared" si="202"/>
        <v>0.25</v>
      </c>
      <c r="Z897" s="547"/>
      <c r="AA897" s="548">
        <v>0.61388888888888804</v>
      </c>
      <c r="AB897" s="566">
        <f t="shared" si="203"/>
        <v>0</v>
      </c>
      <c r="AC897" s="566">
        <f t="shared" si="204"/>
        <v>0</v>
      </c>
      <c r="AD897" s="566">
        <f t="shared" si="205"/>
        <v>0</v>
      </c>
      <c r="AE897" s="566">
        <f t="shared" si="206"/>
        <v>0</v>
      </c>
      <c r="AF897" s="566">
        <f t="shared" si="207"/>
        <v>0</v>
      </c>
      <c r="AG897" s="566">
        <f t="shared" si="208"/>
        <v>0.5</v>
      </c>
      <c r="AH897" s="567">
        <f t="shared" si="209"/>
        <v>0.5</v>
      </c>
    </row>
    <row r="898" spans="18:34" x14ac:dyDescent="0.25">
      <c r="R898" s="548">
        <v>0.61458333333333304</v>
      </c>
      <c r="S898" s="564">
        <f t="shared" si="196"/>
        <v>0</v>
      </c>
      <c r="T898" s="564">
        <f t="shared" si="197"/>
        <v>0</v>
      </c>
      <c r="U898" s="564">
        <f t="shared" si="198"/>
        <v>0</v>
      </c>
      <c r="V898" s="564">
        <f t="shared" si="199"/>
        <v>0</v>
      </c>
      <c r="W898" s="564">
        <f t="shared" si="200"/>
        <v>0</v>
      </c>
      <c r="X898" s="564">
        <f t="shared" si="201"/>
        <v>0.25</v>
      </c>
      <c r="Y898" s="565">
        <f t="shared" si="202"/>
        <v>0.25</v>
      </c>
      <c r="Z898" s="547"/>
      <c r="AA898" s="548">
        <v>0.61458333333333304</v>
      </c>
      <c r="AB898" s="566">
        <f t="shared" si="203"/>
        <v>0</v>
      </c>
      <c r="AC898" s="566">
        <f t="shared" si="204"/>
        <v>0</v>
      </c>
      <c r="AD898" s="566">
        <f t="shared" si="205"/>
        <v>0</v>
      </c>
      <c r="AE898" s="566">
        <f t="shared" si="206"/>
        <v>0</v>
      </c>
      <c r="AF898" s="566">
        <f t="shared" si="207"/>
        <v>0</v>
      </c>
      <c r="AG898" s="566">
        <f t="shared" si="208"/>
        <v>0.5</v>
      </c>
      <c r="AH898" s="567">
        <f t="shared" si="209"/>
        <v>0.5</v>
      </c>
    </row>
    <row r="899" spans="18:34" x14ac:dyDescent="0.25">
      <c r="R899" s="548">
        <v>0.61527777777777704</v>
      </c>
      <c r="S899" s="564">
        <f t="shared" si="196"/>
        <v>0</v>
      </c>
      <c r="T899" s="564">
        <f t="shared" si="197"/>
        <v>0</v>
      </c>
      <c r="U899" s="564">
        <f t="shared" si="198"/>
        <v>0</v>
      </c>
      <c r="V899" s="564">
        <f t="shared" si="199"/>
        <v>0</v>
      </c>
      <c r="W899" s="564">
        <f t="shared" si="200"/>
        <v>0</v>
      </c>
      <c r="X899" s="564">
        <f t="shared" si="201"/>
        <v>0.25</v>
      </c>
      <c r="Y899" s="565">
        <f t="shared" si="202"/>
        <v>0.25</v>
      </c>
      <c r="Z899" s="547"/>
      <c r="AA899" s="548">
        <v>0.61527777777777704</v>
      </c>
      <c r="AB899" s="566">
        <f t="shared" si="203"/>
        <v>0</v>
      </c>
      <c r="AC899" s="566">
        <f t="shared" si="204"/>
        <v>0</v>
      </c>
      <c r="AD899" s="566">
        <f t="shared" si="205"/>
        <v>0</v>
      </c>
      <c r="AE899" s="566">
        <f t="shared" si="206"/>
        <v>0</v>
      </c>
      <c r="AF899" s="566">
        <f t="shared" si="207"/>
        <v>0</v>
      </c>
      <c r="AG899" s="566">
        <f t="shared" si="208"/>
        <v>0.5</v>
      </c>
      <c r="AH899" s="567">
        <f t="shared" si="209"/>
        <v>0.5</v>
      </c>
    </row>
    <row r="900" spans="18:34" x14ac:dyDescent="0.25">
      <c r="R900" s="548">
        <v>0.61597222222222203</v>
      </c>
      <c r="S900" s="564">
        <f t="shared" si="196"/>
        <v>0</v>
      </c>
      <c r="T900" s="564">
        <f t="shared" si="197"/>
        <v>0</v>
      </c>
      <c r="U900" s="564">
        <f t="shared" si="198"/>
        <v>0</v>
      </c>
      <c r="V900" s="564">
        <f t="shared" si="199"/>
        <v>0</v>
      </c>
      <c r="W900" s="564">
        <f t="shared" si="200"/>
        <v>0</v>
      </c>
      <c r="X900" s="564">
        <f t="shared" si="201"/>
        <v>0.25</v>
      </c>
      <c r="Y900" s="565">
        <f t="shared" si="202"/>
        <v>0.25</v>
      </c>
      <c r="Z900" s="547"/>
      <c r="AA900" s="548">
        <v>0.61597222222222203</v>
      </c>
      <c r="AB900" s="566">
        <f t="shared" si="203"/>
        <v>0</v>
      </c>
      <c r="AC900" s="566">
        <f t="shared" si="204"/>
        <v>0</v>
      </c>
      <c r="AD900" s="566">
        <f t="shared" si="205"/>
        <v>0</v>
      </c>
      <c r="AE900" s="566">
        <f t="shared" si="206"/>
        <v>0</v>
      </c>
      <c r="AF900" s="566">
        <f t="shared" si="207"/>
        <v>0</v>
      </c>
      <c r="AG900" s="566">
        <f t="shared" si="208"/>
        <v>0.5</v>
      </c>
      <c r="AH900" s="567">
        <f t="shared" si="209"/>
        <v>0.5</v>
      </c>
    </row>
    <row r="901" spans="18:34" x14ac:dyDescent="0.25">
      <c r="R901" s="548">
        <v>0.61666666666666603</v>
      </c>
      <c r="S901" s="564">
        <f t="shared" si="196"/>
        <v>0</v>
      </c>
      <c r="T901" s="564">
        <f t="shared" si="197"/>
        <v>0</v>
      </c>
      <c r="U901" s="564">
        <f t="shared" si="198"/>
        <v>0</v>
      </c>
      <c r="V901" s="564">
        <f t="shared" si="199"/>
        <v>0</v>
      </c>
      <c r="W901" s="564">
        <f t="shared" si="200"/>
        <v>0</v>
      </c>
      <c r="X901" s="564">
        <f t="shared" si="201"/>
        <v>0.25</v>
      </c>
      <c r="Y901" s="565">
        <f t="shared" si="202"/>
        <v>0.25</v>
      </c>
      <c r="Z901" s="547"/>
      <c r="AA901" s="548">
        <v>0.61666666666666603</v>
      </c>
      <c r="AB901" s="566">
        <f t="shared" si="203"/>
        <v>0</v>
      </c>
      <c r="AC901" s="566">
        <f t="shared" si="204"/>
        <v>0</v>
      </c>
      <c r="AD901" s="566">
        <f t="shared" si="205"/>
        <v>0</v>
      </c>
      <c r="AE901" s="566">
        <f t="shared" si="206"/>
        <v>0</v>
      </c>
      <c r="AF901" s="566">
        <f t="shared" si="207"/>
        <v>0</v>
      </c>
      <c r="AG901" s="566">
        <f t="shared" si="208"/>
        <v>0.5</v>
      </c>
      <c r="AH901" s="567">
        <f t="shared" si="209"/>
        <v>0.5</v>
      </c>
    </row>
    <row r="902" spans="18:34" x14ac:dyDescent="0.25">
      <c r="R902" s="548">
        <v>0.61736111111111103</v>
      </c>
      <c r="S902" s="564">
        <f t="shared" si="196"/>
        <v>0</v>
      </c>
      <c r="T902" s="564">
        <f t="shared" si="197"/>
        <v>0</v>
      </c>
      <c r="U902" s="564">
        <f t="shared" si="198"/>
        <v>0</v>
      </c>
      <c r="V902" s="564">
        <f t="shared" si="199"/>
        <v>0</v>
      </c>
      <c r="W902" s="564">
        <f t="shared" si="200"/>
        <v>0</v>
      </c>
      <c r="X902" s="564">
        <f t="shared" si="201"/>
        <v>0.25</v>
      </c>
      <c r="Y902" s="565">
        <f t="shared" si="202"/>
        <v>0.25</v>
      </c>
      <c r="Z902" s="547"/>
      <c r="AA902" s="548">
        <v>0.61736111111111103</v>
      </c>
      <c r="AB902" s="566">
        <f t="shared" si="203"/>
        <v>0</v>
      </c>
      <c r="AC902" s="566">
        <f t="shared" si="204"/>
        <v>0</v>
      </c>
      <c r="AD902" s="566">
        <f t="shared" si="205"/>
        <v>0</v>
      </c>
      <c r="AE902" s="566">
        <f t="shared" si="206"/>
        <v>0</v>
      </c>
      <c r="AF902" s="566">
        <f t="shared" si="207"/>
        <v>0</v>
      </c>
      <c r="AG902" s="566">
        <f t="shared" si="208"/>
        <v>0.5</v>
      </c>
      <c r="AH902" s="567">
        <f t="shared" si="209"/>
        <v>0.5</v>
      </c>
    </row>
    <row r="903" spans="18:34" x14ac:dyDescent="0.25">
      <c r="R903" s="548">
        <v>0.61805555555555503</v>
      </c>
      <c r="S903" s="564">
        <f t="shared" si="196"/>
        <v>0</v>
      </c>
      <c r="T903" s="564">
        <f t="shared" si="197"/>
        <v>0</v>
      </c>
      <c r="U903" s="564">
        <f t="shared" si="198"/>
        <v>0</v>
      </c>
      <c r="V903" s="564">
        <f t="shared" si="199"/>
        <v>0</v>
      </c>
      <c r="W903" s="564">
        <f t="shared" si="200"/>
        <v>0</v>
      </c>
      <c r="X903" s="564">
        <f t="shared" si="201"/>
        <v>0.25</v>
      </c>
      <c r="Y903" s="565">
        <f t="shared" si="202"/>
        <v>0.25</v>
      </c>
      <c r="Z903" s="547"/>
      <c r="AA903" s="548">
        <v>0.61805555555555503</v>
      </c>
      <c r="AB903" s="566">
        <f t="shared" si="203"/>
        <v>0</v>
      </c>
      <c r="AC903" s="566">
        <f t="shared" si="204"/>
        <v>0</v>
      </c>
      <c r="AD903" s="566">
        <f t="shared" si="205"/>
        <v>0</v>
      </c>
      <c r="AE903" s="566">
        <f t="shared" si="206"/>
        <v>0</v>
      </c>
      <c r="AF903" s="566">
        <f t="shared" si="207"/>
        <v>0</v>
      </c>
      <c r="AG903" s="566">
        <f t="shared" si="208"/>
        <v>0.5</v>
      </c>
      <c r="AH903" s="567">
        <f t="shared" si="209"/>
        <v>0.5</v>
      </c>
    </row>
    <row r="904" spans="18:34" x14ac:dyDescent="0.25">
      <c r="R904" s="548">
        <v>0.61875000000000002</v>
      </c>
      <c r="S904" s="564">
        <f t="shared" si="196"/>
        <v>0</v>
      </c>
      <c r="T904" s="564">
        <f t="shared" si="197"/>
        <v>0</v>
      </c>
      <c r="U904" s="564">
        <f t="shared" si="198"/>
        <v>0</v>
      </c>
      <c r="V904" s="564">
        <f t="shared" si="199"/>
        <v>0</v>
      </c>
      <c r="W904" s="564">
        <f t="shared" si="200"/>
        <v>0</v>
      </c>
      <c r="X904" s="564">
        <f t="shared" si="201"/>
        <v>0.25</v>
      </c>
      <c r="Y904" s="565">
        <f t="shared" si="202"/>
        <v>0.25</v>
      </c>
      <c r="Z904" s="547"/>
      <c r="AA904" s="548">
        <v>0.61875000000000002</v>
      </c>
      <c r="AB904" s="566">
        <f t="shared" si="203"/>
        <v>0</v>
      </c>
      <c r="AC904" s="566">
        <f t="shared" si="204"/>
        <v>0</v>
      </c>
      <c r="AD904" s="566">
        <f t="shared" si="205"/>
        <v>0</v>
      </c>
      <c r="AE904" s="566">
        <f t="shared" si="206"/>
        <v>0</v>
      </c>
      <c r="AF904" s="566">
        <f t="shared" si="207"/>
        <v>0</v>
      </c>
      <c r="AG904" s="566">
        <f t="shared" si="208"/>
        <v>0.5</v>
      </c>
      <c r="AH904" s="567">
        <f t="shared" si="209"/>
        <v>0.5</v>
      </c>
    </row>
    <row r="905" spans="18:34" x14ac:dyDescent="0.25">
      <c r="R905" s="548">
        <v>0.61944444444444402</v>
      </c>
      <c r="S905" s="564">
        <f t="shared" si="196"/>
        <v>0</v>
      </c>
      <c r="T905" s="564">
        <f t="shared" si="197"/>
        <v>0</v>
      </c>
      <c r="U905" s="564">
        <f t="shared" si="198"/>
        <v>0</v>
      </c>
      <c r="V905" s="564">
        <f t="shared" si="199"/>
        <v>0</v>
      </c>
      <c r="W905" s="564">
        <f t="shared" si="200"/>
        <v>0</v>
      </c>
      <c r="X905" s="564">
        <f t="shared" si="201"/>
        <v>0.25</v>
      </c>
      <c r="Y905" s="565">
        <f t="shared" si="202"/>
        <v>0.25</v>
      </c>
      <c r="Z905" s="547"/>
      <c r="AA905" s="548">
        <v>0.61944444444444402</v>
      </c>
      <c r="AB905" s="566">
        <f t="shared" si="203"/>
        <v>0</v>
      </c>
      <c r="AC905" s="566">
        <f t="shared" si="204"/>
        <v>0</v>
      </c>
      <c r="AD905" s="566">
        <f t="shared" si="205"/>
        <v>0</v>
      </c>
      <c r="AE905" s="566">
        <f t="shared" si="206"/>
        <v>0</v>
      </c>
      <c r="AF905" s="566">
        <f t="shared" si="207"/>
        <v>0</v>
      </c>
      <c r="AG905" s="566">
        <f t="shared" si="208"/>
        <v>0.5</v>
      </c>
      <c r="AH905" s="567">
        <f t="shared" si="209"/>
        <v>0.5</v>
      </c>
    </row>
    <row r="906" spans="18:34" x14ac:dyDescent="0.25">
      <c r="R906" s="548">
        <v>0.62013888888888802</v>
      </c>
      <c r="S906" s="564">
        <f t="shared" si="196"/>
        <v>0</v>
      </c>
      <c r="T906" s="564">
        <f t="shared" si="197"/>
        <v>0</v>
      </c>
      <c r="U906" s="564">
        <f t="shared" si="198"/>
        <v>0</v>
      </c>
      <c r="V906" s="564">
        <f t="shared" si="199"/>
        <v>0</v>
      </c>
      <c r="W906" s="564">
        <f t="shared" si="200"/>
        <v>0</v>
      </c>
      <c r="X906" s="564">
        <f t="shared" si="201"/>
        <v>0.25</v>
      </c>
      <c r="Y906" s="565">
        <f t="shared" si="202"/>
        <v>0.25</v>
      </c>
      <c r="Z906" s="547"/>
      <c r="AA906" s="548">
        <v>0.62013888888888802</v>
      </c>
      <c r="AB906" s="566">
        <f t="shared" si="203"/>
        <v>0</v>
      </c>
      <c r="AC906" s="566">
        <f t="shared" si="204"/>
        <v>0</v>
      </c>
      <c r="AD906" s="566">
        <f t="shared" si="205"/>
        <v>0</v>
      </c>
      <c r="AE906" s="566">
        <f t="shared" si="206"/>
        <v>0</v>
      </c>
      <c r="AF906" s="566">
        <f t="shared" si="207"/>
        <v>0</v>
      </c>
      <c r="AG906" s="566">
        <f t="shared" si="208"/>
        <v>0.5</v>
      </c>
      <c r="AH906" s="567">
        <f t="shared" si="209"/>
        <v>0.5</v>
      </c>
    </row>
    <row r="907" spans="18:34" x14ac:dyDescent="0.25">
      <c r="R907" s="548">
        <v>0.62083333333333302</v>
      </c>
      <c r="S907" s="564">
        <f t="shared" si="196"/>
        <v>0</v>
      </c>
      <c r="T907" s="564">
        <f t="shared" si="197"/>
        <v>0</v>
      </c>
      <c r="U907" s="564">
        <f t="shared" si="198"/>
        <v>0</v>
      </c>
      <c r="V907" s="564">
        <f t="shared" si="199"/>
        <v>0</v>
      </c>
      <c r="W907" s="564">
        <f t="shared" si="200"/>
        <v>0</v>
      </c>
      <c r="X907" s="564">
        <f t="shared" si="201"/>
        <v>0.25</v>
      </c>
      <c r="Y907" s="565">
        <f t="shared" si="202"/>
        <v>0.25</v>
      </c>
      <c r="Z907" s="547"/>
      <c r="AA907" s="548">
        <v>0.62083333333333302</v>
      </c>
      <c r="AB907" s="566">
        <f t="shared" si="203"/>
        <v>0</v>
      </c>
      <c r="AC907" s="566">
        <f t="shared" si="204"/>
        <v>0</v>
      </c>
      <c r="AD907" s="566">
        <f t="shared" si="205"/>
        <v>0</v>
      </c>
      <c r="AE907" s="566">
        <f t="shared" si="206"/>
        <v>0</v>
      </c>
      <c r="AF907" s="566">
        <f t="shared" si="207"/>
        <v>0</v>
      </c>
      <c r="AG907" s="566">
        <f t="shared" si="208"/>
        <v>0.5</v>
      </c>
      <c r="AH907" s="567">
        <f t="shared" si="209"/>
        <v>0.5</v>
      </c>
    </row>
    <row r="908" spans="18:34" x14ac:dyDescent="0.25">
      <c r="R908" s="548">
        <v>0.62152777777777701</v>
      </c>
      <c r="S908" s="564">
        <f t="shared" si="196"/>
        <v>0</v>
      </c>
      <c r="T908" s="564">
        <f t="shared" si="197"/>
        <v>0</v>
      </c>
      <c r="U908" s="564">
        <f t="shared" si="198"/>
        <v>0</v>
      </c>
      <c r="V908" s="564">
        <f t="shared" si="199"/>
        <v>0</v>
      </c>
      <c r="W908" s="564">
        <f t="shared" si="200"/>
        <v>0</v>
      </c>
      <c r="X908" s="564">
        <f t="shared" si="201"/>
        <v>0.25</v>
      </c>
      <c r="Y908" s="565">
        <f t="shared" si="202"/>
        <v>0.25</v>
      </c>
      <c r="Z908" s="547"/>
      <c r="AA908" s="548">
        <v>0.62152777777777701</v>
      </c>
      <c r="AB908" s="566">
        <f t="shared" si="203"/>
        <v>0</v>
      </c>
      <c r="AC908" s="566">
        <f t="shared" si="204"/>
        <v>0</v>
      </c>
      <c r="AD908" s="566">
        <f t="shared" si="205"/>
        <v>0</v>
      </c>
      <c r="AE908" s="566">
        <f t="shared" si="206"/>
        <v>0</v>
      </c>
      <c r="AF908" s="566">
        <f t="shared" si="207"/>
        <v>0</v>
      </c>
      <c r="AG908" s="566">
        <f t="shared" si="208"/>
        <v>0.5</v>
      </c>
      <c r="AH908" s="567">
        <f t="shared" si="209"/>
        <v>0.5</v>
      </c>
    </row>
    <row r="909" spans="18:34" x14ac:dyDescent="0.25">
      <c r="R909" s="548">
        <v>0.62222222222222201</v>
      </c>
      <c r="S909" s="564">
        <f t="shared" si="196"/>
        <v>0</v>
      </c>
      <c r="T909" s="564">
        <f t="shared" si="197"/>
        <v>0</v>
      </c>
      <c r="U909" s="564">
        <f t="shared" si="198"/>
        <v>0</v>
      </c>
      <c r="V909" s="564">
        <f t="shared" si="199"/>
        <v>0</v>
      </c>
      <c r="W909" s="564">
        <f t="shared" si="200"/>
        <v>0</v>
      </c>
      <c r="X909" s="564">
        <f t="shared" si="201"/>
        <v>0.25</v>
      </c>
      <c r="Y909" s="565">
        <f t="shared" si="202"/>
        <v>0.25</v>
      </c>
      <c r="Z909" s="547"/>
      <c r="AA909" s="548">
        <v>0.62222222222222201</v>
      </c>
      <c r="AB909" s="566">
        <f t="shared" si="203"/>
        <v>0</v>
      </c>
      <c r="AC909" s="566">
        <f t="shared" si="204"/>
        <v>0</v>
      </c>
      <c r="AD909" s="566">
        <f t="shared" si="205"/>
        <v>0</v>
      </c>
      <c r="AE909" s="566">
        <f t="shared" si="206"/>
        <v>0</v>
      </c>
      <c r="AF909" s="566">
        <f t="shared" si="207"/>
        <v>0</v>
      </c>
      <c r="AG909" s="566">
        <f t="shared" si="208"/>
        <v>0.5</v>
      </c>
      <c r="AH909" s="567">
        <f t="shared" si="209"/>
        <v>0.5</v>
      </c>
    </row>
    <row r="910" spans="18:34" x14ac:dyDescent="0.25">
      <c r="R910" s="548">
        <v>0.62291666666666601</v>
      </c>
      <c r="S910" s="564">
        <f t="shared" si="196"/>
        <v>0</v>
      </c>
      <c r="T910" s="564">
        <f t="shared" si="197"/>
        <v>0</v>
      </c>
      <c r="U910" s="564">
        <f t="shared" si="198"/>
        <v>0</v>
      </c>
      <c r="V910" s="564">
        <f t="shared" si="199"/>
        <v>0</v>
      </c>
      <c r="W910" s="564">
        <f t="shared" si="200"/>
        <v>0</v>
      </c>
      <c r="X910" s="564">
        <f t="shared" si="201"/>
        <v>0.25</v>
      </c>
      <c r="Y910" s="565">
        <f t="shared" si="202"/>
        <v>0.25</v>
      </c>
      <c r="Z910" s="547"/>
      <c r="AA910" s="548">
        <v>0.62291666666666601</v>
      </c>
      <c r="AB910" s="566">
        <f t="shared" si="203"/>
        <v>0</v>
      </c>
      <c r="AC910" s="566">
        <f t="shared" si="204"/>
        <v>0</v>
      </c>
      <c r="AD910" s="566">
        <f t="shared" si="205"/>
        <v>0</v>
      </c>
      <c r="AE910" s="566">
        <f t="shared" si="206"/>
        <v>0</v>
      </c>
      <c r="AF910" s="566">
        <f t="shared" si="207"/>
        <v>0</v>
      </c>
      <c r="AG910" s="566">
        <f t="shared" si="208"/>
        <v>0.5</v>
      </c>
      <c r="AH910" s="567">
        <f t="shared" si="209"/>
        <v>0.5</v>
      </c>
    </row>
    <row r="911" spans="18:34" x14ac:dyDescent="0.25">
      <c r="R911" s="548">
        <v>0.62361111111111101</v>
      </c>
      <c r="S911" s="564">
        <f t="shared" si="196"/>
        <v>0</v>
      </c>
      <c r="T911" s="564">
        <f t="shared" si="197"/>
        <v>0</v>
      </c>
      <c r="U911" s="564">
        <f t="shared" si="198"/>
        <v>0</v>
      </c>
      <c r="V911" s="564">
        <f t="shared" si="199"/>
        <v>0</v>
      </c>
      <c r="W911" s="564">
        <f t="shared" si="200"/>
        <v>0</v>
      </c>
      <c r="X911" s="564">
        <f t="shared" si="201"/>
        <v>0.25</v>
      </c>
      <c r="Y911" s="565">
        <f t="shared" si="202"/>
        <v>0.25</v>
      </c>
      <c r="Z911" s="547"/>
      <c r="AA911" s="548">
        <v>0.62361111111111101</v>
      </c>
      <c r="AB911" s="566">
        <f t="shared" si="203"/>
        <v>0</v>
      </c>
      <c r="AC911" s="566">
        <f t="shared" si="204"/>
        <v>0</v>
      </c>
      <c r="AD911" s="566">
        <f t="shared" si="205"/>
        <v>0</v>
      </c>
      <c r="AE911" s="566">
        <f t="shared" si="206"/>
        <v>0</v>
      </c>
      <c r="AF911" s="566">
        <f t="shared" si="207"/>
        <v>0</v>
      </c>
      <c r="AG911" s="566">
        <f t="shared" si="208"/>
        <v>0.5</v>
      </c>
      <c r="AH911" s="567">
        <f t="shared" si="209"/>
        <v>0.5</v>
      </c>
    </row>
    <row r="912" spans="18:34" x14ac:dyDescent="0.25">
      <c r="R912" s="548">
        <v>0.624305555555555</v>
      </c>
      <c r="S912" s="564">
        <f t="shared" si="196"/>
        <v>0</v>
      </c>
      <c r="T912" s="564">
        <f t="shared" si="197"/>
        <v>0</v>
      </c>
      <c r="U912" s="564">
        <f t="shared" si="198"/>
        <v>0</v>
      </c>
      <c r="V912" s="564">
        <f t="shared" si="199"/>
        <v>0</v>
      </c>
      <c r="W912" s="564">
        <f t="shared" si="200"/>
        <v>0</v>
      </c>
      <c r="X912" s="564">
        <f t="shared" si="201"/>
        <v>0.25</v>
      </c>
      <c r="Y912" s="565">
        <f t="shared" si="202"/>
        <v>0.25</v>
      </c>
      <c r="Z912" s="547"/>
      <c r="AA912" s="548">
        <v>0.624305555555555</v>
      </c>
      <c r="AB912" s="566">
        <f t="shared" si="203"/>
        <v>0</v>
      </c>
      <c r="AC912" s="566">
        <f t="shared" si="204"/>
        <v>0</v>
      </c>
      <c r="AD912" s="566">
        <f t="shared" si="205"/>
        <v>0</v>
      </c>
      <c r="AE912" s="566">
        <f t="shared" si="206"/>
        <v>0</v>
      </c>
      <c r="AF912" s="566">
        <f t="shared" si="207"/>
        <v>0</v>
      </c>
      <c r="AG912" s="566">
        <f t="shared" si="208"/>
        <v>0.5</v>
      </c>
      <c r="AH912" s="567">
        <f t="shared" si="209"/>
        <v>0.5</v>
      </c>
    </row>
    <row r="913" spans="18:34" x14ac:dyDescent="0.25">
      <c r="R913" s="548">
        <v>0.625</v>
      </c>
      <c r="S913" s="564">
        <f t="shared" si="196"/>
        <v>0</v>
      </c>
      <c r="T913" s="564">
        <f t="shared" si="197"/>
        <v>0</v>
      </c>
      <c r="U913" s="564">
        <f t="shared" si="198"/>
        <v>0</v>
      </c>
      <c r="V913" s="564">
        <f t="shared" si="199"/>
        <v>0</v>
      </c>
      <c r="W913" s="564">
        <f t="shared" si="200"/>
        <v>0</v>
      </c>
      <c r="X913" s="564">
        <f t="shared" si="201"/>
        <v>0.25</v>
      </c>
      <c r="Y913" s="565">
        <f t="shared" si="202"/>
        <v>0.25</v>
      </c>
      <c r="Z913" s="547"/>
      <c r="AA913" s="548">
        <v>0.625</v>
      </c>
      <c r="AB913" s="566">
        <f t="shared" si="203"/>
        <v>0</v>
      </c>
      <c r="AC913" s="566">
        <f t="shared" si="204"/>
        <v>0</v>
      </c>
      <c r="AD913" s="566">
        <f t="shared" si="205"/>
        <v>0</v>
      </c>
      <c r="AE913" s="566">
        <f t="shared" si="206"/>
        <v>0</v>
      </c>
      <c r="AF913" s="566">
        <f t="shared" si="207"/>
        <v>0</v>
      </c>
      <c r="AG913" s="566">
        <f t="shared" si="208"/>
        <v>0.5</v>
      </c>
      <c r="AH913" s="567">
        <f t="shared" si="209"/>
        <v>0.5</v>
      </c>
    </row>
    <row r="914" spans="18:34" x14ac:dyDescent="0.25">
      <c r="R914" s="548">
        <v>0.625694444444444</v>
      </c>
      <c r="S914" s="564">
        <f t="shared" si="196"/>
        <v>0</v>
      </c>
      <c r="T914" s="564">
        <f t="shared" si="197"/>
        <v>0</v>
      </c>
      <c r="U914" s="564">
        <f t="shared" si="198"/>
        <v>0</v>
      </c>
      <c r="V914" s="564">
        <f t="shared" si="199"/>
        <v>0</v>
      </c>
      <c r="W914" s="564">
        <f t="shared" si="200"/>
        <v>0</v>
      </c>
      <c r="X914" s="564">
        <f t="shared" si="201"/>
        <v>0.25</v>
      </c>
      <c r="Y914" s="565">
        <f t="shared" si="202"/>
        <v>0.25</v>
      </c>
      <c r="Z914" s="547"/>
      <c r="AA914" s="548">
        <v>0.625694444444444</v>
      </c>
      <c r="AB914" s="566">
        <f t="shared" si="203"/>
        <v>0</v>
      </c>
      <c r="AC914" s="566">
        <f t="shared" si="204"/>
        <v>0</v>
      </c>
      <c r="AD914" s="566">
        <f t="shared" si="205"/>
        <v>0</v>
      </c>
      <c r="AE914" s="566">
        <f t="shared" si="206"/>
        <v>0</v>
      </c>
      <c r="AF914" s="566">
        <f t="shared" si="207"/>
        <v>0</v>
      </c>
      <c r="AG914" s="566">
        <f t="shared" si="208"/>
        <v>0.5</v>
      </c>
      <c r="AH914" s="567">
        <f t="shared" si="209"/>
        <v>0.5</v>
      </c>
    </row>
    <row r="915" spans="18:34" x14ac:dyDescent="0.25">
      <c r="R915" s="548">
        <v>0.626388888888888</v>
      </c>
      <c r="S915" s="564">
        <f t="shared" si="196"/>
        <v>0</v>
      </c>
      <c r="T915" s="564">
        <f t="shared" si="197"/>
        <v>0</v>
      </c>
      <c r="U915" s="564">
        <f t="shared" si="198"/>
        <v>0</v>
      </c>
      <c r="V915" s="564">
        <f t="shared" si="199"/>
        <v>0</v>
      </c>
      <c r="W915" s="564">
        <f t="shared" si="200"/>
        <v>0</v>
      </c>
      <c r="X915" s="564">
        <f t="shared" si="201"/>
        <v>0.25</v>
      </c>
      <c r="Y915" s="565">
        <f t="shared" si="202"/>
        <v>0.25</v>
      </c>
      <c r="Z915" s="547"/>
      <c r="AA915" s="548">
        <v>0.626388888888888</v>
      </c>
      <c r="AB915" s="566">
        <f t="shared" si="203"/>
        <v>0</v>
      </c>
      <c r="AC915" s="566">
        <f t="shared" si="204"/>
        <v>0</v>
      </c>
      <c r="AD915" s="566">
        <f t="shared" si="205"/>
        <v>0</v>
      </c>
      <c r="AE915" s="566">
        <f t="shared" si="206"/>
        <v>0</v>
      </c>
      <c r="AF915" s="566">
        <f t="shared" si="207"/>
        <v>0</v>
      </c>
      <c r="AG915" s="566">
        <f t="shared" si="208"/>
        <v>0.5</v>
      </c>
      <c r="AH915" s="567">
        <f t="shared" si="209"/>
        <v>0.5</v>
      </c>
    </row>
    <row r="916" spans="18:34" x14ac:dyDescent="0.25">
      <c r="R916" s="548">
        <v>0.62708333333333299</v>
      </c>
      <c r="S916" s="564">
        <f t="shared" si="196"/>
        <v>0</v>
      </c>
      <c r="T916" s="564">
        <f t="shared" si="197"/>
        <v>0</v>
      </c>
      <c r="U916" s="564">
        <f t="shared" si="198"/>
        <v>0</v>
      </c>
      <c r="V916" s="564">
        <f t="shared" si="199"/>
        <v>0</v>
      </c>
      <c r="W916" s="564">
        <f t="shared" si="200"/>
        <v>0</v>
      </c>
      <c r="X916" s="564">
        <f t="shared" si="201"/>
        <v>0.25</v>
      </c>
      <c r="Y916" s="565">
        <f t="shared" si="202"/>
        <v>0.25</v>
      </c>
      <c r="Z916" s="547"/>
      <c r="AA916" s="548">
        <v>0.62708333333333299</v>
      </c>
      <c r="AB916" s="566">
        <f t="shared" si="203"/>
        <v>0</v>
      </c>
      <c r="AC916" s="566">
        <f t="shared" si="204"/>
        <v>0</v>
      </c>
      <c r="AD916" s="566">
        <f t="shared" si="205"/>
        <v>0</v>
      </c>
      <c r="AE916" s="566">
        <f t="shared" si="206"/>
        <v>0</v>
      </c>
      <c r="AF916" s="566">
        <f t="shared" si="207"/>
        <v>0</v>
      </c>
      <c r="AG916" s="566">
        <f t="shared" si="208"/>
        <v>0.5</v>
      </c>
      <c r="AH916" s="567">
        <f t="shared" si="209"/>
        <v>0.5</v>
      </c>
    </row>
    <row r="917" spans="18:34" x14ac:dyDescent="0.25">
      <c r="R917" s="548">
        <v>0.62777777777777699</v>
      </c>
      <c r="S917" s="564">
        <f t="shared" si="196"/>
        <v>0</v>
      </c>
      <c r="T917" s="564">
        <f t="shared" si="197"/>
        <v>0</v>
      </c>
      <c r="U917" s="564">
        <f t="shared" si="198"/>
        <v>0</v>
      </c>
      <c r="V917" s="564">
        <f t="shared" si="199"/>
        <v>0</v>
      </c>
      <c r="W917" s="564">
        <f t="shared" si="200"/>
        <v>0</v>
      </c>
      <c r="X917" s="564">
        <f t="shared" si="201"/>
        <v>0.25</v>
      </c>
      <c r="Y917" s="565">
        <f t="shared" si="202"/>
        <v>0.25</v>
      </c>
      <c r="Z917" s="547"/>
      <c r="AA917" s="548">
        <v>0.62777777777777699</v>
      </c>
      <c r="AB917" s="566">
        <f t="shared" si="203"/>
        <v>0</v>
      </c>
      <c r="AC917" s="566">
        <f t="shared" si="204"/>
        <v>0</v>
      </c>
      <c r="AD917" s="566">
        <f t="shared" si="205"/>
        <v>0</v>
      </c>
      <c r="AE917" s="566">
        <f t="shared" si="206"/>
        <v>0</v>
      </c>
      <c r="AF917" s="566">
        <f t="shared" si="207"/>
        <v>0</v>
      </c>
      <c r="AG917" s="566">
        <f t="shared" si="208"/>
        <v>0.5</v>
      </c>
      <c r="AH917" s="567">
        <f t="shared" si="209"/>
        <v>0.5</v>
      </c>
    </row>
    <row r="918" spans="18:34" x14ac:dyDescent="0.25">
      <c r="R918" s="548">
        <v>0.62847222222222199</v>
      </c>
      <c r="S918" s="564">
        <f t="shared" si="196"/>
        <v>0</v>
      </c>
      <c r="T918" s="564">
        <f t="shared" si="197"/>
        <v>0</v>
      </c>
      <c r="U918" s="564">
        <f t="shared" si="198"/>
        <v>0</v>
      </c>
      <c r="V918" s="564">
        <f t="shared" si="199"/>
        <v>0</v>
      </c>
      <c r="W918" s="564">
        <f t="shared" si="200"/>
        <v>0</v>
      </c>
      <c r="X918" s="564">
        <f t="shared" si="201"/>
        <v>0.25</v>
      </c>
      <c r="Y918" s="565">
        <f t="shared" si="202"/>
        <v>0.25</v>
      </c>
      <c r="Z918" s="547"/>
      <c r="AA918" s="548">
        <v>0.62847222222222199</v>
      </c>
      <c r="AB918" s="566">
        <f t="shared" si="203"/>
        <v>0</v>
      </c>
      <c r="AC918" s="566">
        <f t="shared" si="204"/>
        <v>0</v>
      </c>
      <c r="AD918" s="566">
        <f t="shared" si="205"/>
        <v>0</v>
      </c>
      <c r="AE918" s="566">
        <f t="shared" si="206"/>
        <v>0</v>
      </c>
      <c r="AF918" s="566">
        <f t="shared" si="207"/>
        <v>0</v>
      </c>
      <c r="AG918" s="566">
        <f t="shared" si="208"/>
        <v>0.5</v>
      </c>
      <c r="AH918" s="567">
        <f t="shared" si="209"/>
        <v>0.5</v>
      </c>
    </row>
    <row r="919" spans="18:34" x14ac:dyDescent="0.25">
      <c r="R919" s="548">
        <v>0.62916666666666599</v>
      </c>
      <c r="S919" s="564">
        <f t="shared" si="196"/>
        <v>0</v>
      </c>
      <c r="T919" s="564">
        <f t="shared" si="197"/>
        <v>0</v>
      </c>
      <c r="U919" s="564">
        <f t="shared" si="198"/>
        <v>0</v>
      </c>
      <c r="V919" s="564">
        <f t="shared" si="199"/>
        <v>0</v>
      </c>
      <c r="W919" s="564">
        <f t="shared" si="200"/>
        <v>0</v>
      </c>
      <c r="X919" s="564">
        <f t="shared" si="201"/>
        <v>0.25</v>
      </c>
      <c r="Y919" s="565">
        <f t="shared" si="202"/>
        <v>0.25</v>
      </c>
      <c r="Z919" s="547"/>
      <c r="AA919" s="548">
        <v>0.62916666666666599</v>
      </c>
      <c r="AB919" s="566">
        <f t="shared" si="203"/>
        <v>0</v>
      </c>
      <c r="AC919" s="566">
        <f t="shared" si="204"/>
        <v>0</v>
      </c>
      <c r="AD919" s="566">
        <f t="shared" si="205"/>
        <v>0</v>
      </c>
      <c r="AE919" s="566">
        <f t="shared" si="206"/>
        <v>0</v>
      </c>
      <c r="AF919" s="566">
        <f t="shared" si="207"/>
        <v>0</v>
      </c>
      <c r="AG919" s="566">
        <f t="shared" si="208"/>
        <v>0.5</v>
      </c>
      <c r="AH919" s="567">
        <f t="shared" si="209"/>
        <v>0.5</v>
      </c>
    </row>
    <row r="920" spans="18:34" x14ac:dyDescent="0.25">
      <c r="R920" s="548">
        <v>0.62986111111111098</v>
      </c>
      <c r="S920" s="564">
        <f t="shared" si="196"/>
        <v>0</v>
      </c>
      <c r="T920" s="564">
        <f t="shared" si="197"/>
        <v>0</v>
      </c>
      <c r="U920" s="564">
        <f t="shared" si="198"/>
        <v>0</v>
      </c>
      <c r="V920" s="564">
        <f t="shared" si="199"/>
        <v>0</v>
      </c>
      <c r="W920" s="564">
        <f t="shared" si="200"/>
        <v>0</v>
      </c>
      <c r="X920" s="564">
        <f t="shared" si="201"/>
        <v>0.25</v>
      </c>
      <c r="Y920" s="565">
        <f t="shared" si="202"/>
        <v>0.25</v>
      </c>
      <c r="Z920" s="547"/>
      <c r="AA920" s="548">
        <v>0.62986111111111098</v>
      </c>
      <c r="AB920" s="566">
        <f t="shared" si="203"/>
        <v>0</v>
      </c>
      <c r="AC920" s="566">
        <f t="shared" si="204"/>
        <v>0</v>
      </c>
      <c r="AD920" s="566">
        <f t="shared" si="205"/>
        <v>0</v>
      </c>
      <c r="AE920" s="566">
        <f t="shared" si="206"/>
        <v>0</v>
      </c>
      <c r="AF920" s="566">
        <f t="shared" si="207"/>
        <v>0</v>
      </c>
      <c r="AG920" s="566">
        <f t="shared" si="208"/>
        <v>0.5</v>
      </c>
      <c r="AH920" s="567">
        <f t="shared" si="209"/>
        <v>0.5</v>
      </c>
    </row>
    <row r="921" spans="18:34" x14ac:dyDescent="0.25">
      <c r="R921" s="548">
        <v>0.63055555555555498</v>
      </c>
      <c r="S921" s="564">
        <f t="shared" si="196"/>
        <v>0</v>
      </c>
      <c r="T921" s="564">
        <f t="shared" si="197"/>
        <v>0</v>
      </c>
      <c r="U921" s="564">
        <f t="shared" si="198"/>
        <v>0</v>
      </c>
      <c r="V921" s="564">
        <f t="shared" si="199"/>
        <v>0</v>
      </c>
      <c r="W921" s="564">
        <f t="shared" si="200"/>
        <v>0</v>
      </c>
      <c r="X921" s="564">
        <f t="shared" si="201"/>
        <v>0.25</v>
      </c>
      <c r="Y921" s="565">
        <f t="shared" si="202"/>
        <v>0.25</v>
      </c>
      <c r="Z921" s="547"/>
      <c r="AA921" s="548">
        <v>0.63055555555555498</v>
      </c>
      <c r="AB921" s="566">
        <f t="shared" si="203"/>
        <v>0</v>
      </c>
      <c r="AC921" s="566">
        <f t="shared" si="204"/>
        <v>0</v>
      </c>
      <c r="AD921" s="566">
        <f t="shared" si="205"/>
        <v>0</v>
      </c>
      <c r="AE921" s="566">
        <f t="shared" si="206"/>
        <v>0</v>
      </c>
      <c r="AF921" s="566">
        <f t="shared" si="207"/>
        <v>0</v>
      </c>
      <c r="AG921" s="566">
        <f t="shared" si="208"/>
        <v>0.5</v>
      </c>
      <c r="AH921" s="567">
        <f t="shared" si="209"/>
        <v>0.5</v>
      </c>
    </row>
    <row r="922" spans="18:34" x14ac:dyDescent="0.25">
      <c r="R922" s="548">
        <v>0.63124999999999998</v>
      </c>
      <c r="S922" s="564">
        <f t="shared" si="196"/>
        <v>0</v>
      </c>
      <c r="T922" s="564">
        <f t="shared" si="197"/>
        <v>0</v>
      </c>
      <c r="U922" s="564">
        <f t="shared" si="198"/>
        <v>0</v>
      </c>
      <c r="V922" s="564">
        <f t="shared" si="199"/>
        <v>0</v>
      </c>
      <c r="W922" s="564">
        <f t="shared" si="200"/>
        <v>0</v>
      </c>
      <c r="X922" s="564">
        <f t="shared" si="201"/>
        <v>0.25</v>
      </c>
      <c r="Y922" s="565">
        <f t="shared" si="202"/>
        <v>0.25</v>
      </c>
      <c r="Z922" s="547"/>
      <c r="AA922" s="548">
        <v>0.63124999999999998</v>
      </c>
      <c r="AB922" s="566">
        <f t="shared" si="203"/>
        <v>0</v>
      </c>
      <c r="AC922" s="566">
        <f t="shared" si="204"/>
        <v>0</v>
      </c>
      <c r="AD922" s="566">
        <f t="shared" si="205"/>
        <v>0</v>
      </c>
      <c r="AE922" s="566">
        <f t="shared" si="206"/>
        <v>0</v>
      </c>
      <c r="AF922" s="566">
        <f t="shared" si="207"/>
        <v>0</v>
      </c>
      <c r="AG922" s="566">
        <f t="shared" si="208"/>
        <v>0.5</v>
      </c>
      <c r="AH922" s="567">
        <f t="shared" si="209"/>
        <v>0.5</v>
      </c>
    </row>
    <row r="923" spans="18:34" x14ac:dyDescent="0.25">
      <c r="R923" s="548">
        <v>0.63194444444444398</v>
      </c>
      <c r="S923" s="564">
        <f t="shared" si="196"/>
        <v>0</v>
      </c>
      <c r="T923" s="564">
        <f t="shared" si="197"/>
        <v>0</v>
      </c>
      <c r="U923" s="564">
        <f t="shared" si="198"/>
        <v>0</v>
      </c>
      <c r="V923" s="564">
        <f t="shared" si="199"/>
        <v>0</v>
      </c>
      <c r="W923" s="564">
        <f t="shared" si="200"/>
        <v>0</v>
      </c>
      <c r="X923" s="564">
        <f t="shared" si="201"/>
        <v>0.25</v>
      </c>
      <c r="Y923" s="565">
        <f t="shared" si="202"/>
        <v>0.25</v>
      </c>
      <c r="Z923" s="547"/>
      <c r="AA923" s="548">
        <v>0.63194444444444398</v>
      </c>
      <c r="AB923" s="566">
        <f t="shared" si="203"/>
        <v>0</v>
      </c>
      <c r="AC923" s="566">
        <f t="shared" si="204"/>
        <v>0</v>
      </c>
      <c r="AD923" s="566">
        <f t="shared" si="205"/>
        <v>0</v>
      </c>
      <c r="AE923" s="566">
        <f t="shared" si="206"/>
        <v>0</v>
      </c>
      <c r="AF923" s="566">
        <f t="shared" si="207"/>
        <v>0</v>
      </c>
      <c r="AG923" s="566">
        <f t="shared" si="208"/>
        <v>0.5</v>
      </c>
      <c r="AH923" s="567">
        <f t="shared" si="209"/>
        <v>0.5</v>
      </c>
    </row>
    <row r="924" spans="18:34" x14ac:dyDescent="0.25">
      <c r="R924" s="548">
        <v>0.63263888888888797</v>
      </c>
      <c r="S924" s="564">
        <f t="shared" si="196"/>
        <v>0</v>
      </c>
      <c r="T924" s="564">
        <f t="shared" si="197"/>
        <v>0</v>
      </c>
      <c r="U924" s="564">
        <f t="shared" si="198"/>
        <v>0</v>
      </c>
      <c r="V924" s="564">
        <f t="shared" si="199"/>
        <v>0</v>
      </c>
      <c r="W924" s="564">
        <f t="shared" si="200"/>
        <v>0</v>
      </c>
      <c r="X924" s="564">
        <f t="shared" si="201"/>
        <v>0.25</v>
      </c>
      <c r="Y924" s="565">
        <f t="shared" si="202"/>
        <v>0.25</v>
      </c>
      <c r="Z924" s="547"/>
      <c r="AA924" s="548">
        <v>0.63263888888888797</v>
      </c>
      <c r="AB924" s="566">
        <f t="shared" si="203"/>
        <v>0</v>
      </c>
      <c r="AC924" s="566">
        <f t="shared" si="204"/>
        <v>0</v>
      </c>
      <c r="AD924" s="566">
        <f t="shared" si="205"/>
        <v>0</v>
      </c>
      <c r="AE924" s="566">
        <f t="shared" si="206"/>
        <v>0</v>
      </c>
      <c r="AF924" s="566">
        <f t="shared" si="207"/>
        <v>0</v>
      </c>
      <c r="AG924" s="566">
        <f t="shared" si="208"/>
        <v>0.5</v>
      </c>
      <c r="AH924" s="567">
        <f t="shared" si="209"/>
        <v>0.5</v>
      </c>
    </row>
    <row r="925" spans="18:34" x14ac:dyDescent="0.25">
      <c r="R925" s="548">
        <v>0.63333333333333297</v>
      </c>
      <c r="S925" s="564">
        <f t="shared" si="196"/>
        <v>0</v>
      </c>
      <c r="T925" s="564">
        <f t="shared" si="197"/>
        <v>0</v>
      </c>
      <c r="U925" s="564">
        <f t="shared" si="198"/>
        <v>0</v>
      </c>
      <c r="V925" s="564">
        <f t="shared" si="199"/>
        <v>0</v>
      </c>
      <c r="W925" s="564">
        <f t="shared" si="200"/>
        <v>0</v>
      </c>
      <c r="X925" s="564">
        <f t="shared" si="201"/>
        <v>0.25</v>
      </c>
      <c r="Y925" s="565">
        <f t="shared" si="202"/>
        <v>0.25</v>
      </c>
      <c r="Z925" s="547"/>
      <c r="AA925" s="548">
        <v>0.63333333333333297</v>
      </c>
      <c r="AB925" s="566">
        <f t="shared" si="203"/>
        <v>0</v>
      </c>
      <c r="AC925" s="566">
        <f t="shared" si="204"/>
        <v>0</v>
      </c>
      <c r="AD925" s="566">
        <f t="shared" si="205"/>
        <v>0</v>
      </c>
      <c r="AE925" s="566">
        <f t="shared" si="206"/>
        <v>0</v>
      </c>
      <c r="AF925" s="566">
        <f t="shared" si="207"/>
        <v>0</v>
      </c>
      <c r="AG925" s="566">
        <f t="shared" si="208"/>
        <v>0.5</v>
      </c>
      <c r="AH925" s="567">
        <f t="shared" si="209"/>
        <v>0.5</v>
      </c>
    </row>
    <row r="926" spans="18:34" x14ac:dyDescent="0.25">
      <c r="R926" s="548">
        <v>0.63402777777777697</v>
      </c>
      <c r="S926" s="564">
        <f t="shared" si="196"/>
        <v>0</v>
      </c>
      <c r="T926" s="564">
        <f t="shared" si="197"/>
        <v>0</v>
      </c>
      <c r="U926" s="564">
        <f t="shared" si="198"/>
        <v>0</v>
      </c>
      <c r="V926" s="564">
        <f t="shared" si="199"/>
        <v>0</v>
      </c>
      <c r="W926" s="564">
        <f t="shared" si="200"/>
        <v>0</v>
      </c>
      <c r="X926" s="564">
        <f t="shared" si="201"/>
        <v>0.25</v>
      </c>
      <c r="Y926" s="565">
        <f t="shared" si="202"/>
        <v>0.25</v>
      </c>
      <c r="Z926" s="547"/>
      <c r="AA926" s="548">
        <v>0.63402777777777697</v>
      </c>
      <c r="AB926" s="566">
        <f t="shared" si="203"/>
        <v>0</v>
      </c>
      <c r="AC926" s="566">
        <f t="shared" si="204"/>
        <v>0</v>
      </c>
      <c r="AD926" s="566">
        <f t="shared" si="205"/>
        <v>0</v>
      </c>
      <c r="AE926" s="566">
        <f t="shared" si="206"/>
        <v>0</v>
      </c>
      <c r="AF926" s="566">
        <f t="shared" si="207"/>
        <v>0</v>
      </c>
      <c r="AG926" s="566">
        <f t="shared" si="208"/>
        <v>0.5</v>
      </c>
      <c r="AH926" s="567">
        <f t="shared" si="209"/>
        <v>0.5</v>
      </c>
    </row>
    <row r="927" spans="18:34" x14ac:dyDescent="0.25">
      <c r="R927" s="548">
        <v>0.63472222222222197</v>
      </c>
      <c r="S927" s="564">
        <f t="shared" si="196"/>
        <v>0</v>
      </c>
      <c r="T927" s="564">
        <f t="shared" si="197"/>
        <v>0</v>
      </c>
      <c r="U927" s="564">
        <f t="shared" si="198"/>
        <v>0</v>
      </c>
      <c r="V927" s="564">
        <f t="shared" si="199"/>
        <v>0</v>
      </c>
      <c r="W927" s="564">
        <f t="shared" si="200"/>
        <v>0</v>
      </c>
      <c r="X927" s="564">
        <f t="shared" si="201"/>
        <v>0.25</v>
      </c>
      <c r="Y927" s="565">
        <f t="shared" si="202"/>
        <v>0.25</v>
      </c>
      <c r="Z927" s="547"/>
      <c r="AA927" s="548">
        <v>0.63472222222222197</v>
      </c>
      <c r="AB927" s="566">
        <f t="shared" si="203"/>
        <v>0</v>
      </c>
      <c r="AC927" s="566">
        <f t="shared" si="204"/>
        <v>0</v>
      </c>
      <c r="AD927" s="566">
        <f t="shared" si="205"/>
        <v>0</v>
      </c>
      <c r="AE927" s="566">
        <f t="shared" si="206"/>
        <v>0</v>
      </c>
      <c r="AF927" s="566">
        <f t="shared" si="207"/>
        <v>0</v>
      </c>
      <c r="AG927" s="566">
        <f t="shared" si="208"/>
        <v>0.5</v>
      </c>
      <c r="AH927" s="567">
        <f t="shared" si="209"/>
        <v>0.5</v>
      </c>
    </row>
    <row r="928" spans="18:34" x14ac:dyDescent="0.25">
      <c r="R928" s="548">
        <v>0.63541666666666596</v>
      </c>
      <c r="S928" s="564">
        <f t="shared" si="196"/>
        <v>0</v>
      </c>
      <c r="T928" s="564">
        <f t="shared" si="197"/>
        <v>0</v>
      </c>
      <c r="U928" s="564">
        <f t="shared" si="198"/>
        <v>0</v>
      </c>
      <c r="V928" s="564">
        <f t="shared" si="199"/>
        <v>0</v>
      </c>
      <c r="W928" s="564">
        <f t="shared" si="200"/>
        <v>0</v>
      </c>
      <c r="X928" s="564">
        <f t="shared" si="201"/>
        <v>0.25</v>
      </c>
      <c r="Y928" s="565">
        <f t="shared" si="202"/>
        <v>0.25</v>
      </c>
      <c r="Z928" s="547"/>
      <c r="AA928" s="548">
        <v>0.63541666666666596</v>
      </c>
      <c r="AB928" s="566">
        <f t="shared" si="203"/>
        <v>0</v>
      </c>
      <c r="AC928" s="566">
        <f t="shared" si="204"/>
        <v>0</v>
      </c>
      <c r="AD928" s="566">
        <f t="shared" si="205"/>
        <v>0</v>
      </c>
      <c r="AE928" s="566">
        <f t="shared" si="206"/>
        <v>0</v>
      </c>
      <c r="AF928" s="566">
        <f t="shared" si="207"/>
        <v>0</v>
      </c>
      <c r="AG928" s="566">
        <f t="shared" si="208"/>
        <v>0.5</v>
      </c>
      <c r="AH928" s="567">
        <f t="shared" si="209"/>
        <v>0.5</v>
      </c>
    </row>
    <row r="929" spans="18:34" x14ac:dyDescent="0.25">
      <c r="R929" s="548">
        <v>0.63611111111111096</v>
      </c>
      <c r="S929" s="564">
        <f t="shared" si="196"/>
        <v>0</v>
      </c>
      <c r="T929" s="564">
        <f t="shared" si="197"/>
        <v>0</v>
      </c>
      <c r="U929" s="564">
        <f t="shared" si="198"/>
        <v>0</v>
      </c>
      <c r="V929" s="564">
        <f t="shared" si="199"/>
        <v>0</v>
      </c>
      <c r="W929" s="564">
        <f t="shared" si="200"/>
        <v>0</v>
      </c>
      <c r="X929" s="564">
        <f t="shared" si="201"/>
        <v>0.25</v>
      </c>
      <c r="Y929" s="565">
        <f t="shared" si="202"/>
        <v>0.25</v>
      </c>
      <c r="Z929" s="547"/>
      <c r="AA929" s="548">
        <v>0.63611111111111096</v>
      </c>
      <c r="AB929" s="566">
        <f t="shared" si="203"/>
        <v>0</v>
      </c>
      <c r="AC929" s="566">
        <f t="shared" si="204"/>
        <v>0</v>
      </c>
      <c r="AD929" s="566">
        <f t="shared" si="205"/>
        <v>0</v>
      </c>
      <c r="AE929" s="566">
        <f t="shared" si="206"/>
        <v>0</v>
      </c>
      <c r="AF929" s="566">
        <f t="shared" si="207"/>
        <v>0</v>
      </c>
      <c r="AG929" s="566">
        <f t="shared" si="208"/>
        <v>0.5</v>
      </c>
      <c r="AH929" s="567">
        <f t="shared" si="209"/>
        <v>0.5</v>
      </c>
    </row>
    <row r="930" spans="18:34" x14ac:dyDescent="0.25">
      <c r="R930" s="548">
        <v>0.63680555555555496</v>
      </c>
      <c r="S930" s="564">
        <f t="shared" si="196"/>
        <v>0</v>
      </c>
      <c r="T930" s="564">
        <f t="shared" si="197"/>
        <v>0</v>
      </c>
      <c r="U930" s="564">
        <f t="shared" si="198"/>
        <v>0</v>
      </c>
      <c r="V930" s="564">
        <f t="shared" si="199"/>
        <v>0</v>
      </c>
      <c r="W930" s="564">
        <f t="shared" si="200"/>
        <v>0</v>
      </c>
      <c r="X930" s="564">
        <f t="shared" si="201"/>
        <v>0.25</v>
      </c>
      <c r="Y930" s="565">
        <f t="shared" si="202"/>
        <v>0.25</v>
      </c>
      <c r="Z930" s="547"/>
      <c r="AA930" s="548">
        <v>0.63680555555555496</v>
      </c>
      <c r="AB930" s="566">
        <f t="shared" si="203"/>
        <v>0</v>
      </c>
      <c r="AC930" s="566">
        <f t="shared" si="204"/>
        <v>0</v>
      </c>
      <c r="AD930" s="566">
        <f t="shared" si="205"/>
        <v>0</v>
      </c>
      <c r="AE930" s="566">
        <f t="shared" si="206"/>
        <v>0</v>
      </c>
      <c r="AF930" s="566">
        <f t="shared" si="207"/>
        <v>0</v>
      </c>
      <c r="AG930" s="566">
        <f t="shared" si="208"/>
        <v>0.5</v>
      </c>
      <c r="AH930" s="567">
        <f t="shared" si="209"/>
        <v>0.5</v>
      </c>
    </row>
    <row r="931" spans="18:34" x14ac:dyDescent="0.25">
      <c r="R931" s="548">
        <v>0.63749999999999996</v>
      </c>
      <c r="S931" s="564">
        <f t="shared" si="196"/>
        <v>0</v>
      </c>
      <c r="T931" s="564">
        <f t="shared" si="197"/>
        <v>0</v>
      </c>
      <c r="U931" s="564">
        <f t="shared" si="198"/>
        <v>0</v>
      </c>
      <c r="V931" s="564">
        <f t="shared" si="199"/>
        <v>0</v>
      </c>
      <c r="W931" s="564">
        <f t="shared" si="200"/>
        <v>0</v>
      </c>
      <c r="X931" s="564">
        <f t="shared" si="201"/>
        <v>0.25</v>
      </c>
      <c r="Y931" s="565">
        <f t="shared" si="202"/>
        <v>0.25</v>
      </c>
      <c r="Z931" s="547"/>
      <c r="AA931" s="548">
        <v>0.63749999999999996</v>
      </c>
      <c r="AB931" s="566">
        <f t="shared" si="203"/>
        <v>0</v>
      </c>
      <c r="AC931" s="566">
        <f t="shared" si="204"/>
        <v>0</v>
      </c>
      <c r="AD931" s="566">
        <f t="shared" si="205"/>
        <v>0</v>
      </c>
      <c r="AE931" s="566">
        <f t="shared" si="206"/>
        <v>0</v>
      </c>
      <c r="AF931" s="566">
        <f t="shared" si="207"/>
        <v>0</v>
      </c>
      <c r="AG931" s="566">
        <f t="shared" si="208"/>
        <v>0.5</v>
      </c>
      <c r="AH931" s="567">
        <f t="shared" si="209"/>
        <v>0.5</v>
      </c>
    </row>
    <row r="932" spans="18:34" x14ac:dyDescent="0.25">
      <c r="R932" s="548">
        <v>0.63819444444444395</v>
      </c>
      <c r="S932" s="564">
        <f t="shared" si="196"/>
        <v>0</v>
      </c>
      <c r="T932" s="564">
        <f t="shared" si="197"/>
        <v>0</v>
      </c>
      <c r="U932" s="564">
        <f t="shared" si="198"/>
        <v>0</v>
      </c>
      <c r="V932" s="564">
        <f t="shared" si="199"/>
        <v>0</v>
      </c>
      <c r="W932" s="564">
        <f t="shared" si="200"/>
        <v>0</v>
      </c>
      <c r="X932" s="564">
        <f t="shared" si="201"/>
        <v>0.25</v>
      </c>
      <c r="Y932" s="565">
        <f t="shared" si="202"/>
        <v>0.25</v>
      </c>
      <c r="Z932" s="547"/>
      <c r="AA932" s="548">
        <v>0.63819444444444395</v>
      </c>
      <c r="AB932" s="566">
        <f t="shared" si="203"/>
        <v>0</v>
      </c>
      <c r="AC932" s="566">
        <f t="shared" si="204"/>
        <v>0</v>
      </c>
      <c r="AD932" s="566">
        <f t="shared" si="205"/>
        <v>0</v>
      </c>
      <c r="AE932" s="566">
        <f t="shared" si="206"/>
        <v>0</v>
      </c>
      <c r="AF932" s="566">
        <f t="shared" si="207"/>
        <v>0</v>
      </c>
      <c r="AG932" s="566">
        <f t="shared" si="208"/>
        <v>0.5</v>
      </c>
      <c r="AH932" s="567">
        <f t="shared" si="209"/>
        <v>0.5</v>
      </c>
    </row>
    <row r="933" spans="18:34" x14ac:dyDescent="0.25">
      <c r="R933" s="548">
        <v>0.63888888888888895</v>
      </c>
      <c r="S933" s="564">
        <f t="shared" si="196"/>
        <v>0</v>
      </c>
      <c r="T933" s="564">
        <f t="shared" si="197"/>
        <v>0</v>
      </c>
      <c r="U933" s="564">
        <f t="shared" si="198"/>
        <v>0</v>
      </c>
      <c r="V933" s="564">
        <f t="shared" si="199"/>
        <v>0</v>
      </c>
      <c r="W933" s="564">
        <f t="shared" si="200"/>
        <v>0</v>
      </c>
      <c r="X933" s="564">
        <f t="shared" si="201"/>
        <v>0.25</v>
      </c>
      <c r="Y933" s="565">
        <f t="shared" si="202"/>
        <v>0.25</v>
      </c>
      <c r="Z933" s="547"/>
      <c r="AA933" s="548">
        <v>0.63888888888888895</v>
      </c>
      <c r="AB933" s="566">
        <f t="shared" si="203"/>
        <v>0</v>
      </c>
      <c r="AC933" s="566">
        <f t="shared" si="204"/>
        <v>0</v>
      </c>
      <c r="AD933" s="566">
        <f t="shared" si="205"/>
        <v>0</v>
      </c>
      <c r="AE933" s="566">
        <f t="shared" si="206"/>
        <v>0</v>
      </c>
      <c r="AF933" s="566">
        <f t="shared" si="207"/>
        <v>0</v>
      </c>
      <c r="AG933" s="566">
        <f t="shared" si="208"/>
        <v>0.5</v>
      </c>
      <c r="AH933" s="567">
        <f t="shared" si="209"/>
        <v>0.5</v>
      </c>
    </row>
    <row r="934" spans="18:34" x14ac:dyDescent="0.25">
      <c r="R934" s="548">
        <v>0.63958333333333295</v>
      </c>
      <c r="S934" s="564">
        <f t="shared" si="196"/>
        <v>0</v>
      </c>
      <c r="T934" s="564">
        <f t="shared" si="197"/>
        <v>0</v>
      </c>
      <c r="U934" s="564">
        <f t="shared" si="198"/>
        <v>0</v>
      </c>
      <c r="V934" s="564">
        <f t="shared" si="199"/>
        <v>0</v>
      </c>
      <c r="W934" s="564">
        <f t="shared" si="200"/>
        <v>0</v>
      </c>
      <c r="X934" s="564">
        <f t="shared" si="201"/>
        <v>0.25</v>
      </c>
      <c r="Y934" s="565">
        <f t="shared" si="202"/>
        <v>0.25</v>
      </c>
      <c r="Z934" s="547"/>
      <c r="AA934" s="548">
        <v>0.63958333333333295</v>
      </c>
      <c r="AB934" s="566">
        <f t="shared" si="203"/>
        <v>0</v>
      </c>
      <c r="AC934" s="566">
        <f t="shared" si="204"/>
        <v>0</v>
      </c>
      <c r="AD934" s="566">
        <f t="shared" si="205"/>
        <v>0</v>
      </c>
      <c r="AE934" s="566">
        <f t="shared" si="206"/>
        <v>0</v>
      </c>
      <c r="AF934" s="566">
        <f t="shared" si="207"/>
        <v>0</v>
      </c>
      <c r="AG934" s="566">
        <f t="shared" si="208"/>
        <v>0.5</v>
      </c>
      <c r="AH934" s="567">
        <f t="shared" si="209"/>
        <v>0.5</v>
      </c>
    </row>
    <row r="935" spans="18:34" x14ac:dyDescent="0.25">
      <c r="R935" s="548">
        <v>0.64027777777777695</v>
      </c>
      <c r="S935" s="564">
        <f t="shared" si="196"/>
        <v>0</v>
      </c>
      <c r="T935" s="564">
        <f t="shared" si="197"/>
        <v>0</v>
      </c>
      <c r="U935" s="564">
        <f t="shared" si="198"/>
        <v>0</v>
      </c>
      <c r="V935" s="564">
        <f t="shared" si="199"/>
        <v>0</v>
      </c>
      <c r="W935" s="564">
        <f t="shared" si="200"/>
        <v>0</v>
      </c>
      <c r="X935" s="564">
        <f t="shared" si="201"/>
        <v>0.25</v>
      </c>
      <c r="Y935" s="565">
        <f t="shared" si="202"/>
        <v>0.25</v>
      </c>
      <c r="Z935" s="547"/>
      <c r="AA935" s="548">
        <v>0.64027777777777695</v>
      </c>
      <c r="AB935" s="566">
        <f t="shared" si="203"/>
        <v>0</v>
      </c>
      <c r="AC935" s="566">
        <f t="shared" si="204"/>
        <v>0</v>
      </c>
      <c r="AD935" s="566">
        <f t="shared" si="205"/>
        <v>0</v>
      </c>
      <c r="AE935" s="566">
        <f t="shared" si="206"/>
        <v>0</v>
      </c>
      <c r="AF935" s="566">
        <f t="shared" si="207"/>
        <v>0</v>
      </c>
      <c r="AG935" s="566">
        <f t="shared" si="208"/>
        <v>0.5</v>
      </c>
      <c r="AH935" s="567">
        <f t="shared" si="209"/>
        <v>0.5</v>
      </c>
    </row>
    <row r="936" spans="18:34" x14ac:dyDescent="0.25">
      <c r="R936" s="548">
        <v>0.64097222222222205</v>
      </c>
      <c r="S936" s="564">
        <f t="shared" si="196"/>
        <v>0</v>
      </c>
      <c r="T936" s="564">
        <f t="shared" si="197"/>
        <v>0</v>
      </c>
      <c r="U936" s="564">
        <f t="shared" si="198"/>
        <v>0</v>
      </c>
      <c r="V936" s="564">
        <f t="shared" si="199"/>
        <v>0</v>
      </c>
      <c r="W936" s="564">
        <f t="shared" si="200"/>
        <v>0</v>
      </c>
      <c r="X936" s="564">
        <f t="shared" si="201"/>
        <v>0.25</v>
      </c>
      <c r="Y936" s="565">
        <f t="shared" si="202"/>
        <v>0.25</v>
      </c>
      <c r="Z936" s="547"/>
      <c r="AA936" s="548">
        <v>0.64097222222222205</v>
      </c>
      <c r="AB936" s="566">
        <f t="shared" si="203"/>
        <v>0</v>
      </c>
      <c r="AC936" s="566">
        <f t="shared" si="204"/>
        <v>0</v>
      </c>
      <c r="AD936" s="566">
        <f t="shared" si="205"/>
        <v>0</v>
      </c>
      <c r="AE936" s="566">
        <f t="shared" si="206"/>
        <v>0</v>
      </c>
      <c r="AF936" s="566">
        <f t="shared" si="207"/>
        <v>0</v>
      </c>
      <c r="AG936" s="566">
        <f t="shared" si="208"/>
        <v>0.5</v>
      </c>
      <c r="AH936" s="567">
        <f t="shared" si="209"/>
        <v>0.5</v>
      </c>
    </row>
    <row r="937" spans="18:34" x14ac:dyDescent="0.25">
      <c r="R937" s="548">
        <v>0.64166666666666605</v>
      </c>
      <c r="S937" s="564">
        <f t="shared" si="196"/>
        <v>0</v>
      </c>
      <c r="T937" s="564">
        <f t="shared" si="197"/>
        <v>0</v>
      </c>
      <c r="U937" s="564">
        <f t="shared" si="198"/>
        <v>0</v>
      </c>
      <c r="V937" s="564">
        <f t="shared" si="199"/>
        <v>0</v>
      </c>
      <c r="W937" s="564">
        <f t="shared" si="200"/>
        <v>0</v>
      </c>
      <c r="X937" s="564">
        <f t="shared" si="201"/>
        <v>0.25</v>
      </c>
      <c r="Y937" s="565">
        <f t="shared" si="202"/>
        <v>0.25</v>
      </c>
      <c r="Z937" s="547"/>
      <c r="AA937" s="548">
        <v>0.64166666666666605</v>
      </c>
      <c r="AB937" s="566">
        <f t="shared" si="203"/>
        <v>0</v>
      </c>
      <c r="AC937" s="566">
        <f t="shared" si="204"/>
        <v>0</v>
      </c>
      <c r="AD937" s="566">
        <f t="shared" si="205"/>
        <v>0</v>
      </c>
      <c r="AE937" s="566">
        <f t="shared" si="206"/>
        <v>0</v>
      </c>
      <c r="AF937" s="566">
        <f t="shared" si="207"/>
        <v>0</v>
      </c>
      <c r="AG937" s="566">
        <f t="shared" si="208"/>
        <v>0.5</v>
      </c>
      <c r="AH937" s="567">
        <f t="shared" si="209"/>
        <v>0.5</v>
      </c>
    </row>
    <row r="938" spans="18:34" x14ac:dyDescent="0.25">
      <c r="R938" s="548">
        <v>0.64236111111111105</v>
      </c>
      <c r="S938" s="564">
        <f t="shared" si="196"/>
        <v>0</v>
      </c>
      <c r="T938" s="564">
        <f t="shared" si="197"/>
        <v>0</v>
      </c>
      <c r="U938" s="564">
        <f t="shared" si="198"/>
        <v>0</v>
      </c>
      <c r="V938" s="564">
        <f t="shared" si="199"/>
        <v>0</v>
      </c>
      <c r="W938" s="564">
        <f t="shared" si="200"/>
        <v>0</v>
      </c>
      <c r="X938" s="564">
        <f t="shared" si="201"/>
        <v>0.25</v>
      </c>
      <c r="Y938" s="565">
        <f t="shared" si="202"/>
        <v>0.25</v>
      </c>
      <c r="Z938" s="547"/>
      <c r="AA938" s="548">
        <v>0.64236111111111105</v>
      </c>
      <c r="AB938" s="566">
        <f t="shared" si="203"/>
        <v>0</v>
      </c>
      <c r="AC938" s="566">
        <f t="shared" si="204"/>
        <v>0</v>
      </c>
      <c r="AD938" s="566">
        <f t="shared" si="205"/>
        <v>0</v>
      </c>
      <c r="AE938" s="566">
        <f t="shared" si="206"/>
        <v>0</v>
      </c>
      <c r="AF938" s="566">
        <f t="shared" si="207"/>
        <v>0</v>
      </c>
      <c r="AG938" s="566">
        <f t="shared" si="208"/>
        <v>0.5</v>
      </c>
      <c r="AH938" s="567">
        <f t="shared" si="209"/>
        <v>0.5</v>
      </c>
    </row>
    <row r="939" spans="18:34" x14ac:dyDescent="0.25">
      <c r="R939" s="548">
        <v>0.64305555555555505</v>
      </c>
      <c r="S939" s="564">
        <f t="shared" ref="S939:S1002" si="210">$S$4</f>
        <v>0</v>
      </c>
      <c r="T939" s="564">
        <f t="shared" ref="T939:T1002" si="211">$T$4</f>
        <v>0</v>
      </c>
      <c r="U939" s="564">
        <f t="shared" ref="U939:U1002" si="212">$U$4</f>
        <v>0</v>
      </c>
      <c r="V939" s="564">
        <f t="shared" ref="V939:V1002" si="213">$V$4</f>
        <v>0</v>
      </c>
      <c r="W939" s="564">
        <f t="shared" ref="W939:W1002" si="214">-$W$4</f>
        <v>0</v>
      </c>
      <c r="X939" s="564">
        <f t="shared" ref="X939:X1002" si="215">$X$4</f>
        <v>0.25</v>
      </c>
      <c r="Y939" s="565">
        <f t="shared" ref="Y939:Y1002" si="216">$Y$4</f>
        <v>0.25</v>
      </c>
      <c r="Z939" s="547"/>
      <c r="AA939" s="548">
        <v>0.64305555555555505</v>
      </c>
      <c r="AB939" s="566">
        <f t="shared" ref="AB939:AB1002" si="217">$AB$4</f>
        <v>0</v>
      </c>
      <c r="AC939" s="566">
        <f t="shared" ref="AC939:AC1002" si="218">$AC$4</f>
        <v>0</v>
      </c>
      <c r="AD939" s="566">
        <f t="shared" ref="AD939:AD1002" si="219">$AD$4</f>
        <v>0</v>
      </c>
      <c r="AE939" s="566">
        <f t="shared" ref="AE939:AE1002" si="220">$AE$4</f>
        <v>0</v>
      </c>
      <c r="AF939" s="566">
        <f t="shared" ref="AF939:AF1002" si="221">$AF$4</f>
        <v>0</v>
      </c>
      <c r="AG939" s="566">
        <f t="shared" ref="AG939:AG1002" si="222">$AG$4</f>
        <v>0.5</v>
      </c>
      <c r="AH939" s="567">
        <f t="shared" ref="AH939:AH1002" si="223">$AH$4</f>
        <v>0.5</v>
      </c>
    </row>
    <row r="940" spans="18:34" x14ac:dyDescent="0.25">
      <c r="R940" s="548">
        <v>0.64375000000000004</v>
      </c>
      <c r="S940" s="564">
        <f t="shared" si="210"/>
        <v>0</v>
      </c>
      <c r="T940" s="564">
        <f t="shared" si="211"/>
        <v>0</v>
      </c>
      <c r="U940" s="564">
        <f t="shared" si="212"/>
        <v>0</v>
      </c>
      <c r="V940" s="564">
        <f t="shared" si="213"/>
        <v>0</v>
      </c>
      <c r="W940" s="564">
        <f t="shared" si="214"/>
        <v>0</v>
      </c>
      <c r="X940" s="564">
        <f t="shared" si="215"/>
        <v>0.25</v>
      </c>
      <c r="Y940" s="565">
        <f t="shared" si="216"/>
        <v>0.25</v>
      </c>
      <c r="Z940" s="547"/>
      <c r="AA940" s="548">
        <v>0.64375000000000004</v>
      </c>
      <c r="AB940" s="566">
        <f t="shared" si="217"/>
        <v>0</v>
      </c>
      <c r="AC940" s="566">
        <f t="shared" si="218"/>
        <v>0</v>
      </c>
      <c r="AD940" s="566">
        <f t="shared" si="219"/>
        <v>0</v>
      </c>
      <c r="AE940" s="566">
        <f t="shared" si="220"/>
        <v>0</v>
      </c>
      <c r="AF940" s="566">
        <f t="shared" si="221"/>
        <v>0</v>
      </c>
      <c r="AG940" s="566">
        <f t="shared" si="222"/>
        <v>0.5</v>
      </c>
      <c r="AH940" s="567">
        <f t="shared" si="223"/>
        <v>0.5</v>
      </c>
    </row>
    <row r="941" spans="18:34" x14ac:dyDescent="0.25">
      <c r="R941" s="548">
        <v>0.64444444444444404</v>
      </c>
      <c r="S941" s="564">
        <f t="shared" si="210"/>
        <v>0</v>
      </c>
      <c r="T941" s="564">
        <f t="shared" si="211"/>
        <v>0</v>
      </c>
      <c r="U941" s="564">
        <f t="shared" si="212"/>
        <v>0</v>
      </c>
      <c r="V941" s="564">
        <f t="shared" si="213"/>
        <v>0</v>
      </c>
      <c r="W941" s="564">
        <f t="shared" si="214"/>
        <v>0</v>
      </c>
      <c r="X941" s="564">
        <f t="shared" si="215"/>
        <v>0.25</v>
      </c>
      <c r="Y941" s="565">
        <f t="shared" si="216"/>
        <v>0.25</v>
      </c>
      <c r="Z941" s="547"/>
      <c r="AA941" s="548">
        <v>0.64444444444444404</v>
      </c>
      <c r="AB941" s="566">
        <f t="shared" si="217"/>
        <v>0</v>
      </c>
      <c r="AC941" s="566">
        <f t="shared" si="218"/>
        <v>0</v>
      </c>
      <c r="AD941" s="566">
        <f t="shared" si="219"/>
        <v>0</v>
      </c>
      <c r="AE941" s="566">
        <f t="shared" si="220"/>
        <v>0</v>
      </c>
      <c r="AF941" s="566">
        <f t="shared" si="221"/>
        <v>0</v>
      </c>
      <c r="AG941" s="566">
        <f t="shared" si="222"/>
        <v>0.5</v>
      </c>
      <c r="AH941" s="567">
        <f t="shared" si="223"/>
        <v>0.5</v>
      </c>
    </row>
    <row r="942" spans="18:34" x14ac:dyDescent="0.25">
      <c r="R942" s="548">
        <v>0.64513888888888804</v>
      </c>
      <c r="S942" s="564">
        <f t="shared" si="210"/>
        <v>0</v>
      </c>
      <c r="T942" s="564">
        <f t="shared" si="211"/>
        <v>0</v>
      </c>
      <c r="U942" s="564">
        <f t="shared" si="212"/>
        <v>0</v>
      </c>
      <c r="V942" s="564">
        <f t="shared" si="213"/>
        <v>0</v>
      </c>
      <c r="W942" s="564">
        <f t="shared" si="214"/>
        <v>0</v>
      </c>
      <c r="X942" s="564">
        <f t="shared" si="215"/>
        <v>0.25</v>
      </c>
      <c r="Y942" s="565">
        <f t="shared" si="216"/>
        <v>0.25</v>
      </c>
      <c r="Z942" s="547"/>
      <c r="AA942" s="548">
        <v>0.64513888888888804</v>
      </c>
      <c r="AB942" s="566">
        <f t="shared" si="217"/>
        <v>0</v>
      </c>
      <c r="AC942" s="566">
        <f t="shared" si="218"/>
        <v>0</v>
      </c>
      <c r="AD942" s="566">
        <f t="shared" si="219"/>
        <v>0</v>
      </c>
      <c r="AE942" s="566">
        <f t="shared" si="220"/>
        <v>0</v>
      </c>
      <c r="AF942" s="566">
        <f t="shared" si="221"/>
        <v>0</v>
      </c>
      <c r="AG942" s="566">
        <f t="shared" si="222"/>
        <v>0.5</v>
      </c>
      <c r="AH942" s="567">
        <f t="shared" si="223"/>
        <v>0.5</v>
      </c>
    </row>
    <row r="943" spans="18:34" x14ac:dyDescent="0.25">
      <c r="R943" s="548">
        <v>0.64583333333333304</v>
      </c>
      <c r="S943" s="564">
        <f t="shared" si="210"/>
        <v>0</v>
      </c>
      <c r="T943" s="564">
        <f t="shared" si="211"/>
        <v>0</v>
      </c>
      <c r="U943" s="564">
        <f t="shared" si="212"/>
        <v>0</v>
      </c>
      <c r="V943" s="564">
        <f t="shared" si="213"/>
        <v>0</v>
      </c>
      <c r="W943" s="564">
        <f t="shared" si="214"/>
        <v>0</v>
      </c>
      <c r="X943" s="564">
        <f t="shared" si="215"/>
        <v>0.25</v>
      </c>
      <c r="Y943" s="565">
        <f t="shared" si="216"/>
        <v>0.25</v>
      </c>
      <c r="Z943" s="547"/>
      <c r="AA943" s="548">
        <v>0.64583333333333304</v>
      </c>
      <c r="AB943" s="566">
        <f t="shared" si="217"/>
        <v>0</v>
      </c>
      <c r="AC943" s="566">
        <f t="shared" si="218"/>
        <v>0</v>
      </c>
      <c r="AD943" s="566">
        <f t="shared" si="219"/>
        <v>0</v>
      </c>
      <c r="AE943" s="566">
        <f t="shared" si="220"/>
        <v>0</v>
      </c>
      <c r="AF943" s="566">
        <f t="shared" si="221"/>
        <v>0</v>
      </c>
      <c r="AG943" s="566">
        <f t="shared" si="222"/>
        <v>0.5</v>
      </c>
      <c r="AH943" s="567">
        <f t="shared" si="223"/>
        <v>0.5</v>
      </c>
    </row>
    <row r="944" spans="18:34" x14ac:dyDescent="0.25">
      <c r="R944" s="548">
        <v>0.64652777777777704</v>
      </c>
      <c r="S944" s="564">
        <f t="shared" si="210"/>
        <v>0</v>
      </c>
      <c r="T944" s="564">
        <f t="shared" si="211"/>
        <v>0</v>
      </c>
      <c r="U944" s="564">
        <f t="shared" si="212"/>
        <v>0</v>
      </c>
      <c r="V944" s="564">
        <f t="shared" si="213"/>
        <v>0</v>
      </c>
      <c r="W944" s="564">
        <f t="shared" si="214"/>
        <v>0</v>
      </c>
      <c r="X944" s="564">
        <f t="shared" si="215"/>
        <v>0.25</v>
      </c>
      <c r="Y944" s="565">
        <f t="shared" si="216"/>
        <v>0.25</v>
      </c>
      <c r="Z944" s="547"/>
      <c r="AA944" s="548">
        <v>0.64652777777777704</v>
      </c>
      <c r="AB944" s="566">
        <f t="shared" si="217"/>
        <v>0</v>
      </c>
      <c r="AC944" s="566">
        <f t="shared" si="218"/>
        <v>0</v>
      </c>
      <c r="AD944" s="566">
        <f t="shared" si="219"/>
        <v>0</v>
      </c>
      <c r="AE944" s="566">
        <f t="shared" si="220"/>
        <v>0</v>
      </c>
      <c r="AF944" s="566">
        <f t="shared" si="221"/>
        <v>0</v>
      </c>
      <c r="AG944" s="566">
        <f t="shared" si="222"/>
        <v>0.5</v>
      </c>
      <c r="AH944" s="567">
        <f t="shared" si="223"/>
        <v>0.5</v>
      </c>
    </row>
    <row r="945" spans="18:34" x14ac:dyDescent="0.25">
      <c r="R945" s="548">
        <v>0.64722222222222203</v>
      </c>
      <c r="S945" s="564">
        <f t="shared" si="210"/>
        <v>0</v>
      </c>
      <c r="T945" s="564">
        <f t="shared" si="211"/>
        <v>0</v>
      </c>
      <c r="U945" s="564">
        <f t="shared" si="212"/>
        <v>0</v>
      </c>
      <c r="V945" s="564">
        <f t="shared" si="213"/>
        <v>0</v>
      </c>
      <c r="W945" s="564">
        <f t="shared" si="214"/>
        <v>0</v>
      </c>
      <c r="X945" s="564">
        <f t="shared" si="215"/>
        <v>0.25</v>
      </c>
      <c r="Y945" s="565">
        <f t="shared" si="216"/>
        <v>0.25</v>
      </c>
      <c r="Z945" s="547"/>
      <c r="AA945" s="548">
        <v>0.64722222222222203</v>
      </c>
      <c r="AB945" s="566">
        <f t="shared" si="217"/>
        <v>0</v>
      </c>
      <c r="AC945" s="566">
        <f t="shared" si="218"/>
        <v>0</v>
      </c>
      <c r="AD945" s="566">
        <f t="shared" si="219"/>
        <v>0</v>
      </c>
      <c r="AE945" s="566">
        <f t="shared" si="220"/>
        <v>0</v>
      </c>
      <c r="AF945" s="566">
        <f t="shared" si="221"/>
        <v>0</v>
      </c>
      <c r="AG945" s="566">
        <f t="shared" si="222"/>
        <v>0.5</v>
      </c>
      <c r="AH945" s="567">
        <f t="shared" si="223"/>
        <v>0.5</v>
      </c>
    </row>
    <row r="946" spans="18:34" x14ac:dyDescent="0.25">
      <c r="R946" s="548">
        <v>0.64791666666666603</v>
      </c>
      <c r="S946" s="564">
        <f t="shared" si="210"/>
        <v>0</v>
      </c>
      <c r="T946" s="564">
        <f t="shared" si="211"/>
        <v>0</v>
      </c>
      <c r="U946" s="564">
        <f t="shared" si="212"/>
        <v>0</v>
      </c>
      <c r="V946" s="564">
        <f t="shared" si="213"/>
        <v>0</v>
      </c>
      <c r="W946" s="564">
        <f t="shared" si="214"/>
        <v>0</v>
      </c>
      <c r="X946" s="564">
        <f t="shared" si="215"/>
        <v>0.25</v>
      </c>
      <c r="Y946" s="565">
        <f t="shared" si="216"/>
        <v>0.25</v>
      </c>
      <c r="Z946" s="547"/>
      <c r="AA946" s="548">
        <v>0.64791666666666603</v>
      </c>
      <c r="AB946" s="566">
        <f t="shared" si="217"/>
        <v>0</v>
      </c>
      <c r="AC946" s="566">
        <f t="shared" si="218"/>
        <v>0</v>
      </c>
      <c r="AD946" s="566">
        <f t="shared" si="219"/>
        <v>0</v>
      </c>
      <c r="AE946" s="566">
        <f t="shared" si="220"/>
        <v>0</v>
      </c>
      <c r="AF946" s="566">
        <f t="shared" si="221"/>
        <v>0</v>
      </c>
      <c r="AG946" s="566">
        <f t="shared" si="222"/>
        <v>0.5</v>
      </c>
      <c r="AH946" s="567">
        <f t="shared" si="223"/>
        <v>0.5</v>
      </c>
    </row>
    <row r="947" spans="18:34" x14ac:dyDescent="0.25">
      <c r="R947" s="548">
        <v>0.64861111111111103</v>
      </c>
      <c r="S947" s="564">
        <f t="shared" si="210"/>
        <v>0</v>
      </c>
      <c r="T947" s="564">
        <f t="shared" si="211"/>
        <v>0</v>
      </c>
      <c r="U947" s="564">
        <f t="shared" si="212"/>
        <v>0</v>
      </c>
      <c r="V947" s="564">
        <f t="shared" si="213"/>
        <v>0</v>
      </c>
      <c r="W947" s="564">
        <f t="shared" si="214"/>
        <v>0</v>
      </c>
      <c r="X947" s="564">
        <f t="shared" si="215"/>
        <v>0.25</v>
      </c>
      <c r="Y947" s="565">
        <f t="shared" si="216"/>
        <v>0.25</v>
      </c>
      <c r="Z947" s="547"/>
      <c r="AA947" s="548">
        <v>0.64861111111111103</v>
      </c>
      <c r="AB947" s="566">
        <f t="shared" si="217"/>
        <v>0</v>
      </c>
      <c r="AC947" s="566">
        <f t="shared" si="218"/>
        <v>0</v>
      </c>
      <c r="AD947" s="566">
        <f t="shared" si="219"/>
        <v>0</v>
      </c>
      <c r="AE947" s="566">
        <f t="shared" si="220"/>
        <v>0</v>
      </c>
      <c r="AF947" s="566">
        <f t="shared" si="221"/>
        <v>0</v>
      </c>
      <c r="AG947" s="566">
        <f t="shared" si="222"/>
        <v>0.5</v>
      </c>
      <c r="AH947" s="567">
        <f t="shared" si="223"/>
        <v>0.5</v>
      </c>
    </row>
    <row r="948" spans="18:34" x14ac:dyDescent="0.25">
      <c r="R948" s="548">
        <v>0.64930555555555503</v>
      </c>
      <c r="S948" s="564">
        <f t="shared" si="210"/>
        <v>0</v>
      </c>
      <c r="T948" s="564">
        <f t="shared" si="211"/>
        <v>0</v>
      </c>
      <c r="U948" s="564">
        <f t="shared" si="212"/>
        <v>0</v>
      </c>
      <c r="V948" s="564">
        <f t="shared" si="213"/>
        <v>0</v>
      </c>
      <c r="W948" s="564">
        <f t="shared" si="214"/>
        <v>0</v>
      </c>
      <c r="X948" s="564">
        <f t="shared" si="215"/>
        <v>0.25</v>
      </c>
      <c r="Y948" s="565">
        <f t="shared" si="216"/>
        <v>0.25</v>
      </c>
      <c r="Z948" s="547"/>
      <c r="AA948" s="548">
        <v>0.64930555555555503</v>
      </c>
      <c r="AB948" s="566">
        <f t="shared" si="217"/>
        <v>0</v>
      </c>
      <c r="AC948" s="566">
        <f t="shared" si="218"/>
        <v>0</v>
      </c>
      <c r="AD948" s="566">
        <f t="shared" si="219"/>
        <v>0</v>
      </c>
      <c r="AE948" s="566">
        <f t="shared" si="220"/>
        <v>0</v>
      </c>
      <c r="AF948" s="566">
        <f t="shared" si="221"/>
        <v>0</v>
      </c>
      <c r="AG948" s="566">
        <f t="shared" si="222"/>
        <v>0.5</v>
      </c>
      <c r="AH948" s="567">
        <f t="shared" si="223"/>
        <v>0.5</v>
      </c>
    </row>
    <row r="949" spans="18:34" x14ac:dyDescent="0.25">
      <c r="R949" s="548">
        <v>0.65</v>
      </c>
      <c r="S949" s="564">
        <f t="shared" si="210"/>
        <v>0</v>
      </c>
      <c r="T949" s="564">
        <f t="shared" si="211"/>
        <v>0</v>
      </c>
      <c r="U949" s="564">
        <f t="shared" si="212"/>
        <v>0</v>
      </c>
      <c r="V949" s="564">
        <f t="shared" si="213"/>
        <v>0</v>
      </c>
      <c r="W949" s="564">
        <f t="shared" si="214"/>
        <v>0</v>
      </c>
      <c r="X949" s="564">
        <f t="shared" si="215"/>
        <v>0.25</v>
      </c>
      <c r="Y949" s="565">
        <f t="shared" si="216"/>
        <v>0.25</v>
      </c>
      <c r="Z949" s="547"/>
      <c r="AA949" s="548">
        <v>0.65</v>
      </c>
      <c r="AB949" s="566">
        <f t="shared" si="217"/>
        <v>0</v>
      </c>
      <c r="AC949" s="566">
        <f t="shared" si="218"/>
        <v>0</v>
      </c>
      <c r="AD949" s="566">
        <f t="shared" si="219"/>
        <v>0</v>
      </c>
      <c r="AE949" s="566">
        <f t="shared" si="220"/>
        <v>0</v>
      </c>
      <c r="AF949" s="566">
        <f t="shared" si="221"/>
        <v>0</v>
      </c>
      <c r="AG949" s="566">
        <f t="shared" si="222"/>
        <v>0.5</v>
      </c>
      <c r="AH949" s="567">
        <f t="shared" si="223"/>
        <v>0.5</v>
      </c>
    </row>
    <row r="950" spans="18:34" x14ac:dyDescent="0.25">
      <c r="R950" s="548">
        <v>0.65069444444444402</v>
      </c>
      <c r="S950" s="564">
        <f t="shared" si="210"/>
        <v>0</v>
      </c>
      <c r="T950" s="564">
        <f t="shared" si="211"/>
        <v>0</v>
      </c>
      <c r="U950" s="564">
        <f t="shared" si="212"/>
        <v>0</v>
      </c>
      <c r="V950" s="564">
        <f t="shared" si="213"/>
        <v>0</v>
      </c>
      <c r="W950" s="564">
        <f t="shared" si="214"/>
        <v>0</v>
      </c>
      <c r="X950" s="564">
        <f t="shared" si="215"/>
        <v>0.25</v>
      </c>
      <c r="Y950" s="565">
        <f t="shared" si="216"/>
        <v>0.25</v>
      </c>
      <c r="Z950" s="547"/>
      <c r="AA950" s="548">
        <v>0.65069444444444402</v>
      </c>
      <c r="AB950" s="566">
        <f t="shared" si="217"/>
        <v>0</v>
      </c>
      <c r="AC950" s="566">
        <f t="shared" si="218"/>
        <v>0</v>
      </c>
      <c r="AD950" s="566">
        <f t="shared" si="219"/>
        <v>0</v>
      </c>
      <c r="AE950" s="566">
        <f t="shared" si="220"/>
        <v>0</v>
      </c>
      <c r="AF950" s="566">
        <f t="shared" si="221"/>
        <v>0</v>
      </c>
      <c r="AG950" s="566">
        <f t="shared" si="222"/>
        <v>0.5</v>
      </c>
      <c r="AH950" s="567">
        <f t="shared" si="223"/>
        <v>0.5</v>
      </c>
    </row>
    <row r="951" spans="18:34" x14ac:dyDescent="0.25">
      <c r="R951" s="548">
        <v>0.65138888888888802</v>
      </c>
      <c r="S951" s="564">
        <f t="shared" si="210"/>
        <v>0</v>
      </c>
      <c r="T951" s="564">
        <f t="shared" si="211"/>
        <v>0</v>
      </c>
      <c r="U951" s="564">
        <f t="shared" si="212"/>
        <v>0</v>
      </c>
      <c r="V951" s="564">
        <f t="shared" si="213"/>
        <v>0</v>
      </c>
      <c r="W951" s="564">
        <f t="shared" si="214"/>
        <v>0</v>
      </c>
      <c r="X951" s="564">
        <f t="shared" si="215"/>
        <v>0.25</v>
      </c>
      <c r="Y951" s="565">
        <f t="shared" si="216"/>
        <v>0.25</v>
      </c>
      <c r="Z951" s="547"/>
      <c r="AA951" s="548">
        <v>0.65138888888888802</v>
      </c>
      <c r="AB951" s="566">
        <f t="shared" si="217"/>
        <v>0</v>
      </c>
      <c r="AC951" s="566">
        <f t="shared" si="218"/>
        <v>0</v>
      </c>
      <c r="AD951" s="566">
        <f t="shared" si="219"/>
        <v>0</v>
      </c>
      <c r="AE951" s="566">
        <f t="shared" si="220"/>
        <v>0</v>
      </c>
      <c r="AF951" s="566">
        <f t="shared" si="221"/>
        <v>0</v>
      </c>
      <c r="AG951" s="566">
        <f t="shared" si="222"/>
        <v>0.5</v>
      </c>
      <c r="AH951" s="567">
        <f t="shared" si="223"/>
        <v>0.5</v>
      </c>
    </row>
    <row r="952" spans="18:34" x14ac:dyDescent="0.25">
      <c r="R952" s="548">
        <v>0.65208333333333302</v>
      </c>
      <c r="S952" s="564">
        <f t="shared" si="210"/>
        <v>0</v>
      </c>
      <c r="T952" s="564">
        <f t="shared" si="211"/>
        <v>0</v>
      </c>
      <c r="U952" s="564">
        <f t="shared" si="212"/>
        <v>0</v>
      </c>
      <c r="V952" s="564">
        <f t="shared" si="213"/>
        <v>0</v>
      </c>
      <c r="W952" s="564">
        <f t="shared" si="214"/>
        <v>0</v>
      </c>
      <c r="X952" s="564">
        <f t="shared" si="215"/>
        <v>0.25</v>
      </c>
      <c r="Y952" s="565">
        <f t="shared" si="216"/>
        <v>0.25</v>
      </c>
      <c r="Z952" s="547"/>
      <c r="AA952" s="548">
        <v>0.65208333333333302</v>
      </c>
      <c r="AB952" s="566">
        <f t="shared" si="217"/>
        <v>0</v>
      </c>
      <c r="AC952" s="566">
        <f t="shared" si="218"/>
        <v>0</v>
      </c>
      <c r="AD952" s="566">
        <f t="shared" si="219"/>
        <v>0</v>
      </c>
      <c r="AE952" s="566">
        <f t="shared" si="220"/>
        <v>0</v>
      </c>
      <c r="AF952" s="566">
        <f t="shared" si="221"/>
        <v>0</v>
      </c>
      <c r="AG952" s="566">
        <f t="shared" si="222"/>
        <v>0.5</v>
      </c>
      <c r="AH952" s="567">
        <f t="shared" si="223"/>
        <v>0.5</v>
      </c>
    </row>
    <row r="953" spans="18:34" x14ac:dyDescent="0.25">
      <c r="R953" s="548">
        <v>0.65277777777777701</v>
      </c>
      <c r="S953" s="564">
        <f t="shared" si="210"/>
        <v>0</v>
      </c>
      <c r="T953" s="564">
        <f t="shared" si="211"/>
        <v>0</v>
      </c>
      <c r="U953" s="564">
        <f t="shared" si="212"/>
        <v>0</v>
      </c>
      <c r="V953" s="564">
        <f t="shared" si="213"/>
        <v>0</v>
      </c>
      <c r="W953" s="564">
        <f t="shared" si="214"/>
        <v>0</v>
      </c>
      <c r="X953" s="564">
        <f t="shared" si="215"/>
        <v>0.25</v>
      </c>
      <c r="Y953" s="565">
        <f t="shared" si="216"/>
        <v>0.25</v>
      </c>
      <c r="Z953" s="547"/>
      <c r="AA953" s="548">
        <v>0.65277777777777701</v>
      </c>
      <c r="AB953" s="566">
        <f t="shared" si="217"/>
        <v>0</v>
      </c>
      <c r="AC953" s="566">
        <f t="shared" si="218"/>
        <v>0</v>
      </c>
      <c r="AD953" s="566">
        <f t="shared" si="219"/>
        <v>0</v>
      </c>
      <c r="AE953" s="566">
        <f t="shared" si="220"/>
        <v>0</v>
      </c>
      <c r="AF953" s="566">
        <f t="shared" si="221"/>
        <v>0</v>
      </c>
      <c r="AG953" s="566">
        <f t="shared" si="222"/>
        <v>0.5</v>
      </c>
      <c r="AH953" s="567">
        <f t="shared" si="223"/>
        <v>0.5</v>
      </c>
    </row>
    <row r="954" spans="18:34" x14ac:dyDescent="0.25">
      <c r="R954" s="548">
        <v>0.65347222222222201</v>
      </c>
      <c r="S954" s="564">
        <f t="shared" si="210"/>
        <v>0</v>
      </c>
      <c r="T954" s="564">
        <f t="shared" si="211"/>
        <v>0</v>
      </c>
      <c r="U954" s="564">
        <f t="shared" si="212"/>
        <v>0</v>
      </c>
      <c r="V954" s="564">
        <f t="shared" si="213"/>
        <v>0</v>
      </c>
      <c r="W954" s="564">
        <f t="shared" si="214"/>
        <v>0</v>
      </c>
      <c r="X954" s="564">
        <f t="shared" si="215"/>
        <v>0.25</v>
      </c>
      <c r="Y954" s="565">
        <f t="shared" si="216"/>
        <v>0.25</v>
      </c>
      <c r="Z954" s="547"/>
      <c r="AA954" s="548">
        <v>0.65347222222222201</v>
      </c>
      <c r="AB954" s="566">
        <f t="shared" si="217"/>
        <v>0</v>
      </c>
      <c r="AC954" s="566">
        <f t="shared" si="218"/>
        <v>0</v>
      </c>
      <c r="AD954" s="566">
        <f t="shared" si="219"/>
        <v>0</v>
      </c>
      <c r="AE954" s="566">
        <f t="shared" si="220"/>
        <v>0</v>
      </c>
      <c r="AF954" s="566">
        <f t="shared" si="221"/>
        <v>0</v>
      </c>
      <c r="AG954" s="566">
        <f t="shared" si="222"/>
        <v>0.5</v>
      </c>
      <c r="AH954" s="567">
        <f t="shared" si="223"/>
        <v>0.5</v>
      </c>
    </row>
    <row r="955" spans="18:34" x14ac:dyDescent="0.25">
      <c r="R955" s="548">
        <v>0.65416666666666601</v>
      </c>
      <c r="S955" s="564">
        <f t="shared" si="210"/>
        <v>0</v>
      </c>
      <c r="T955" s="564">
        <f t="shared" si="211"/>
        <v>0</v>
      </c>
      <c r="U955" s="564">
        <f t="shared" si="212"/>
        <v>0</v>
      </c>
      <c r="V955" s="564">
        <f t="shared" si="213"/>
        <v>0</v>
      </c>
      <c r="W955" s="564">
        <f t="shared" si="214"/>
        <v>0</v>
      </c>
      <c r="X955" s="564">
        <f t="shared" si="215"/>
        <v>0.25</v>
      </c>
      <c r="Y955" s="565">
        <f t="shared" si="216"/>
        <v>0.25</v>
      </c>
      <c r="Z955" s="547"/>
      <c r="AA955" s="548">
        <v>0.65416666666666601</v>
      </c>
      <c r="AB955" s="566">
        <f t="shared" si="217"/>
        <v>0</v>
      </c>
      <c r="AC955" s="566">
        <f t="shared" si="218"/>
        <v>0</v>
      </c>
      <c r="AD955" s="566">
        <f t="shared" si="219"/>
        <v>0</v>
      </c>
      <c r="AE955" s="566">
        <f t="shared" si="220"/>
        <v>0</v>
      </c>
      <c r="AF955" s="566">
        <f t="shared" si="221"/>
        <v>0</v>
      </c>
      <c r="AG955" s="566">
        <f t="shared" si="222"/>
        <v>0.5</v>
      </c>
      <c r="AH955" s="567">
        <f t="shared" si="223"/>
        <v>0.5</v>
      </c>
    </row>
    <row r="956" spans="18:34" x14ac:dyDescent="0.25">
      <c r="R956" s="548">
        <v>0.65486111111111101</v>
      </c>
      <c r="S956" s="564">
        <f t="shared" si="210"/>
        <v>0</v>
      </c>
      <c r="T956" s="564">
        <f t="shared" si="211"/>
        <v>0</v>
      </c>
      <c r="U956" s="564">
        <f t="shared" si="212"/>
        <v>0</v>
      </c>
      <c r="V956" s="564">
        <f t="shared" si="213"/>
        <v>0</v>
      </c>
      <c r="W956" s="564">
        <f t="shared" si="214"/>
        <v>0</v>
      </c>
      <c r="X956" s="564">
        <f t="shared" si="215"/>
        <v>0.25</v>
      </c>
      <c r="Y956" s="565">
        <f t="shared" si="216"/>
        <v>0.25</v>
      </c>
      <c r="Z956" s="547"/>
      <c r="AA956" s="548">
        <v>0.65486111111111101</v>
      </c>
      <c r="AB956" s="566">
        <f t="shared" si="217"/>
        <v>0</v>
      </c>
      <c r="AC956" s="566">
        <f t="shared" si="218"/>
        <v>0</v>
      </c>
      <c r="AD956" s="566">
        <f t="shared" si="219"/>
        <v>0</v>
      </c>
      <c r="AE956" s="566">
        <f t="shared" si="220"/>
        <v>0</v>
      </c>
      <c r="AF956" s="566">
        <f t="shared" si="221"/>
        <v>0</v>
      </c>
      <c r="AG956" s="566">
        <f t="shared" si="222"/>
        <v>0.5</v>
      </c>
      <c r="AH956" s="567">
        <f t="shared" si="223"/>
        <v>0.5</v>
      </c>
    </row>
    <row r="957" spans="18:34" x14ac:dyDescent="0.25">
      <c r="R957" s="548">
        <v>0.655555555555555</v>
      </c>
      <c r="S957" s="564">
        <f t="shared" si="210"/>
        <v>0</v>
      </c>
      <c r="T957" s="564">
        <f t="shared" si="211"/>
        <v>0</v>
      </c>
      <c r="U957" s="564">
        <f t="shared" si="212"/>
        <v>0</v>
      </c>
      <c r="V957" s="564">
        <f t="shared" si="213"/>
        <v>0</v>
      </c>
      <c r="W957" s="564">
        <f t="shared" si="214"/>
        <v>0</v>
      </c>
      <c r="X957" s="564">
        <f t="shared" si="215"/>
        <v>0.25</v>
      </c>
      <c r="Y957" s="565">
        <f t="shared" si="216"/>
        <v>0.25</v>
      </c>
      <c r="Z957" s="547"/>
      <c r="AA957" s="548">
        <v>0.655555555555555</v>
      </c>
      <c r="AB957" s="566">
        <f t="shared" si="217"/>
        <v>0</v>
      </c>
      <c r="AC957" s="566">
        <f t="shared" si="218"/>
        <v>0</v>
      </c>
      <c r="AD957" s="566">
        <f t="shared" si="219"/>
        <v>0</v>
      </c>
      <c r="AE957" s="566">
        <f t="shared" si="220"/>
        <v>0</v>
      </c>
      <c r="AF957" s="566">
        <f t="shared" si="221"/>
        <v>0</v>
      </c>
      <c r="AG957" s="566">
        <f t="shared" si="222"/>
        <v>0.5</v>
      </c>
      <c r="AH957" s="567">
        <f t="shared" si="223"/>
        <v>0.5</v>
      </c>
    </row>
    <row r="958" spans="18:34" x14ac:dyDescent="0.25">
      <c r="R958" s="548">
        <v>0.65625</v>
      </c>
      <c r="S958" s="564">
        <f t="shared" si="210"/>
        <v>0</v>
      </c>
      <c r="T958" s="564">
        <f t="shared" si="211"/>
        <v>0</v>
      </c>
      <c r="U958" s="564">
        <f t="shared" si="212"/>
        <v>0</v>
      </c>
      <c r="V958" s="564">
        <f t="shared" si="213"/>
        <v>0</v>
      </c>
      <c r="W958" s="564">
        <f t="shared" si="214"/>
        <v>0</v>
      </c>
      <c r="X958" s="564">
        <f t="shared" si="215"/>
        <v>0.25</v>
      </c>
      <c r="Y958" s="565">
        <f t="shared" si="216"/>
        <v>0.25</v>
      </c>
      <c r="Z958" s="547"/>
      <c r="AA958" s="548">
        <v>0.65625</v>
      </c>
      <c r="AB958" s="566">
        <f t="shared" si="217"/>
        <v>0</v>
      </c>
      <c r="AC958" s="566">
        <f t="shared" si="218"/>
        <v>0</v>
      </c>
      <c r="AD958" s="566">
        <f t="shared" si="219"/>
        <v>0</v>
      </c>
      <c r="AE958" s="566">
        <f t="shared" si="220"/>
        <v>0</v>
      </c>
      <c r="AF958" s="566">
        <f t="shared" si="221"/>
        <v>0</v>
      </c>
      <c r="AG958" s="566">
        <f t="shared" si="222"/>
        <v>0.5</v>
      </c>
      <c r="AH958" s="567">
        <f t="shared" si="223"/>
        <v>0.5</v>
      </c>
    </row>
    <row r="959" spans="18:34" x14ac:dyDescent="0.25">
      <c r="R959" s="548">
        <v>0.656944444444444</v>
      </c>
      <c r="S959" s="564">
        <f t="shared" si="210"/>
        <v>0</v>
      </c>
      <c r="T959" s="564">
        <f t="shared" si="211"/>
        <v>0</v>
      </c>
      <c r="U959" s="564">
        <f t="shared" si="212"/>
        <v>0</v>
      </c>
      <c r="V959" s="564">
        <f t="shared" si="213"/>
        <v>0</v>
      </c>
      <c r="W959" s="564">
        <f t="shared" si="214"/>
        <v>0</v>
      </c>
      <c r="X959" s="564">
        <f t="shared" si="215"/>
        <v>0.25</v>
      </c>
      <c r="Y959" s="565">
        <f t="shared" si="216"/>
        <v>0.25</v>
      </c>
      <c r="Z959" s="547"/>
      <c r="AA959" s="548">
        <v>0.656944444444444</v>
      </c>
      <c r="AB959" s="566">
        <f t="shared" si="217"/>
        <v>0</v>
      </c>
      <c r="AC959" s="566">
        <f t="shared" si="218"/>
        <v>0</v>
      </c>
      <c r="AD959" s="566">
        <f t="shared" si="219"/>
        <v>0</v>
      </c>
      <c r="AE959" s="566">
        <f t="shared" si="220"/>
        <v>0</v>
      </c>
      <c r="AF959" s="566">
        <f t="shared" si="221"/>
        <v>0</v>
      </c>
      <c r="AG959" s="566">
        <f t="shared" si="222"/>
        <v>0.5</v>
      </c>
      <c r="AH959" s="567">
        <f t="shared" si="223"/>
        <v>0.5</v>
      </c>
    </row>
    <row r="960" spans="18:34" x14ac:dyDescent="0.25">
      <c r="R960" s="548">
        <v>0.657638888888888</v>
      </c>
      <c r="S960" s="564">
        <f t="shared" si="210"/>
        <v>0</v>
      </c>
      <c r="T960" s="564">
        <f t="shared" si="211"/>
        <v>0</v>
      </c>
      <c r="U960" s="564">
        <f t="shared" si="212"/>
        <v>0</v>
      </c>
      <c r="V960" s="564">
        <f t="shared" si="213"/>
        <v>0</v>
      </c>
      <c r="W960" s="564">
        <f t="shared" si="214"/>
        <v>0</v>
      </c>
      <c r="X960" s="564">
        <f t="shared" si="215"/>
        <v>0.25</v>
      </c>
      <c r="Y960" s="565">
        <f t="shared" si="216"/>
        <v>0.25</v>
      </c>
      <c r="Z960" s="547"/>
      <c r="AA960" s="548">
        <v>0.657638888888888</v>
      </c>
      <c r="AB960" s="566">
        <f t="shared" si="217"/>
        <v>0</v>
      </c>
      <c r="AC960" s="566">
        <f t="shared" si="218"/>
        <v>0</v>
      </c>
      <c r="AD960" s="566">
        <f t="shared" si="219"/>
        <v>0</v>
      </c>
      <c r="AE960" s="566">
        <f t="shared" si="220"/>
        <v>0</v>
      </c>
      <c r="AF960" s="566">
        <f t="shared" si="221"/>
        <v>0</v>
      </c>
      <c r="AG960" s="566">
        <f t="shared" si="222"/>
        <v>0.5</v>
      </c>
      <c r="AH960" s="567">
        <f t="shared" si="223"/>
        <v>0.5</v>
      </c>
    </row>
    <row r="961" spans="18:34" x14ac:dyDescent="0.25">
      <c r="R961" s="548">
        <v>0.65833333333333299</v>
      </c>
      <c r="S961" s="564">
        <f t="shared" si="210"/>
        <v>0</v>
      </c>
      <c r="T961" s="564">
        <f t="shared" si="211"/>
        <v>0</v>
      </c>
      <c r="U961" s="564">
        <f t="shared" si="212"/>
        <v>0</v>
      </c>
      <c r="V961" s="564">
        <f t="shared" si="213"/>
        <v>0</v>
      </c>
      <c r="W961" s="564">
        <f t="shared" si="214"/>
        <v>0</v>
      </c>
      <c r="X961" s="564">
        <f t="shared" si="215"/>
        <v>0.25</v>
      </c>
      <c r="Y961" s="565">
        <f t="shared" si="216"/>
        <v>0.25</v>
      </c>
      <c r="Z961" s="547"/>
      <c r="AA961" s="548">
        <v>0.65833333333333299</v>
      </c>
      <c r="AB961" s="566">
        <f t="shared" si="217"/>
        <v>0</v>
      </c>
      <c r="AC961" s="566">
        <f t="shared" si="218"/>
        <v>0</v>
      </c>
      <c r="AD961" s="566">
        <f t="shared" si="219"/>
        <v>0</v>
      </c>
      <c r="AE961" s="566">
        <f t="shared" si="220"/>
        <v>0</v>
      </c>
      <c r="AF961" s="566">
        <f t="shared" si="221"/>
        <v>0</v>
      </c>
      <c r="AG961" s="566">
        <f t="shared" si="222"/>
        <v>0.5</v>
      </c>
      <c r="AH961" s="567">
        <f t="shared" si="223"/>
        <v>0.5</v>
      </c>
    </row>
    <row r="962" spans="18:34" x14ac:dyDescent="0.25">
      <c r="R962" s="548">
        <v>0.65902777777777699</v>
      </c>
      <c r="S962" s="564">
        <f t="shared" si="210"/>
        <v>0</v>
      </c>
      <c r="T962" s="564">
        <f t="shared" si="211"/>
        <v>0</v>
      </c>
      <c r="U962" s="564">
        <f t="shared" si="212"/>
        <v>0</v>
      </c>
      <c r="V962" s="564">
        <f t="shared" si="213"/>
        <v>0</v>
      </c>
      <c r="W962" s="564">
        <f t="shared" si="214"/>
        <v>0</v>
      </c>
      <c r="X962" s="564">
        <f t="shared" si="215"/>
        <v>0.25</v>
      </c>
      <c r="Y962" s="565">
        <f t="shared" si="216"/>
        <v>0.25</v>
      </c>
      <c r="Z962" s="547"/>
      <c r="AA962" s="548">
        <v>0.65902777777777699</v>
      </c>
      <c r="AB962" s="566">
        <f t="shared" si="217"/>
        <v>0</v>
      </c>
      <c r="AC962" s="566">
        <f t="shared" si="218"/>
        <v>0</v>
      </c>
      <c r="AD962" s="566">
        <f t="shared" si="219"/>
        <v>0</v>
      </c>
      <c r="AE962" s="566">
        <f t="shared" si="220"/>
        <v>0</v>
      </c>
      <c r="AF962" s="566">
        <f t="shared" si="221"/>
        <v>0</v>
      </c>
      <c r="AG962" s="566">
        <f t="shared" si="222"/>
        <v>0.5</v>
      </c>
      <c r="AH962" s="567">
        <f t="shared" si="223"/>
        <v>0.5</v>
      </c>
    </row>
    <row r="963" spans="18:34" x14ac:dyDescent="0.25">
      <c r="R963" s="548">
        <v>0.65972222222222199</v>
      </c>
      <c r="S963" s="564">
        <f t="shared" si="210"/>
        <v>0</v>
      </c>
      <c r="T963" s="564">
        <f t="shared" si="211"/>
        <v>0</v>
      </c>
      <c r="U963" s="564">
        <f t="shared" si="212"/>
        <v>0</v>
      </c>
      <c r="V963" s="564">
        <f t="shared" si="213"/>
        <v>0</v>
      </c>
      <c r="W963" s="564">
        <f t="shared" si="214"/>
        <v>0</v>
      </c>
      <c r="X963" s="564">
        <f t="shared" si="215"/>
        <v>0.25</v>
      </c>
      <c r="Y963" s="565">
        <f t="shared" si="216"/>
        <v>0.25</v>
      </c>
      <c r="Z963" s="547"/>
      <c r="AA963" s="548">
        <v>0.65972222222222199</v>
      </c>
      <c r="AB963" s="566">
        <f t="shared" si="217"/>
        <v>0</v>
      </c>
      <c r="AC963" s="566">
        <f t="shared" si="218"/>
        <v>0</v>
      </c>
      <c r="AD963" s="566">
        <f t="shared" si="219"/>
        <v>0</v>
      </c>
      <c r="AE963" s="566">
        <f t="shared" si="220"/>
        <v>0</v>
      </c>
      <c r="AF963" s="566">
        <f t="shared" si="221"/>
        <v>0</v>
      </c>
      <c r="AG963" s="566">
        <f t="shared" si="222"/>
        <v>0.5</v>
      </c>
      <c r="AH963" s="567">
        <f t="shared" si="223"/>
        <v>0.5</v>
      </c>
    </row>
    <row r="964" spans="18:34" x14ac:dyDescent="0.25">
      <c r="R964" s="548">
        <v>0.66041666666666599</v>
      </c>
      <c r="S964" s="564">
        <f t="shared" si="210"/>
        <v>0</v>
      </c>
      <c r="T964" s="564">
        <f t="shared" si="211"/>
        <v>0</v>
      </c>
      <c r="U964" s="564">
        <f t="shared" si="212"/>
        <v>0</v>
      </c>
      <c r="V964" s="564">
        <f t="shared" si="213"/>
        <v>0</v>
      </c>
      <c r="W964" s="564">
        <f t="shared" si="214"/>
        <v>0</v>
      </c>
      <c r="X964" s="564">
        <f t="shared" si="215"/>
        <v>0.25</v>
      </c>
      <c r="Y964" s="565">
        <f t="shared" si="216"/>
        <v>0.25</v>
      </c>
      <c r="Z964" s="547"/>
      <c r="AA964" s="548">
        <v>0.66041666666666599</v>
      </c>
      <c r="AB964" s="566">
        <f t="shared" si="217"/>
        <v>0</v>
      </c>
      <c r="AC964" s="566">
        <f t="shared" si="218"/>
        <v>0</v>
      </c>
      <c r="AD964" s="566">
        <f t="shared" si="219"/>
        <v>0</v>
      </c>
      <c r="AE964" s="566">
        <f t="shared" si="220"/>
        <v>0</v>
      </c>
      <c r="AF964" s="566">
        <f t="shared" si="221"/>
        <v>0</v>
      </c>
      <c r="AG964" s="566">
        <f t="shared" si="222"/>
        <v>0.5</v>
      </c>
      <c r="AH964" s="567">
        <f t="shared" si="223"/>
        <v>0.5</v>
      </c>
    </row>
    <row r="965" spans="18:34" x14ac:dyDescent="0.25">
      <c r="R965" s="548">
        <v>0.66111111111111098</v>
      </c>
      <c r="S965" s="564">
        <f t="shared" si="210"/>
        <v>0</v>
      </c>
      <c r="T965" s="564">
        <f t="shared" si="211"/>
        <v>0</v>
      </c>
      <c r="U965" s="564">
        <f t="shared" si="212"/>
        <v>0</v>
      </c>
      <c r="V965" s="564">
        <f t="shared" si="213"/>
        <v>0</v>
      </c>
      <c r="W965" s="564">
        <f t="shared" si="214"/>
        <v>0</v>
      </c>
      <c r="X965" s="564">
        <f t="shared" si="215"/>
        <v>0.25</v>
      </c>
      <c r="Y965" s="565">
        <f t="shared" si="216"/>
        <v>0.25</v>
      </c>
      <c r="Z965" s="547"/>
      <c r="AA965" s="548">
        <v>0.66111111111111098</v>
      </c>
      <c r="AB965" s="566">
        <f t="shared" si="217"/>
        <v>0</v>
      </c>
      <c r="AC965" s="566">
        <f t="shared" si="218"/>
        <v>0</v>
      </c>
      <c r="AD965" s="566">
        <f t="shared" si="219"/>
        <v>0</v>
      </c>
      <c r="AE965" s="566">
        <f t="shared" si="220"/>
        <v>0</v>
      </c>
      <c r="AF965" s="566">
        <f t="shared" si="221"/>
        <v>0</v>
      </c>
      <c r="AG965" s="566">
        <f t="shared" si="222"/>
        <v>0.5</v>
      </c>
      <c r="AH965" s="567">
        <f t="shared" si="223"/>
        <v>0.5</v>
      </c>
    </row>
    <row r="966" spans="18:34" x14ac:dyDescent="0.25">
      <c r="R966" s="548">
        <v>0.66180555555555498</v>
      </c>
      <c r="S966" s="564">
        <f t="shared" si="210"/>
        <v>0</v>
      </c>
      <c r="T966" s="564">
        <f t="shared" si="211"/>
        <v>0</v>
      </c>
      <c r="U966" s="564">
        <f t="shared" si="212"/>
        <v>0</v>
      </c>
      <c r="V966" s="564">
        <f t="shared" si="213"/>
        <v>0</v>
      </c>
      <c r="W966" s="564">
        <f t="shared" si="214"/>
        <v>0</v>
      </c>
      <c r="X966" s="564">
        <f t="shared" si="215"/>
        <v>0.25</v>
      </c>
      <c r="Y966" s="565">
        <f t="shared" si="216"/>
        <v>0.25</v>
      </c>
      <c r="Z966" s="547"/>
      <c r="AA966" s="548">
        <v>0.66180555555555498</v>
      </c>
      <c r="AB966" s="566">
        <f t="shared" si="217"/>
        <v>0</v>
      </c>
      <c r="AC966" s="566">
        <f t="shared" si="218"/>
        <v>0</v>
      </c>
      <c r="AD966" s="566">
        <f t="shared" si="219"/>
        <v>0</v>
      </c>
      <c r="AE966" s="566">
        <f t="shared" si="220"/>
        <v>0</v>
      </c>
      <c r="AF966" s="566">
        <f t="shared" si="221"/>
        <v>0</v>
      </c>
      <c r="AG966" s="566">
        <f t="shared" si="222"/>
        <v>0.5</v>
      </c>
      <c r="AH966" s="567">
        <f t="shared" si="223"/>
        <v>0.5</v>
      </c>
    </row>
    <row r="967" spans="18:34" x14ac:dyDescent="0.25">
      <c r="R967" s="548">
        <v>0.66249999999999998</v>
      </c>
      <c r="S967" s="564">
        <f t="shared" si="210"/>
        <v>0</v>
      </c>
      <c r="T967" s="564">
        <f t="shared" si="211"/>
        <v>0</v>
      </c>
      <c r="U967" s="564">
        <f t="shared" si="212"/>
        <v>0</v>
      </c>
      <c r="V967" s="564">
        <f t="shared" si="213"/>
        <v>0</v>
      </c>
      <c r="W967" s="564">
        <f t="shared" si="214"/>
        <v>0</v>
      </c>
      <c r="X967" s="564">
        <f t="shared" si="215"/>
        <v>0.25</v>
      </c>
      <c r="Y967" s="565">
        <f t="shared" si="216"/>
        <v>0.25</v>
      </c>
      <c r="Z967" s="547"/>
      <c r="AA967" s="548">
        <v>0.66249999999999998</v>
      </c>
      <c r="AB967" s="566">
        <f t="shared" si="217"/>
        <v>0</v>
      </c>
      <c r="AC967" s="566">
        <f t="shared" si="218"/>
        <v>0</v>
      </c>
      <c r="AD967" s="566">
        <f t="shared" si="219"/>
        <v>0</v>
      </c>
      <c r="AE967" s="566">
        <f t="shared" si="220"/>
        <v>0</v>
      </c>
      <c r="AF967" s="566">
        <f t="shared" si="221"/>
        <v>0</v>
      </c>
      <c r="AG967" s="566">
        <f t="shared" si="222"/>
        <v>0.5</v>
      </c>
      <c r="AH967" s="567">
        <f t="shared" si="223"/>
        <v>0.5</v>
      </c>
    </row>
    <row r="968" spans="18:34" x14ac:dyDescent="0.25">
      <c r="R968" s="548">
        <v>0.66319444444444398</v>
      </c>
      <c r="S968" s="564">
        <f t="shared" si="210"/>
        <v>0</v>
      </c>
      <c r="T968" s="564">
        <f t="shared" si="211"/>
        <v>0</v>
      </c>
      <c r="U968" s="564">
        <f t="shared" si="212"/>
        <v>0</v>
      </c>
      <c r="V968" s="564">
        <f t="shared" si="213"/>
        <v>0</v>
      </c>
      <c r="W968" s="564">
        <f t="shared" si="214"/>
        <v>0</v>
      </c>
      <c r="X968" s="564">
        <f t="shared" si="215"/>
        <v>0.25</v>
      </c>
      <c r="Y968" s="565">
        <f t="shared" si="216"/>
        <v>0.25</v>
      </c>
      <c r="Z968" s="547"/>
      <c r="AA968" s="548">
        <v>0.66319444444444398</v>
      </c>
      <c r="AB968" s="566">
        <f t="shared" si="217"/>
        <v>0</v>
      </c>
      <c r="AC968" s="566">
        <f t="shared" si="218"/>
        <v>0</v>
      </c>
      <c r="AD968" s="566">
        <f t="shared" si="219"/>
        <v>0</v>
      </c>
      <c r="AE968" s="566">
        <f t="shared" si="220"/>
        <v>0</v>
      </c>
      <c r="AF968" s="566">
        <f t="shared" si="221"/>
        <v>0</v>
      </c>
      <c r="AG968" s="566">
        <f t="shared" si="222"/>
        <v>0.5</v>
      </c>
      <c r="AH968" s="567">
        <f t="shared" si="223"/>
        <v>0.5</v>
      </c>
    </row>
    <row r="969" spans="18:34" x14ac:dyDescent="0.25">
      <c r="R969" s="548">
        <v>0.66388888888888797</v>
      </c>
      <c r="S969" s="564">
        <f t="shared" si="210"/>
        <v>0</v>
      </c>
      <c r="T969" s="564">
        <f t="shared" si="211"/>
        <v>0</v>
      </c>
      <c r="U969" s="564">
        <f t="shared" si="212"/>
        <v>0</v>
      </c>
      <c r="V969" s="564">
        <f t="shared" si="213"/>
        <v>0</v>
      </c>
      <c r="W969" s="564">
        <f t="shared" si="214"/>
        <v>0</v>
      </c>
      <c r="X969" s="564">
        <f t="shared" si="215"/>
        <v>0.25</v>
      </c>
      <c r="Y969" s="565">
        <f t="shared" si="216"/>
        <v>0.25</v>
      </c>
      <c r="Z969" s="547"/>
      <c r="AA969" s="548">
        <v>0.66388888888888797</v>
      </c>
      <c r="AB969" s="566">
        <f t="shared" si="217"/>
        <v>0</v>
      </c>
      <c r="AC969" s="566">
        <f t="shared" si="218"/>
        <v>0</v>
      </c>
      <c r="AD969" s="566">
        <f t="shared" si="219"/>
        <v>0</v>
      </c>
      <c r="AE969" s="566">
        <f t="shared" si="220"/>
        <v>0</v>
      </c>
      <c r="AF969" s="566">
        <f t="shared" si="221"/>
        <v>0</v>
      </c>
      <c r="AG969" s="566">
        <f t="shared" si="222"/>
        <v>0.5</v>
      </c>
      <c r="AH969" s="567">
        <f t="shared" si="223"/>
        <v>0.5</v>
      </c>
    </row>
    <row r="970" spans="18:34" x14ac:dyDescent="0.25">
      <c r="R970" s="548">
        <v>0.66458333333333297</v>
      </c>
      <c r="S970" s="564">
        <f t="shared" si="210"/>
        <v>0</v>
      </c>
      <c r="T970" s="564">
        <f t="shared" si="211"/>
        <v>0</v>
      </c>
      <c r="U970" s="564">
        <f t="shared" si="212"/>
        <v>0</v>
      </c>
      <c r="V970" s="564">
        <f t="shared" si="213"/>
        <v>0</v>
      </c>
      <c r="W970" s="564">
        <f t="shared" si="214"/>
        <v>0</v>
      </c>
      <c r="X970" s="564">
        <f t="shared" si="215"/>
        <v>0.25</v>
      </c>
      <c r="Y970" s="565">
        <f t="shared" si="216"/>
        <v>0.25</v>
      </c>
      <c r="Z970" s="547"/>
      <c r="AA970" s="548">
        <v>0.66458333333333297</v>
      </c>
      <c r="AB970" s="566">
        <f t="shared" si="217"/>
        <v>0</v>
      </c>
      <c r="AC970" s="566">
        <f t="shared" si="218"/>
        <v>0</v>
      </c>
      <c r="AD970" s="566">
        <f t="shared" si="219"/>
        <v>0</v>
      </c>
      <c r="AE970" s="566">
        <f t="shared" si="220"/>
        <v>0</v>
      </c>
      <c r="AF970" s="566">
        <f t="shared" si="221"/>
        <v>0</v>
      </c>
      <c r="AG970" s="566">
        <f t="shared" si="222"/>
        <v>0.5</v>
      </c>
      <c r="AH970" s="567">
        <f t="shared" si="223"/>
        <v>0.5</v>
      </c>
    </row>
    <row r="971" spans="18:34" x14ac:dyDescent="0.25">
      <c r="R971" s="548">
        <v>0.66527777777777697</v>
      </c>
      <c r="S971" s="564">
        <f t="shared" si="210"/>
        <v>0</v>
      </c>
      <c r="T971" s="564">
        <f t="shared" si="211"/>
        <v>0</v>
      </c>
      <c r="U971" s="564">
        <f t="shared" si="212"/>
        <v>0</v>
      </c>
      <c r="V971" s="564">
        <f t="shared" si="213"/>
        <v>0</v>
      </c>
      <c r="W971" s="564">
        <f t="shared" si="214"/>
        <v>0</v>
      </c>
      <c r="X971" s="564">
        <f t="shared" si="215"/>
        <v>0.25</v>
      </c>
      <c r="Y971" s="565">
        <f t="shared" si="216"/>
        <v>0.25</v>
      </c>
      <c r="Z971" s="547"/>
      <c r="AA971" s="548">
        <v>0.66527777777777697</v>
      </c>
      <c r="AB971" s="566">
        <f t="shared" si="217"/>
        <v>0</v>
      </c>
      <c r="AC971" s="566">
        <f t="shared" si="218"/>
        <v>0</v>
      </c>
      <c r="AD971" s="566">
        <f t="shared" si="219"/>
        <v>0</v>
      </c>
      <c r="AE971" s="566">
        <f t="shared" si="220"/>
        <v>0</v>
      </c>
      <c r="AF971" s="566">
        <f t="shared" si="221"/>
        <v>0</v>
      </c>
      <c r="AG971" s="566">
        <f t="shared" si="222"/>
        <v>0.5</v>
      </c>
      <c r="AH971" s="567">
        <f t="shared" si="223"/>
        <v>0.5</v>
      </c>
    </row>
    <row r="972" spans="18:34" x14ac:dyDescent="0.25">
      <c r="R972" s="548">
        <v>0.66597222222222197</v>
      </c>
      <c r="S972" s="564">
        <f t="shared" si="210"/>
        <v>0</v>
      </c>
      <c r="T972" s="564">
        <f t="shared" si="211"/>
        <v>0</v>
      </c>
      <c r="U972" s="564">
        <f t="shared" si="212"/>
        <v>0</v>
      </c>
      <c r="V972" s="564">
        <f t="shared" si="213"/>
        <v>0</v>
      </c>
      <c r="W972" s="564">
        <f t="shared" si="214"/>
        <v>0</v>
      </c>
      <c r="X972" s="564">
        <f t="shared" si="215"/>
        <v>0.25</v>
      </c>
      <c r="Y972" s="565">
        <f t="shared" si="216"/>
        <v>0.25</v>
      </c>
      <c r="Z972" s="547"/>
      <c r="AA972" s="548">
        <v>0.66597222222222197</v>
      </c>
      <c r="AB972" s="566">
        <f t="shared" si="217"/>
        <v>0</v>
      </c>
      <c r="AC972" s="566">
        <f t="shared" si="218"/>
        <v>0</v>
      </c>
      <c r="AD972" s="566">
        <f t="shared" si="219"/>
        <v>0</v>
      </c>
      <c r="AE972" s="566">
        <f t="shared" si="220"/>
        <v>0</v>
      </c>
      <c r="AF972" s="566">
        <f t="shared" si="221"/>
        <v>0</v>
      </c>
      <c r="AG972" s="566">
        <f t="shared" si="222"/>
        <v>0.5</v>
      </c>
      <c r="AH972" s="567">
        <f t="shared" si="223"/>
        <v>0.5</v>
      </c>
    </row>
    <row r="973" spans="18:34" x14ac:dyDescent="0.25">
      <c r="R973" s="548">
        <v>0.66666666666666596</v>
      </c>
      <c r="S973" s="564">
        <f t="shared" si="210"/>
        <v>0</v>
      </c>
      <c r="T973" s="564">
        <f t="shared" si="211"/>
        <v>0</v>
      </c>
      <c r="U973" s="564">
        <f t="shared" si="212"/>
        <v>0</v>
      </c>
      <c r="V973" s="564">
        <f t="shared" si="213"/>
        <v>0</v>
      </c>
      <c r="W973" s="564">
        <f t="shared" si="214"/>
        <v>0</v>
      </c>
      <c r="X973" s="564">
        <f t="shared" si="215"/>
        <v>0.25</v>
      </c>
      <c r="Y973" s="565">
        <f t="shared" si="216"/>
        <v>0.25</v>
      </c>
      <c r="Z973" s="547"/>
      <c r="AA973" s="548">
        <v>0.66666666666666596</v>
      </c>
      <c r="AB973" s="566">
        <f t="shared" si="217"/>
        <v>0</v>
      </c>
      <c r="AC973" s="566">
        <f t="shared" si="218"/>
        <v>0</v>
      </c>
      <c r="AD973" s="566">
        <f t="shared" si="219"/>
        <v>0</v>
      </c>
      <c r="AE973" s="566">
        <f t="shared" si="220"/>
        <v>0</v>
      </c>
      <c r="AF973" s="566">
        <f t="shared" si="221"/>
        <v>0</v>
      </c>
      <c r="AG973" s="566">
        <f t="shared" si="222"/>
        <v>0.5</v>
      </c>
      <c r="AH973" s="567">
        <f t="shared" si="223"/>
        <v>0.5</v>
      </c>
    </row>
    <row r="974" spans="18:34" x14ac:dyDescent="0.25">
      <c r="R974" s="548">
        <v>0.66736111111111096</v>
      </c>
      <c r="S974" s="564">
        <f t="shared" si="210"/>
        <v>0</v>
      </c>
      <c r="T974" s="564">
        <f t="shared" si="211"/>
        <v>0</v>
      </c>
      <c r="U974" s="564">
        <f t="shared" si="212"/>
        <v>0</v>
      </c>
      <c r="V974" s="564">
        <f t="shared" si="213"/>
        <v>0</v>
      </c>
      <c r="W974" s="564">
        <f t="shared" si="214"/>
        <v>0</v>
      </c>
      <c r="X974" s="564">
        <f t="shared" si="215"/>
        <v>0.25</v>
      </c>
      <c r="Y974" s="565">
        <f t="shared" si="216"/>
        <v>0.25</v>
      </c>
      <c r="Z974" s="547"/>
      <c r="AA974" s="548">
        <v>0.66736111111111096</v>
      </c>
      <c r="AB974" s="566">
        <f t="shared" si="217"/>
        <v>0</v>
      </c>
      <c r="AC974" s="566">
        <f t="shared" si="218"/>
        <v>0</v>
      </c>
      <c r="AD974" s="566">
        <f t="shared" si="219"/>
        <v>0</v>
      </c>
      <c r="AE974" s="566">
        <f t="shared" si="220"/>
        <v>0</v>
      </c>
      <c r="AF974" s="566">
        <f t="shared" si="221"/>
        <v>0</v>
      </c>
      <c r="AG974" s="566">
        <f t="shared" si="222"/>
        <v>0.5</v>
      </c>
      <c r="AH974" s="567">
        <f t="shared" si="223"/>
        <v>0.5</v>
      </c>
    </row>
    <row r="975" spans="18:34" x14ac:dyDescent="0.25">
      <c r="R975" s="548">
        <v>0.66805555555555496</v>
      </c>
      <c r="S975" s="564">
        <f t="shared" si="210"/>
        <v>0</v>
      </c>
      <c r="T975" s="564">
        <f t="shared" si="211"/>
        <v>0</v>
      </c>
      <c r="U975" s="564">
        <f t="shared" si="212"/>
        <v>0</v>
      </c>
      <c r="V975" s="564">
        <f t="shared" si="213"/>
        <v>0</v>
      </c>
      <c r="W975" s="564">
        <f t="shared" si="214"/>
        <v>0</v>
      </c>
      <c r="X975" s="564">
        <f t="shared" si="215"/>
        <v>0.25</v>
      </c>
      <c r="Y975" s="565">
        <f t="shared" si="216"/>
        <v>0.25</v>
      </c>
      <c r="Z975" s="547"/>
      <c r="AA975" s="548">
        <v>0.66805555555555496</v>
      </c>
      <c r="AB975" s="566">
        <f t="shared" si="217"/>
        <v>0</v>
      </c>
      <c r="AC975" s="566">
        <f t="shared" si="218"/>
        <v>0</v>
      </c>
      <c r="AD975" s="566">
        <f t="shared" si="219"/>
        <v>0</v>
      </c>
      <c r="AE975" s="566">
        <f t="shared" si="220"/>
        <v>0</v>
      </c>
      <c r="AF975" s="566">
        <f t="shared" si="221"/>
        <v>0</v>
      </c>
      <c r="AG975" s="566">
        <f t="shared" si="222"/>
        <v>0.5</v>
      </c>
      <c r="AH975" s="567">
        <f t="shared" si="223"/>
        <v>0.5</v>
      </c>
    </row>
    <row r="976" spans="18:34" x14ac:dyDescent="0.25">
      <c r="R976" s="548">
        <v>0.66874999999999996</v>
      </c>
      <c r="S976" s="564">
        <f t="shared" si="210"/>
        <v>0</v>
      </c>
      <c r="T976" s="564">
        <f t="shared" si="211"/>
        <v>0</v>
      </c>
      <c r="U976" s="564">
        <f t="shared" si="212"/>
        <v>0</v>
      </c>
      <c r="V976" s="564">
        <f t="shared" si="213"/>
        <v>0</v>
      </c>
      <c r="W976" s="564">
        <f t="shared" si="214"/>
        <v>0</v>
      </c>
      <c r="X976" s="564">
        <f t="shared" si="215"/>
        <v>0.25</v>
      </c>
      <c r="Y976" s="565">
        <f t="shared" si="216"/>
        <v>0.25</v>
      </c>
      <c r="Z976" s="547"/>
      <c r="AA976" s="548">
        <v>0.66874999999999996</v>
      </c>
      <c r="AB976" s="566">
        <f t="shared" si="217"/>
        <v>0</v>
      </c>
      <c r="AC976" s="566">
        <f t="shared" si="218"/>
        <v>0</v>
      </c>
      <c r="AD976" s="566">
        <f t="shared" si="219"/>
        <v>0</v>
      </c>
      <c r="AE976" s="566">
        <f t="shared" si="220"/>
        <v>0</v>
      </c>
      <c r="AF976" s="566">
        <f t="shared" si="221"/>
        <v>0</v>
      </c>
      <c r="AG976" s="566">
        <f t="shared" si="222"/>
        <v>0.5</v>
      </c>
      <c r="AH976" s="567">
        <f t="shared" si="223"/>
        <v>0.5</v>
      </c>
    </row>
    <row r="977" spans="18:34" x14ac:dyDescent="0.25">
      <c r="R977" s="548">
        <v>0.66944444444444395</v>
      </c>
      <c r="S977" s="564">
        <f t="shared" si="210"/>
        <v>0</v>
      </c>
      <c r="T977" s="564">
        <f t="shared" si="211"/>
        <v>0</v>
      </c>
      <c r="U977" s="564">
        <f t="shared" si="212"/>
        <v>0</v>
      </c>
      <c r="V977" s="564">
        <f t="shared" si="213"/>
        <v>0</v>
      </c>
      <c r="W977" s="564">
        <f t="shared" si="214"/>
        <v>0</v>
      </c>
      <c r="X977" s="564">
        <f t="shared" si="215"/>
        <v>0.25</v>
      </c>
      <c r="Y977" s="565">
        <f t="shared" si="216"/>
        <v>0.25</v>
      </c>
      <c r="Z977" s="547"/>
      <c r="AA977" s="548">
        <v>0.66944444444444395</v>
      </c>
      <c r="AB977" s="566">
        <f t="shared" si="217"/>
        <v>0</v>
      </c>
      <c r="AC977" s="566">
        <f t="shared" si="218"/>
        <v>0</v>
      </c>
      <c r="AD977" s="566">
        <f t="shared" si="219"/>
        <v>0</v>
      </c>
      <c r="AE977" s="566">
        <f t="shared" si="220"/>
        <v>0</v>
      </c>
      <c r="AF977" s="566">
        <f t="shared" si="221"/>
        <v>0</v>
      </c>
      <c r="AG977" s="566">
        <f t="shared" si="222"/>
        <v>0.5</v>
      </c>
      <c r="AH977" s="567">
        <f t="shared" si="223"/>
        <v>0.5</v>
      </c>
    </row>
    <row r="978" spans="18:34" x14ac:dyDescent="0.25">
      <c r="R978" s="548">
        <v>0.67013888888888895</v>
      </c>
      <c r="S978" s="564">
        <f t="shared" si="210"/>
        <v>0</v>
      </c>
      <c r="T978" s="564">
        <f t="shared" si="211"/>
        <v>0</v>
      </c>
      <c r="U978" s="564">
        <f t="shared" si="212"/>
        <v>0</v>
      </c>
      <c r="V978" s="564">
        <f t="shared" si="213"/>
        <v>0</v>
      </c>
      <c r="W978" s="564">
        <f t="shared" si="214"/>
        <v>0</v>
      </c>
      <c r="X978" s="564">
        <f t="shared" si="215"/>
        <v>0.25</v>
      </c>
      <c r="Y978" s="565">
        <f t="shared" si="216"/>
        <v>0.25</v>
      </c>
      <c r="Z978" s="547"/>
      <c r="AA978" s="548">
        <v>0.67013888888888895</v>
      </c>
      <c r="AB978" s="566">
        <f t="shared" si="217"/>
        <v>0</v>
      </c>
      <c r="AC978" s="566">
        <f t="shared" si="218"/>
        <v>0</v>
      </c>
      <c r="AD978" s="566">
        <f t="shared" si="219"/>
        <v>0</v>
      </c>
      <c r="AE978" s="566">
        <f t="shared" si="220"/>
        <v>0</v>
      </c>
      <c r="AF978" s="566">
        <f t="shared" si="221"/>
        <v>0</v>
      </c>
      <c r="AG978" s="566">
        <f t="shared" si="222"/>
        <v>0.5</v>
      </c>
      <c r="AH978" s="567">
        <f t="shared" si="223"/>
        <v>0.5</v>
      </c>
    </row>
    <row r="979" spans="18:34" x14ac:dyDescent="0.25">
      <c r="R979" s="548">
        <v>0.67083333333333295</v>
      </c>
      <c r="S979" s="564">
        <f t="shared" si="210"/>
        <v>0</v>
      </c>
      <c r="T979" s="564">
        <f t="shared" si="211"/>
        <v>0</v>
      </c>
      <c r="U979" s="564">
        <f t="shared" si="212"/>
        <v>0</v>
      </c>
      <c r="V979" s="564">
        <f t="shared" si="213"/>
        <v>0</v>
      </c>
      <c r="W979" s="564">
        <f t="shared" si="214"/>
        <v>0</v>
      </c>
      <c r="X979" s="564">
        <f t="shared" si="215"/>
        <v>0.25</v>
      </c>
      <c r="Y979" s="565">
        <f t="shared" si="216"/>
        <v>0.25</v>
      </c>
      <c r="Z979" s="547"/>
      <c r="AA979" s="548">
        <v>0.67083333333333295</v>
      </c>
      <c r="AB979" s="566">
        <f t="shared" si="217"/>
        <v>0</v>
      </c>
      <c r="AC979" s="566">
        <f t="shared" si="218"/>
        <v>0</v>
      </c>
      <c r="AD979" s="566">
        <f t="shared" si="219"/>
        <v>0</v>
      </c>
      <c r="AE979" s="566">
        <f t="shared" si="220"/>
        <v>0</v>
      </c>
      <c r="AF979" s="566">
        <f t="shared" si="221"/>
        <v>0</v>
      </c>
      <c r="AG979" s="566">
        <f t="shared" si="222"/>
        <v>0.5</v>
      </c>
      <c r="AH979" s="567">
        <f t="shared" si="223"/>
        <v>0.5</v>
      </c>
    </row>
    <row r="980" spans="18:34" x14ac:dyDescent="0.25">
      <c r="R980" s="548">
        <v>0.67152777777777695</v>
      </c>
      <c r="S980" s="564">
        <f t="shared" si="210"/>
        <v>0</v>
      </c>
      <c r="T980" s="564">
        <f t="shared" si="211"/>
        <v>0</v>
      </c>
      <c r="U980" s="564">
        <f t="shared" si="212"/>
        <v>0</v>
      </c>
      <c r="V980" s="564">
        <f t="shared" si="213"/>
        <v>0</v>
      </c>
      <c r="W980" s="564">
        <f t="shared" si="214"/>
        <v>0</v>
      </c>
      <c r="X980" s="564">
        <f t="shared" si="215"/>
        <v>0.25</v>
      </c>
      <c r="Y980" s="565">
        <f t="shared" si="216"/>
        <v>0.25</v>
      </c>
      <c r="Z980" s="547"/>
      <c r="AA980" s="548">
        <v>0.67152777777777695</v>
      </c>
      <c r="AB980" s="566">
        <f t="shared" si="217"/>
        <v>0</v>
      </c>
      <c r="AC980" s="566">
        <f t="shared" si="218"/>
        <v>0</v>
      </c>
      <c r="AD980" s="566">
        <f t="shared" si="219"/>
        <v>0</v>
      </c>
      <c r="AE980" s="566">
        <f t="shared" si="220"/>
        <v>0</v>
      </c>
      <c r="AF980" s="566">
        <f t="shared" si="221"/>
        <v>0</v>
      </c>
      <c r="AG980" s="566">
        <f t="shared" si="222"/>
        <v>0.5</v>
      </c>
      <c r="AH980" s="567">
        <f t="shared" si="223"/>
        <v>0.5</v>
      </c>
    </row>
    <row r="981" spans="18:34" x14ac:dyDescent="0.25">
      <c r="R981" s="548">
        <v>0.67222222222222205</v>
      </c>
      <c r="S981" s="564">
        <f t="shared" si="210"/>
        <v>0</v>
      </c>
      <c r="T981" s="564">
        <f t="shared" si="211"/>
        <v>0</v>
      </c>
      <c r="U981" s="564">
        <f t="shared" si="212"/>
        <v>0</v>
      </c>
      <c r="V981" s="564">
        <f t="shared" si="213"/>
        <v>0</v>
      </c>
      <c r="W981" s="564">
        <f t="shared" si="214"/>
        <v>0</v>
      </c>
      <c r="X981" s="564">
        <f t="shared" si="215"/>
        <v>0.25</v>
      </c>
      <c r="Y981" s="565">
        <f t="shared" si="216"/>
        <v>0.25</v>
      </c>
      <c r="Z981" s="547"/>
      <c r="AA981" s="548">
        <v>0.67222222222222205</v>
      </c>
      <c r="AB981" s="566">
        <f t="shared" si="217"/>
        <v>0</v>
      </c>
      <c r="AC981" s="566">
        <f t="shared" si="218"/>
        <v>0</v>
      </c>
      <c r="AD981" s="566">
        <f t="shared" si="219"/>
        <v>0</v>
      </c>
      <c r="AE981" s="566">
        <f t="shared" si="220"/>
        <v>0</v>
      </c>
      <c r="AF981" s="566">
        <f t="shared" si="221"/>
        <v>0</v>
      </c>
      <c r="AG981" s="566">
        <f t="shared" si="222"/>
        <v>0.5</v>
      </c>
      <c r="AH981" s="567">
        <f t="shared" si="223"/>
        <v>0.5</v>
      </c>
    </row>
    <row r="982" spans="18:34" x14ac:dyDescent="0.25">
      <c r="R982" s="548">
        <v>0.67291666666666605</v>
      </c>
      <c r="S982" s="564">
        <f t="shared" si="210"/>
        <v>0</v>
      </c>
      <c r="T982" s="564">
        <f t="shared" si="211"/>
        <v>0</v>
      </c>
      <c r="U982" s="564">
        <f t="shared" si="212"/>
        <v>0</v>
      </c>
      <c r="V982" s="564">
        <f t="shared" si="213"/>
        <v>0</v>
      </c>
      <c r="W982" s="564">
        <f t="shared" si="214"/>
        <v>0</v>
      </c>
      <c r="X982" s="564">
        <f t="shared" si="215"/>
        <v>0.25</v>
      </c>
      <c r="Y982" s="565">
        <f t="shared" si="216"/>
        <v>0.25</v>
      </c>
      <c r="Z982" s="547"/>
      <c r="AA982" s="548">
        <v>0.67291666666666605</v>
      </c>
      <c r="AB982" s="566">
        <f t="shared" si="217"/>
        <v>0</v>
      </c>
      <c r="AC982" s="566">
        <f t="shared" si="218"/>
        <v>0</v>
      </c>
      <c r="AD982" s="566">
        <f t="shared" si="219"/>
        <v>0</v>
      </c>
      <c r="AE982" s="566">
        <f t="shared" si="220"/>
        <v>0</v>
      </c>
      <c r="AF982" s="566">
        <f t="shared" si="221"/>
        <v>0</v>
      </c>
      <c r="AG982" s="566">
        <f t="shared" si="222"/>
        <v>0.5</v>
      </c>
      <c r="AH982" s="567">
        <f t="shared" si="223"/>
        <v>0.5</v>
      </c>
    </row>
    <row r="983" spans="18:34" x14ac:dyDescent="0.25">
      <c r="R983" s="548">
        <v>0.67361111111111105</v>
      </c>
      <c r="S983" s="564">
        <f t="shared" si="210"/>
        <v>0</v>
      </c>
      <c r="T983" s="564">
        <f t="shared" si="211"/>
        <v>0</v>
      </c>
      <c r="U983" s="564">
        <f t="shared" si="212"/>
        <v>0</v>
      </c>
      <c r="V983" s="564">
        <f t="shared" si="213"/>
        <v>0</v>
      </c>
      <c r="W983" s="564">
        <f t="shared" si="214"/>
        <v>0</v>
      </c>
      <c r="X983" s="564">
        <f t="shared" si="215"/>
        <v>0.25</v>
      </c>
      <c r="Y983" s="565">
        <f t="shared" si="216"/>
        <v>0.25</v>
      </c>
      <c r="Z983" s="547"/>
      <c r="AA983" s="548">
        <v>0.67361111111111105</v>
      </c>
      <c r="AB983" s="566">
        <f t="shared" si="217"/>
        <v>0</v>
      </c>
      <c r="AC983" s="566">
        <f t="shared" si="218"/>
        <v>0</v>
      </c>
      <c r="AD983" s="566">
        <f t="shared" si="219"/>
        <v>0</v>
      </c>
      <c r="AE983" s="566">
        <f t="shared" si="220"/>
        <v>0</v>
      </c>
      <c r="AF983" s="566">
        <f t="shared" si="221"/>
        <v>0</v>
      </c>
      <c r="AG983" s="566">
        <f t="shared" si="222"/>
        <v>0.5</v>
      </c>
      <c r="AH983" s="567">
        <f t="shared" si="223"/>
        <v>0.5</v>
      </c>
    </row>
    <row r="984" spans="18:34" x14ac:dyDescent="0.25">
      <c r="R984" s="548">
        <v>0.67430555555555505</v>
      </c>
      <c r="S984" s="564">
        <f t="shared" si="210"/>
        <v>0</v>
      </c>
      <c r="T984" s="564">
        <f t="shared" si="211"/>
        <v>0</v>
      </c>
      <c r="U984" s="564">
        <f t="shared" si="212"/>
        <v>0</v>
      </c>
      <c r="V984" s="564">
        <f t="shared" si="213"/>
        <v>0</v>
      </c>
      <c r="W984" s="564">
        <f t="shared" si="214"/>
        <v>0</v>
      </c>
      <c r="X984" s="564">
        <f t="shared" si="215"/>
        <v>0.25</v>
      </c>
      <c r="Y984" s="565">
        <f t="shared" si="216"/>
        <v>0.25</v>
      </c>
      <c r="Z984" s="547"/>
      <c r="AA984" s="548">
        <v>0.67430555555555505</v>
      </c>
      <c r="AB984" s="566">
        <f t="shared" si="217"/>
        <v>0</v>
      </c>
      <c r="AC984" s="566">
        <f t="shared" si="218"/>
        <v>0</v>
      </c>
      <c r="AD984" s="566">
        <f t="shared" si="219"/>
        <v>0</v>
      </c>
      <c r="AE984" s="566">
        <f t="shared" si="220"/>
        <v>0</v>
      </c>
      <c r="AF984" s="566">
        <f t="shared" si="221"/>
        <v>0</v>
      </c>
      <c r="AG984" s="566">
        <f t="shared" si="222"/>
        <v>0.5</v>
      </c>
      <c r="AH984" s="567">
        <f t="shared" si="223"/>
        <v>0.5</v>
      </c>
    </row>
    <row r="985" spans="18:34" x14ac:dyDescent="0.25">
      <c r="R985" s="548">
        <v>0.67500000000000004</v>
      </c>
      <c r="S985" s="564">
        <f t="shared" si="210"/>
        <v>0</v>
      </c>
      <c r="T985" s="564">
        <f t="shared" si="211"/>
        <v>0</v>
      </c>
      <c r="U985" s="564">
        <f t="shared" si="212"/>
        <v>0</v>
      </c>
      <c r="V985" s="564">
        <f t="shared" si="213"/>
        <v>0</v>
      </c>
      <c r="W985" s="564">
        <f t="shared" si="214"/>
        <v>0</v>
      </c>
      <c r="X985" s="564">
        <f t="shared" si="215"/>
        <v>0.25</v>
      </c>
      <c r="Y985" s="565">
        <f t="shared" si="216"/>
        <v>0.25</v>
      </c>
      <c r="Z985" s="547"/>
      <c r="AA985" s="548">
        <v>0.67500000000000004</v>
      </c>
      <c r="AB985" s="566">
        <f t="shared" si="217"/>
        <v>0</v>
      </c>
      <c r="AC985" s="566">
        <f t="shared" si="218"/>
        <v>0</v>
      </c>
      <c r="AD985" s="566">
        <f t="shared" si="219"/>
        <v>0</v>
      </c>
      <c r="AE985" s="566">
        <f t="shared" si="220"/>
        <v>0</v>
      </c>
      <c r="AF985" s="566">
        <f t="shared" si="221"/>
        <v>0</v>
      </c>
      <c r="AG985" s="566">
        <f t="shared" si="222"/>
        <v>0.5</v>
      </c>
      <c r="AH985" s="567">
        <f t="shared" si="223"/>
        <v>0.5</v>
      </c>
    </row>
    <row r="986" spans="18:34" x14ac:dyDescent="0.25">
      <c r="R986" s="548">
        <v>0.67569444444444404</v>
      </c>
      <c r="S986" s="564">
        <f t="shared" si="210"/>
        <v>0</v>
      </c>
      <c r="T986" s="564">
        <f t="shared" si="211"/>
        <v>0</v>
      </c>
      <c r="U986" s="564">
        <f t="shared" si="212"/>
        <v>0</v>
      </c>
      <c r="V986" s="564">
        <f t="shared" si="213"/>
        <v>0</v>
      </c>
      <c r="W986" s="564">
        <f t="shared" si="214"/>
        <v>0</v>
      </c>
      <c r="X986" s="564">
        <f t="shared" si="215"/>
        <v>0.25</v>
      </c>
      <c r="Y986" s="565">
        <f t="shared" si="216"/>
        <v>0.25</v>
      </c>
      <c r="Z986" s="547"/>
      <c r="AA986" s="548">
        <v>0.67569444444444404</v>
      </c>
      <c r="AB986" s="566">
        <f t="shared" si="217"/>
        <v>0</v>
      </c>
      <c r="AC986" s="566">
        <f t="shared" si="218"/>
        <v>0</v>
      </c>
      <c r="AD986" s="566">
        <f t="shared" si="219"/>
        <v>0</v>
      </c>
      <c r="AE986" s="566">
        <f t="shared" si="220"/>
        <v>0</v>
      </c>
      <c r="AF986" s="566">
        <f t="shared" si="221"/>
        <v>0</v>
      </c>
      <c r="AG986" s="566">
        <f t="shared" si="222"/>
        <v>0.5</v>
      </c>
      <c r="AH986" s="567">
        <f t="shared" si="223"/>
        <v>0.5</v>
      </c>
    </row>
    <row r="987" spans="18:34" x14ac:dyDescent="0.25">
      <c r="R987" s="548">
        <v>0.67638888888888804</v>
      </c>
      <c r="S987" s="564">
        <f t="shared" si="210"/>
        <v>0</v>
      </c>
      <c r="T987" s="564">
        <f t="shared" si="211"/>
        <v>0</v>
      </c>
      <c r="U987" s="564">
        <f t="shared" si="212"/>
        <v>0</v>
      </c>
      <c r="V987" s="564">
        <f t="shared" si="213"/>
        <v>0</v>
      </c>
      <c r="W987" s="564">
        <f t="shared" si="214"/>
        <v>0</v>
      </c>
      <c r="X987" s="564">
        <f t="shared" si="215"/>
        <v>0.25</v>
      </c>
      <c r="Y987" s="565">
        <f t="shared" si="216"/>
        <v>0.25</v>
      </c>
      <c r="Z987" s="547"/>
      <c r="AA987" s="548">
        <v>0.67638888888888804</v>
      </c>
      <c r="AB987" s="566">
        <f t="shared" si="217"/>
        <v>0</v>
      </c>
      <c r="AC987" s="566">
        <f t="shared" si="218"/>
        <v>0</v>
      </c>
      <c r="AD987" s="566">
        <f t="shared" si="219"/>
        <v>0</v>
      </c>
      <c r="AE987" s="566">
        <f t="shared" si="220"/>
        <v>0</v>
      </c>
      <c r="AF987" s="566">
        <f t="shared" si="221"/>
        <v>0</v>
      </c>
      <c r="AG987" s="566">
        <f t="shared" si="222"/>
        <v>0.5</v>
      </c>
      <c r="AH987" s="567">
        <f t="shared" si="223"/>
        <v>0.5</v>
      </c>
    </row>
    <row r="988" spans="18:34" x14ac:dyDescent="0.25">
      <c r="R988" s="548">
        <v>0.67708333333333304</v>
      </c>
      <c r="S988" s="564">
        <f t="shared" si="210"/>
        <v>0</v>
      </c>
      <c r="T988" s="564">
        <f t="shared" si="211"/>
        <v>0</v>
      </c>
      <c r="U988" s="564">
        <f t="shared" si="212"/>
        <v>0</v>
      </c>
      <c r="V988" s="564">
        <f t="shared" si="213"/>
        <v>0</v>
      </c>
      <c r="W988" s="564">
        <f t="shared" si="214"/>
        <v>0</v>
      </c>
      <c r="X988" s="564">
        <f t="shared" si="215"/>
        <v>0.25</v>
      </c>
      <c r="Y988" s="565">
        <f t="shared" si="216"/>
        <v>0.25</v>
      </c>
      <c r="Z988" s="547"/>
      <c r="AA988" s="548">
        <v>0.67708333333333304</v>
      </c>
      <c r="AB988" s="566">
        <f t="shared" si="217"/>
        <v>0</v>
      </c>
      <c r="AC988" s="566">
        <f t="shared" si="218"/>
        <v>0</v>
      </c>
      <c r="AD988" s="566">
        <f t="shared" si="219"/>
        <v>0</v>
      </c>
      <c r="AE988" s="566">
        <f t="shared" si="220"/>
        <v>0</v>
      </c>
      <c r="AF988" s="566">
        <f t="shared" si="221"/>
        <v>0</v>
      </c>
      <c r="AG988" s="566">
        <f t="shared" si="222"/>
        <v>0.5</v>
      </c>
      <c r="AH988" s="567">
        <f t="shared" si="223"/>
        <v>0.5</v>
      </c>
    </row>
    <row r="989" spans="18:34" x14ac:dyDescent="0.25">
      <c r="R989" s="548">
        <v>0.67777777777777704</v>
      </c>
      <c r="S989" s="564">
        <f t="shared" si="210"/>
        <v>0</v>
      </c>
      <c r="T989" s="564">
        <f t="shared" si="211"/>
        <v>0</v>
      </c>
      <c r="U989" s="564">
        <f t="shared" si="212"/>
        <v>0</v>
      </c>
      <c r="V989" s="564">
        <f t="shared" si="213"/>
        <v>0</v>
      </c>
      <c r="W989" s="564">
        <f t="shared" si="214"/>
        <v>0</v>
      </c>
      <c r="X989" s="564">
        <f t="shared" si="215"/>
        <v>0.25</v>
      </c>
      <c r="Y989" s="565">
        <f t="shared" si="216"/>
        <v>0.25</v>
      </c>
      <c r="Z989" s="547"/>
      <c r="AA989" s="548">
        <v>0.67777777777777704</v>
      </c>
      <c r="AB989" s="566">
        <f t="shared" si="217"/>
        <v>0</v>
      </c>
      <c r="AC989" s="566">
        <f t="shared" si="218"/>
        <v>0</v>
      </c>
      <c r="AD989" s="566">
        <f t="shared" si="219"/>
        <v>0</v>
      </c>
      <c r="AE989" s="566">
        <f t="shared" si="220"/>
        <v>0</v>
      </c>
      <c r="AF989" s="566">
        <f t="shared" si="221"/>
        <v>0</v>
      </c>
      <c r="AG989" s="566">
        <f t="shared" si="222"/>
        <v>0.5</v>
      </c>
      <c r="AH989" s="567">
        <f t="shared" si="223"/>
        <v>0.5</v>
      </c>
    </row>
    <row r="990" spans="18:34" x14ac:dyDescent="0.25">
      <c r="R990" s="548">
        <v>0.67847222222222203</v>
      </c>
      <c r="S990" s="564">
        <f t="shared" si="210"/>
        <v>0</v>
      </c>
      <c r="T990" s="564">
        <f t="shared" si="211"/>
        <v>0</v>
      </c>
      <c r="U990" s="564">
        <f t="shared" si="212"/>
        <v>0</v>
      </c>
      <c r="V990" s="564">
        <f t="shared" si="213"/>
        <v>0</v>
      </c>
      <c r="W990" s="564">
        <f t="shared" si="214"/>
        <v>0</v>
      </c>
      <c r="X990" s="564">
        <f t="shared" si="215"/>
        <v>0.25</v>
      </c>
      <c r="Y990" s="565">
        <f t="shared" si="216"/>
        <v>0.25</v>
      </c>
      <c r="Z990" s="547"/>
      <c r="AA990" s="548">
        <v>0.67847222222222203</v>
      </c>
      <c r="AB990" s="566">
        <f t="shared" si="217"/>
        <v>0</v>
      </c>
      <c r="AC990" s="566">
        <f t="shared" si="218"/>
        <v>0</v>
      </c>
      <c r="AD990" s="566">
        <f t="shared" si="219"/>
        <v>0</v>
      </c>
      <c r="AE990" s="566">
        <f t="shared" si="220"/>
        <v>0</v>
      </c>
      <c r="AF990" s="566">
        <f t="shared" si="221"/>
        <v>0</v>
      </c>
      <c r="AG990" s="566">
        <f t="shared" si="222"/>
        <v>0.5</v>
      </c>
      <c r="AH990" s="567">
        <f t="shared" si="223"/>
        <v>0.5</v>
      </c>
    </row>
    <row r="991" spans="18:34" x14ac:dyDescent="0.25">
      <c r="R991" s="548">
        <v>0.67916666666666603</v>
      </c>
      <c r="S991" s="564">
        <f t="shared" si="210"/>
        <v>0</v>
      </c>
      <c r="T991" s="564">
        <f t="shared" si="211"/>
        <v>0</v>
      </c>
      <c r="U991" s="564">
        <f t="shared" si="212"/>
        <v>0</v>
      </c>
      <c r="V991" s="564">
        <f t="shared" si="213"/>
        <v>0</v>
      </c>
      <c r="W991" s="564">
        <f t="shared" si="214"/>
        <v>0</v>
      </c>
      <c r="X991" s="564">
        <f t="shared" si="215"/>
        <v>0.25</v>
      </c>
      <c r="Y991" s="565">
        <f t="shared" si="216"/>
        <v>0.25</v>
      </c>
      <c r="Z991" s="547"/>
      <c r="AA991" s="548">
        <v>0.67916666666666603</v>
      </c>
      <c r="AB991" s="566">
        <f t="shared" si="217"/>
        <v>0</v>
      </c>
      <c r="AC991" s="566">
        <f t="shared" si="218"/>
        <v>0</v>
      </c>
      <c r="AD991" s="566">
        <f t="shared" si="219"/>
        <v>0</v>
      </c>
      <c r="AE991" s="566">
        <f t="shared" si="220"/>
        <v>0</v>
      </c>
      <c r="AF991" s="566">
        <f t="shared" si="221"/>
        <v>0</v>
      </c>
      <c r="AG991" s="566">
        <f t="shared" si="222"/>
        <v>0.5</v>
      </c>
      <c r="AH991" s="567">
        <f t="shared" si="223"/>
        <v>0.5</v>
      </c>
    </row>
    <row r="992" spans="18:34" x14ac:dyDescent="0.25">
      <c r="R992" s="548">
        <v>0.67986111111111103</v>
      </c>
      <c r="S992" s="564">
        <f t="shared" si="210"/>
        <v>0</v>
      </c>
      <c r="T992" s="564">
        <f t="shared" si="211"/>
        <v>0</v>
      </c>
      <c r="U992" s="564">
        <f t="shared" si="212"/>
        <v>0</v>
      </c>
      <c r="V992" s="564">
        <f t="shared" si="213"/>
        <v>0</v>
      </c>
      <c r="W992" s="564">
        <f t="shared" si="214"/>
        <v>0</v>
      </c>
      <c r="X992" s="564">
        <f t="shared" si="215"/>
        <v>0.25</v>
      </c>
      <c r="Y992" s="565">
        <f t="shared" si="216"/>
        <v>0.25</v>
      </c>
      <c r="Z992" s="547"/>
      <c r="AA992" s="548">
        <v>0.67986111111111103</v>
      </c>
      <c r="AB992" s="566">
        <f t="shared" si="217"/>
        <v>0</v>
      </c>
      <c r="AC992" s="566">
        <f t="shared" si="218"/>
        <v>0</v>
      </c>
      <c r="AD992" s="566">
        <f t="shared" si="219"/>
        <v>0</v>
      </c>
      <c r="AE992" s="566">
        <f t="shared" si="220"/>
        <v>0</v>
      </c>
      <c r="AF992" s="566">
        <f t="shared" si="221"/>
        <v>0</v>
      </c>
      <c r="AG992" s="566">
        <f t="shared" si="222"/>
        <v>0.5</v>
      </c>
      <c r="AH992" s="567">
        <f t="shared" si="223"/>
        <v>0.5</v>
      </c>
    </row>
    <row r="993" spans="18:34" x14ac:dyDescent="0.25">
      <c r="R993" s="548">
        <v>0.68055555555555503</v>
      </c>
      <c r="S993" s="564">
        <f t="shared" si="210"/>
        <v>0</v>
      </c>
      <c r="T993" s="564">
        <f t="shared" si="211"/>
        <v>0</v>
      </c>
      <c r="U993" s="564">
        <f t="shared" si="212"/>
        <v>0</v>
      </c>
      <c r="V993" s="564">
        <f t="shared" si="213"/>
        <v>0</v>
      </c>
      <c r="W993" s="564">
        <f t="shared" si="214"/>
        <v>0</v>
      </c>
      <c r="X993" s="564">
        <f t="shared" si="215"/>
        <v>0.25</v>
      </c>
      <c r="Y993" s="565">
        <f t="shared" si="216"/>
        <v>0.25</v>
      </c>
      <c r="Z993" s="547"/>
      <c r="AA993" s="548">
        <v>0.68055555555555503</v>
      </c>
      <c r="AB993" s="566">
        <f t="shared" si="217"/>
        <v>0</v>
      </c>
      <c r="AC993" s="566">
        <f t="shared" si="218"/>
        <v>0</v>
      </c>
      <c r="AD993" s="566">
        <f t="shared" si="219"/>
        <v>0</v>
      </c>
      <c r="AE993" s="566">
        <f t="shared" si="220"/>
        <v>0</v>
      </c>
      <c r="AF993" s="566">
        <f t="shared" si="221"/>
        <v>0</v>
      </c>
      <c r="AG993" s="566">
        <f t="shared" si="222"/>
        <v>0.5</v>
      </c>
      <c r="AH993" s="567">
        <f t="shared" si="223"/>
        <v>0.5</v>
      </c>
    </row>
    <row r="994" spans="18:34" x14ac:dyDescent="0.25">
      <c r="R994" s="548">
        <v>0.68125000000000002</v>
      </c>
      <c r="S994" s="564">
        <f t="shared" si="210"/>
        <v>0</v>
      </c>
      <c r="T994" s="564">
        <f t="shared" si="211"/>
        <v>0</v>
      </c>
      <c r="U994" s="564">
        <f t="shared" si="212"/>
        <v>0</v>
      </c>
      <c r="V994" s="564">
        <f t="shared" si="213"/>
        <v>0</v>
      </c>
      <c r="W994" s="564">
        <f t="shared" si="214"/>
        <v>0</v>
      </c>
      <c r="X994" s="564">
        <f t="shared" si="215"/>
        <v>0.25</v>
      </c>
      <c r="Y994" s="565">
        <f t="shared" si="216"/>
        <v>0.25</v>
      </c>
      <c r="Z994" s="547"/>
      <c r="AA994" s="548">
        <v>0.68125000000000002</v>
      </c>
      <c r="AB994" s="566">
        <f t="shared" si="217"/>
        <v>0</v>
      </c>
      <c r="AC994" s="566">
        <f t="shared" si="218"/>
        <v>0</v>
      </c>
      <c r="AD994" s="566">
        <f t="shared" si="219"/>
        <v>0</v>
      </c>
      <c r="AE994" s="566">
        <f t="shared" si="220"/>
        <v>0</v>
      </c>
      <c r="AF994" s="566">
        <f t="shared" si="221"/>
        <v>0</v>
      </c>
      <c r="AG994" s="566">
        <f t="shared" si="222"/>
        <v>0.5</v>
      </c>
      <c r="AH994" s="567">
        <f t="shared" si="223"/>
        <v>0.5</v>
      </c>
    </row>
    <row r="995" spans="18:34" x14ac:dyDescent="0.25">
      <c r="R995" s="548">
        <v>0.68194444444444402</v>
      </c>
      <c r="S995" s="564">
        <f t="shared" si="210"/>
        <v>0</v>
      </c>
      <c r="T995" s="564">
        <f t="shared" si="211"/>
        <v>0</v>
      </c>
      <c r="U995" s="564">
        <f t="shared" si="212"/>
        <v>0</v>
      </c>
      <c r="V995" s="564">
        <f t="shared" si="213"/>
        <v>0</v>
      </c>
      <c r="W995" s="564">
        <f t="shared" si="214"/>
        <v>0</v>
      </c>
      <c r="X995" s="564">
        <f t="shared" si="215"/>
        <v>0.25</v>
      </c>
      <c r="Y995" s="565">
        <f t="shared" si="216"/>
        <v>0.25</v>
      </c>
      <c r="Z995" s="547"/>
      <c r="AA995" s="548">
        <v>0.68194444444444402</v>
      </c>
      <c r="AB995" s="566">
        <f t="shared" si="217"/>
        <v>0</v>
      </c>
      <c r="AC995" s="566">
        <f t="shared" si="218"/>
        <v>0</v>
      </c>
      <c r="AD995" s="566">
        <f t="shared" si="219"/>
        <v>0</v>
      </c>
      <c r="AE995" s="566">
        <f t="shared" si="220"/>
        <v>0</v>
      </c>
      <c r="AF995" s="566">
        <f t="shared" si="221"/>
        <v>0</v>
      </c>
      <c r="AG995" s="566">
        <f t="shared" si="222"/>
        <v>0.5</v>
      </c>
      <c r="AH995" s="567">
        <f t="shared" si="223"/>
        <v>0.5</v>
      </c>
    </row>
    <row r="996" spans="18:34" x14ac:dyDescent="0.25">
      <c r="R996" s="548">
        <v>0.68263888888888802</v>
      </c>
      <c r="S996" s="564">
        <f t="shared" si="210"/>
        <v>0</v>
      </c>
      <c r="T996" s="564">
        <f t="shared" si="211"/>
        <v>0</v>
      </c>
      <c r="U996" s="564">
        <f t="shared" si="212"/>
        <v>0</v>
      </c>
      <c r="V996" s="564">
        <f t="shared" si="213"/>
        <v>0</v>
      </c>
      <c r="W996" s="564">
        <f t="shared" si="214"/>
        <v>0</v>
      </c>
      <c r="X996" s="564">
        <f t="shared" si="215"/>
        <v>0.25</v>
      </c>
      <c r="Y996" s="565">
        <f t="shared" si="216"/>
        <v>0.25</v>
      </c>
      <c r="Z996" s="547"/>
      <c r="AA996" s="548">
        <v>0.68263888888888802</v>
      </c>
      <c r="AB996" s="566">
        <f t="shared" si="217"/>
        <v>0</v>
      </c>
      <c r="AC996" s="566">
        <f t="shared" si="218"/>
        <v>0</v>
      </c>
      <c r="AD996" s="566">
        <f t="shared" si="219"/>
        <v>0</v>
      </c>
      <c r="AE996" s="566">
        <f t="shared" si="220"/>
        <v>0</v>
      </c>
      <c r="AF996" s="566">
        <f t="shared" si="221"/>
        <v>0</v>
      </c>
      <c r="AG996" s="566">
        <f t="shared" si="222"/>
        <v>0.5</v>
      </c>
      <c r="AH996" s="567">
        <f t="shared" si="223"/>
        <v>0.5</v>
      </c>
    </row>
    <row r="997" spans="18:34" x14ac:dyDescent="0.25">
      <c r="R997" s="548">
        <v>0.68333333333333302</v>
      </c>
      <c r="S997" s="564">
        <f t="shared" si="210"/>
        <v>0</v>
      </c>
      <c r="T997" s="564">
        <f t="shared" si="211"/>
        <v>0</v>
      </c>
      <c r="U997" s="564">
        <f t="shared" si="212"/>
        <v>0</v>
      </c>
      <c r="V997" s="564">
        <f t="shared" si="213"/>
        <v>0</v>
      </c>
      <c r="W997" s="564">
        <f t="shared" si="214"/>
        <v>0</v>
      </c>
      <c r="X997" s="564">
        <f t="shared" si="215"/>
        <v>0.25</v>
      </c>
      <c r="Y997" s="565">
        <f t="shared" si="216"/>
        <v>0.25</v>
      </c>
      <c r="Z997" s="547"/>
      <c r="AA997" s="548">
        <v>0.68333333333333302</v>
      </c>
      <c r="AB997" s="566">
        <f t="shared" si="217"/>
        <v>0</v>
      </c>
      <c r="AC997" s="566">
        <f t="shared" si="218"/>
        <v>0</v>
      </c>
      <c r="AD997" s="566">
        <f t="shared" si="219"/>
        <v>0</v>
      </c>
      <c r="AE997" s="566">
        <f t="shared" si="220"/>
        <v>0</v>
      </c>
      <c r="AF997" s="566">
        <f t="shared" si="221"/>
        <v>0</v>
      </c>
      <c r="AG997" s="566">
        <f t="shared" si="222"/>
        <v>0.5</v>
      </c>
      <c r="AH997" s="567">
        <f t="shared" si="223"/>
        <v>0.5</v>
      </c>
    </row>
    <row r="998" spans="18:34" x14ac:dyDescent="0.25">
      <c r="R998" s="548">
        <v>0.68402777777777701</v>
      </c>
      <c r="S998" s="564">
        <f t="shared" si="210"/>
        <v>0</v>
      </c>
      <c r="T998" s="564">
        <f t="shared" si="211"/>
        <v>0</v>
      </c>
      <c r="U998" s="564">
        <f t="shared" si="212"/>
        <v>0</v>
      </c>
      <c r="V998" s="564">
        <f t="shared" si="213"/>
        <v>0</v>
      </c>
      <c r="W998" s="564">
        <f t="shared" si="214"/>
        <v>0</v>
      </c>
      <c r="X998" s="564">
        <f t="shared" si="215"/>
        <v>0.25</v>
      </c>
      <c r="Y998" s="565">
        <f t="shared" si="216"/>
        <v>0.25</v>
      </c>
      <c r="Z998" s="547"/>
      <c r="AA998" s="548">
        <v>0.68402777777777701</v>
      </c>
      <c r="AB998" s="566">
        <f t="shared" si="217"/>
        <v>0</v>
      </c>
      <c r="AC998" s="566">
        <f t="shared" si="218"/>
        <v>0</v>
      </c>
      <c r="AD998" s="566">
        <f t="shared" si="219"/>
        <v>0</v>
      </c>
      <c r="AE998" s="566">
        <f t="shared" si="220"/>
        <v>0</v>
      </c>
      <c r="AF998" s="566">
        <f t="shared" si="221"/>
        <v>0</v>
      </c>
      <c r="AG998" s="566">
        <f t="shared" si="222"/>
        <v>0.5</v>
      </c>
      <c r="AH998" s="567">
        <f t="shared" si="223"/>
        <v>0.5</v>
      </c>
    </row>
    <row r="999" spans="18:34" x14ac:dyDescent="0.25">
      <c r="R999" s="548">
        <v>0.68472222222222201</v>
      </c>
      <c r="S999" s="564">
        <f t="shared" si="210"/>
        <v>0</v>
      </c>
      <c r="T999" s="564">
        <f t="shared" si="211"/>
        <v>0</v>
      </c>
      <c r="U999" s="564">
        <f t="shared" si="212"/>
        <v>0</v>
      </c>
      <c r="V999" s="564">
        <f t="shared" si="213"/>
        <v>0</v>
      </c>
      <c r="W999" s="564">
        <f t="shared" si="214"/>
        <v>0</v>
      </c>
      <c r="X999" s="564">
        <f t="shared" si="215"/>
        <v>0.25</v>
      </c>
      <c r="Y999" s="565">
        <f t="shared" si="216"/>
        <v>0.25</v>
      </c>
      <c r="Z999" s="547"/>
      <c r="AA999" s="548">
        <v>0.68472222222222201</v>
      </c>
      <c r="AB999" s="566">
        <f t="shared" si="217"/>
        <v>0</v>
      </c>
      <c r="AC999" s="566">
        <f t="shared" si="218"/>
        <v>0</v>
      </c>
      <c r="AD999" s="566">
        <f t="shared" si="219"/>
        <v>0</v>
      </c>
      <c r="AE999" s="566">
        <f t="shared" si="220"/>
        <v>0</v>
      </c>
      <c r="AF999" s="566">
        <f t="shared" si="221"/>
        <v>0</v>
      </c>
      <c r="AG999" s="566">
        <f t="shared" si="222"/>
        <v>0.5</v>
      </c>
      <c r="AH999" s="567">
        <f t="shared" si="223"/>
        <v>0.5</v>
      </c>
    </row>
    <row r="1000" spans="18:34" x14ac:dyDescent="0.25">
      <c r="R1000" s="548">
        <v>0.68541666666666601</v>
      </c>
      <c r="S1000" s="564">
        <f t="shared" si="210"/>
        <v>0</v>
      </c>
      <c r="T1000" s="564">
        <f t="shared" si="211"/>
        <v>0</v>
      </c>
      <c r="U1000" s="564">
        <f t="shared" si="212"/>
        <v>0</v>
      </c>
      <c r="V1000" s="564">
        <f t="shared" si="213"/>
        <v>0</v>
      </c>
      <c r="W1000" s="564">
        <f t="shared" si="214"/>
        <v>0</v>
      </c>
      <c r="X1000" s="564">
        <f t="shared" si="215"/>
        <v>0.25</v>
      </c>
      <c r="Y1000" s="565">
        <f t="shared" si="216"/>
        <v>0.25</v>
      </c>
      <c r="Z1000" s="547"/>
      <c r="AA1000" s="548">
        <v>0.68541666666666601</v>
      </c>
      <c r="AB1000" s="566">
        <f t="shared" si="217"/>
        <v>0</v>
      </c>
      <c r="AC1000" s="566">
        <f t="shared" si="218"/>
        <v>0</v>
      </c>
      <c r="AD1000" s="566">
        <f t="shared" si="219"/>
        <v>0</v>
      </c>
      <c r="AE1000" s="566">
        <f t="shared" si="220"/>
        <v>0</v>
      </c>
      <c r="AF1000" s="566">
        <f t="shared" si="221"/>
        <v>0</v>
      </c>
      <c r="AG1000" s="566">
        <f t="shared" si="222"/>
        <v>0.5</v>
      </c>
      <c r="AH1000" s="567">
        <f t="shared" si="223"/>
        <v>0.5</v>
      </c>
    </row>
    <row r="1001" spans="18:34" x14ac:dyDescent="0.25">
      <c r="R1001" s="548">
        <v>0.68611111111111101</v>
      </c>
      <c r="S1001" s="564">
        <f t="shared" si="210"/>
        <v>0</v>
      </c>
      <c r="T1001" s="564">
        <f t="shared" si="211"/>
        <v>0</v>
      </c>
      <c r="U1001" s="564">
        <f t="shared" si="212"/>
        <v>0</v>
      </c>
      <c r="V1001" s="564">
        <f t="shared" si="213"/>
        <v>0</v>
      </c>
      <c r="W1001" s="564">
        <f t="shared" si="214"/>
        <v>0</v>
      </c>
      <c r="X1001" s="564">
        <f t="shared" si="215"/>
        <v>0.25</v>
      </c>
      <c r="Y1001" s="565">
        <f t="shared" si="216"/>
        <v>0.25</v>
      </c>
      <c r="Z1001" s="547"/>
      <c r="AA1001" s="548">
        <v>0.68611111111111101</v>
      </c>
      <c r="AB1001" s="566">
        <f t="shared" si="217"/>
        <v>0</v>
      </c>
      <c r="AC1001" s="566">
        <f t="shared" si="218"/>
        <v>0</v>
      </c>
      <c r="AD1001" s="566">
        <f t="shared" si="219"/>
        <v>0</v>
      </c>
      <c r="AE1001" s="566">
        <f t="shared" si="220"/>
        <v>0</v>
      </c>
      <c r="AF1001" s="566">
        <f t="shared" si="221"/>
        <v>0</v>
      </c>
      <c r="AG1001" s="566">
        <f t="shared" si="222"/>
        <v>0.5</v>
      </c>
      <c r="AH1001" s="567">
        <f t="shared" si="223"/>
        <v>0.5</v>
      </c>
    </row>
    <row r="1002" spans="18:34" x14ac:dyDescent="0.25">
      <c r="R1002" s="548">
        <v>0.686805555555555</v>
      </c>
      <c r="S1002" s="564">
        <f t="shared" si="210"/>
        <v>0</v>
      </c>
      <c r="T1002" s="564">
        <f t="shared" si="211"/>
        <v>0</v>
      </c>
      <c r="U1002" s="564">
        <f t="shared" si="212"/>
        <v>0</v>
      </c>
      <c r="V1002" s="564">
        <f t="shared" si="213"/>
        <v>0</v>
      </c>
      <c r="W1002" s="564">
        <f t="shared" si="214"/>
        <v>0</v>
      </c>
      <c r="X1002" s="564">
        <f t="shared" si="215"/>
        <v>0.25</v>
      </c>
      <c r="Y1002" s="565">
        <f t="shared" si="216"/>
        <v>0.25</v>
      </c>
      <c r="Z1002" s="547"/>
      <c r="AA1002" s="548">
        <v>0.686805555555555</v>
      </c>
      <c r="AB1002" s="566">
        <f t="shared" si="217"/>
        <v>0</v>
      </c>
      <c r="AC1002" s="566">
        <f t="shared" si="218"/>
        <v>0</v>
      </c>
      <c r="AD1002" s="566">
        <f t="shared" si="219"/>
        <v>0</v>
      </c>
      <c r="AE1002" s="566">
        <f t="shared" si="220"/>
        <v>0</v>
      </c>
      <c r="AF1002" s="566">
        <f t="shared" si="221"/>
        <v>0</v>
      </c>
      <c r="AG1002" s="566">
        <f t="shared" si="222"/>
        <v>0.5</v>
      </c>
      <c r="AH1002" s="567">
        <f t="shared" si="223"/>
        <v>0.5</v>
      </c>
    </row>
    <row r="1003" spans="18:34" x14ac:dyDescent="0.25">
      <c r="R1003" s="548">
        <v>0.6875</v>
      </c>
      <c r="S1003" s="564">
        <f t="shared" ref="S1003:S1033" si="224">$S$4</f>
        <v>0</v>
      </c>
      <c r="T1003" s="564">
        <f t="shared" ref="T1003:T1033" si="225">$T$4</f>
        <v>0</v>
      </c>
      <c r="U1003" s="564">
        <f t="shared" ref="U1003:U1033" si="226">$U$4</f>
        <v>0</v>
      </c>
      <c r="V1003" s="564">
        <f t="shared" ref="V1003:V1033" si="227">$V$4</f>
        <v>0</v>
      </c>
      <c r="W1003" s="564">
        <f t="shared" ref="W1003:W1033" si="228">-$W$4</f>
        <v>0</v>
      </c>
      <c r="X1003" s="564">
        <f t="shared" ref="X1003:X1033" si="229">$X$4</f>
        <v>0.25</v>
      </c>
      <c r="Y1003" s="565">
        <f t="shared" ref="Y1003:Y1033" si="230">$Y$4</f>
        <v>0.25</v>
      </c>
      <c r="Z1003" s="547"/>
      <c r="AA1003" s="548">
        <v>0.6875</v>
      </c>
      <c r="AB1003" s="566">
        <f t="shared" ref="AB1003:AB1033" si="231">$AB$4</f>
        <v>0</v>
      </c>
      <c r="AC1003" s="566">
        <f t="shared" ref="AC1003:AC1033" si="232">$AC$4</f>
        <v>0</v>
      </c>
      <c r="AD1003" s="566">
        <f t="shared" ref="AD1003:AD1033" si="233">$AD$4</f>
        <v>0</v>
      </c>
      <c r="AE1003" s="566">
        <f t="shared" ref="AE1003:AE1033" si="234">$AE$4</f>
        <v>0</v>
      </c>
      <c r="AF1003" s="566">
        <f t="shared" ref="AF1003:AF1033" si="235">$AF$4</f>
        <v>0</v>
      </c>
      <c r="AG1003" s="566">
        <f t="shared" ref="AG1003:AG1033" si="236">$AG$4</f>
        <v>0.5</v>
      </c>
      <c r="AH1003" s="567">
        <f t="shared" ref="AH1003:AH1033" si="237">$AH$4</f>
        <v>0.5</v>
      </c>
    </row>
    <row r="1004" spans="18:34" x14ac:dyDescent="0.25">
      <c r="R1004" s="548">
        <v>0.688194444444444</v>
      </c>
      <c r="S1004" s="564">
        <f t="shared" si="224"/>
        <v>0</v>
      </c>
      <c r="T1004" s="564">
        <f t="shared" si="225"/>
        <v>0</v>
      </c>
      <c r="U1004" s="564">
        <f t="shared" si="226"/>
        <v>0</v>
      </c>
      <c r="V1004" s="564">
        <f t="shared" si="227"/>
        <v>0</v>
      </c>
      <c r="W1004" s="564">
        <f t="shared" si="228"/>
        <v>0</v>
      </c>
      <c r="X1004" s="564">
        <f t="shared" si="229"/>
        <v>0.25</v>
      </c>
      <c r="Y1004" s="565">
        <f t="shared" si="230"/>
        <v>0.25</v>
      </c>
      <c r="Z1004" s="547"/>
      <c r="AA1004" s="548">
        <v>0.688194444444444</v>
      </c>
      <c r="AB1004" s="566">
        <f t="shared" si="231"/>
        <v>0</v>
      </c>
      <c r="AC1004" s="566">
        <f t="shared" si="232"/>
        <v>0</v>
      </c>
      <c r="AD1004" s="566">
        <f t="shared" si="233"/>
        <v>0</v>
      </c>
      <c r="AE1004" s="566">
        <f t="shared" si="234"/>
        <v>0</v>
      </c>
      <c r="AF1004" s="566">
        <f t="shared" si="235"/>
        <v>0</v>
      </c>
      <c r="AG1004" s="566">
        <f t="shared" si="236"/>
        <v>0.5</v>
      </c>
      <c r="AH1004" s="567">
        <f t="shared" si="237"/>
        <v>0.5</v>
      </c>
    </row>
    <row r="1005" spans="18:34" x14ac:dyDescent="0.25">
      <c r="R1005" s="548">
        <v>0.688888888888888</v>
      </c>
      <c r="S1005" s="564">
        <f t="shared" si="224"/>
        <v>0</v>
      </c>
      <c r="T1005" s="564">
        <f t="shared" si="225"/>
        <v>0</v>
      </c>
      <c r="U1005" s="564">
        <f t="shared" si="226"/>
        <v>0</v>
      </c>
      <c r="V1005" s="564">
        <f t="shared" si="227"/>
        <v>0</v>
      </c>
      <c r="W1005" s="564">
        <f t="shared" si="228"/>
        <v>0</v>
      </c>
      <c r="X1005" s="564">
        <f t="shared" si="229"/>
        <v>0.25</v>
      </c>
      <c r="Y1005" s="565">
        <f t="shared" si="230"/>
        <v>0.25</v>
      </c>
      <c r="Z1005" s="547"/>
      <c r="AA1005" s="548">
        <v>0.688888888888888</v>
      </c>
      <c r="AB1005" s="566">
        <f t="shared" si="231"/>
        <v>0</v>
      </c>
      <c r="AC1005" s="566">
        <f t="shared" si="232"/>
        <v>0</v>
      </c>
      <c r="AD1005" s="566">
        <f t="shared" si="233"/>
        <v>0</v>
      </c>
      <c r="AE1005" s="566">
        <f t="shared" si="234"/>
        <v>0</v>
      </c>
      <c r="AF1005" s="566">
        <f t="shared" si="235"/>
        <v>0</v>
      </c>
      <c r="AG1005" s="566">
        <f t="shared" si="236"/>
        <v>0.5</v>
      </c>
      <c r="AH1005" s="567">
        <f t="shared" si="237"/>
        <v>0.5</v>
      </c>
    </row>
    <row r="1006" spans="18:34" x14ac:dyDescent="0.25">
      <c r="R1006" s="548">
        <v>0.68958333333333299</v>
      </c>
      <c r="S1006" s="564">
        <f t="shared" si="224"/>
        <v>0</v>
      </c>
      <c r="T1006" s="564">
        <f t="shared" si="225"/>
        <v>0</v>
      </c>
      <c r="U1006" s="564">
        <f t="shared" si="226"/>
        <v>0</v>
      </c>
      <c r="V1006" s="564">
        <f t="shared" si="227"/>
        <v>0</v>
      </c>
      <c r="W1006" s="564">
        <f t="shared" si="228"/>
        <v>0</v>
      </c>
      <c r="X1006" s="564">
        <f t="shared" si="229"/>
        <v>0.25</v>
      </c>
      <c r="Y1006" s="565">
        <f t="shared" si="230"/>
        <v>0.25</v>
      </c>
      <c r="Z1006" s="547"/>
      <c r="AA1006" s="548">
        <v>0.68958333333333299</v>
      </c>
      <c r="AB1006" s="566">
        <f t="shared" si="231"/>
        <v>0</v>
      </c>
      <c r="AC1006" s="566">
        <f t="shared" si="232"/>
        <v>0</v>
      </c>
      <c r="AD1006" s="566">
        <f t="shared" si="233"/>
        <v>0</v>
      </c>
      <c r="AE1006" s="566">
        <f t="shared" si="234"/>
        <v>0</v>
      </c>
      <c r="AF1006" s="566">
        <f t="shared" si="235"/>
        <v>0</v>
      </c>
      <c r="AG1006" s="566">
        <f t="shared" si="236"/>
        <v>0.5</v>
      </c>
      <c r="AH1006" s="567">
        <f t="shared" si="237"/>
        <v>0.5</v>
      </c>
    </row>
    <row r="1007" spans="18:34" x14ac:dyDescent="0.25">
      <c r="R1007" s="548">
        <v>0.69027777777777699</v>
      </c>
      <c r="S1007" s="564">
        <f t="shared" si="224"/>
        <v>0</v>
      </c>
      <c r="T1007" s="564">
        <f t="shared" si="225"/>
        <v>0</v>
      </c>
      <c r="U1007" s="564">
        <f t="shared" si="226"/>
        <v>0</v>
      </c>
      <c r="V1007" s="564">
        <f t="shared" si="227"/>
        <v>0</v>
      </c>
      <c r="W1007" s="564">
        <f t="shared" si="228"/>
        <v>0</v>
      </c>
      <c r="X1007" s="564">
        <f t="shared" si="229"/>
        <v>0.25</v>
      </c>
      <c r="Y1007" s="565">
        <f t="shared" si="230"/>
        <v>0.25</v>
      </c>
      <c r="Z1007" s="547"/>
      <c r="AA1007" s="548">
        <v>0.69027777777777699</v>
      </c>
      <c r="AB1007" s="566">
        <f t="shared" si="231"/>
        <v>0</v>
      </c>
      <c r="AC1007" s="566">
        <f t="shared" si="232"/>
        <v>0</v>
      </c>
      <c r="AD1007" s="566">
        <f t="shared" si="233"/>
        <v>0</v>
      </c>
      <c r="AE1007" s="566">
        <f t="shared" si="234"/>
        <v>0</v>
      </c>
      <c r="AF1007" s="566">
        <f t="shared" si="235"/>
        <v>0</v>
      </c>
      <c r="AG1007" s="566">
        <f t="shared" si="236"/>
        <v>0.5</v>
      </c>
      <c r="AH1007" s="567">
        <f t="shared" si="237"/>
        <v>0.5</v>
      </c>
    </row>
    <row r="1008" spans="18:34" x14ac:dyDescent="0.25">
      <c r="R1008" s="548">
        <v>0.69097222222222199</v>
      </c>
      <c r="S1008" s="564">
        <f t="shared" si="224"/>
        <v>0</v>
      </c>
      <c r="T1008" s="564">
        <f t="shared" si="225"/>
        <v>0</v>
      </c>
      <c r="U1008" s="564">
        <f t="shared" si="226"/>
        <v>0</v>
      </c>
      <c r="V1008" s="564">
        <f t="shared" si="227"/>
        <v>0</v>
      </c>
      <c r="W1008" s="564">
        <f t="shared" si="228"/>
        <v>0</v>
      </c>
      <c r="X1008" s="564">
        <f t="shared" si="229"/>
        <v>0.25</v>
      </c>
      <c r="Y1008" s="565">
        <f t="shared" si="230"/>
        <v>0.25</v>
      </c>
      <c r="Z1008" s="547"/>
      <c r="AA1008" s="548">
        <v>0.69097222222222199</v>
      </c>
      <c r="AB1008" s="566">
        <f t="shared" si="231"/>
        <v>0</v>
      </c>
      <c r="AC1008" s="566">
        <f t="shared" si="232"/>
        <v>0</v>
      </c>
      <c r="AD1008" s="566">
        <f t="shared" si="233"/>
        <v>0</v>
      </c>
      <c r="AE1008" s="566">
        <f t="shared" si="234"/>
        <v>0</v>
      </c>
      <c r="AF1008" s="566">
        <f t="shared" si="235"/>
        <v>0</v>
      </c>
      <c r="AG1008" s="566">
        <f t="shared" si="236"/>
        <v>0.5</v>
      </c>
      <c r="AH1008" s="567">
        <f t="shared" si="237"/>
        <v>0.5</v>
      </c>
    </row>
    <row r="1009" spans="18:34" x14ac:dyDescent="0.25">
      <c r="R1009" s="548">
        <v>0.69166666666666599</v>
      </c>
      <c r="S1009" s="564">
        <f t="shared" si="224"/>
        <v>0</v>
      </c>
      <c r="T1009" s="564">
        <f t="shared" si="225"/>
        <v>0</v>
      </c>
      <c r="U1009" s="564">
        <f t="shared" si="226"/>
        <v>0</v>
      </c>
      <c r="V1009" s="564">
        <f t="shared" si="227"/>
        <v>0</v>
      </c>
      <c r="W1009" s="564">
        <f t="shared" si="228"/>
        <v>0</v>
      </c>
      <c r="X1009" s="564">
        <f t="shared" si="229"/>
        <v>0.25</v>
      </c>
      <c r="Y1009" s="565">
        <f t="shared" si="230"/>
        <v>0.25</v>
      </c>
      <c r="Z1009" s="547"/>
      <c r="AA1009" s="548">
        <v>0.69166666666666599</v>
      </c>
      <c r="AB1009" s="566">
        <f t="shared" si="231"/>
        <v>0</v>
      </c>
      <c r="AC1009" s="566">
        <f t="shared" si="232"/>
        <v>0</v>
      </c>
      <c r="AD1009" s="566">
        <f t="shared" si="233"/>
        <v>0</v>
      </c>
      <c r="AE1009" s="566">
        <f t="shared" si="234"/>
        <v>0</v>
      </c>
      <c r="AF1009" s="566">
        <f t="shared" si="235"/>
        <v>0</v>
      </c>
      <c r="AG1009" s="566">
        <f t="shared" si="236"/>
        <v>0.5</v>
      </c>
      <c r="AH1009" s="567">
        <f t="shared" si="237"/>
        <v>0.5</v>
      </c>
    </row>
    <row r="1010" spans="18:34" x14ac:dyDescent="0.25">
      <c r="R1010" s="548">
        <v>0.69236111111111098</v>
      </c>
      <c r="S1010" s="564">
        <f t="shared" si="224"/>
        <v>0</v>
      </c>
      <c r="T1010" s="564">
        <f t="shared" si="225"/>
        <v>0</v>
      </c>
      <c r="U1010" s="564">
        <f t="shared" si="226"/>
        <v>0</v>
      </c>
      <c r="V1010" s="564">
        <f t="shared" si="227"/>
        <v>0</v>
      </c>
      <c r="W1010" s="564">
        <f t="shared" si="228"/>
        <v>0</v>
      </c>
      <c r="X1010" s="564">
        <f t="shared" si="229"/>
        <v>0.25</v>
      </c>
      <c r="Y1010" s="565">
        <f t="shared" si="230"/>
        <v>0.25</v>
      </c>
      <c r="Z1010" s="547"/>
      <c r="AA1010" s="548">
        <v>0.69236111111111098</v>
      </c>
      <c r="AB1010" s="566">
        <f t="shared" si="231"/>
        <v>0</v>
      </c>
      <c r="AC1010" s="566">
        <f t="shared" si="232"/>
        <v>0</v>
      </c>
      <c r="AD1010" s="566">
        <f t="shared" si="233"/>
        <v>0</v>
      </c>
      <c r="AE1010" s="566">
        <f t="shared" si="234"/>
        <v>0</v>
      </c>
      <c r="AF1010" s="566">
        <f t="shared" si="235"/>
        <v>0</v>
      </c>
      <c r="AG1010" s="566">
        <f t="shared" si="236"/>
        <v>0.5</v>
      </c>
      <c r="AH1010" s="567">
        <f t="shared" si="237"/>
        <v>0.5</v>
      </c>
    </row>
    <row r="1011" spans="18:34" x14ac:dyDescent="0.25">
      <c r="R1011" s="548">
        <v>0.69305555555555498</v>
      </c>
      <c r="S1011" s="564">
        <f t="shared" si="224"/>
        <v>0</v>
      </c>
      <c r="T1011" s="564">
        <f t="shared" si="225"/>
        <v>0</v>
      </c>
      <c r="U1011" s="564">
        <f t="shared" si="226"/>
        <v>0</v>
      </c>
      <c r="V1011" s="564">
        <f t="shared" si="227"/>
        <v>0</v>
      </c>
      <c r="W1011" s="564">
        <f t="shared" si="228"/>
        <v>0</v>
      </c>
      <c r="X1011" s="564">
        <f t="shared" si="229"/>
        <v>0.25</v>
      </c>
      <c r="Y1011" s="565">
        <f t="shared" si="230"/>
        <v>0.25</v>
      </c>
      <c r="Z1011" s="547"/>
      <c r="AA1011" s="548">
        <v>0.69305555555555498</v>
      </c>
      <c r="AB1011" s="566">
        <f t="shared" si="231"/>
        <v>0</v>
      </c>
      <c r="AC1011" s="566">
        <f t="shared" si="232"/>
        <v>0</v>
      </c>
      <c r="AD1011" s="566">
        <f t="shared" si="233"/>
        <v>0</v>
      </c>
      <c r="AE1011" s="566">
        <f t="shared" si="234"/>
        <v>0</v>
      </c>
      <c r="AF1011" s="566">
        <f t="shared" si="235"/>
        <v>0</v>
      </c>
      <c r="AG1011" s="566">
        <f t="shared" si="236"/>
        <v>0.5</v>
      </c>
      <c r="AH1011" s="567">
        <f t="shared" si="237"/>
        <v>0.5</v>
      </c>
    </row>
    <row r="1012" spans="18:34" x14ac:dyDescent="0.25">
      <c r="R1012" s="548">
        <v>0.69374999999999998</v>
      </c>
      <c r="S1012" s="564">
        <f t="shared" si="224"/>
        <v>0</v>
      </c>
      <c r="T1012" s="564">
        <f t="shared" si="225"/>
        <v>0</v>
      </c>
      <c r="U1012" s="564">
        <f t="shared" si="226"/>
        <v>0</v>
      </c>
      <c r="V1012" s="564">
        <f t="shared" si="227"/>
        <v>0</v>
      </c>
      <c r="W1012" s="564">
        <f t="shared" si="228"/>
        <v>0</v>
      </c>
      <c r="X1012" s="564">
        <f t="shared" si="229"/>
        <v>0.25</v>
      </c>
      <c r="Y1012" s="565">
        <f t="shared" si="230"/>
        <v>0.25</v>
      </c>
      <c r="Z1012" s="547"/>
      <c r="AA1012" s="548">
        <v>0.69374999999999998</v>
      </c>
      <c r="AB1012" s="566">
        <f t="shared" si="231"/>
        <v>0</v>
      </c>
      <c r="AC1012" s="566">
        <f t="shared" si="232"/>
        <v>0</v>
      </c>
      <c r="AD1012" s="566">
        <f t="shared" si="233"/>
        <v>0</v>
      </c>
      <c r="AE1012" s="566">
        <f t="shared" si="234"/>
        <v>0</v>
      </c>
      <c r="AF1012" s="566">
        <f t="shared" si="235"/>
        <v>0</v>
      </c>
      <c r="AG1012" s="566">
        <f t="shared" si="236"/>
        <v>0.5</v>
      </c>
      <c r="AH1012" s="567">
        <f t="shared" si="237"/>
        <v>0.5</v>
      </c>
    </row>
    <row r="1013" spans="18:34" x14ac:dyDescent="0.25">
      <c r="R1013" s="548">
        <v>0.69444444444444398</v>
      </c>
      <c r="S1013" s="564">
        <f t="shared" si="224"/>
        <v>0</v>
      </c>
      <c r="T1013" s="564">
        <f t="shared" si="225"/>
        <v>0</v>
      </c>
      <c r="U1013" s="564">
        <f t="shared" si="226"/>
        <v>0</v>
      </c>
      <c r="V1013" s="564">
        <f t="shared" si="227"/>
        <v>0</v>
      </c>
      <c r="W1013" s="564">
        <f t="shared" si="228"/>
        <v>0</v>
      </c>
      <c r="X1013" s="564">
        <f t="shared" si="229"/>
        <v>0.25</v>
      </c>
      <c r="Y1013" s="565">
        <f t="shared" si="230"/>
        <v>0.25</v>
      </c>
      <c r="Z1013" s="547"/>
      <c r="AA1013" s="548">
        <v>0.69444444444444398</v>
      </c>
      <c r="AB1013" s="566">
        <f t="shared" si="231"/>
        <v>0</v>
      </c>
      <c r="AC1013" s="566">
        <f t="shared" si="232"/>
        <v>0</v>
      </c>
      <c r="AD1013" s="566">
        <f t="shared" si="233"/>
        <v>0</v>
      </c>
      <c r="AE1013" s="566">
        <f t="shared" si="234"/>
        <v>0</v>
      </c>
      <c r="AF1013" s="566">
        <f t="shared" si="235"/>
        <v>0</v>
      </c>
      <c r="AG1013" s="566">
        <f t="shared" si="236"/>
        <v>0.5</v>
      </c>
      <c r="AH1013" s="567">
        <f t="shared" si="237"/>
        <v>0.5</v>
      </c>
    </row>
    <row r="1014" spans="18:34" x14ac:dyDescent="0.25">
      <c r="R1014" s="548">
        <v>0.69513888888888797</v>
      </c>
      <c r="S1014" s="564">
        <f t="shared" si="224"/>
        <v>0</v>
      </c>
      <c r="T1014" s="564">
        <f t="shared" si="225"/>
        <v>0</v>
      </c>
      <c r="U1014" s="564">
        <f t="shared" si="226"/>
        <v>0</v>
      </c>
      <c r="V1014" s="564">
        <f t="shared" si="227"/>
        <v>0</v>
      </c>
      <c r="W1014" s="564">
        <f t="shared" si="228"/>
        <v>0</v>
      </c>
      <c r="X1014" s="564">
        <f t="shared" si="229"/>
        <v>0.25</v>
      </c>
      <c r="Y1014" s="565">
        <f t="shared" si="230"/>
        <v>0.25</v>
      </c>
      <c r="Z1014" s="547"/>
      <c r="AA1014" s="548">
        <v>0.69513888888888797</v>
      </c>
      <c r="AB1014" s="566">
        <f t="shared" si="231"/>
        <v>0</v>
      </c>
      <c r="AC1014" s="566">
        <f t="shared" si="232"/>
        <v>0</v>
      </c>
      <c r="AD1014" s="566">
        <f t="shared" si="233"/>
        <v>0</v>
      </c>
      <c r="AE1014" s="566">
        <f t="shared" si="234"/>
        <v>0</v>
      </c>
      <c r="AF1014" s="566">
        <f t="shared" si="235"/>
        <v>0</v>
      </c>
      <c r="AG1014" s="566">
        <f t="shared" si="236"/>
        <v>0.5</v>
      </c>
      <c r="AH1014" s="567">
        <f t="shared" si="237"/>
        <v>0.5</v>
      </c>
    </row>
    <row r="1015" spans="18:34" x14ac:dyDescent="0.25">
      <c r="R1015" s="548">
        <v>0.69583333333333297</v>
      </c>
      <c r="S1015" s="564">
        <f t="shared" si="224"/>
        <v>0</v>
      </c>
      <c r="T1015" s="564">
        <f t="shared" si="225"/>
        <v>0</v>
      </c>
      <c r="U1015" s="564">
        <f t="shared" si="226"/>
        <v>0</v>
      </c>
      <c r="V1015" s="564">
        <f t="shared" si="227"/>
        <v>0</v>
      </c>
      <c r="W1015" s="564">
        <f t="shared" si="228"/>
        <v>0</v>
      </c>
      <c r="X1015" s="564">
        <f t="shared" si="229"/>
        <v>0.25</v>
      </c>
      <c r="Y1015" s="565">
        <f t="shared" si="230"/>
        <v>0.25</v>
      </c>
      <c r="Z1015" s="547"/>
      <c r="AA1015" s="548">
        <v>0.69583333333333297</v>
      </c>
      <c r="AB1015" s="566">
        <f t="shared" si="231"/>
        <v>0</v>
      </c>
      <c r="AC1015" s="566">
        <f t="shared" si="232"/>
        <v>0</v>
      </c>
      <c r="AD1015" s="566">
        <f t="shared" si="233"/>
        <v>0</v>
      </c>
      <c r="AE1015" s="566">
        <f t="shared" si="234"/>
        <v>0</v>
      </c>
      <c r="AF1015" s="566">
        <f t="shared" si="235"/>
        <v>0</v>
      </c>
      <c r="AG1015" s="566">
        <f t="shared" si="236"/>
        <v>0.5</v>
      </c>
      <c r="AH1015" s="567">
        <f t="shared" si="237"/>
        <v>0.5</v>
      </c>
    </row>
    <row r="1016" spans="18:34" x14ac:dyDescent="0.25">
      <c r="R1016" s="548">
        <v>0.69652777777777697</v>
      </c>
      <c r="S1016" s="564">
        <f t="shared" si="224"/>
        <v>0</v>
      </c>
      <c r="T1016" s="564">
        <f t="shared" si="225"/>
        <v>0</v>
      </c>
      <c r="U1016" s="564">
        <f t="shared" si="226"/>
        <v>0</v>
      </c>
      <c r="V1016" s="564">
        <f t="shared" si="227"/>
        <v>0</v>
      </c>
      <c r="W1016" s="564">
        <f t="shared" si="228"/>
        <v>0</v>
      </c>
      <c r="X1016" s="564">
        <f t="shared" si="229"/>
        <v>0.25</v>
      </c>
      <c r="Y1016" s="565">
        <f t="shared" si="230"/>
        <v>0.25</v>
      </c>
      <c r="Z1016" s="547"/>
      <c r="AA1016" s="548">
        <v>0.69652777777777697</v>
      </c>
      <c r="AB1016" s="566">
        <f t="shared" si="231"/>
        <v>0</v>
      </c>
      <c r="AC1016" s="566">
        <f t="shared" si="232"/>
        <v>0</v>
      </c>
      <c r="AD1016" s="566">
        <f t="shared" si="233"/>
        <v>0</v>
      </c>
      <c r="AE1016" s="566">
        <f t="shared" si="234"/>
        <v>0</v>
      </c>
      <c r="AF1016" s="566">
        <f t="shared" si="235"/>
        <v>0</v>
      </c>
      <c r="AG1016" s="566">
        <f t="shared" si="236"/>
        <v>0.5</v>
      </c>
      <c r="AH1016" s="567">
        <f t="shared" si="237"/>
        <v>0.5</v>
      </c>
    </row>
    <row r="1017" spans="18:34" x14ac:dyDescent="0.25">
      <c r="R1017" s="548">
        <v>0.69722222222222197</v>
      </c>
      <c r="S1017" s="564">
        <f t="shared" si="224"/>
        <v>0</v>
      </c>
      <c r="T1017" s="564">
        <f t="shared" si="225"/>
        <v>0</v>
      </c>
      <c r="U1017" s="564">
        <f t="shared" si="226"/>
        <v>0</v>
      </c>
      <c r="V1017" s="564">
        <f t="shared" si="227"/>
        <v>0</v>
      </c>
      <c r="W1017" s="564">
        <f t="shared" si="228"/>
        <v>0</v>
      </c>
      <c r="X1017" s="564">
        <f t="shared" si="229"/>
        <v>0.25</v>
      </c>
      <c r="Y1017" s="565">
        <f t="shared" si="230"/>
        <v>0.25</v>
      </c>
      <c r="Z1017" s="547"/>
      <c r="AA1017" s="548">
        <v>0.69722222222222197</v>
      </c>
      <c r="AB1017" s="566">
        <f t="shared" si="231"/>
        <v>0</v>
      </c>
      <c r="AC1017" s="566">
        <f t="shared" si="232"/>
        <v>0</v>
      </c>
      <c r="AD1017" s="566">
        <f t="shared" si="233"/>
        <v>0</v>
      </c>
      <c r="AE1017" s="566">
        <f t="shared" si="234"/>
        <v>0</v>
      </c>
      <c r="AF1017" s="566">
        <f t="shared" si="235"/>
        <v>0</v>
      </c>
      <c r="AG1017" s="566">
        <f t="shared" si="236"/>
        <v>0.5</v>
      </c>
      <c r="AH1017" s="567">
        <f t="shared" si="237"/>
        <v>0.5</v>
      </c>
    </row>
    <row r="1018" spans="18:34" x14ac:dyDescent="0.25">
      <c r="R1018" s="548">
        <v>0.69791666666666596</v>
      </c>
      <c r="S1018" s="564">
        <f t="shared" si="224"/>
        <v>0</v>
      </c>
      <c r="T1018" s="564">
        <f t="shared" si="225"/>
        <v>0</v>
      </c>
      <c r="U1018" s="564">
        <f t="shared" si="226"/>
        <v>0</v>
      </c>
      <c r="V1018" s="564">
        <f t="shared" si="227"/>
        <v>0</v>
      </c>
      <c r="W1018" s="564">
        <f t="shared" si="228"/>
        <v>0</v>
      </c>
      <c r="X1018" s="564">
        <f t="shared" si="229"/>
        <v>0.25</v>
      </c>
      <c r="Y1018" s="565">
        <f t="shared" si="230"/>
        <v>0.25</v>
      </c>
      <c r="Z1018" s="547"/>
      <c r="AA1018" s="548">
        <v>0.69791666666666596</v>
      </c>
      <c r="AB1018" s="566">
        <f t="shared" si="231"/>
        <v>0</v>
      </c>
      <c r="AC1018" s="566">
        <f t="shared" si="232"/>
        <v>0</v>
      </c>
      <c r="AD1018" s="566">
        <f t="shared" si="233"/>
        <v>0</v>
      </c>
      <c r="AE1018" s="566">
        <f t="shared" si="234"/>
        <v>0</v>
      </c>
      <c r="AF1018" s="566">
        <f t="shared" si="235"/>
        <v>0</v>
      </c>
      <c r="AG1018" s="566">
        <f t="shared" si="236"/>
        <v>0.5</v>
      </c>
      <c r="AH1018" s="567">
        <f t="shared" si="237"/>
        <v>0.5</v>
      </c>
    </row>
    <row r="1019" spans="18:34" x14ac:dyDescent="0.25">
      <c r="R1019" s="548">
        <v>0.69861111111111096</v>
      </c>
      <c r="S1019" s="564">
        <f t="shared" si="224"/>
        <v>0</v>
      </c>
      <c r="T1019" s="564">
        <f t="shared" si="225"/>
        <v>0</v>
      </c>
      <c r="U1019" s="564">
        <f t="shared" si="226"/>
        <v>0</v>
      </c>
      <c r="V1019" s="564">
        <f t="shared" si="227"/>
        <v>0</v>
      </c>
      <c r="W1019" s="564">
        <f t="shared" si="228"/>
        <v>0</v>
      </c>
      <c r="X1019" s="564">
        <f t="shared" si="229"/>
        <v>0.25</v>
      </c>
      <c r="Y1019" s="565">
        <f t="shared" si="230"/>
        <v>0.25</v>
      </c>
      <c r="Z1019" s="547"/>
      <c r="AA1019" s="548">
        <v>0.69861111111111096</v>
      </c>
      <c r="AB1019" s="566">
        <f t="shared" si="231"/>
        <v>0</v>
      </c>
      <c r="AC1019" s="566">
        <f t="shared" si="232"/>
        <v>0</v>
      </c>
      <c r="AD1019" s="566">
        <f t="shared" si="233"/>
        <v>0</v>
      </c>
      <c r="AE1019" s="566">
        <f t="shared" si="234"/>
        <v>0</v>
      </c>
      <c r="AF1019" s="566">
        <f t="shared" si="235"/>
        <v>0</v>
      </c>
      <c r="AG1019" s="566">
        <f t="shared" si="236"/>
        <v>0.5</v>
      </c>
      <c r="AH1019" s="567">
        <f t="shared" si="237"/>
        <v>0.5</v>
      </c>
    </row>
    <row r="1020" spans="18:34" x14ac:dyDescent="0.25">
      <c r="R1020" s="548">
        <v>0.69930555555555496</v>
      </c>
      <c r="S1020" s="564">
        <f t="shared" si="224"/>
        <v>0</v>
      </c>
      <c r="T1020" s="564">
        <f t="shared" si="225"/>
        <v>0</v>
      </c>
      <c r="U1020" s="564">
        <f t="shared" si="226"/>
        <v>0</v>
      </c>
      <c r="V1020" s="564">
        <f t="shared" si="227"/>
        <v>0</v>
      </c>
      <c r="W1020" s="564">
        <f t="shared" si="228"/>
        <v>0</v>
      </c>
      <c r="X1020" s="564">
        <f t="shared" si="229"/>
        <v>0.25</v>
      </c>
      <c r="Y1020" s="565">
        <f t="shared" si="230"/>
        <v>0.25</v>
      </c>
      <c r="Z1020" s="547"/>
      <c r="AA1020" s="548">
        <v>0.69930555555555496</v>
      </c>
      <c r="AB1020" s="566">
        <f t="shared" si="231"/>
        <v>0</v>
      </c>
      <c r="AC1020" s="566">
        <f t="shared" si="232"/>
        <v>0</v>
      </c>
      <c r="AD1020" s="566">
        <f t="shared" si="233"/>
        <v>0</v>
      </c>
      <c r="AE1020" s="566">
        <f t="shared" si="234"/>
        <v>0</v>
      </c>
      <c r="AF1020" s="566">
        <f t="shared" si="235"/>
        <v>0</v>
      </c>
      <c r="AG1020" s="566">
        <f t="shared" si="236"/>
        <v>0.5</v>
      </c>
      <c r="AH1020" s="567">
        <f t="shared" si="237"/>
        <v>0.5</v>
      </c>
    </row>
    <row r="1021" spans="18:34" x14ac:dyDescent="0.25">
      <c r="R1021" s="548">
        <v>0.7</v>
      </c>
      <c r="S1021" s="564">
        <f t="shared" si="224"/>
        <v>0</v>
      </c>
      <c r="T1021" s="564">
        <f t="shared" si="225"/>
        <v>0</v>
      </c>
      <c r="U1021" s="564">
        <f t="shared" si="226"/>
        <v>0</v>
      </c>
      <c r="V1021" s="564">
        <f t="shared" si="227"/>
        <v>0</v>
      </c>
      <c r="W1021" s="564">
        <f t="shared" si="228"/>
        <v>0</v>
      </c>
      <c r="X1021" s="564">
        <f t="shared" si="229"/>
        <v>0.25</v>
      </c>
      <c r="Y1021" s="565">
        <f t="shared" si="230"/>
        <v>0.25</v>
      </c>
      <c r="Z1021" s="547"/>
      <c r="AA1021" s="548">
        <v>0.7</v>
      </c>
      <c r="AB1021" s="566">
        <f t="shared" si="231"/>
        <v>0</v>
      </c>
      <c r="AC1021" s="566">
        <f t="shared" si="232"/>
        <v>0</v>
      </c>
      <c r="AD1021" s="566">
        <f t="shared" si="233"/>
        <v>0</v>
      </c>
      <c r="AE1021" s="566">
        <f t="shared" si="234"/>
        <v>0</v>
      </c>
      <c r="AF1021" s="566">
        <f t="shared" si="235"/>
        <v>0</v>
      </c>
      <c r="AG1021" s="566">
        <f t="shared" si="236"/>
        <v>0.5</v>
      </c>
      <c r="AH1021" s="567">
        <f t="shared" si="237"/>
        <v>0.5</v>
      </c>
    </row>
    <row r="1022" spans="18:34" x14ac:dyDescent="0.25">
      <c r="R1022" s="548">
        <v>0.70069444444444395</v>
      </c>
      <c r="S1022" s="564">
        <f t="shared" si="224"/>
        <v>0</v>
      </c>
      <c r="T1022" s="564">
        <f t="shared" si="225"/>
        <v>0</v>
      </c>
      <c r="U1022" s="564">
        <f t="shared" si="226"/>
        <v>0</v>
      </c>
      <c r="V1022" s="564">
        <f t="shared" si="227"/>
        <v>0</v>
      </c>
      <c r="W1022" s="564">
        <f t="shared" si="228"/>
        <v>0</v>
      </c>
      <c r="X1022" s="564">
        <f t="shared" si="229"/>
        <v>0.25</v>
      </c>
      <c r="Y1022" s="565">
        <f t="shared" si="230"/>
        <v>0.25</v>
      </c>
      <c r="Z1022" s="547"/>
      <c r="AA1022" s="548">
        <v>0.70069444444444395</v>
      </c>
      <c r="AB1022" s="566">
        <f t="shared" si="231"/>
        <v>0</v>
      </c>
      <c r="AC1022" s="566">
        <f t="shared" si="232"/>
        <v>0</v>
      </c>
      <c r="AD1022" s="566">
        <f t="shared" si="233"/>
        <v>0</v>
      </c>
      <c r="AE1022" s="566">
        <f t="shared" si="234"/>
        <v>0</v>
      </c>
      <c r="AF1022" s="566">
        <f t="shared" si="235"/>
        <v>0</v>
      </c>
      <c r="AG1022" s="566">
        <f t="shared" si="236"/>
        <v>0.5</v>
      </c>
      <c r="AH1022" s="567">
        <f t="shared" si="237"/>
        <v>0.5</v>
      </c>
    </row>
    <row r="1023" spans="18:34" x14ac:dyDescent="0.25">
      <c r="R1023" s="548">
        <v>0.70138888888888895</v>
      </c>
      <c r="S1023" s="564">
        <f t="shared" si="224"/>
        <v>0</v>
      </c>
      <c r="T1023" s="564">
        <f t="shared" si="225"/>
        <v>0</v>
      </c>
      <c r="U1023" s="564">
        <f t="shared" si="226"/>
        <v>0</v>
      </c>
      <c r="V1023" s="564">
        <f t="shared" si="227"/>
        <v>0</v>
      </c>
      <c r="W1023" s="564">
        <f t="shared" si="228"/>
        <v>0</v>
      </c>
      <c r="X1023" s="564">
        <f t="shared" si="229"/>
        <v>0.25</v>
      </c>
      <c r="Y1023" s="565">
        <f t="shared" si="230"/>
        <v>0.25</v>
      </c>
      <c r="Z1023" s="547"/>
      <c r="AA1023" s="548">
        <v>0.70138888888888895</v>
      </c>
      <c r="AB1023" s="566">
        <f t="shared" si="231"/>
        <v>0</v>
      </c>
      <c r="AC1023" s="566">
        <f t="shared" si="232"/>
        <v>0</v>
      </c>
      <c r="AD1023" s="566">
        <f t="shared" si="233"/>
        <v>0</v>
      </c>
      <c r="AE1023" s="566">
        <f t="shared" si="234"/>
        <v>0</v>
      </c>
      <c r="AF1023" s="566">
        <f t="shared" si="235"/>
        <v>0</v>
      </c>
      <c r="AG1023" s="566">
        <f t="shared" si="236"/>
        <v>0.5</v>
      </c>
      <c r="AH1023" s="567">
        <f t="shared" si="237"/>
        <v>0.5</v>
      </c>
    </row>
    <row r="1024" spans="18:34" x14ac:dyDescent="0.25">
      <c r="R1024" s="548">
        <v>0.70208333333333295</v>
      </c>
      <c r="S1024" s="564">
        <f t="shared" si="224"/>
        <v>0</v>
      </c>
      <c r="T1024" s="564">
        <f t="shared" si="225"/>
        <v>0</v>
      </c>
      <c r="U1024" s="564">
        <f t="shared" si="226"/>
        <v>0</v>
      </c>
      <c r="V1024" s="564">
        <f t="shared" si="227"/>
        <v>0</v>
      </c>
      <c r="W1024" s="564">
        <f t="shared" si="228"/>
        <v>0</v>
      </c>
      <c r="X1024" s="564">
        <f t="shared" si="229"/>
        <v>0.25</v>
      </c>
      <c r="Y1024" s="565">
        <f t="shared" si="230"/>
        <v>0.25</v>
      </c>
      <c r="Z1024" s="547"/>
      <c r="AA1024" s="548">
        <v>0.70208333333333295</v>
      </c>
      <c r="AB1024" s="566">
        <f t="shared" si="231"/>
        <v>0</v>
      </c>
      <c r="AC1024" s="566">
        <f t="shared" si="232"/>
        <v>0</v>
      </c>
      <c r="AD1024" s="566">
        <f t="shared" si="233"/>
        <v>0</v>
      </c>
      <c r="AE1024" s="566">
        <f t="shared" si="234"/>
        <v>0</v>
      </c>
      <c r="AF1024" s="566">
        <f t="shared" si="235"/>
        <v>0</v>
      </c>
      <c r="AG1024" s="566">
        <f t="shared" si="236"/>
        <v>0.5</v>
      </c>
      <c r="AH1024" s="567">
        <f t="shared" si="237"/>
        <v>0.5</v>
      </c>
    </row>
    <row r="1025" spans="18:34" x14ac:dyDescent="0.25">
      <c r="R1025" s="548">
        <v>0.70277777777777695</v>
      </c>
      <c r="S1025" s="564">
        <f t="shared" si="224"/>
        <v>0</v>
      </c>
      <c r="T1025" s="564">
        <f t="shared" si="225"/>
        <v>0</v>
      </c>
      <c r="U1025" s="564">
        <f t="shared" si="226"/>
        <v>0</v>
      </c>
      <c r="V1025" s="564">
        <f t="shared" si="227"/>
        <v>0</v>
      </c>
      <c r="W1025" s="564">
        <f t="shared" si="228"/>
        <v>0</v>
      </c>
      <c r="X1025" s="564">
        <f t="shared" si="229"/>
        <v>0.25</v>
      </c>
      <c r="Y1025" s="565">
        <f t="shared" si="230"/>
        <v>0.25</v>
      </c>
      <c r="Z1025" s="547"/>
      <c r="AA1025" s="548">
        <v>0.70277777777777695</v>
      </c>
      <c r="AB1025" s="566">
        <f t="shared" si="231"/>
        <v>0</v>
      </c>
      <c r="AC1025" s="566">
        <f t="shared" si="232"/>
        <v>0</v>
      </c>
      <c r="AD1025" s="566">
        <f t="shared" si="233"/>
        <v>0</v>
      </c>
      <c r="AE1025" s="566">
        <f t="shared" si="234"/>
        <v>0</v>
      </c>
      <c r="AF1025" s="566">
        <f t="shared" si="235"/>
        <v>0</v>
      </c>
      <c r="AG1025" s="566">
        <f t="shared" si="236"/>
        <v>0.5</v>
      </c>
      <c r="AH1025" s="567">
        <f t="shared" si="237"/>
        <v>0.5</v>
      </c>
    </row>
    <row r="1026" spans="18:34" x14ac:dyDescent="0.25">
      <c r="R1026" s="548">
        <v>0.70347222222222205</v>
      </c>
      <c r="S1026" s="564">
        <f t="shared" si="224"/>
        <v>0</v>
      </c>
      <c r="T1026" s="564">
        <f t="shared" si="225"/>
        <v>0</v>
      </c>
      <c r="U1026" s="564">
        <f t="shared" si="226"/>
        <v>0</v>
      </c>
      <c r="V1026" s="564">
        <f t="shared" si="227"/>
        <v>0</v>
      </c>
      <c r="W1026" s="564">
        <f t="shared" si="228"/>
        <v>0</v>
      </c>
      <c r="X1026" s="564">
        <f t="shared" si="229"/>
        <v>0.25</v>
      </c>
      <c r="Y1026" s="565">
        <f t="shared" si="230"/>
        <v>0.25</v>
      </c>
      <c r="Z1026" s="547"/>
      <c r="AA1026" s="548">
        <v>0.70347222222222205</v>
      </c>
      <c r="AB1026" s="566">
        <f t="shared" si="231"/>
        <v>0</v>
      </c>
      <c r="AC1026" s="566">
        <f t="shared" si="232"/>
        <v>0</v>
      </c>
      <c r="AD1026" s="566">
        <f t="shared" si="233"/>
        <v>0</v>
      </c>
      <c r="AE1026" s="566">
        <f t="shared" si="234"/>
        <v>0</v>
      </c>
      <c r="AF1026" s="566">
        <f t="shared" si="235"/>
        <v>0</v>
      </c>
      <c r="AG1026" s="566">
        <f t="shared" si="236"/>
        <v>0.5</v>
      </c>
      <c r="AH1026" s="567">
        <f t="shared" si="237"/>
        <v>0.5</v>
      </c>
    </row>
    <row r="1027" spans="18:34" x14ac:dyDescent="0.25">
      <c r="R1027" s="548">
        <v>0.70416666666666605</v>
      </c>
      <c r="S1027" s="564">
        <f t="shared" si="224"/>
        <v>0</v>
      </c>
      <c r="T1027" s="564">
        <f t="shared" si="225"/>
        <v>0</v>
      </c>
      <c r="U1027" s="564">
        <f t="shared" si="226"/>
        <v>0</v>
      </c>
      <c r="V1027" s="564">
        <f t="shared" si="227"/>
        <v>0</v>
      </c>
      <c r="W1027" s="564">
        <f t="shared" si="228"/>
        <v>0</v>
      </c>
      <c r="X1027" s="564">
        <f t="shared" si="229"/>
        <v>0.25</v>
      </c>
      <c r="Y1027" s="565">
        <f t="shared" si="230"/>
        <v>0.25</v>
      </c>
      <c r="Z1027" s="547"/>
      <c r="AA1027" s="548">
        <v>0.70416666666666605</v>
      </c>
      <c r="AB1027" s="566">
        <f t="shared" si="231"/>
        <v>0</v>
      </c>
      <c r="AC1027" s="566">
        <f t="shared" si="232"/>
        <v>0</v>
      </c>
      <c r="AD1027" s="566">
        <f t="shared" si="233"/>
        <v>0</v>
      </c>
      <c r="AE1027" s="566">
        <f t="shared" si="234"/>
        <v>0</v>
      </c>
      <c r="AF1027" s="566">
        <f t="shared" si="235"/>
        <v>0</v>
      </c>
      <c r="AG1027" s="566">
        <f t="shared" si="236"/>
        <v>0.5</v>
      </c>
      <c r="AH1027" s="567">
        <f t="shared" si="237"/>
        <v>0.5</v>
      </c>
    </row>
    <row r="1028" spans="18:34" x14ac:dyDescent="0.25">
      <c r="R1028" s="548">
        <v>0.70486111111111105</v>
      </c>
      <c r="S1028" s="564">
        <f t="shared" si="224"/>
        <v>0</v>
      </c>
      <c r="T1028" s="564">
        <f t="shared" si="225"/>
        <v>0</v>
      </c>
      <c r="U1028" s="564">
        <f t="shared" si="226"/>
        <v>0</v>
      </c>
      <c r="V1028" s="564">
        <f t="shared" si="227"/>
        <v>0</v>
      </c>
      <c r="W1028" s="564">
        <f t="shared" si="228"/>
        <v>0</v>
      </c>
      <c r="X1028" s="564">
        <f t="shared" si="229"/>
        <v>0.25</v>
      </c>
      <c r="Y1028" s="565">
        <f t="shared" si="230"/>
        <v>0.25</v>
      </c>
      <c r="Z1028" s="547"/>
      <c r="AA1028" s="548">
        <v>0.70486111111111105</v>
      </c>
      <c r="AB1028" s="566">
        <f t="shared" si="231"/>
        <v>0</v>
      </c>
      <c r="AC1028" s="566">
        <f t="shared" si="232"/>
        <v>0</v>
      </c>
      <c r="AD1028" s="566">
        <f t="shared" si="233"/>
        <v>0</v>
      </c>
      <c r="AE1028" s="566">
        <f t="shared" si="234"/>
        <v>0</v>
      </c>
      <c r="AF1028" s="566">
        <f t="shared" si="235"/>
        <v>0</v>
      </c>
      <c r="AG1028" s="566">
        <f t="shared" si="236"/>
        <v>0.5</v>
      </c>
      <c r="AH1028" s="567">
        <f t="shared" si="237"/>
        <v>0.5</v>
      </c>
    </row>
    <row r="1029" spans="18:34" x14ac:dyDescent="0.25">
      <c r="R1029" s="548">
        <v>0.70555555555555505</v>
      </c>
      <c r="S1029" s="564">
        <f t="shared" si="224"/>
        <v>0</v>
      </c>
      <c r="T1029" s="564">
        <f t="shared" si="225"/>
        <v>0</v>
      </c>
      <c r="U1029" s="564">
        <f t="shared" si="226"/>
        <v>0</v>
      </c>
      <c r="V1029" s="564">
        <f t="shared" si="227"/>
        <v>0</v>
      </c>
      <c r="W1029" s="564">
        <f t="shared" si="228"/>
        <v>0</v>
      </c>
      <c r="X1029" s="564">
        <f t="shared" si="229"/>
        <v>0.25</v>
      </c>
      <c r="Y1029" s="565">
        <f t="shared" si="230"/>
        <v>0.25</v>
      </c>
      <c r="Z1029" s="547"/>
      <c r="AA1029" s="548">
        <v>0.70555555555555505</v>
      </c>
      <c r="AB1029" s="566">
        <f t="shared" si="231"/>
        <v>0</v>
      </c>
      <c r="AC1029" s="566">
        <f t="shared" si="232"/>
        <v>0</v>
      </c>
      <c r="AD1029" s="566">
        <f t="shared" si="233"/>
        <v>0</v>
      </c>
      <c r="AE1029" s="566">
        <f t="shared" si="234"/>
        <v>0</v>
      </c>
      <c r="AF1029" s="566">
        <f t="shared" si="235"/>
        <v>0</v>
      </c>
      <c r="AG1029" s="566">
        <f t="shared" si="236"/>
        <v>0.5</v>
      </c>
      <c r="AH1029" s="567">
        <f t="shared" si="237"/>
        <v>0.5</v>
      </c>
    </row>
    <row r="1030" spans="18:34" x14ac:dyDescent="0.25">
      <c r="R1030" s="548">
        <v>0.70625000000000004</v>
      </c>
      <c r="S1030" s="564">
        <f t="shared" si="224"/>
        <v>0</v>
      </c>
      <c r="T1030" s="564">
        <f t="shared" si="225"/>
        <v>0</v>
      </c>
      <c r="U1030" s="564">
        <f t="shared" si="226"/>
        <v>0</v>
      </c>
      <c r="V1030" s="564">
        <f t="shared" si="227"/>
        <v>0</v>
      </c>
      <c r="W1030" s="564">
        <f t="shared" si="228"/>
        <v>0</v>
      </c>
      <c r="X1030" s="564">
        <f t="shared" si="229"/>
        <v>0.25</v>
      </c>
      <c r="Y1030" s="565">
        <f t="shared" si="230"/>
        <v>0.25</v>
      </c>
      <c r="Z1030" s="547"/>
      <c r="AA1030" s="548">
        <v>0.70625000000000004</v>
      </c>
      <c r="AB1030" s="566">
        <f t="shared" si="231"/>
        <v>0</v>
      </c>
      <c r="AC1030" s="566">
        <f t="shared" si="232"/>
        <v>0</v>
      </c>
      <c r="AD1030" s="566">
        <f t="shared" si="233"/>
        <v>0</v>
      </c>
      <c r="AE1030" s="566">
        <f t="shared" si="234"/>
        <v>0</v>
      </c>
      <c r="AF1030" s="566">
        <f t="shared" si="235"/>
        <v>0</v>
      </c>
      <c r="AG1030" s="566">
        <f t="shared" si="236"/>
        <v>0.5</v>
      </c>
      <c r="AH1030" s="567">
        <f t="shared" si="237"/>
        <v>0.5</v>
      </c>
    </row>
    <row r="1031" spans="18:34" x14ac:dyDescent="0.25">
      <c r="R1031" s="548">
        <v>0.70694444444444404</v>
      </c>
      <c r="S1031" s="564">
        <f t="shared" si="224"/>
        <v>0</v>
      </c>
      <c r="T1031" s="564">
        <f t="shared" si="225"/>
        <v>0</v>
      </c>
      <c r="U1031" s="564">
        <f t="shared" si="226"/>
        <v>0</v>
      </c>
      <c r="V1031" s="564">
        <f t="shared" si="227"/>
        <v>0</v>
      </c>
      <c r="W1031" s="564">
        <f t="shared" si="228"/>
        <v>0</v>
      </c>
      <c r="X1031" s="564">
        <f t="shared" si="229"/>
        <v>0.25</v>
      </c>
      <c r="Y1031" s="565">
        <f t="shared" si="230"/>
        <v>0.25</v>
      </c>
      <c r="Z1031" s="547"/>
      <c r="AA1031" s="548">
        <v>0.70694444444444404</v>
      </c>
      <c r="AB1031" s="566">
        <f t="shared" si="231"/>
        <v>0</v>
      </c>
      <c r="AC1031" s="566">
        <f t="shared" si="232"/>
        <v>0</v>
      </c>
      <c r="AD1031" s="566">
        <f t="shared" si="233"/>
        <v>0</v>
      </c>
      <c r="AE1031" s="566">
        <f t="shared" si="234"/>
        <v>0</v>
      </c>
      <c r="AF1031" s="566">
        <f t="shared" si="235"/>
        <v>0</v>
      </c>
      <c r="AG1031" s="566">
        <f t="shared" si="236"/>
        <v>0.5</v>
      </c>
      <c r="AH1031" s="567">
        <f t="shared" si="237"/>
        <v>0.5</v>
      </c>
    </row>
    <row r="1032" spans="18:34" x14ac:dyDescent="0.25">
      <c r="R1032" s="548">
        <v>0.70763888888888804</v>
      </c>
      <c r="S1032" s="564">
        <f t="shared" si="224"/>
        <v>0</v>
      </c>
      <c r="T1032" s="564">
        <f t="shared" si="225"/>
        <v>0</v>
      </c>
      <c r="U1032" s="564">
        <f t="shared" si="226"/>
        <v>0</v>
      </c>
      <c r="V1032" s="564">
        <f t="shared" si="227"/>
        <v>0</v>
      </c>
      <c r="W1032" s="564">
        <f t="shared" si="228"/>
        <v>0</v>
      </c>
      <c r="X1032" s="564">
        <f t="shared" si="229"/>
        <v>0.25</v>
      </c>
      <c r="Y1032" s="565">
        <f t="shared" si="230"/>
        <v>0.25</v>
      </c>
      <c r="Z1032" s="547"/>
      <c r="AA1032" s="548">
        <v>0.70763888888888804</v>
      </c>
      <c r="AB1032" s="566">
        <f t="shared" si="231"/>
        <v>0</v>
      </c>
      <c r="AC1032" s="566">
        <f t="shared" si="232"/>
        <v>0</v>
      </c>
      <c r="AD1032" s="566">
        <f t="shared" si="233"/>
        <v>0</v>
      </c>
      <c r="AE1032" s="566">
        <f t="shared" si="234"/>
        <v>0</v>
      </c>
      <c r="AF1032" s="566">
        <f t="shared" si="235"/>
        <v>0</v>
      </c>
      <c r="AG1032" s="566">
        <f t="shared" si="236"/>
        <v>0.5</v>
      </c>
      <c r="AH1032" s="567">
        <f t="shared" si="237"/>
        <v>0.5</v>
      </c>
    </row>
    <row r="1033" spans="18:34" x14ac:dyDescent="0.25">
      <c r="R1033" s="548">
        <v>0.70833333333333304</v>
      </c>
      <c r="S1033" s="564">
        <f t="shared" si="224"/>
        <v>0</v>
      </c>
      <c r="T1033" s="564">
        <f t="shared" si="225"/>
        <v>0</v>
      </c>
      <c r="U1033" s="564">
        <f t="shared" si="226"/>
        <v>0</v>
      </c>
      <c r="V1033" s="564">
        <f t="shared" si="227"/>
        <v>0</v>
      </c>
      <c r="W1033" s="564">
        <f t="shared" si="228"/>
        <v>0</v>
      </c>
      <c r="X1033" s="564">
        <f t="shared" si="229"/>
        <v>0.25</v>
      </c>
      <c r="Y1033" s="565">
        <f t="shared" si="230"/>
        <v>0.25</v>
      </c>
      <c r="Z1033" s="547"/>
      <c r="AA1033" s="548">
        <v>0.70833333333333304</v>
      </c>
      <c r="AB1033" s="566">
        <f t="shared" si="231"/>
        <v>0</v>
      </c>
      <c r="AC1033" s="566">
        <f t="shared" si="232"/>
        <v>0</v>
      </c>
      <c r="AD1033" s="566">
        <f t="shared" si="233"/>
        <v>0</v>
      </c>
      <c r="AE1033" s="566">
        <f t="shared" si="234"/>
        <v>0</v>
      </c>
      <c r="AF1033" s="566">
        <f t="shared" si="235"/>
        <v>0</v>
      </c>
      <c r="AG1033" s="566">
        <f t="shared" si="236"/>
        <v>0.5</v>
      </c>
      <c r="AH1033" s="567">
        <f t="shared" si="237"/>
        <v>0.5</v>
      </c>
    </row>
    <row r="1034" spans="18:34" x14ac:dyDescent="0.25">
      <c r="R1034" s="548">
        <v>0.70902777777777704</v>
      </c>
      <c r="S1034" s="564">
        <f>$S$6</f>
        <v>0</v>
      </c>
      <c r="T1034" s="564">
        <f>$T$6</f>
        <v>0</v>
      </c>
      <c r="U1034" s="564">
        <f>$U$6</f>
        <v>0</v>
      </c>
      <c r="V1034" s="564">
        <f>$V$6</f>
        <v>0</v>
      </c>
      <c r="W1034" s="564">
        <f>-$W$6</f>
        <v>0</v>
      </c>
      <c r="X1034" s="564">
        <f>$X$6</f>
        <v>0.25</v>
      </c>
      <c r="Y1034" s="565">
        <f>$Y$6</f>
        <v>0.25</v>
      </c>
      <c r="Z1034" s="547"/>
      <c r="AA1034" s="548">
        <v>0.70902777777777704</v>
      </c>
      <c r="AB1034" s="566">
        <f>$AB$6</f>
        <v>0.5</v>
      </c>
      <c r="AC1034" s="566">
        <f>$AC$6</f>
        <v>0.5</v>
      </c>
      <c r="AD1034" s="566">
        <f>$AD$6</f>
        <v>0.5</v>
      </c>
      <c r="AE1034" s="566">
        <f>$AE$6</f>
        <v>0.5</v>
      </c>
      <c r="AF1034" s="566">
        <f>$AF$6</f>
        <v>0.5</v>
      </c>
      <c r="AG1034" s="566">
        <f>$AG$6</f>
        <v>0.5</v>
      </c>
      <c r="AH1034" s="567">
        <f>$AH$6</f>
        <v>0.5</v>
      </c>
    </row>
    <row r="1035" spans="18:34" x14ac:dyDescent="0.25">
      <c r="R1035" s="548">
        <v>0.70972222222222203</v>
      </c>
      <c r="S1035" s="564">
        <f t="shared" ref="S1035:S1098" si="238">$S$6</f>
        <v>0</v>
      </c>
      <c r="T1035" s="564">
        <f t="shared" ref="T1035:T1098" si="239">$T$6</f>
        <v>0</v>
      </c>
      <c r="U1035" s="564">
        <f t="shared" ref="U1035:U1098" si="240">$U$6</f>
        <v>0</v>
      </c>
      <c r="V1035" s="564">
        <f t="shared" ref="V1035:V1098" si="241">$V$6</f>
        <v>0</v>
      </c>
      <c r="W1035" s="564">
        <f t="shared" ref="W1035:W1098" si="242">-$W$6</f>
        <v>0</v>
      </c>
      <c r="X1035" s="564">
        <f t="shared" ref="X1035:X1098" si="243">$X$6</f>
        <v>0.25</v>
      </c>
      <c r="Y1035" s="565">
        <f t="shared" ref="Y1035:Y1098" si="244">$Y$6</f>
        <v>0.25</v>
      </c>
      <c r="Z1035" s="547"/>
      <c r="AA1035" s="548">
        <v>0.70972222222222203</v>
      </c>
      <c r="AB1035" s="566">
        <f t="shared" ref="AB1035:AB1098" si="245">$AB$6</f>
        <v>0.5</v>
      </c>
      <c r="AC1035" s="566">
        <f t="shared" ref="AC1035:AC1098" si="246">$AC$6</f>
        <v>0.5</v>
      </c>
      <c r="AD1035" s="566">
        <f t="shared" ref="AD1035:AD1098" si="247">$AD$6</f>
        <v>0.5</v>
      </c>
      <c r="AE1035" s="566">
        <f t="shared" ref="AE1035:AE1098" si="248">$AE$6</f>
        <v>0.5</v>
      </c>
      <c r="AF1035" s="566">
        <f t="shared" ref="AF1035:AF1098" si="249">$AF$6</f>
        <v>0.5</v>
      </c>
      <c r="AG1035" s="566">
        <f t="shared" ref="AG1035:AG1098" si="250">$AG$6</f>
        <v>0.5</v>
      </c>
      <c r="AH1035" s="567">
        <f t="shared" ref="AH1035:AH1098" si="251">$AH$6</f>
        <v>0.5</v>
      </c>
    </row>
    <row r="1036" spans="18:34" x14ac:dyDescent="0.25">
      <c r="R1036" s="548">
        <v>0.71041666666666603</v>
      </c>
      <c r="S1036" s="564">
        <f t="shared" si="238"/>
        <v>0</v>
      </c>
      <c r="T1036" s="564">
        <f t="shared" si="239"/>
        <v>0</v>
      </c>
      <c r="U1036" s="564">
        <f t="shared" si="240"/>
        <v>0</v>
      </c>
      <c r="V1036" s="564">
        <f t="shared" si="241"/>
        <v>0</v>
      </c>
      <c r="W1036" s="564">
        <f t="shared" si="242"/>
        <v>0</v>
      </c>
      <c r="X1036" s="564">
        <f t="shared" si="243"/>
        <v>0.25</v>
      </c>
      <c r="Y1036" s="565">
        <f t="shared" si="244"/>
        <v>0.25</v>
      </c>
      <c r="Z1036" s="547"/>
      <c r="AA1036" s="548">
        <v>0.71041666666666603</v>
      </c>
      <c r="AB1036" s="566">
        <f t="shared" si="245"/>
        <v>0.5</v>
      </c>
      <c r="AC1036" s="566">
        <f t="shared" si="246"/>
        <v>0.5</v>
      </c>
      <c r="AD1036" s="566">
        <f t="shared" si="247"/>
        <v>0.5</v>
      </c>
      <c r="AE1036" s="566">
        <f t="shared" si="248"/>
        <v>0.5</v>
      </c>
      <c r="AF1036" s="566">
        <f t="shared" si="249"/>
        <v>0.5</v>
      </c>
      <c r="AG1036" s="566">
        <f t="shared" si="250"/>
        <v>0.5</v>
      </c>
      <c r="AH1036" s="567">
        <f t="shared" si="251"/>
        <v>0.5</v>
      </c>
    </row>
    <row r="1037" spans="18:34" x14ac:dyDescent="0.25">
      <c r="R1037" s="548">
        <v>0.71111111111111103</v>
      </c>
      <c r="S1037" s="564">
        <f t="shared" si="238"/>
        <v>0</v>
      </c>
      <c r="T1037" s="564">
        <f t="shared" si="239"/>
        <v>0</v>
      </c>
      <c r="U1037" s="564">
        <f t="shared" si="240"/>
        <v>0</v>
      </c>
      <c r="V1037" s="564">
        <f t="shared" si="241"/>
        <v>0</v>
      </c>
      <c r="W1037" s="564">
        <f t="shared" si="242"/>
        <v>0</v>
      </c>
      <c r="X1037" s="564">
        <f t="shared" si="243"/>
        <v>0.25</v>
      </c>
      <c r="Y1037" s="565">
        <f t="shared" si="244"/>
        <v>0.25</v>
      </c>
      <c r="Z1037" s="547"/>
      <c r="AA1037" s="548">
        <v>0.71111111111111103</v>
      </c>
      <c r="AB1037" s="566">
        <f t="shared" si="245"/>
        <v>0.5</v>
      </c>
      <c r="AC1037" s="566">
        <f t="shared" si="246"/>
        <v>0.5</v>
      </c>
      <c r="AD1037" s="566">
        <f t="shared" si="247"/>
        <v>0.5</v>
      </c>
      <c r="AE1037" s="566">
        <f t="shared" si="248"/>
        <v>0.5</v>
      </c>
      <c r="AF1037" s="566">
        <f t="shared" si="249"/>
        <v>0.5</v>
      </c>
      <c r="AG1037" s="566">
        <f t="shared" si="250"/>
        <v>0.5</v>
      </c>
      <c r="AH1037" s="567">
        <f t="shared" si="251"/>
        <v>0.5</v>
      </c>
    </row>
    <row r="1038" spans="18:34" x14ac:dyDescent="0.25">
      <c r="R1038" s="548">
        <v>0.71180555555555503</v>
      </c>
      <c r="S1038" s="564">
        <f t="shared" si="238"/>
        <v>0</v>
      </c>
      <c r="T1038" s="564">
        <f t="shared" si="239"/>
        <v>0</v>
      </c>
      <c r="U1038" s="564">
        <f t="shared" si="240"/>
        <v>0</v>
      </c>
      <c r="V1038" s="564">
        <f t="shared" si="241"/>
        <v>0</v>
      </c>
      <c r="W1038" s="564">
        <f t="shared" si="242"/>
        <v>0</v>
      </c>
      <c r="X1038" s="564">
        <f t="shared" si="243"/>
        <v>0.25</v>
      </c>
      <c r="Y1038" s="565">
        <f t="shared" si="244"/>
        <v>0.25</v>
      </c>
      <c r="Z1038" s="547"/>
      <c r="AA1038" s="548">
        <v>0.71180555555555503</v>
      </c>
      <c r="AB1038" s="566">
        <f t="shared" si="245"/>
        <v>0.5</v>
      </c>
      <c r="AC1038" s="566">
        <f t="shared" si="246"/>
        <v>0.5</v>
      </c>
      <c r="AD1038" s="566">
        <f t="shared" si="247"/>
        <v>0.5</v>
      </c>
      <c r="AE1038" s="566">
        <f t="shared" si="248"/>
        <v>0.5</v>
      </c>
      <c r="AF1038" s="566">
        <f t="shared" si="249"/>
        <v>0.5</v>
      </c>
      <c r="AG1038" s="566">
        <f t="shared" si="250"/>
        <v>0.5</v>
      </c>
      <c r="AH1038" s="567">
        <f t="shared" si="251"/>
        <v>0.5</v>
      </c>
    </row>
    <row r="1039" spans="18:34" x14ac:dyDescent="0.25">
      <c r="R1039" s="548">
        <v>0.71250000000000002</v>
      </c>
      <c r="S1039" s="564">
        <f t="shared" si="238"/>
        <v>0</v>
      </c>
      <c r="T1039" s="564">
        <f t="shared" si="239"/>
        <v>0</v>
      </c>
      <c r="U1039" s="564">
        <f t="shared" si="240"/>
        <v>0</v>
      </c>
      <c r="V1039" s="564">
        <f t="shared" si="241"/>
        <v>0</v>
      </c>
      <c r="W1039" s="564">
        <f t="shared" si="242"/>
        <v>0</v>
      </c>
      <c r="X1039" s="564">
        <f t="shared" si="243"/>
        <v>0.25</v>
      </c>
      <c r="Y1039" s="565">
        <f t="shared" si="244"/>
        <v>0.25</v>
      </c>
      <c r="Z1039" s="547"/>
      <c r="AA1039" s="548">
        <v>0.71250000000000002</v>
      </c>
      <c r="AB1039" s="566">
        <f t="shared" si="245"/>
        <v>0.5</v>
      </c>
      <c r="AC1039" s="566">
        <f t="shared" si="246"/>
        <v>0.5</v>
      </c>
      <c r="AD1039" s="566">
        <f t="shared" si="247"/>
        <v>0.5</v>
      </c>
      <c r="AE1039" s="566">
        <f t="shared" si="248"/>
        <v>0.5</v>
      </c>
      <c r="AF1039" s="566">
        <f t="shared" si="249"/>
        <v>0.5</v>
      </c>
      <c r="AG1039" s="566">
        <f t="shared" si="250"/>
        <v>0.5</v>
      </c>
      <c r="AH1039" s="567">
        <f t="shared" si="251"/>
        <v>0.5</v>
      </c>
    </row>
    <row r="1040" spans="18:34" x14ac:dyDescent="0.25">
      <c r="R1040" s="548">
        <v>0.71319444444444402</v>
      </c>
      <c r="S1040" s="564">
        <f t="shared" si="238"/>
        <v>0</v>
      </c>
      <c r="T1040" s="564">
        <f t="shared" si="239"/>
        <v>0</v>
      </c>
      <c r="U1040" s="564">
        <f t="shared" si="240"/>
        <v>0</v>
      </c>
      <c r="V1040" s="564">
        <f t="shared" si="241"/>
        <v>0</v>
      </c>
      <c r="W1040" s="564">
        <f t="shared" si="242"/>
        <v>0</v>
      </c>
      <c r="X1040" s="564">
        <f t="shared" si="243"/>
        <v>0.25</v>
      </c>
      <c r="Y1040" s="565">
        <f t="shared" si="244"/>
        <v>0.25</v>
      </c>
      <c r="Z1040" s="547"/>
      <c r="AA1040" s="548">
        <v>0.71319444444444402</v>
      </c>
      <c r="AB1040" s="566">
        <f t="shared" si="245"/>
        <v>0.5</v>
      </c>
      <c r="AC1040" s="566">
        <f t="shared" si="246"/>
        <v>0.5</v>
      </c>
      <c r="AD1040" s="566">
        <f t="shared" si="247"/>
        <v>0.5</v>
      </c>
      <c r="AE1040" s="566">
        <f t="shared" si="248"/>
        <v>0.5</v>
      </c>
      <c r="AF1040" s="566">
        <f t="shared" si="249"/>
        <v>0.5</v>
      </c>
      <c r="AG1040" s="566">
        <f t="shared" si="250"/>
        <v>0.5</v>
      </c>
      <c r="AH1040" s="567">
        <f t="shared" si="251"/>
        <v>0.5</v>
      </c>
    </row>
    <row r="1041" spans="18:34" x14ac:dyDescent="0.25">
      <c r="R1041" s="548">
        <v>0.71388888888888802</v>
      </c>
      <c r="S1041" s="564">
        <f t="shared" si="238"/>
        <v>0</v>
      </c>
      <c r="T1041" s="564">
        <f t="shared" si="239"/>
        <v>0</v>
      </c>
      <c r="U1041" s="564">
        <f t="shared" si="240"/>
        <v>0</v>
      </c>
      <c r="V1041" s="564">
        <f t="shared" si="241"/>
        <v>0</v>
      </c>
      <c r="W1041" s="564">
        <f t="shared" si="242"/>
        <v>0</v>
      </c>
      <c r="X1041" s="564">
        <f t="shared" si="243"/>
        <v>0.25</v>
      </c>
      <c r="Y1041" s="565">
        <f t="shared" si="244"/>
        <v>0.25</v>
      </c>
      <c r="Z1041" s="547"/>
      <c r="AA1041" s="548">
        <v>0.71388888888888802</v>
      </c>
      <c r="AB1041" s="566">
        <f t="shared" si="245"/>
        <v>0.5</v>
      </c>
      <c r="AC1041" s="566">
        <f t="shared" si="246"/>
        <v>0.5</v>
      </c>
      <c r="AD1041" s="566">
        <f t="shared" si="247"/>
        <v>0.5</v>
      </c>
      <c r="AE1041" s="566">
        <f t="shared" si="248"/>
        <v>0.5</v>
      </c>
      <c r="AF1041" s="566">
        <f t="shared" si="249"/>
        <v>0.5</v>
      </c>
      <c r="AG1041" s="566">
        <f t="shared" si="250"/>
        <v>0.5</v>
      </c>
      <c r="AH1041" s="567">
        <f t="shared" si="251"/>
        <v>0.5</v>
      </c>
    </row>
    <row r="1042" spans="18:34" x14ac:dyDescent="0.25">
      <c r="R1042" s="548">
        <v>0.71458333333333302</v>
      </c>
      <c r="S1042" s="564">
        <f t="shared" si="238"/>
        <v>0</v>
      </c>
      <c r="T1042" s="564">
        <f t="shared" si="239"/>
        <v>0</v>
      </c>
      <c r="U1042" s="564">
        <f t="shared" si="240"/>
        <v>0</v>
      </c>
      <c r="V1042" s="564">
        <f t="shared" si="241"/>
        <v>0</v>
      </c>
      <c r="W1042" s="564">
        <f t="shared" si="242"/>
        <v>0</v>
      </c>
      <c r="X1042" s="564">
        <f t="shared" si="243"/>
        <v>0.25</v>
      </c>
      <c r="Y1042" s="565">
        <f t="shared" si="244"/>
        <v>0.25</v>
      </c>
      <c r="Z1042" s="547"/>
      <c r="AA1042" s="548">
        <v>0.71458333333333302</v>
      </c>
      <c r="AB1042" s="566">
        <f t="shared" si="245"/>
        <v>0.5</v>
      </c>
      <c r="AC1042" s="566">
        <f t="shared" si="246"/>
        <v>0.5</v>
      </c>
      <c r="AD1042" s="566">
        <f t="shared" si="247"/>
        <v>0.5</v>
      </c>
      <c r="AE1042" s="566">
        <f t="shared" si="248"/>
        <v>0.5</v>
      </c>
      <c r="AF1042" s="566">
        <f t="shared" si="249"/>
        <v>0.5</v>
      </c>
      <c r="AG1042" s="566">
        <f t="shared" si="250"/>
        <v>0.5</v>
      </c>
      <c r="AH1042" s="567">
        <f t="shared" si="251"/>
        <v>0.5</v>
      </c>
    </row>
    <row r="1043" spans="18:34" x14ac:dyDescent="0.25">
      <c r="R1043" s="548">
        <v>0.71527777777777701</v>
      </c>
      <c r="S1043" s="564">
        <f t="shared" si="238"/>
        <v>0</v>
      </c>
      <c r="T1043" s="564">
        <f t="shared" si="239"/>
        <v>0</v>
      </c>
      <c r="U1043" s="564">
        <f t="shared" si="240"/>
        <v>0</v>
      </c>
      <c r="V1043" s="564">
        <f t="shared" si="241"/>
        <v>0</v>
      </c>
      <c r="W1043" s="564">
        <f t="shared" si="242"/>
        <v>0</v>
      </c>
      <c r="X1043" s="564">
        <f t="shared" si="243"/>
        <v>0.25</v>
      </c>
      <c r="Y1043" s="565">
        <f t="shared" si="244"/>
        <v>0.25</v>
      </c>
      <c r="Z1043" s="547"/>
      <c r="AA1043" s="548">
        <v>0.71527777777777701</v>
      </c>
      <c r="AB1043" s="566">
        <f t="shared" si="245"/>
        <v>0.5</v>
      </c>
      <c r="AC1043" s="566">
        <f t="shared" si="246"/>
        <v>0.5</v>
      </c>
      <c r="AD1043" s="566">
        <f t="shared" si="247"/>
        <v>0.5</v>
      </c>
      <c r="AE1043" s="566">
        <f t="shared" si="248"/>
        <v>0.5</v>
      </c>
      <c r="AF1043" s="566">
        <f t="shared" si="249"/>
        <v>0.5</v>
      </c>
      <c r="AG1043" s="566">
        <f t="shared" si="250"/>
        <v>0.5</v>
      </c>
      <c r="AH1043" s="567">
        <f t="shared" si="251"/>
        <v>0.5</v>
      </c>
    </row>
    <row r="1044" spans="18:34" x14ac:dyDescent="0.25">
      <c r="R1044" s="548">
        <v>0.71597222222222201</v>
      </c>
      <c r="S1044" s="564">
        <f t="shared" si="238"/>
        <v>0</v>
      </c>
      <c r="T1044" s="564">
        <f t="shared" si="239"/>
        <v>0</v>
      </c>
      <c r="U1044" s="564">
        <f t="shared" si="240"/>
        <v>0</v>
      </c>
      <c r="V1044" s="564">
        <f t="shared" si="241"/>
        <v>0</v>
      </c>
      <c r="W1044" s="564">
        <f t="shared" si="242"/>
        <v>0</v>
      </c>
      <c r="X1044" s="564">
        <f t="shared" si="243"/>
        <v>0.25</v>
      </c>
      <c r="Y1044" s="565">
        <f t="shared" si="244"/>
        <v>0.25</v>
      </c>
      <c r="Z1044" s="547"/>
      <c r="AA1044" s="548">
        <v>0.71597222222222201</v>
      </c>
      <c r="AB1044" s="566">
        <f t="shared" si="245"/>
        <v>0.5</v>
      </c>
      <c r="AC1044" s="566">
        <f t="shared" si="246"/>
        <v>0.5</v>
      </c>
      <c r="AD1044" s="566">
        <f t="shared" si="247"/>
        <v>0.5</v>
      </c>
      <c r="AE1044" s="566">
        <f t="shared" si="248"/>
        <v>0.5</v>
      </c>
      <c r="AF1044" s="566">
        <f t="shared" si="249"/>
        <v>0.5</v>
      </c>
      <c r="AG1044" s="566">
        <f t="shared" si="250"/>
        <v>0.5</v>
      </c>
      <c r="AH1044" s="567">
        <f t="shared" si="251"/>
        <v>0.5</v>
      </c>
    </row>
    <row r="1045" spans="18:34" x14ac:dyDescent="0.25">
      <c r="R1045" s="548">
        <v>0.71666666666666601</v>
      </c>
      <c r="S1045" s="564">
        <f t="shared" si="238"/>
        <v>0</v>
      </c>
      <c r="T1045" s="564">
        <f t="shared" si="239"/>
        <v>0</v>
      </c>
      <c r="U1045" s="564">
        <f t="shared" si="240"/>
        <v>0</v>
      </c>
      <c r="V1045" s="564">
        <f t="shared" si="241"/>
        <v>0</v>
      </c>
      <c r="W1045" s="564">
        <f t="shared" si="242"/>
        <v>0</v>
      </c>
      <c r="X1045" s="564">
        <f t="shared" si="243"/>
        <v>0.25</v>
      </c>
      <c r="Y1045" s="565">
        <f t="shared" si="244"/>
        <v>0.25</v>
      </c>
      <c r="Z1045" s="547"/>
      <c r="AA1045" s="548">
        <v>0.71666666666666601</v>
      </c>
      <c r="AB1045" s="566">
        <f t="shared" si="245"/>
        <v>0.5</v>
      </c>
      <c r="AC1045" s="566">
        <f t="shared" si="246"/>
        <v>0.5</v>
      </c>
      <c r="AD1045" s="566">
        <f t="shared" si="247"/>
        <v>0.5</v>
      </c>
      <c r="AE1045" s="566">
        <f t="shared" si="248"/>
        <v>0.5</v>
      </c>
      <c r="AF1045" s="566">
        <f t="shared" si="249"/>
        <v>0.5</v>
      </c>
      <c r="AG1045" s="566">
        <f t="shared" si="250"/>
        <v>0.5</v>
      </c>
      <c r="AH1045" s="567">
        <f t="shared" si="251"/>
        <v>0.5</v>
      </c>
    </row>
    <row r="1046" spans="18:34" x14ac:dyDescent="0.25">
      <c r="R1046" s="548">
        <v>0.71736111111111101</v>
      </c>
      <c r="S1046" s="564">
        <f t="shared" si="238"/>
        <v>0</v>
      </c>
      <c r="T1046" s="564">
        <f t="shared" si="239"/>
        <v>0</v>
      </c>
      <c r="U1046" s="564">
        <f t="shared" si="240"/>
        <v>0</v>
      </c>
      <c r="V1046" s="564">
        <f t="shared" si="241"/>
        <v>0</v>
      </c>
      <c r="W1046" s="564">
        <f t="shared" si="242"/>
        <v>0</v>
      </c>
      <c r="X1046" s="564">
        <f t="shared" si="243"/>
        <v>0.25</v>
      </c>
      <c r="Y1046" s="565">
        <f t="shared" si="244"/>
        <v>0.25</v>
      </c>
      <c r="Z1046" s="547"/>
      <c r="AA1046" s="548">
        <v>0.71736111111111101</v>
      </c>
      <c r="AB1046" s="566">
        <f t="shared" si="245"/>
        <v>0.5</v>
      </c>
      <c r="AC1046" s="566">
        <f t="shared" si="246"/>
        <v>0.5</v>
      </c>
      <c r="AD1046" s="566">
        <f t="shared" si="247"/>
        <v>0.5</v>
      </c>
      <c r="AE1046" s="566">
        <f t="shared" si="248"/>
        <v>0.5</v>
      </c>
      <c r="AF1046" s="566">
        <f t="shared" si="249"/>
        <v>0.5</v>
      </c>
      <c r="AG1046" s="566">
        <f t="shared" si="250"/>
        <v>0.5</v>
      </c>
      <c r="AH1046" s="567">
        <f t="shared" si="251"/>
        <v>0.5</v>
      </c>
    </row>
    <row r="1047" spans="18:34" x14ac:dyDescent="0.25">
      <c r="R1047" s="548">
        <v>0.718055555555555</v>
      </c>
      <c r="S1047" s="564">
        <f t="shared" si="238"/>
        <v>0</v>
      </c>
      <c r="T1047" s="564">
        <f t="shared" si="239"/>
        <v>0</v>
      </c>
      <c r="U1047" s="564">
        <f t="shared" si="240"/>
        <v>0</v>
      </c>
      <c r="V1047" s="564">
        <f t="shared" si="241"/>
        <v>0</v>
      </c>
      <c r="W1047" s="564">
        <f t="shared" si="242"/>
        <v>0</v>
      </c>
      <c r="X1047" s="564">
        <f t="shared" si="243"/>
        <v>0.25</v>
      </c>
      <c r="Y1047" s="565">
        <f t="shared" si="244"/>
        <v>0.25</v>
      </c>
      <c r="Z1047" s="547"/>
      <c r="AA1047" s="548">
        <v>0.718055555555555</v>
      </c>
      <c r="AB1047" s="566">
        <f t="shared" si="245"/>
        <v>0.5</v>
      </c>
      <c r="AC1047" s="566">
        <f t="shared" si="246"/>
        <v>0.5</v>
      </c>
      <c r="AD1047" s="566">
        <f t="shared" si="247"/>
        <v>0.5</v>
      </c>
      <c r="AE1047" s="566">
        <f t="shared" si="248"/>
        <v>0.5</v>
      </c>
      <c r="AF1047" s="566">
        <f t="shared" si="249"/>
        <v>0.5</v>
      </c>
      <c r="AG1047" s="566">
        <f t="shared" si="250"/>
        <v>0.5</v>
      </c>
      <c r="AH1047" s="567">
        <f t="shared" si="251"/>
        <v>0.5</v>
      </c>
    </row>
    <row r="1048" spans="18:34" x14ac:dyDescent="0.25">
      <c r="R1048" s="548">
        <v>0.71875</v>
      </c>
      <c r="S1048" s="564">
        <f t="shared" si="238"/>
        <v>0</v>
      </c>
      <c r="T1048" s="564">
        <f t="shared" si="239"/>
        <v>0</v>
      </c>
      <c r="U1048" s="564">
        <f t="shared" si="240"/>
        <v>0</v>
      </c>
      <c r="V1048" s="564">
        <f t="shared" si="241"/>
        <v>0</v>
      </c>
      <c r="W1048" s="564">
        <f t="shared" si="242"/>
        <v>0</v>
      </c>
      <c r="X1048" s="564">
        <f t="shared" si="243"/>
        <v>0.25</v>
      </c>
      <c r="Y1048" s="565">
        <f t="shared" si="244"/>
        <v>0.25</v>
      </c>
      <c r="Z1048" s="547"/>
      <c r="AA1048" s="548">
        <v>0.71875</v>
      </c>
      <c r="AB1048" s="566">
        <f t="shared" si="245"/>
        <v>0.5</v>
      </c>
      <c r="AC1048" s="566">
        <f t="shared" si="246"/>
        <v>0.5</v>
      </c>
      <c r="AD1048" s="566">
        <f t="shared" si="247"/>
        <v>0.5</v>
      </c>
      <c r="AE1048" s="566">
        <f t="shared" si="248"/>
        <v>0.5</v>
      </c>
      <c r="AF1048" s="566">
        <f t="shared" si="249"/>
        <v>0.5</v>
      </c>
      <c r="AG1048" s="566">
        <f t="shared" si="250"/>
        <v>0.5</v>
      </c>
      <c r="AH1048" s="567">
        <f t="shared" si="251"/>
        <v>0.5</v>
      </c>
    </row>
    <row r="1049" spans="18:34" x14ac:dyDescent="0.25">
      <c r="R1049" s="548">
        <v>0.719444444444444</v>
      </c>
      <c r="S1049" s="564">
        <f t="shared" si="238"/>
        <v>0</v>
      </c>
      <c r="T1049" s="564">
        <f t="shared" si="239"/>
        <v>0</v>
      </c>
      <c r="U1049" s="564">
        <f t="shared" si="240"/>
        <v>0</v>
      </c>
      <c r="V1049" s="564">
        <f t="shared" si="241"/>
        <v>0</v>
      </c>
      <c r="W1049" s="564">
        <f t="shared" si="242"/>
        <v>0</v>
      </c>
      <c r="X1049" s="564">
        <f t="shared" si="243"/>
        <v>0.25</v>
      </c>
      <c r="Y1049" s="565">
        <f t="shared" si="244"/>
        <v>0.25</v>
      </c>
      <c r="Z1049" s="547"/>
      <c r="AA1049" s="548">
        <v>0.719444444444444</v>
      </c>
      <c r="AB1049" s="566">
        <f t="shared" si="245"/>
        <v>0.5</v>
      </c>
      <c r="AC1049" s="566">
        <f t="shared" si="246"/>
        <v>0.5</v>
      </c>
      <c r="AD1049" s="566">
        <f t="shared" si="247"/>
        <v>0.5</v>
      </c>
      <c r="AE1049" s="566">
        <f t="shared" si="248"/>
        <v>0.5</v>
      </c>
      <c r="AF1049" s="566">
        <f t="shared" si="249"/>
        <v>0.5</v>
      </c>
      <c r="AG1049" s="566">
        <f t="shared" si="250"/>
        <v>0.5</v>
      </c>
      <c r="AH1049" s="567">
        <f t="shared" si="251"/>
        <v>0.5</v>
      </c>
    </row>
    <row r="1050" spans="18:34" x14ac:dyDescent="0.25">
      <c r="R1050" s="548">
        <v>0.720138888888888</v>
      </c>
      <c r="S1050" s="564">
        <f t="shared" si="238"/>
        <v>0</v>
      </c>
      <c r="T1050" s="564">
        <f t="shared" si="239"/>
        <v>0</v>
      </c>
      <c r="U1050" s="564">
        <f t="shared" si="240"/>
        <v>0</v>
      </c>
      <c r="V1050" s="564">
        <f t="shared" si="241"/>
        <v>0</v>
      </c>
      <c r="W1050" s="564">
        <f t="shared" si="242"/>
        <v>0</v>
      </c>
      <c r="X1050" s="564">
        <f t="shared" si="243"/>
        <v>0.25</v>
      </c>
      <c r="Y1050" s="565">
        <f t="shared" si="244"/>
        <v>0.25</v>
      </c>
      <c r="Z1050" s="547"/>
      <c r="AA1050" s="548">
        <v>0.720138888888888</v>
      </c>
      <c r="AB1050" s="566">
        <f t="shared" si="245"/>
        <v>0.5</v>
      </c>
      <c r="AC1050" s="566">
        <f t="shared" si="246"/>
        <v>0.5</v>
      </c>
      <c r="AD1050" s="566">
        <f t="shared" si="247"/>
        <v>0.5</v>
      </c>
      <c r="AE1050" s="566">
        <f t="shared" si="248"/>
        <v>0.5</v>
      </c>
      <c r="AF1050" s="566">
        <f t="shared" si="249"/>
        <v>0.5</v>
      </c>
      <c r="AG1050" s="566">
        <f t="shared" si="250"/>
        <v>0.5</v>
      </c>
      <c r="AH1050" s="567">
        <f t="shared" si="251"/>
        <v>0.5</v>
      </c>
    </row>
    <row r="1051" spans="18:34" x14ac:dyDescent="0.25">
      <c r="R1051" s="548">
        <v>0.72083333333333299</v>
      </c>
      <c r="S1051" s="564">
        <f t="shared" si="238"/>
        <v>0</v>
      </c>
      <c r="T1051" s="564">
        <f t="shared" si="239"/>
        <v>0</v>
      </c>
      <c r="U1051" s="564">
        <f t="shared" si="240"/>
        <v>0</v>
      </c>
      <c r="V1051" s="564">
        <f t="shared" si="241"/>
        <v>0</v>
      </c>
      <c r="W1051" s="564">
        <f t="shared" si="242"/>
        <v>0</v>
      </c>
      <c r="X1051" s="564">
        <f t="shared" si="243"/>
        <v>0.25</v>
      </c>
      <c r="Y1051" s="565">
        <f t="shared" si="244"/>
        <v>0.25</v>
      </c>
      <c r="Z1051" s="547"/>
      <c r="AA1051" s="548">
        <v>0.72083333333333299</v>
      </c>
      <c r="AB1051" s="566">
        <f t="shared" si="245"/>
        <v>0.5</v>
      </c>
      <c r="AC1051" s="566">
        <f t="shared" si="246"/>
        <v>0.5</v>
      </c>
      <c r="AD1051" s="566">
        <f t="shared" si="247"/>
        <v>0.5</v>
      </c>
      <c r="AE1051" s="566">
        <f t="shared" si="248"/>
        <v>0.5</v>
      </c>
      <c r="AF1051" s="566">
        <f t="shared" si="249"/>
        <v>0.5</v>
      </c>
      <c r="AG1051" s="566">
        <f t="shared" si="250"/>
        <v>0.5</v>
      </c>
      <c r="AH1051" s="567">
        <f t="shared" si="251"/>
        <v>0.5</v>
      </c>
    </row>
    <row r="1052" spans="18:34" x14ac:dyDescent="0.25">
      <c r="R1052" s="548">
        <v>0.72152777777777699</v>
      </c>
      <c r="S1052" s="564">
        <f t="shared" si="238"/>
        <v>0</v>
      </c>
      <c r="T1052" s="564">
        <f t="shared" si="239"/>
        <v>0</v>
      </c>
      <c r="U1052" s="564">
        <f t="shared" si="240"/>
        <v>0</v>
      </c>
      <c r="V1052" s="564">
        <f t="shared" si="241"/>
        <v>0</v>
      </c>
      <c r="W1052" s="564">
        <f t="shared" si="242"/>
        <v>0</v>
      </c>
      <c r="X1052" s="564">
        <f t="shared" si="243"/>
        <v>0.25</v>
      </c>
      <c r="Y1052" s="565">
        <f t="shared" si="244"/>
        <v>0.25</v>
      </c>
      <c r="Z1052" s="547"/>
      <c r="AA1052" s="548">
        <v>0.72152777777777699</v>
      </c>
      <c r="AB1052" s="566">
        <f t="shared" si="245"/>
        <v>0.5</v>
      </c>
      <c r="AC1052" s="566">
        <f t="shared" si="246"/>
        <v>0.5</v>
      </c>
      <c r="AD1052" s="566">
        <f t="shared" si="247"/>
        <v>0.5</v>
      </c>
      <c r="AE1052" s="566">
        <f t="shared" si="248"/>
        <v>0.5</v>
      </c>
      <c r="AF1052" s="566">
        <f t="shared" si="249"/>
        <v>0.5</v>
      </c>
      <c r="AG1052" s="566">
        <f t="shared" si="250"/>
        <v>0.5</v>
      </c>
      <c r="AH1052" s="567">
        <f t="shared" si="251"/>
        <v>0.5</v>
      </c>
    </row>
    <row r="1053" spans="18:34" x14ac:dyDescent="0.25">
      <c r="R1053" s="548">
        <v>0.72222222222222199</v>
      </c>
      <c r="S1053" s="564">
        <f t="shared" si="238"/>
        <v>0</v>
      </c>
      <c r="T1053" s="564">
        <f t="shared" si="239"/>
        <v>0</v>
      </c>
      <c r="U1053" s="564">
        <f t="shared" si="240"/>
        <v>0</v>
      </c>
      <c r="V1053" s="564">
        <f t="shared" si="241"/>
        <v>0</v>
      </c>
      <c r="W1053" s="564">
        <f t="shared" si="242"/>
        <v>0</v>
      </c>
      <c r="X1053" s="564">
        <f t="shared" si="243"/>
        <v>0.25</v>
      </c>
      <c r="Y1053" s="565">
        <f t="shared" si="244"/>
        <v>0.25</v>
      </c>
      <c r="Z1053" s="547"/>
      <c r="AA1053" s="548">
        <v>0.72222222222222199</v>
      </c>
      <c r="AB1053" s="566">
        <f t="shared" si="245"/>
        <v>0.5</v>
      </c>
      <c r="AC1053" s="566">
        <f t="shared" si="246"/>
        <v>0.5</v>
      </c>
      <c r="AD1053" s="566">
        <f t="shared" si="247"/>
        <v>0.5</v>
      </c>
      <c r="AE1053" s="566">
        <f t="shared" si="248"/>
        <v>0.5</v>
      </c>
      <c r="AF1053" s="566">
        <f t="shared" si="249"/>
        <v>0.5</v>
      </c>
      <c r="AG1053" s="566">
        <f t="shared" si="250"/>
        <v>0.5</v>
      </c>
      <c r="AH1053" s="567">
        <f t="shared" si="251"/>
        <v>0.5</v>
      </c>
    </row>
    <row r="1054" spans="18:34" x14ac:dyDescent="0.25">
      <c r="R1054" s="548">
        <v>0.72291666666666599</v>
      </c>
      <c r="S1054" s="564">
        <f t="shared" si="238"/>
        <v>0</v>
      </c>
      <c r="T1054" s="564">
        <f t="shared" si="239"/>
        <v>0</v>
      </c>
      <c r="U1054" s="564">
        <f t="shared" si="240"/>
        <v>0</v>
      </c>
      <c r="V1054" s="564">
        <f t="shared" si="241"/>
        <v>0</v>
      </c>
      <c r="W1054" s="564">
        <f t="shared" si="242"/>
        <v>0</v>
      </c>
      <c r="X1054" s="564">
        <f t="shared" si="243"/>
        <v>0.25</v>
      </c>
      <c r="Y1054" s="565">
        <f t="shared" si="244"/>
        <v>0.25</v>
      </c>
      <c r="Z1054" s="547"/>
      <c r="AA1054" s="548">
        <v>0.72291666666666599</v>
      </c>
      <c r="AB1054" s="566">
        <f t="shared" si="245"/>
        <v>0.5</v>
      </c>
      <c r="AC1054" s="566">
        <f t="shared" si="246"/>
        <v>0.5</v>
      </c>
      <c r="AD1054" s="566">
        <f t="shared" si="247"/>
        <v>0.5</v>
      </c>
      <c r="AE1054" s="566">
        <f t="shared" si="248"/>
        <v>0.5</v>
      </c>
      <c r="AF1054" s="566">
        <f t="shared" si="249"/>
        <v>0.5</v>
      </c>
      <c r="AG1054" s="566">
        <f t="shared" si="250"/>
        <v>0.5</v>
      </c>
      <c r="AH1054" s="567">
        <f t="shared" si="251"/>
        <v>0.5</v>
      </c>
    </row>
    <row r="1055" spans="18:34" x14ac:dyDescent="0.25">
      <c r="R1055" s="548">
        <v>0.72361111111111098</v>
      </c>
      <c r="S1055" s="564">
        <f t="shared" si="238"/>
        <v>0</v>
      </c>
      <c r="T1055" s="564">
        <f t="shared" si="239"/>
        <v>0</v>
      </c>
      <c r="U1055" s="564">
        <f t="shared" si="240"/>
        <v>0</v>
      </c>
      <c r="V1055" s="564">
        <f t="shared" si="241"/>
        <v>0</v>
      </c>
      <c r="W1055" s="564">
        <f t="shared" si="242"/>
        <v>0</v>
      </c>
      <c r="X1055" s="564">
        <f t="shared" si="243"/>
        <v>0.25</v>
      </c>
      <c r="Y1055" s="565">
        <f t="shared" si="244"/>
        <v>0.25</v>
      </c>
      <c r="Z1055" s="547"/>
      <c r="AA1055" s="548">
        <v>0.72361111111111098</v>
      </c>
      <c r="AB1055" s="566">
        <f t="shared" si="245"/>
        <v>0.5</v>
      </c>
      <c r="AC1055" s="566">
        <f t="shared" si="246"/>
        <v>0.5</v>
      </c>
      <c r="AD1055" s="566">
        <f t="shared" si="247"/>
        <v>0.5</v>
      </c>
      <c r="AE1055" s="566">
        <f t="shared" si="248"/>
        <v>0.5</v>
      </c>
      <c r="AF1055" s="566">
        <f t="shared" si="249"/>
        <v>0.5</v>
      </c>
      <c r="AG1055" s="566">
        <f t="shared" si="250"/>
        <v>0.5</v>
      </c>
      <c r="AH1055" s="567">
        <f t="shared" si="251"/>
        <v>0.5</v>
      </c>
    </row>
    <row r="1056" spans="18:34" x14ac:dyDescent="0.25">
      <c r="R1056" s="548">
        <v>0.72430555555555498</v>
      </c>
      <c r="S1056" s="564">
        <f t="shared" si="238"/>
        <v>0</v>
      </c>
      <c r="T1056" s="564">
        <f t="shared" si="239"/>
        <v>0</v>
      </c>
      <c r="U1056" s="564">
        <f t="shared" si="240"/>
        <v>0</v>
      </c>
      <c r="V1056" s="564">
        <f t="shared" si="241"/>
        <v>0</v>
      </c>
      <c r="W1056" s="564">
        <f t="shared" si="242"/>
        <v>0</v>
      </c>
      <c r="X1056" s="564">
        <f t="shared" si="243"/>
        <v>0.25</v>
      </c>
      <c r="Y1056" s="565">
        <f t="shared" si="244"/>
        <v>0.25</v>
      </c>
      <c r="Z1056" s="547"/>
      <c r="AA1056" s="548">
        <v>0.72430555555555498</v>
      </c>
      <c r="AB1056" s="566">
        <f t="shared" si="245"/>
        <v>0.5</v>
      </c>
      <c r="AC1056" s="566">
        <f t="shared" si="246"/>
        <v>0.5</v>
      </c>
      <c r="AD1056" s="566">
        <f t="shared" si="247"/>
        <v>0.5</v>
      </c>
      <c r="AE1056" s="566">
        <f t="shared" si="248"/>
        <v>0.5</v>
      </c>
      <c r="AF1056" s="566">
        <f t="shared" si="249"/>
        <v>0.5</v>
      </c>
      <c r="AG1056" s="566">
        <f t="shared" si="250"/>
        <v>0.5</v>
      </c>
      <c r="AH1056" s="567">
        <f t="shared" si="251"/>
        <v>0.5</v>
      </c>
    </row>
    <row r="1057" spans="18:34" x14ac:dyDescent="0.25">
      <c r="R1057" s="548">
        <v>0.72499999999999998</v>
      </c>
      <c r="S1057" s="564">
        <f t="shared" si="238"/>
        <v>0</v>
      </c>
      <c r="T1057" s="564">
        <f t="shared" si="239"/>
        <v>0</v>
      </c>
      <c r="U1057" s="564">
        <f t="shared" si="240"/>
        <v>0</v>
      </c>
      <c r="V1057" s="564">
        <f t="shared" si="241"/>
        <v>0</v>
      </c>
      <c r="W1057" s="564">
        <f t="shared" si="242"/>
        <v>0</v>
      </c>
      <c r="X1057" s="564">
        <f t="shared" si="243"/>
        <v>0.25</v>
      </c>
      <c r="Y1057" s="565">
        <f t="shared" si="244"/>
        <v>0.25</v>
      </c>
      <c r="Z1057" s="547"/>
      <c r="AA1057" s="548">
        <v>0.72499999999999998</v>
      </c>
      <c r="AB1057" s="566">
        <f t="shared" si="245"/>
        <v>0.5</v>
      </c>
      <c r="AC1057" s="566">
        <f t="shared" si="246"/>
        <v>0.5</v>
      </c>
      <c r="AD1057" s="566">
        <f t="shared" si="247"/>
        <v>0.5</v>
      </c>
      <c r="AE1057" s="566">
        <f t="shared" si="248"/>
        <v>0.5</v>
      </c>
      <c r="AF1057" s="566">
        <f t="shared" si="249"/>
        <v>0.5</v>
      </c>
      <c r="AG1057" s="566">
        <f t="shared" si="250"/>
        <v>0.5</v>
      </c>
      <c r="AH1057" s="567">
        <f t="shared" si="251"/>
        <v>0.5</v>
      </c>
    </row>
    <row r="1058" spans="18:34" x14ac:dyDescent="0.25">
      <c r="R1058" s="548">
        <v>0.72569444444444398</v>
      </c>
      <c r="S1058" s="564">
        <f t="shared" si="238"/>
        <v>0</v>
      </c>
      <c r="T1058" s="564">
        <f t="shared" si="239"/>
        <v>0</v>
      </c>
      <c r="U1058" s="564">
        <f t="shared" si="240"/>
        <v>0</v>
      </c>
      <c r="V1058" s="564">
        <f t="shared" si="241"/>
        <v>0</v>
      </c>
      <c r="W1058" s="564">
        <f t="shared" si="242"/>
        <v>0</v>
      </c>
      <c r="X1058" s="564">
        <f t="shared" si="243"/>
        <v>0.25</v>
      </c>
      <c r="Y1058" s="565">
        <f t="shared" si="244"/>
        <v>0.25</v>
      </c>
      <c r="Z1058" s="547"/>
      <c r="AA1058" s="548">
        <v>0.72569444444444398</v>
      </c>
      <c r="AB1058" s="566">
        <f t="shared" si="245"/>
        <v>0.5</v>
      </c>
      <c r="AC1058" s="566">
        <f t="shared" si="246"/>
        <v>0.5</v>
      </c>
      <c r="AD1058" s="566">
        <f t="shared" si="247"/>
        <v>0.5</v>
      </c>
      <c r="AE1058" s="566">
        <f t="shared" si="248"/>
        <v>0.5</v>
      </c>
      <c r="AF1058" s="566">
        <f t="shared" si="249"/>
        <v>0.5</v>
      </c>
      <c r="AG1058" s="566">
        <f t="shared" si="250"/>
        <v>0.5</v>
      </c>
      <c r="AH1058" s="567">
        <f t="shared" si="251"/>
        <v>0.5</v>
      </c>
    </row>
    <row r="1059" spans="18:34" x14ac:dyDescent="0.25">
      <c r="R1059" s="548">
        <v>0.72638888888888797</v>
      </c>
      <c r="S1059" s="564">
        <f t="shared" si="238"/>
        <v>0</v>
      </c>
      <c r="T1059" s="564">
        <f t="shared" si="239"/>
        <v>0</v>
      </c>
      <c r="U1059" s="564">
        <f t="shared" si="240"/>
        <v>0</v>
      </c>
      <c r="V1059" s="564">
        <f t="shared" si="241"/>
        <v>0</v>
      </c>
      <c r="W1059" s="564">
        <f t="shared" si="242"/>
        <v>0</v>
      </c>
      <c r="X1059" s="564">
        <f t="shared" si="243"/>
        <v>0.25</v>
      </c>
      <c r="Y1059" s="565">
        <f t="shared" si="244"/>
        <v>0.25</v>
      </c>
      <c r="Z1059" s="547"/>
      <c r="AA1059" s="548">
        <v>0.72638888888888797</v>
      </c>
      <c r="AB1059" s="566">
        <f t="shared" si="245"/>
        <v>0.5</v>
      </c>
      <c r="AC1059" s="566">
        <f t="shared" si="246"/>
        <v>0.5</v>
      </c>
      <c r="AD1059" s="566">
        <f t="shared" si="247"/>
        <v>0.5</v>
      </c>
      <c r="AE1059" s="566">
        <f t="shared" si="248"/>
        <v>0.5</v>
      </c>
      <c r="AF1059" s="566">
        <f t="shared" si="249"/>
        <v>0.5</v>
      </c>
      <c r="AG1059" s="566">
        <f t="shared" si="250"/>
        <v>0.5</v>
      </c>
      <c r="AH1059" s="567">
        <f t="shared" si="251"/>
        <v>0.5</v>
      </c>
    </row>
    <row r="1060" spans="18:34" x14ac:dyDescent="0.25">
      <c r="R1060" s="548">
        <v>0.72708333333333297</v>
      </c>
      <c r="S1060" s="564">
        <f t="shared" si="238"/>
        <v>0</v>
      </c>
      <c r="T1060" s="564">
        <f t="shared" si="239"/>
        <v>0</v>
      </c>
      <c r="U1060" s="564">
        <f t="shared" si="240"/>
        <v>0</v>
      </c>
      <c r="V1060" s="564">
        <f t="shared" si="241"/>
        <v>0</v>
      </c>
      <c r="W1060" s="564">
        <f t="shared" si="242"/>
        <v>0</v>
      </c>
      <c r="X1060" s="564">
        <f t="shared" si="243"/>
        <v>0.25</v>
      </c>
      <c r="Y1060" s="565">
        <f t="shared" si="244"/>
        <v>0.25</v>
      </c>
      <c r="Z1060" s="547"/>
      <c r="AA1060" s="548">
        <v>0.72708333333333297</v>
      </c>
      <c r="AB1060" s="566">
        <f t="shared" si="245"/>
        <v>0.5</v>
      </c>
      <c r="AC1060" s="566">
        <f t="shared" si="246"/>
        <v>0.5</v>
      </c>
      <c r="AD1060" s="566">
        <f t="shared" si="247"/>
        <v>0.5</v>
      </c>
      <c r="AE1060" s="566">
        <f t="shared" si="248"/>
        <v>0.5</v>
      </c>
      <c r="AF1060" s="566">
        <f t="shared" si="249"/>
        <v>0.5</v>
      </c>
      <c r="AG1060" s="566">
        <f t="shared" si="250"/>
        <v>0.5</v>
      </c>
      <c r="AH1060" s="567">
        <f t="shared" si="251"/>
        <v>0.5</v>
      </c>
    </row>
    <row r="1061" spans="18:34" x14ac:dyDescent="0.25">
      <c r="R1061" s="548">
        <v>0.72777777777777697</v>
      </c>
      <c r="S1061" s="564">
        <f t="shared" si="238"/>
        <v>0</v>
      </c>
      <c r="T1061" s="564">
        <f t="shared" si="239"/>
        <v>0</v>
      </c>
      <c r="U1061" s="564">
        <f t="shared" si="240"/>
        <v>0</v>
      </c>
      <c r="V1061" s="564">
        <f t="shared" si="241"/>
        <v>0</v>
      </c>
      <c r="W1061" s="564">
        <f t="shared" si="242"/>
        <v>0</v>
      </c>
      <c r="X1061" s="564">
        <f t="shared" si="243"/>
        <v>0.25</v>
      </c>
      <c r="Y1061" s="565">
        <f t="shared" si="244"/>
        <v>0.25</v>
      </c>
      <c r="Z1061" s="547"/>
      <c r="AA1061" s="548">
        <v>0.72777777777777697</v>
      </c>
      <c r="AB1061" s="566">
        <f t="shared" si="245"/>
        <v>0.5</v>
      </c>
      <c r="AC1061" s="566">
        <f t="shared" si="246"/>
        <v>0.5</v>
      </c>
      <c r="AD1061" s="566">
        <f t="shared" si="247"/>
        <v>0.5</v>
      </c>
      <c r="AE1061" s="566">
        <f t="shared" si="248"/>
        <v>0.5</v>
      </c>
      <c r="AF1061" s="566">
        <f t="shared" si="249"/>
        <v>0.5</v>
      </c>
      <c r="AG1061" s="566">
        <f t="shared" si="250"/>
        <v>0.5</v>
      </c>
      <c r="AH1061" s="567">
        <f t="shared" si="251"/>
        <v>0.5</v>
      </c>
    </row>
    <row r="1062" spans="18:34" x14ac:dyDescent="0.25">
      <c r="R1062" s="548">
        <v>0.72847222222222197</v>
      </c>
      <c r="S1062" s="564">
        <f t="shared" si="238"/>
        <v>0</v>
      </c>
      <c r="T1062" s="564">
        <f t="shared" si="239"/>
        <v>0</v>
      </c>
      <c r="U1062" s="564">
        <f t="shared" si="240"/>
        <v>0</v>
      </c>
      <c r="V1062" s="564">
        <f t="shared" si="241"/>
        <v>0</v>
      </c>
      <c r="W1062" s="564">
        <f t="shared" si="242"/>
        <v>0</v>
      </c>
      <c r="X1062" s="564">
        <f t="shared" si="243"/>
        <v>0.25</v>
      </c>
      <c r="Y1062" s="565">
        <f t="shared" si="244"/>
        <v>0.25</v>
      </c>
      <c r="Z1062" s="547"/>
      <c r="AA1062" s="548">
        <v>0.72847222222222197</v>
      </c>
      <c r="AB1062" s="566">
        <f t="shared" si="245"/>
        <v>0.5</v>
      </c>
      <c r="AC1062" s="566">
        <f t="shared" si="246"/>
        <v>0.5</v>
      </c>
      <c r="AD1062" s="566">
        <f t="shared" si="247"/>
        <v>0.5</v>
      </c>
      <c r="AE1062" s="566">
        <f t="shared" si="248"/>
        <v>0.5</v>
      </c>
      <c r="AF1062" s="566">
        <f t="shared" si="249"/>
        <v>0.5</v>
      </c>
      <c r="AG1062" s="566">
        <f t="shared" si="250"/>
        <v>0.5</v>
      </c>
      <c r="AH1062" s="567">
        <f t="shared" si="251"/>
        <v>0.5</v>
      </c>
    </row>
    <row r="1063" spans="18:34" x14ac:dyDescent="0.25">
      <c r="R1063" s="548">
        <v>0.72916666666666596</v>
      </c>
      <c r="S1063" s="564">
        <f t="shared" si="238"/>
        <v>0</v>
      </c>
      <c r="T1063" s="564">
        <f t="shared" si="239"/>
        <v>0</v>
      </c>
      <c r="U1063" s="564">
        <f t="shared" si="240"/>
        <v>0</v>
      </c>
      <c r="V1063" s="564">
        <f t="shared" si="241"/>
        <v>0</v>
      </c>
      <c r="W1063" s="564">
        <f t="shared" si="242"/>
        <v>0</v>
      </c>
      <c r="X1063" s="564">
        <f t="shared" si="243"/>
        <v>0.25</v>
      </c>
      <c r="Y1063" s="565">
        <f t="shared" si="244"/>
        <v>0.25</v>
      </c>
      <c r="Z1063" s="547"/>
      <c r="AA1063" s="548">
        <v>0.72916666666666596</v>
      </c>
      <c r="AB1063" s="566">
        <f t="shared" si="245"/>
        <v>0.5</v>
      </c>
      <c r="AC1063" s="566">
        <f t="shared" si="246"/>
        <v>0.5</v>
      </c>
      <c r="AD1063" s="566">
        <f t="shared" si="247"/>
        <v>0.5</v>
      </c>
      <c r="AE1063" s="566">
        <f t="shared" si="248"/>
        <v>0.5</v>
      </c>
      <c r="AF1063" s="566">
        <f t="shared" si="249"/>
        <v>0.5</v>
      </c>
      <c r="AG1063" s="566">
        <f t="shared" si="250"/>
        <v>0.5</v>
      </c>
      <c r="AH1063" s="567">
        <f t="shared" si="251"/>
        <v>0.5</v>
      </c>
    </row>
    <row r="1064" spans="18:34" x14ac:dyDescent="0.25">
      <c r="R1064" s="548">
        <v>0.72986111111111096</v>
      </c>
      <c r="S1064" s="564">
        <f t="shared" si="238"/>
        <v>0</v>
      </c>
      <c r="T1064" s="564">
        <f t="shared" si="239"/>
        <v>0</v>
      </c>
      <c r="U1064" s="564">
        <f t="shared" si="240"/>
        <v>0</v>
      </c>
      <c r="V1064" s="564">
        <f t="shared" si="241"/>
        <v>0</v>
      </c>
      <c r="W1064" s="564">
        <f t="shared" si="242"/>
        <v>0</v>
      </c>
      <c r="X1064" s="564">
        <f t="shared" si="243"/>
        <v>0.25</v>
      </c>
      <c r="Y1064" s="565">
        <f t="shared" si="244"/>
        <v>0.25</v>
      </c>
      <c r="Z1064" s="547"/>
      <c r="AA1064" s="548">
        <v>0.72986111111111096</v>
      </c>
      <c r="AB1064" s="566">
        <f t="shared" si="245"/>
        <v>0.5</v>
      </c>
      <c r="AC1064" s="566">
        <f t="shared" si="246"/>
        <v>0.5</v>
      </c>
      <c r="AD1064" s="566">
        <f t="shared" si="247"/>
        <v>0.5</v>
      </c>
      <c r="AE1064" s="566">
        <f t="shared" si="248"/>
        <v>0.5</v>
      </c>
      <c r="AF1064" s="566">
        <f t="shared" si="249"/>
        <v>0.5</v>
      </c>
      <c r="AG1064" s="566">
        <f t="shared" si="250"/>
        <v>0.5</v>
      </c>
      <c r="AH1064" s="567">
        <f t="shared" si="251"/>
        <v>0.5</v>
      </c>
    </row>
    <row r="1065" spans="18:34" x14ac:dyDescent="0.25">
      <c r="R1065" s="548">
        <v>0.73055555555555496</v>
      </c>
      <c r="S1065" s="564">
        <f t="shared" si="238"/>
        <v>0</v>
      </c>
      <c r="T1065" s="564">
        <f t="shared" si="239"/>
        <v>0</v>
      </c>
      <c r="U1065" s="564">
        <f t="shared" si="240"/>
        <v>0</v>
      </c>
      <c r="V1065" s="564">
        <f t="shared" si="241"/>
        <v>0</v>
      </c>
      <c r="W1065" s="564">
        <f t="shared" si="242"/>
        <v>0</v>
      </c>
      <c r="X1065" s="564">
        <f t="shared" si="243"/>
        <v>0.25</v>
      </c>
      <c r="Y1065" s="565">
        <f t="shared" si="244"/>
        <v>0.25</v>
      </c>
      <c r="Z1065" s="547"/>
      <c r="AA1065" s="548">
        <v>0.73055555555555496</v>
      </c>
      <c r="AB1065" s="566">
        <f t="shared" si="245"/>
        <v>0.5</v>
      </c>
      <c r="AC1065" s="566">
        <f t="shared" si="246"/>
        <v>0.5</v>
      </c>
      <c r="AD1065" s="566">
        <f t="shared" si="247"/>
        <v>0.5</v>
      </c>
      <c r="AE1065" s="566">
        <f t="shared" si="248"/>
        <v>0.5</v>
      </c>
      <c r="AF1065" s="566">
        <f t="shared" si="249"/>
        <v>0.5</v>
      </c>
      <c r="AG1065" s="566">
        <f t="shared" si="250"/>
        <v>0.5</v>
      </c>
      <c r="AH1065" s="567">
        <f t="shared" si="251"/>
        <v>0.5</v>
      </c>
    </row>
    <row r="1066" spans="18:34" x14ac:dyDescent="0.25">
      <c r="R1066" s="548">
        <v>0.73124999999999996</v>
      </c>
      <c r="S1066" s="564">
        <f t="shared" si="238"/>
        <v>0</v>
      </c>
      <c r="T1066" s="564">
        <f t="shared" si="239"/>
        <v>0</v>
      </c>
      <c r="U1066" s="564">
        <f t="shared" si="240"/>
        <v>0</v>
      </c>
      <c r="V1066" s="564">
        <f t="shared" si="241"/>
        <v>0</v>
      </c>
      <c r="W1066" s="564">
        <f t="shared" si="242"/>
        <v>0</v>
      </c>
      <c r="X1066" s="564">
        <f t="shared" si="243"/>
        <v>0.25</v>
      </c>
      <c r="Y1066" s="565">
        <f t="shared" si="244"/>
        <v>0.25</v>
      </c>
      <c r="Z1066" s="547"/>
      <c r="AA1066" s="548">
        <v>0.73124999999999996</v>
      </c>
      <c r="AB1066" s="566">
        <f t="shared" si="245"/>
        <v>0.5</v>
      </c>
      <c r="AC1066" s="566">
        <f t="shared" si="246"/>
        <v>0.5</v>
      </c>
      <c r="AD1066" s="566">
        <f t="shared" si="247"/>
        <v>0.5</v>
      </c>
      <c r="AE1066" s="566">
        <f t="shared" si="248"/>
        <v>0.5</v>
      </c>
      <c r="AF1066" s="566">
        <f t="shared" si="249"/>
        <v>0.5</v>
      </c>
      <c r="AG1066" s="566">
        <f t="shared" si="250"/>
        <v>0.5</v>
      </c>
      <c r="AH1066" s="567">
        <f t="shared" si="251"/>
        <v>0.5</v>
      </c>
    </row>
    <row r="1067" spans="18:34" x14ac:dyDescent="0.25">
      <c r="R1067" s="548">
        <v>0.73194444444444395</v>
      </c>
      <c r="S1067" s="564">
        <f t="shared" si="238"/>
        <v>0</v>
      </c>
      <c r="T1067" s="564">
        <f t="shared" si="239"/>
        <v>0</v>
      </c>
      <c r="U1067" s="564">
        <f t="shared" si="240"/>
        <v>0</v>
      </c>
      <c r="V1067" s="564">
        <f t="shared" si="241"/>
        <v>0</v>
      </c>
      <c r="W1067" s="564">
        <f t="shared" si="242"/>
        <v>0</v>
      </c>
      <c r="X1067" s="564">
        <f t="shared" si="243"/>
        <v>0.25</v>
      </c>
      <c r="Y1067" s="565">
        <f t="shared" si="244"/>
        <v>0.25</v>
      </c>
      <c r="Z1067" s="547"/>
      <c r="AA1067" s="548">
        <v>0.73194444444444395</v>
      </c>
      <c r="AB1067" s="566">
        <f t="shared" si="245"/>
        <v>0.5</v>
      </c>
      <c r="AC1067" s="566">
        <f t="shared" si="246"/>
        <v>0.5</v>
      </c>
      <c r="AD1067" s="566">
        <f t="shared" si="247"/>
        <v>0.5</v>
      </c>
      <c r="AE1067" s="566">
        <f t="shared" si="248"/>
        <v>0.5</v>
      </c>
      <c r="AF1067" s="566">
        <f t="shared" si="249"/>
        <v>0.5</v>
      </c>
      <c r="AG1067" s="566">
        <f t="shared" si="250"/>
        <v>0.5</v>
      </c>
      <c r="AH1067" s="567">
        <f t="shared" si="251"/>
        <v>0.5</v>
      </c>
    </row>
    <row r="1068" spans="18:34" x14ac:dyDescent="0.25">
      <c r="R1068" s="548">
        <v>0.73263888888888895</v>
      </c>
      <c r="S1068" s="564">
        <f t="shared" si="238"/>
        <v>0</v>
      </c>
      <c r="T1068" s="564">
        <f t="shared" si="239"/>
        <v>0</v>
      </c>
      <c r="U1068" s="564">
        <f t="shared" si="240"/>
        <v>0</v>
      </c>
      <c r="V1068" s="564">
        <f t="shared" si="241"/>
        <v>0</v>
      </c>
      <c r="W1068" s="564">
        <f t="shared" si="242"/>
        <v>0</v>
      </c>
      <c r="X1068" s="564">
        <f t="shared" si="243"/>
        <v>0.25</v>
      </c>
      <c r="Y1068" s="565">
        <f t="shared" si="244"/>
        <v>0.25</v>
      </c>
      <c r="Z1068" s="547"/>
      <c r="AA1068" s="548">
        <v>0.73263888888888895</v>
      </c>
      <c r="AB1068" s="566">
        <f t="shared" si="245"/>
        <v>0.5</v>
      </c>
      <c r="AC1068" s="566">
        <f t="shared" si="246"/>
        <v>0.5</v>
      </c>
      <c r="AD1068" s="566">
        <f t="shared" si="247"/>
        <v>0.5</v>
      </c>
      <c r="AE1068" s="566">
        <f t="shared" si="248"/>
        <v>0.5</v>
      </c>
      <c r="AF1068" s="566">
        <f t="shared" si="249"/>
        <v>0.5</v>
      </c>
      <c r="AG1068" s="566">
        <f t="shared" si="250"/>
        <v>0.5</v>
      </c>
      <c r="AH1068" s="567">
        <f t="shared" si="251"/>
        <v>0.5</v>
      </c>
    </row>
    <row r="1069" spans="18:34" x14ac:dyDescent="0.25">
      <c r="R1069" s="548">
        <v>0.73333333333333295</v>
      </c>
      <c r="S1069" s="564">
        <f t="shared" si="238"/>
        <v>0</v>
      </c>
      <c r="T1069" s="564">
        <f t="shared" si="239"/>
        <v>0</v>
      </c>
      <c r="U1069" s="564">
        <f t="shared" si="240"/>
        <v>0</v>
      </c>
      <c r="V1069" s="564">
        <f t="shared" si="241"/>
        <v>0</v>
      </c>
      <c r="W1069" s="564">
        <f t="shared" si="242"/>
        <v>0</v>
      </c>
      <c r="X1069" s="564">
        <f t="shared" si="243"/>
        <v>0.25</v>
      </c>
      <c r="Y1069" s="565">
        <f t="shared" si="244"/>
        <v>0.25</v>
      </c>
      <c r="Z1069" s="547"/>
      <c r="AA1069" s="548">
        <v>0.73333333333333295</v>
      </c>
      <c r="AB1069" s="566">
        <f t="shared" si="245"/>
        <v>0.5</v>
      </c>
      <c r="AC1069" s="566">
        <f t="shared" si="246"/>
        <v>0.5</v>
      </c>
      <c r="AD1069" s="566">
        <f t="shared" si="247"/>
        <v>0.5</v>
      </c>
      <c r="AE1069" s="566">
        <f t="shared" si="248"/>
        <v>0.5</v>
      </c>
      <c r="AF1069" s="566">
        <f t="shared" si="249"/>
        <v>0.5</v>
      </c>
      <c r="AG1069" s="566">
        <f t="shared" si="250"/>
        <v>0.5</v>
      </c>
      <c r="AH1069" s="567">
        <f t="shared" si="251"/>
        <v>0.5</v>
      </c>
    </row>
    <row r="1070" spans="18:34" x14ac:dyDescent="0.25">
      <c r="R1070" s="548">
        <v>0.73402777777777695</v>
      </c>
      <c r="S1070" s="564">
        <f t="shared" si="238"/>
        <v>0</v>
      </c>
      <c r="T1070" s="564">
        <f t="shared" si="239"/>
        <v>0</v>
      </c>
      <c r="U1070" s="564">
        <f t="shared" si="240"/>
        <v>0</v>
      </c>
      <c r="V1070" s="564">
        <f t="shared" si="241"/>
        <v>0</v>
      </c>
      <c r="W1070" s="564">
        <f t="shared" si="242"/>
        <v>0</v>
      </c>
      <c r="X1070" s="564">
        <f t="shared" si="243"/>
        <v>0.25</v>
      </c>
      <c r="Y1070" s="565">
        <f t="shared" si="244"/>
        <v>0.25</v>
      </c>
      <c r="Z1070" s="547"/>
      <c r="AA1070" s="548">
        <v>0.73402777777777695</v>
      </c>
      <c r="AB1070" s="566">
        <f t="shared" si="245"/>
        <v>0.5</v>
      </c>
      <c r="AC1070" s="566">
        <f t="shared" si="246"/>
        <v>0.5</v>
      </c>
      <c r="AD1070" s="566">
        <f t="shared" si="247"/>
        <v>0.5</v>
      </c>
      <c r="AE1070" s="566">
        <f t="shared" si="248"/>
        <v>0.5</v>
      </c>
      <c r="AF1070" s="566">
        <f t="shared" si="249"/>
        <v>0.5</v>
      </c>
      <c r="AG1070" s="566">
        <f t="shared" si="250"/>
        <v>0.5</v>
      </c>
      <c r="AH1070" s="567">
        <f t="shared" si="251"/>
        <v>0.5</v>
      </c>
    </row>
    <row r="1071" spans="18:34" x14ac:dyDescent="0.25">
      <c r="R1071" s="548">
        <v>0.73472222222222205</v>
      </c>
      <c r="S1071" s="564">
        <f t="shared" si="238"/>
        <v>0</v>
      </c>
      <c r="T1071" s="564">
        <f t="shared" si="239"/>
        <v>0</v>
      </c>
      <c r="U1071" s="564">
        <f t="shared" si="240"/>
        <v>0</v>
      </c>
      <c r="V1071" s="564">
        <f t="shared" si="241"/>
        <v>0</v>
      </c>
      <c r="W1071" s="564">
        <f t="shared" si="242"/>
        <v>0</v>
      </c>
      <c r="X1071" s="564">
        <f t="shared" si="243"/>
        <v>0.25</v>
      </c>
      <c r="Y1071" s="565">
        <f t="shared" si="244"/>
        <v>0.25</v>
      </c>
      <c r="Z1071" s="547"/>
      <c r="AA1071" s="548">
        <v>0.73472222222222205</v>
      </c>
      <c r="AB1071" s="566">
        <f t="shared" si="245"/>
        <v>0.5</v>
      </c>
      <c r="AC1071" s="566">
        <f t="shared" si="246"/>
        <v>0.5</v>
      </c>
      <c r="AD1071" s="566">
        <f t="shared" si="247"/>
        <v>0.5</v>
      </c>
      <c r="AE1071" s="566">
        <f t="shared" si="248"/>
        <v>0.5</v>
      </c>
      <c r="AF1071" s="566">
        <f t="shared" si="249"/>
        <v>0.5</v>
      </c>
      <c r="AG1071" s="566">
        <f t="shared" si="250"/>
        <v>0.5</v>
      </c>
      <c r="AH1071" s="567">
        <f t="shared" si="251"/>
        <v>0.5</v>
      </c>
    </row>
    <row r="1072" spans="18:34" x14ac:dyDescent="0.25">
      <c r="R1072" s="548">
        <v>0.73541666666666605</v>
      </c>
      <c r="S1072" s="564">
        <f t="shared" si="238"/>
        <v>0</v>
      </c>
      <c r="T1072" s="564">
        <f t="shared" si="239"/>
        <v>0</v>
      </c>
      <c r="U1072" s="564">
        <f t="shared" si="240"/>
        <v>0</v>
      </c>
      <c r="V1072" s="564">
        <f t="shared" si="241"/>
        <v>0</v>
      </c>
      <c r="W1072" s="564">
        <f t="shared" si="242"/>
        <v>0</v>
      </c>
      <c r="X1072" s="564">
        <f t="shared" si="243"/>
        <v>0.25</v>
      </c>
      <c r="Y1072" s="565">
        <f t="shared" si="244"/>
        <v>0.25</v>
      </c>
      <c r="Z1072" s="547"/>
      <c r="AA1072" s="548">
        <v>0.73541666666666605</v>
      </c>
      <c r="AB1072" s="566">
        <f t="shared" si="245"/>
        <v>0.5</v>
      </c>
      <c r="AC1072" s="566">
        <f t="shared" si="246"/>
        <v>0.5</v>
      </c>
      <c r="AD1072" s="566">
        <f t="shared" si="247"/>
        <v>0.5</v>
      </c>
      <c r="AE1072" s="566">
        <f t="shared" si="248"/>
        <v>0.5</v>
      </c>
      <c r="AF1072" s="566">
        <f t="shared" si="249"/>
        <v>0.5</v>
      </c>
      <c r="AG1072" s="566">
        <f t="shared" si="250"/>
        <v>0.5</v>
      </c>
      <c r="AH1072" s="567">
        <f t="shared" si="251"/>
        <v>0.5</v>
      </c>
    </row>
    <row r="1073" spans="18:34" x14ac:dyDescent="0.25">
      <c r="R1073" s="548">
        <v>0.73611111111111105</v>
      </c>
      <c r="S1073" s="564">
        <f t="shared" si="238"/>
        <v>0</v>
      </c>
      <c r="T1073" s="564">
        <f t="shared" si="239"/>
        <v>0</v>
      </c>
      <c r="U1073" s="564">
        <f t="shared" si="240"/>
        <v>0</v>
      </c>
      <c r="V1073" s="564">
        <f t="shared" si="241"/>
        <v>0</v>
      </c>
      <c r="W1073" s="564">
        <f t="shared" si="242"/>
        <v>0</v>
      </c>
      <c r="X1073" s="564">
        <f t="shared" si="243"/>
        <v>0.25</v>
      </c>
      <c r="Y1073" s="565">
        <f t="shared" si="244"/>
        <v>0.25</v>
      </c>
      <c r="Z1073" s="547"/>
      <c r="AA1073" s="548">
        <v>0.73611111111111105</v>
      </c>
      <c r="AB1073" s="566">
        <f t="shared" si="245"/>
        <v>0.5</v>
      </c>
      <c r="AC1073" s="566">
        <f t="shared" si="246"/>
        <v>0.5</v>
      </c>
      <c r="AD1073" s="566">
        <f t="shared" si="247"/>
        <v>0.5</v>
      </c>
      <c r="AE1073" s="566">
        <f t="shared" si="248"/>
        <v>0.5</v>
      </c>
      <c r="AF1073" s="566">
        <f t="shared" si="249"/>
        <v>0.5</v>
      </c>
      <c r="AG1073" s="566">
        <f t="shared" si="250"/>
        <v>0.5</v>
      </c>
      <c r="AH1073" s="567">
        <f t="shared" si="251"/>
        <v>0.5</v>
      </c>
    </row>
    <row r="1074" spans="18:34" x14ac:dyDescent="0.25">
      <c r="R1074" s="548">
        <v>0.73680555555555505</v>
      </c>
      <c r="S1074" s="564">
        <f t="shared" si="238"/>
        <v>0</v>
      </c>
      <c r="T1074" s="564">
        <f t="shared" si="239"/>
        <v>0</v>
      </c>
      <c r="U1074" s="564">
        <f t="shared" si="240"/>
        <v>0</v>
      </c>
      <c r="V1074" s="564">
        <f t="shared" si="241"/>
        <v>0</v>
      </c>
      <c r="W1074" s="564">
        <f t="shared" si="242"/>
        <v>0</v>
      </c>
      <c r="X1074" s="564">
        <f t="shared" si="243"/>
        <v>0.25</v>
      </c>
      <c r="Y1074" s="565">
        <f t="shared" si="244"/>
        <v>0.25</v>
      </c>
      <c r="Z1074" s="547"/>
      <c r="AA1074" s="548">
        <v>0.73680555555555505</v>
      </c>
      <c r="AB1074" s="566">
        <f t="shared" si="245"/>
        <v>0.5</v>
      </c>
      <c r="AC1074" s="566">
        <f t="shared" si="246"/>
        <v>0.5</v>
      </c>
      <c r="AD1074" s="566">
        <f t="shared" si="247"/>
        <v>0.5</v>
      </c>
      <c r="AE1074" s="566">
        <f t="shared" si="248"/>
        <v>0.5</v>
      </c>
      <c r="AF1074" s="566">
        <f t="shared" si="249"/>
        <v>0.5</v>
      </c>
      <c r="AG1074" s="566">
        <f t="shared" si="250"/>
        <v>0.5</v>
      </c>
      <c r="AH1074" s="567">
        <f t="shared" si="251"/>
        <v>0.5</v>
      </c>
    </row>
    <row r="1075" spans="18:34" x14ac:dyDescent="0.25">
      <c r="R1075" s="548">
        <v>0.73750000000000004</v>
      </c>
      <c r="S1075" s="564">
        <f t="shared" si="238"/>
        <v>0</v>
      </c>
      <c r="T1075" s="564">
        <f t="shared" si="239"/>
        <v>0</v>
      </c>
      <c r="U1075" s="564">
        <f t="shared" si="240"/>
        <v>0</v>
      </c>
      <c r="V1075" s="564">
        <f t="shared" si="241"/>
        <v>0</v>
      </c>
      <c r="W1075" s="564">
        <f t="shared" si="242"/>
        <v>0</v>
      </c>
      <c r="X1075" s="564">
        <f t="shared" si="243"/>
        <v>0.25</v>
      </c>
      <c r="Y1075" s="565">
        <f t="shared" si="244"/>
        <v>0.25</v>
      </c>
      <c r="Z1075" s="547"/>
      <c r="AA1075" s="548">
        <v>0.73750000000000004</v>
      </c>
      <c r="AB1075" s="566">
        <f t="shared" si="245"/>
        <v>0.5</v>
      </c>
      <c r="AC1075" s="566">
        <f t="shared" si="246"/>
        <v>0.5</v>
      </c>
      <c r="AD1075" s="566">
        <f t="shared" si="247"/>
        <v>0.5</v>
      </c>
      <c r="AE1075" s="566">
        <f t="shared" si="248"/>
        <v>0.5</v>
      </c>
      <c r="AF1075" s="566">
        <f t="shared" si="249"/>
        <v>0.5</v>
      </c>
      <c r="AG1075" s="566">
        <f t="shared" si="250"/>
        <v>0.5</v>
      </c>
      <c r="AH1075" s="567">
        <f t="shared" si="251"/>
        <v>0.5</v>
      </c>
    </row>
    <row r="1076" spans="18:34" x14ac:dyDescent="0.25">
      <c r="R1076" s="548">
        <v>0.73819444444444404</v>
      </c>
      <c r="S1076" s="564">
        <f t="shared" si="238"/>
        <v>0</v>
      </c>
      <c r="T1076" s="564">
        <f t="shared" si="239"/>
        <v>0</v>
      </c>
      <c r="U1076" s="564">
        <f t="shared" si="240"/>
        <v>0</v>
      </c>
      <c r="V1076" s="564">
        <f t="shared" si="241"/>
        <v>0</v>
      </c>
      <c r="W1076" s="564">
        <f t="shared" si="242"/>
        <v>0</v>
      </c>
      <c r="X1076" s="564">
        <f t="shared" si="243"/>
        <v>0.25</v>
      </c>
      <c r="Y1076" s="565">
        <f t="shared" si="244"/>
        <v>0.25</v>
      </c>
      <c r="Z1076" s="547"/>
      <c r="AA1076" s="548">
        <v>0.73819444444444404</v>
      </c>
      <c r="AB1076" s="566">
        <f t="shared" si="245"/>
        <v>0.5</v>
      </c>
      <c r="AC1076" s="566">
        <f t="shared" si="246"/>
        <v>0.5</v>
      </c>
      <c r="AD1076" s="566">
        <f t="shared" si="247"/>
        <v>0.5</v>
      </c>
      <c r="AE1076" s="566">
        <f t="shared" si="248"/>
        <v>0.5</v>
      </c>
      <c r="AF1076" s="566">
        <f t="shared" si="249"/>
        <v>0.5</v>
      </c>
      <c r="AG1076" s="566">
        <f t="shared" si="250"/>
        <v>0.5</v>
      </c>
      <c r="AH1076" s="567">
        <f t="shared" si="251"/>
        <v>0.5</v>
      </c>
    </row>
    <row r="1077" spans="18:34" x14ac:dyDescent="0.25">
      <c r="R1077" s="548">
        <v>0.73888888888888804</v>
      </c>
      <c r="S1077" s="564">
        <f t="shared" si="238"/>
        <v>0</v>
      </c>
      <c r="T1077" s="564">
        <f t="shared" si="239"/>
        <v>0</v>
      </c>
      <c r="U1077" s="564">
        <f t="shared" si="240"/>
        <v>0</v>
      </c>
      <c r="V1077" s="564">
        <f t="shared" si="241"/>
        <v>0</v>
      </c>
      <c r="W1077" s="564">
        <f t="shared" si="242"/>
        <v>0</v>
      </c>
      <c r="X1077" s="564">
        <f t="shared" si="243"/>
        <v>0.25</v>
      </c>
      <c r="Y1077" s="565">
        <f t="shared" si="244"/>
        <v>0.25</v>
      </c>
      <c r="Z1077" s="547"/>
      <c r="AA1077" s="548">
        <v>0.73888888888888804</v>
      </c>
      <c r="AB1077" s="566">
        <f t="shared" si="245"/>
        <v>0.5</v>
      </c>
      <c r="AC1077" s="566">
        <f t="shared" si="246"/>
        <v>0.5</v>
      </c>
      <c r="AD1077" s="566">
        <f t="shared" si="247"/>
        <v>0.5</v>
      </c>
      <c r="AE1077" s="566">
        <f t="shared" si="248"/>
        <v>0.5</v>
      </c>
      <c r="AF1077" s="566">
        <f t="shared" si="249"/>
        <v>0.5</v>
      </c>
      <c r="AG1077" s="566">
        <f t="shared" si="250"/>
        <v>0.5</v>
      </c>
      <c r="AH1077" s="567">
        <f t="shared" si="251"/>
        <v>0.5</v>
      </c>
    </row>
    <row r="1078" spans="18:34" x14ac:dyDescent="0.25">
      <c r="R1078" s="548">
        <v>0.73958333333333304</v>
      </c>
      <c r="S1078" s="564">
        <f t="shared" si="238"/>
        <v>0</v>
      </c>
      <c r="T1078" s="564">
        <f t="shared" si="239"/>
        <v>0</v>
      </c>
      <c r="U1078" s="564">
        <f t="shared" si="240"/>
        <v>0</v>
      </c>
      <c r="V1078" s="564">
        <f t="shared" si="241"/>
        <v>0</v>
      </c>
      <c r="W1078" s="564">
        <f t="shared" si="242"/>
        <v>0</v>
      </c>
      <c r="X1078" s="564">
        <f t="shared" si="243"/>
        <v>0.25</v>
      </c>
      <c r="Y1078" s="565">
        <f t="shared" si="244"/>
        <v>0.25</v>
      </c>
      <c r="Z1078" s="547"/>
      <c r="AA1078" s="548">
        <v>0.73958333333333304</v>
      </c>
      <c r="AB1078" s="566">
        <f t="shared" si="245"/>
        <v>0.5</v>
      </c>
      <c r="AC1078" s="566">
        <f t="shared" si="246"/>
        <v>0.5</v>
      </c>
      <c r="AD1078" s="566">
        <f t="shared" si="247"/>
        <v>0.5</v>
      </c>
      <c r="AE1078" s="566">
        <f t="shared" si="248"/>
        <v>0.5</v>
      </c>
      <c r="AF1078" s="566">
        <f t="shared" si="249"/>
        <v>0.5</v>
      </c>
      <c r="AG1078" s="566">
        <f t="shared" si="250"/>
        <v>0.5</v>
      </c>
      <c r="AH1078" s="567">
        <f t="shared" si="251"/>
        <v>0.5</v>
      </c>
    </row>
    <row r="1079" spans="18:34" x14ac:dyDescent="0.25">
      <c r="R1079" s="548">
        <v>0.74027777777777704</v>
      </c>
      <c r="S1079" s="564">
        <f t="shared" si="238"/>
        <v>0</v>
      </c>
      <c r="T1079" s="564">
        <f t="shared" si="239"/>
        <v>0</v>
      </c>
      <c r="U1079" s="564">
        <f t="shared" si="240"/>
        <v>0</v>
      </c>
      <c r="V1079" s="564">
        <f t="shared" si="241"/>
        <v>0</v>
      </c>
      <c r="W1079" s="564">
        <f t="shared" si="242"/>
        <v>0</v>
      </c>
      <c r="X1079" s="564">
        <f t="shared" si="243"/>
        <v>0.25</v>
      </c>
      <c r="Y1079" s="565">
        <f t="shared" si="244"/>
        <v>0.25</v>
      </c>
      <c r="Z1079" s="547"/>
      <c r="AA1079" s="548">
        <v>0.74027777777777704</v>
      </c>
      <c r="AB1079" s="566">
        <f t="shared" si="245"/>
        <v>0.5</v>
      </c>
      <c r="AC1079" s="566">
        <f t="shared" si="246"/>
        <v>0.5</v>
      </c>
      <c r="AD1079" s="566">
        <f t="shared" si="247"/>
        <v>0.5</v>
      </c>
      <c r="AE1079" s="566">
        <f t="shared" si="248"/>
        <v>0.5</v>
      </c>
      <c r="AF1079" s="566">
        <f t="shared" si="249"/>
        <v>0.5</v>
      </c>
      <c r="AG1079" s="566">
        <f t="shared" si="250"/>
        <v>0.5</v>
      </c>
      <c r="AH1079" s="567">
        <f t="shared" si="251"/>
        <v>0.5</v>
      </c>
    </row>
    <row r="1080" spans="18:34" x14ac:dyDescent="0.25">
      <c r="R1080" s="548">
        <v>0.74097222222222203</v>
      </c>
      <c r="S1080" s="564">
        <f t="shared" si="238"/>
        <v>0</v>
      </c>
      <c r="T1080" s="564">
        <f t="shared" si="239"/>
        <v>0</v>
      </c>
      <c r="U1080" s="564">
        <f t="shared" si="240"/>
        <v>0</v>
      </c>
      <c r="V1080" s="564">
        <f t="shared" si="241"/>
        <v>0</v>
      </c>
      <c r="W1080" s="564">
        <f t="shared" si="242"/>
        <v>0</v>
      </c>
      <c r="X1080" s="564">
        <f t="shared" si="243"/>
        <v>0.25</v>
      </c>
      <c r="Y1080" s="565">
        <f t="shared" si="244"/>
        <v>0.25</v>
      </c>
      <c r="Z1080" s="547"/>
      <c r="AA1080" s="548">
        <v>0.74097222222222203</v>
      </c>
      <c r="AB1080" s="566">
        <f t="shared" si="245"/>
        <v>0.5</v>
      </c>
      <c r="AC1080" s="566">
        <f t="shared" si="246"/>
        <v>0.5</v>
      </c>
      <c r="AD1080" s="566">
        <f t="shared" si="247"/>
        <v>0.5</v>
      </c>
      <c r="AE1080" s="566">
        <f t="shared" si="248"/>
        <v>0.5</v>
      </c>
      <c r="AF1080" s="566">
        <f t="shared" si="249"/>
        <v>0.5</v>
      </c>
      <c r="AG1080" s="566">
        <f t="shared" si="250"/>
        <v>0.5</v>
      </c>
      <c r="AH1080" s="567">
        <f t="shared" si="251"/>
        <v>0.5</v>
      </c>
    </row>
    <row r="1081" spans="18:34" x14ac:dyDescent="0.25">
      <c r="R1081" s="548">
        <v>0.74166666666666603</v>
      </c>
      <c r="S1081" s="564">
        <f t="shared" si="238"/>
        <v>0</v>
      </c>
      <c r="T1081" s="564">
        <f t="shared" si="239"/>
        <v>0</v>
      </c>
      <c r="U1081" s="564">
        <f t="shared" si="240"/>
        <v>0</v>
      </c>
      <c r="V1081" s="564">
        <f t="shared" si="241"/>
        <v>0</v>
      </c>
      <c r="W1081" s="564">
        <f t="shared" si="242"/>
        <v>0</v>
      </c>
      <c r="X1081" s="564">
        <f t="shared" si="243"/>
        <v>0.25</v>
      </c>
      <c r="Y1081" s="565">
        <f t="shared" si="244"/>
        <v>0.25</v>
      </c>
      <c r="Z1081" s="547"/>
      <c r="AA1081" s="548">
        <v>0.74166666666666603</v>
      </c>
      <c r="AB1081" s="566">
        <f t="shared" si="245"/>
        <v>0.5</v>
      </c>
      <c r="AC1081" s="566">
        <f t="shared" si="246"/>
        <v>0.5</v>
      </c>
      <c r="AD1081" s="566">
        <f t="shared" si="247"/>
        <v>0.5</v>
      </c>
      <c r="AE1081" s="566">
        <f t="shared" si="248"/>
        <v>0.5</v>
      </c>
      <c r="AF1081" s="566">
        <f t="shared" si="249"/>
        <v>0.5</v>
      </c>
      <c r="AG1081" s="566">
        <f t="shared" si="250"/>
        <v>0.5</v>
      </c>
      <c r="AH1081" s="567">
        <f t="shared" si="251"/>
        <v>0.5</v>
      </c>
    </row>
    <row r="1082" spans="18:34" x14ac:dyDescent="0.25">
      <c r="R1082" s="548">
        <v>0.74236111111111103</v>
      </c>
      <c r="S1082" s="564">
        <f t="shared" si="238"/>
        <v>0</v>
      </c>
      <c r="T1082" s="564">
        <f t="shared" si="239"/>
        <v>0</v>
      </c>
      <c r="U1082" s="564">
        <f t="shared" si="240"/>
        <v>0</v>
      </c>
      <c r="V1082" s="564">
        <f t="shared" si="241"/>
        <v>0</v>
      </c>
      <c r="W1082" s="564">
        <f t="shared" si="242"/>
        <v>0</v>
      </c>
      <c r="X1082" s="564">
        <f t="shared" si="243"/>
        <v>0.25</v>
      </c>
      <c r="Y1082" s="565">
        <f t="shared" si="244"/>
        <v>0.25</v>
      </c>
      <c r="Z1082" s="547"/>
      <c r="AA1082" s="548">
        <v>0.74236111111111103</v>
      </c>
      <c r="AB1082" s="566">
        <f t="shared" si="245"/>
        <v>0.5</v>
      </c>
      <c r="AC1082" s="566">
        <f t="shared" si="246"/>
        <v>0.5</v>
      </c>
      <c r="AD1082" s="566">
        <f t="shared" si="247"/>
        <v>0.5</v>
      </c>
      <c r="AE1082" s="566">
        <f t="shared" si="248"/>
        <v>0.5</v>
      </c>
      <c r="AF1082" s="566">
        <f t="shared" si="249"/>
        <v>0.5</v>
      </c>
      <c r="AG1082" s="566">
        <f t="shared" si="250"/>
        <v>0.5</v>
      </c>
      <c r="AH1082" s="567">
        <f t="shared" si="251"/>
        <v>0.5</v>
      </c>
    </row>
    <row r="1083" spans="18:34" x14ac:dyDescent="0.25">
      <c r="R1083" s="548">
        <v>0.74305555555555503</v>
      </c>
      <c r="S1083" s="564">
        <f t="shared" si="238"/>
        <v>0</v>
      </c>
      <c r="T1083" s="564">
        <f t="shared" si="239"/>
        <v>0</v>
      </c>
      <c r="U1083" s="564">
        <f t="shared" si="240"/>
        <v>0</v>
      </c>
      <c r="V1083" s="564">
        <f t="shared" si="241"/>
        <v>0</v>
      </c>
      <c r="W1083" s="564">
        <f t="shared" si="242"/>
        <v>0</v>
      </c>
      <c r="X1083" s="564">
        <f t="shared" si="243"/>
        <v>0.25</v>
      </c>
      <c r="Y1083" s="565">
        <f t="shared" si="244"/>
        <v>0.25</v>
      </c>
      <c r="Z1083" s="547"/>
      <c r="AA1083" s="548">
        <v>0.74305555555555503</v>
      </c>
      <c r="AB1083" s="566">
        <f t="shared" si="245"/>
        <v>0.5</v>
      </c>
      <c r="AC1083" s="566">
        <f t="shared" si="246"/>
        <v>0.5</v>
      </c>
      <c r="AD1083" s="566">
        <f t="shared" si="247"/>
        <v>0.5</v>
      </c>
      <c r="AE1083" s="566">
        <f t="shared" si="248"/>
        <v>0.5</v>
      </c>
      <c r="AF1083" s="566">
        <f t="shared" si="249"/>
        <v>0.5</v>
      </c>
      <c r="AG1083" s="566">
        <f t="shared" si="250"/>
        <v>0.5</v>
      </c>
      <c r="AH1083" s="567">
        <f t="shared" si="251"/>
        <v>0.5</v>
      </c>
    </row>
    <row r="1084" spans="18:34" x14ac:dyDescent="0.25">
      <c r="R1084" s="548">
        <v>0.74375000000000002</v>
      </c>
      <c r="S1084" s="564">
        <f t="shared" si="238"/>
        <v>0</v>
      </c>
      <c r="T1084" s="564">
        <f t="shared" si="239"/>
        <v>0</v>
      </c>
      <c r="U1084" s="564">
        <f t="shared" si="240"/>
        <v>0</v>
      </c>
      <c r="V1084" s="564">
        <f t="shared" si="241"/>
        <v>0</v>
      </c>
      <c r="W1084" s="564">
        <f t="shared" si="242"/>
        <v>0</v>
      </c>
      <c r="X1084" s="564">
        <f t="shared" si="243"/>
        <v>0.25</v>
      </c>
      <c r="Y1084" s="565">
        <f t="shared" si="244"/>
        <v>0.25</v>
      </c>
      <c r="Z1084" s="547"/>
      <c r="AA1084" s="548">
        <v>0.74375000000000002</v>
      </c>
      <c r="AB1084" s="566">
        <f t="shared" si="245"/>
        <v>0.5</v>
      </c>
      <c r="AC1084" s="566">
        <f t="shared" si="246"/>
        <v>0.5</v>
      </c>
      <c r="AD1084" s="566">
        <f t="shared" si="247"/>
        <v>0.5</v>
      </c>
      <c r="AE1084" s="566">
        <f t="shared" si="248"/>
        <v>0.5</v>
      </c>
      <c r="AF1084" s="566">
        <f t="shared" si="249"/>
        <v>0.5</v>
      </c>
      <c r="AG1084" s="566">
        <f t="shared" si="250"/>
        <v>0.5</v>
      </c>
      <c r="AH1084" s="567">
        <f t="shared" si="251"/>
        <v>0.5</v>
      </c>
    </row>
    <row r="1085" spans="18:34" x14ac:dyDescent="0.25">
      <c r="R1085" s="548">
        <v>0.74444444444444402</v>
      </c>
      <c r="S1085" s="564">
        <f t="shared" si="238"/>
        <v>0</v>
      </c>
      <c r="T1085" s="564">
        <f t="shared" si="239"/>
        <v>0</v>
      </c>
      <c r="U1085" s="564">
        <f t="shared" si="240"/>
        <v>0</v>
      </c>
      <c r="V1085" s="564">
        <f t="shared" si="241"/>
        <v>0</v>
      </c>
      <c r="W1085" s="564">
        <f t="shared" si="242"/>
        <v>0</v>
      </c>
      <c r="X1085" s="564">
        <f t="shared" si="243"/>
        <v>0.25</v>
      </c>
      <c r="Y1085" s="565">
        <f t="shared" si="244"/>
        <v>0.25</v>
      </c>
      <c r="Z1085" s="547"/>
      <c r="AA1085" s="548">
        <v>0.74444444444444402</v>
      </c>
      <c r="AB1085" s="566">
        <f t="shared" si="245"/>
        <v>0.5</v>
      </c>
      <c r="AC1085" s="566">
        <f t="shared" si="246"/>
        <v>0.5</v>
      </c>
      <c r="AD1085" s="566">
        <f t="shared" si="247"/>
        <v>0.5</v>
      </c>
      <c r="AE1085" s="566">
        <f t="shared" si="248"/>
        <v>0.5</v>
      </c>
      <c r="AF1085" s="566">
        <f t="shared" si="249"/>
        <v>0.5</v>
      </c>
      <c r="AG1085" s="566">
        <f t="shared" si="250"/>
        <v>0.5</v>
      </c>
      <c r="AH1085" s="567">
        <f t="shared" si="251"/>
        <v>0.5</v>
      </c>
    </row>
    <row r="1086" spans="18:34" x14ac:dyDescent="0.25">
      <c r="R1086" s="548">
        <v>0.74513888888888802</v>
      </c>
      <c r="S1086" s="564">
        <f t="shared" si="238"/>
        <v>0</v>
      </c>
      <c r="T1086" s="564">
        <f t="shared" si="239"/>
        <v>0</v>
      </c>
      <c r="U1086" s="564">
        <f t="shared" si="240"/>
        <v>0</v>
      </c>
      <c r="V1086" s="564">
        <f t="shared" si="241"/>
        <v>0</v>
      </c>
      <c r="W1086" s="564">
        <f t="shared" si="242"/>
        <v>0</v>
      </c>
      <c r="X1086" s="564">
        <f t="shared" si="243"/>
        <v>0.25</v>
      </c>
      <c r="Y1086" s="565">
        <f t="shared" si="244"/>
        <v>0.25</v>
      </c>
      <c r="Z1086" s="547"/>
      <c r="AA1086" s="548">
        <v>0.74513888888888802</v>
      </c>
      <c r="AB1086" s="566">
        <f t="shared" si="245"/>
        <v>0.5</v>
      </c>
      <c r="AC1086" s="566">
        <f t="shared" si="246"/>
        <v>0.5</v>
      </c>
      <c r="AD1086" s="566">
        <f t="shared" si="247"/>
        <v>0.5</v>
      </c>
      <c r="AE1086" s="566">
        <f t="shared" si="248"/>
        <v>0.5</v>
      </c>
      <c r="AF1086" s="566">
        <f t="shared" si="249"/>
        <v>0.5</v>
      </c>
      <c r="AG1086" s="566">
        <f t="shared" si="250"/>
        <v>0.5</v>
      </c>
      <c r="AH1086" s="567">
        <f t="shared" si="251"/>
        <v>0.5</v>
      </c>
    </row>
    <row r="1087" spans="18:34" x14ac:dyDescent="0.25">
      <c r="R1087" s="548">
        <v>0.74583333333333302</v>
      </c>
      <c r="S1087" s="564">
        <f t="shared" si="238"/>
        <v>0</v>
      </c>
      <c r="T1087" s="564">
        <f t="shared" si="239"/>
        <v>0</v>
      </c>
      <c r="U1087" s="564">
        <f t="shared" si="240"/>
        <v>0</v>
      </c>
      <c r="V1087" s="564">
        <f t="shared" si="241"/>
        <v>0</v>
      </c>
      <c r="W1087" s="564">
        <f t="shared" si="242"/>
        <v>0</v>
      </c>
      <c r="X1087" s="564">
        <f t="shared" si="243"/>
        <v>0.25</v>
      </c>
      <c r="Y1087" s="565">
        <f t="shared" si="244"/>
        <v>0.25</v>
      </c>
      <c r="Z1087" s="547"/>
      <c r="AA1087" s="548">
        <v>0.74583333333333302</v>
      </c>
      <c r="AB1087" s="566">
        <f t="shared" si="245"/>
        <v>0.5</v>
      </c>
      <c r="AC1087" s="566">
        <f t="shared" si="246"/>
        <v>0.5</v>
      </c>
      <c r="AD1087" s="566">
        <f t="shared" si="247"/>
        <v>0.5</v>
      </c>
      <c r="AE1087" s="566">
        <f t="shared" si="248"/>
        <v>0.5</v>
      </c>
      <c r="AF1087" s="566">
        <f t="shared" si="249"/>
        <v>0.5</v>
      </c>
      <c r="AG1087" s="566">
        <f t="shared" si="250"/>
        <v>0.5</v>
      </c>
      <c r="AH1087" s="567">
        <f t="shared" si="251"/>
        <v>0.5</v>
      </c>
    </row>
    <row r="1088" spans="18:34" x14ac:dyDescent="0.25">
      <c r="R1088" s="548">
        <v>0.74652777777777701</v>
      </c>
      <c r="S1088" s="564">
        <f t="shared" si="238"/>
        <v>0</v>
      </c>
      <c r="T1088" s="564">
        <f t="shared" si="239"/>
        <v>0</v>
      </c>
      <c r="U1088" s="564">
        <f t="shared" si="240"/>
        <v>0</v>
      </c>
      <c r="V1088" s="564">
        <f t="shared" si="241"/>
        <v>0</v>
      </c>
      <c r="W1088" s="564">
        <f t="shared" si="242"/>
        <v>0</v>
      </c>
      <c r="X1088" s="564">
        <f t="shared" si="243"/>
        <v>0.25</v>
      </c>
      <c r="Y1088" s="565">
        <f t="shared" si="244"/>
        <v>0.25</v>
      </c>
      <c r="Z1088" s="547"/>
      <c r="AA1088" s="548">
        <v>0.74652777777777701</v>
      </c>
      <c r="AB1088" s="566">
        <f t="shared" si="245"/>
        <v>0.5</v>
      </c>
      <c r="AC1088" s="566">
        <f t="shared" si="246"/>
        <v>0.5</v>
      </c>
      <c r="AD1088" s="566">
        <f t="shared" si="247"/>
        <v>0.5</v>
      </c>
      <c r="AE1088" s="566">
        <f t="shared" si="248"/>
        <v>0.5</v>
      </c>
      <c r="AF1088" s="566">
        <f t="shared" si="249"/>
        <v>0.5</v>
      </c>
      <c r="AG1088" s="566">
        <f t="shared" si="250"/>
        <v>0.5</v>
      </c>
      <c r="AH1088" s="567">
        <f t="shared" si="251"/>
        <v>0.5</v>
      </c>
    </row>
    <row r="1089" spans="18:34" x14ac:dyDescent="0.25">
      <c r="R1089" s="548">
        <v>0.74722222222222201</v>
      </c>
      <c r="S1089" s="564">
        <f t="shared" si="238"/>
        <v>0</v>
      </c>
      <c r="T1089" s="564">
        <f t="shared" si="239"/>
        <v>0</v>
      </c>
      <c r="U1089" s="564">
        <f t="shared" si="240"/>
        <v>0</v>
      </c>
      <c r="V1089" s="564">
        <f t="shared" si="241"/>
        <v>0</v>
      </c>
      <c r="W1089" s="564">
        <f t="shared" si="242"/>
        <v>0</v>
      </c>
      <c r="X1089" s="564">
        <f t="shared" si="243"/>
        <v>0.25</v>
      </c>
      <c r="Y1089" s="565">
        <f t="shared" si="244"/>
        <v>0.25</v>
      </c>
      <c r="Z1089" s="547"/>
      <c r="AA1089" s="548">
        <v>0.74722222222222201</v>
      </c>
      <c r="AB1089" s="566">
        <f t="shared" si="245"/>
        <v>0.5</v>
      </c>
      <c r="AC1089" s="566">
        <f t="shared" si="246"/>
        <v>0.5</v>
      </c>
      <c r="AD1089" s="566">
        <f t="shared" si="247"/>
        <v>0.5</v>
      </c>
      <c r="AE1089" s="566">
        <f t="shared" si="248"/>
        <v>0.5</v>
      </c>
      <c r="AF1089" s="566">
        <f t="shared" si="249"/>
        <v>0.5</v>
      </c>
      <c r="AG1089" s="566">
        <f t="shared" si="250"/>
        <v>0.5</v>
      </c>
      <c r="AH1089" s="567">
        <f t="shared" si="251"/>
        <v>0.5</v>
      </c>
    </row>
    <row r="1090" spans="18:34" x14ac:dyDescent="0.25">
      <c r="R1090" s="548">
        <v>0.74791666666666601</v>
      </c>
      <c r="S1090" s="564">
        <f t="shared" si="238"/>
        <v>0</v>
      </c>
      <c r="T1090" s="564">
        <f t="shared" si="239"/>
        <v>0</v>
      </c>
      <c r="U1090" s="564">
        <f t="shared" si="240"/>
        <v>0</v>
      </c>
      <c r="V1090" s="564">
        <f t="shared" si="241"/>
        <v>0</v>
      </c>
      <c r="W1090" s="564">
        <f t="shared" si="242"/>
        <v>0</v>
      </c>
      <c r="X1090" s="564">
        <f t="shared" si="243"/>
        <v>0.25</v>
      </c>
      <c r="Y1090" s="565">
        <f t="shared" si="244"/>
        <v>0.25</v>
      </c>
      <c r="Z1090" s="547"/>
      <c r="AA1090" s="548">
        <v>0.74791666666666601</v>
      </c>
      <c r="AB1090" s="566">
        <f t="shared" si="245"/>
        <v>0.5</v>
      </c>
      <c r="AC1090" s="566">
        <f t="shared" si="246"/>
        <v>0.5</v>
      </c>
      <c r="AD1090" s="566">
        <f t="shared" si="247"/>
        <v>0.5</v>
      </c>
      <c r="AE1090" s="566">
        <f t="shared" si="248"/>
        <v>0.5</v>
      </c>
      <c r="AF1090" s="566">
        <f t="shared" si="249"/>
        <v>0.5</v>
      </c>
      <c r="AG1090" s="566">
        <f t="shared" si="250"/>
        <v>0.5</v>
      </c>
      <c r="AH1090" s="567">
        <f t="shared" si="251"/>
        <v>0.5</v>
      </c>
    </row>
    <row r="1091" spans="18:34" x14ac:dyDescent="0.25">
      <c r="R1091" s="548">
        <v>0.74861111111111101</v>
      </c>
      <c r="S1091" s="564">
        <f t="shared" si="238"/>
        <v>0</v>
      </c>
      <c r="T1091" s="564">
        <f t="shared" si="239"/>
        <v>0</v>
      </c>
      <c r="U1091" s="564">
        <f t="shared" si="240"/>
        <v>0</v>
      </c>
      <c r="V1091" s="564">
        <f t="shared" si="241"/>
        <v>0</v>
      </c>
      <c r="W1091" s="564">
        <f t="shared" si="242"/>
        <v>0</v>
      </c>
      <c r="X1091" s="564">
        <f t="shared" si="243"/>
        <v>0.25</v>
      </c>
      <c r="Y1091" s="565">
        <f t="shared" si="244"/>
        <v>0.25</v>
      </c>
      <c r="Z1091" s="547"/>
      <c r="AA1091" s="548">
        <v>0.74861111111111101</v>
      </c>
      <c r="AB1091" s="566">
        <f t="shared" si="245"/>
        <v>0.5</v>
      </c>
      <c r="AC1091" s="566">
        <f t="shared" si="246"/>
        <v>0.5</v>
      </c>
      <c r="AD1091" s="566">
        <f t="shared" si="247"/>
        <v>0.5</v>
      </c>
      <c r="AE1091" s="566">
        <f t="shared" si="248"/>
        <v>0.5</v>
      </c>
      <c r="AF1091" s="566">
        <f t="shared" si="249"/>
        <v>0.5</v>
      </c>
      <c r="AG1091" s="566">
        <f t="shared" si="250"/>
        <v>0.5</v>
      </c>
      <c r="AH1091" s="567">
        <f t="shared" si="251"/>
        <v>0.5</v>
      </c>
    </row>
    <row r="1092" spans="18:34" x14ac:dyDescent="0.25">
      <c r="R1092" s="548">
        <v>0.749305555555555</v>
      </c>
      <c r="S1092" s="564">
        <f t="shared" si="238"/>
        <v>0</v>
      </c>
      <c r="T1092" s="564">
        <f t="shared" si="239"/>
        <v>0</v>
      </c>
      <c r="U1092" s="564">
        <f t="shared" si="240"/>
        <v>0</v>
      </c>
      <c r="V1092" s="564">
        <f t="shared" si="241"/>
        <v>0</v>
      </c>
      <c r="W1092" s="564">
        <f t="shared" si="242"/>
        <v>0</v>
      </c>
      <c r="X1092" s="564">
        <f t="shared" si="243"/>
        <v>0.25</v>
      </c>
      <c r="Y1092" s="565">
        <f t="shared" si="244"/>
        <v>0.25</v>
      </c>
      <c r="Z1092" s="547"/>
      <c r="AA1092" s="548">
        <v>0.749305555555555</v>
      </c>
      <c r="AB1092" s="566">
        <f t="shared" si="245"/>
        <v>0.5</v>
      </c>
      <c r="AC1092" s="566">
        <f t="shared" si="246"/>
        <v>0.5</v>
      </c>
      <c r="AD1092" s="566">
        <f t="shared" si="247"/>
        <v>0.5</v>
      </c>
      <c r="AE1092" s="566">
        <f t="shared" si="248"/>
        <v>0.5</v>
      </c>
      <c r="AF1092" s="566">
        <f t="shared" si="249"/>
        <v>0.5</v>
      </c>
      <c r="AG1092" s="566">
        <f t="shared" si="250"/>
        <v>0.5</v>
      </c>
      <c r="AH1092" s="567">
        <f t="shared" si="251"/>
        <v>0.5</v>
      </c>
    </row>
    <row r="1093" spans="18:34" x14ac:dyDescent="0.25">
      <c r="R1093" s="548">
        <v>0.75</v>
      </c>
      <c r="S1093" s="564">
        <f t="shared" si="238"/>
        <v>0</v>
      </c>
      <c r="T1093" s="564">
        <f t="shared" si="239"/>
        <v>0</v>
      </c>
      <c r="U1093" s="564">
        <f t="shared" si="240"/>
        <v>0</v>
      </c>
      <c r="V1093" s="564">
        <f t="shared" si="241"/>
        <v>0</v>
      </c>
      <c r="W1093" s="564">
        <f t="shared" si="242"/>
        <v>0</v>
      </c>
      <c r="X1093" s="564">
        <f t="shared" si="243"/>
        <v>0.25</v>
      </c>
      <c r="Y1093" s="565">
        <f t="shared" si="244"/>
        <v>0.25</v>
      </c>
      <c r="Z1093" s="547"/>
      <c r="AA1093" s="548">
        <v>0.75</v>
      </c>
      <c r="AB1093" s="566">
        <f t="shared" si="245"/>
        <v>0.5</v>
      </c>
      <c r="AC1093" s="566">
        <f t="shared" si="246"/>
        <v>0.5</v>
      </c>
      <c r="AD1093" s="566">
        <f t="shared" si="247"/>
        <v>0.5</v>
      </c>
      <c r="AE1093" s="566">
        <f t="shared" si="248"/>
        <v>0.5</v>
      </c>
      <c r="AF1093" s="566">
        <f t="shared" si="249"/>
        <v>0.5</v>
      </c>
      <c r="AG1093" s="566">
        <f t="shared" si="250"/>
        <v>0.5</v>
      </c>
      <c r="AH1093" s="567">
        <f t="shared" si="251"/>
        <v>0.5</v>
      </c>
    </row>
    <row r="1094" spans="18:34" x14ac:dyDescent="0.25">
      <c r="R1094" s="548">
        <v>0.750694444444444</v>
      </c>
      <c r="S1094" s="564">
        <f t="shared" si="238"/>
        <v>0</v>
      </c>
      <c r="T1094" s="564">
        <f t="shared" si="239"/>
        <v>0</v>
      </c>
      <c r="U1094" s="564">
        <f t="shared" si="240"/>
        <v>0</v>
      </c>
      <c r="V1094" s="564">
        <f t="shared" si="241"/>
        <v>0</v>
      </c>
      <c r="W1094" s="564">
        <f t="shared" si="242"/>
        <v>0</v>
      </c>
      <c r="X1094" s="564">
        <f t="shared" si="243"/>
        <v>0.25</v>
      </c>
      <c r="Y1094" s="565">
        <f t="shared" si="244"/>
        <v>0.25</v>
      </c>
      <c r="Z1094" s="547"/>
      <c r="AA1094" s="548">
        <v>0.750694444444444</v>
      </c>
      <c r="AB1094" s="566">
        <f t="shared" si="245"/>
        <v>0.5</v>
      </c>
      <c r="AC1094" s="566">
        <f t="shared" si="246"/>
        <v>0.5</v>
      </c>
      <c r="AD1094" s="566">
        <f t="shared" si="247"/>
        <v>0.5</v>
      </c>
      <c r="AE1094" s="566">
        <f t="shared" si="248"/>
        <v>0.5</v>
      </c>
      <c r="AF1094" s="566">
        <f t="shared" si="249"/>
        <v>0.5</v>
      </c>
      <c r="AG1094" s="566">
        <f t="shared" si="250"/>
        <v>0.5</v>
      </c>
      <c r="AH1094" s="567">
        <f t="shared" si="251"/>
        <v>0.5</v>
      </c>
    </row>
    <row r="1095" spans="18:34" x14ac:dyDescent="0.25">
      <c r="R1095" s="548">
        <v>0.751388888888888</v>
      </c>
      <c r="S1095" s="564">
        <f t="shared" si="238"/>
        <v>0</v>
      </c>
      <c r="T1095" s="564">
        <f t="shared" si="239"/>
        <v>0</v>
      </c>
      <c r="U1095" s="564">
        <f t="shared" si="240"/>
        <v>0</v>
      </c>
      <c r="V1095" s="564">
        <f t="shared" si="241"/>
        <v>0</v>
      </c>
      <c r="W1095" s="564">
        <f t="shared" si="242"/>
        <v>0</v>
      </c>
      <c r="X1095" s="564">
        <f t="shared" si="243"/>
        <v>0.25</v>
      </c>
      <c r="Y1095" s="565">
        <f t="shared" si="244"/>
        <v>0.25</v>
      </c>
      <c r="Z1095" s="547"/>
      <c r="AA1095" s="548">
        <v>0.751388888888888</v>
      </c>
      <c r="AB1095" s="566">
        <f t="shared" si="245"/>
        <v>0.5</v>
      </c>
      <c r="AC1095" s="566">
        <f t="shared" si="246"/>
        <v>0.5</v>
      </c>
      <c r="AD1095" s="566">
        <f t="shared" si="247"/>
        <v>0.5</v>
      </c>
      <c r="AE1095" s="566">
        <f t="shared" si="248"/>
        <v>0.5</v>
      </c>
      <c r="AF1095" s="566">
        <f t="shared" si="249"/>
        <v>0.5</v>
      </c>
      <c r="AG1095" s="566">
        <f t="shared" si="250"/>
        <v>0.5</v>
      </c>
      <c r="AH1095" s="567">
        <f t="shared" si="251"/>
        <v>0.5</v>
      </c>
    </row>
    <row r="1096" spans="18:34" x14ac:dyDescent="0.25">
      <c r="R1096" s="548">
        <v>0.75208333333333299</v>
      </c>
      <c r="S1096" s="564">
        <f t="shared" si="238"/>
        <v>0</v>
      </c>
      <c r="T1096" s="564">
        <f t="shared" si="239"/>
        <v>0</v>
      </c>
      <c r="U1096" s="564">
        <f t="shared" si="240"/>
        <v>0</v>
      </c>
      <c r="V1096" s="564">
        <f t="shared" si="241"/>
        <v>0</v>
      </c>
      <c r="W1096" s="564">
        <f t="shared" si="242"/>
        <v>0</v>
      </c>
      <c r="X1096" s="564">
        <f t="shared" si="243"/>
        <v>0.25</v>
      </c>
      <c r="Y1096" s="565">
        <f t="shared" si="244"/>
        <v>0.25</v>
      </c>
      <c r="Z1096" s="547"/>
      <c r="AA1096" s="548">
        <v>0.75208333333333299</v>
      </c>
      <c r="AB1096" s="566">
        <f t="shared" si="245"/>
        <v>0.5</v>
      </c>
      <c r="AC1096" s="566">
        <f t="shared" si="246"/>
        <v>0.5</v>
      </c>
      <c r="AD1096" s="566">
        <f t="shared" si="247"/>
        <v>0.5</v>
      </c>
      <c r="AE1096" s="566">
        <f t="shared" si="248"/>
        <v>0.5</v>
      </c>
      <c r="AF1096" s="566">
        <f t="shared" si="249"/>
        <v>0.5</v>
      </c>
      <c r="AG1096" s="566">
        <f t="shared" si="250"/>
        <v>0.5</v>
      </c>
      <c r="AH1096" s="567">
        <f t="shared" si="251"/>
        <v>0.5</v>
      </c>
    </row>
    <row r="1097" spans="18:34" x14ac:dyDescent="0.25">
      <c r="R1097" s="548">
        <v>0.75277777777777699</v>
      </c>
      <c r="S1097" s="564">
        <f t="shared" si="238"/>
        <v>0</v>
      </c>
      <c r="T1097" s="564">
        <f t="shared" si="239"/>
        <v>0</v>
      </c>
      <c r="U1097" s="564">
        <f t="shared" si="240"/>
        <v>0</v>
      </c>
      <c r="V1097" s="564">
        <f t="shared" si="241"/>
        <v>0</v>
      </c>
      <c r="W1097" s="564">
        <f t="shared" si="242"/>
        <v>0</v>
      </c>
      <c r="X1097" s="564">
        <f t="shared" si="243"/>
        <v>0.25</v>
      </c>
      <c r="Y1097" s="565">
        <f t="shared" si="244"/>
        <v>0.25</v>
      </c>
      <c r="Z1097" s="547"/>
      <c r="AA1097" s="548">
        <v>0.75277777777777699</v>
      </c>
      <c r="AB1097" s="566">
        <f t="shared" si="245"/>
        <v>0.5</v>
      </c>
      <c r="AC1097" s="566">
        <f t="shared" si="246"/>
        <v>0.5</v>
      </c>
      <c r="AD1097" s="566">
        <f t="shared" si="247"/>
        <v>0.5</v>
      </c>
      <c r="AE1097" s="566">
        <f t="shared" si="248"/>
        <v>0.5</v>
      </c>
      <c r="AF1097" s="566">
        <f t="shared" si="249"/>
        <v>0.5</v>
      </c>
      <c r="AG1097" s="566">
        <f t="shared" si="250"/>
        <v>0.5</v>
      </c>
      <c r="AH1097" s="567">
        <f t="shared" si="251"/>
        <v>0.5</v>
      </c>
    </row>
    <row r="1098" spans="18:34" x14ac:dyDescent="0.25">
      <c r="R1098" s="548">
        <v>0.75347222222222199</v>
      </c>
      <c r="S1098" s="564">
        <f t="shared" si="238"/>
        <v>0</v>
      </c>
      <c r="T1098" s="564">
        <f t="shared" si="239"/>
        <v>0</v>
      </c>
      <c r="U1098" s="564">
        <f t="shared" si="240"/>
        <v>0</v>
      </c>
      <c r="V1098" s="564">
        <f t="shared" si="241"/>
        <v>0</v>
      </c>
      <c r="W1098" s="564">
        <f t="shared" si="242"/>
        <v>0</v>
      </c>
      <c r="X1098" s="564">
        <f t="shared" si="243"/>
        <v>0.25</v>
      </c>
      <c r="Y1098" s="565">
        <f t="shared" si="244"/>
        <v>0.25</v>
      </c>
      <c r="Z1098" s="547"/>
      <c r="AA1098" s="548">
        <v>0.75347222222222199</v>
      </c>
      <c r="AB1098" s="566">
        <f t="shared" si="245"/>
        <v>0.5</v>
      </c>
      <c r="AC1098" s="566">
        <f t="shared" si="246"/>
        <v>0.5</v>
      </c>
      <c r="AD1098" s="566">
        <f t="shared" si="247"/>
        <v>0.5</v>
      </c>
      <c r="AE1098" s="566">
        <f t="shared" si="248"/>
        <v>0.5</v>
      </c>
      <c r="AF1098" s="566">
        <f t="shared" si="249"/>
        <v>0.5</v>
      </c>
      <c r="AG1098" s="566">
        <f t="shared" si="250"/>
        <v>0.5</v>
      </c>
      <c r="AH1098" s="567">
        <f t="shared" si="251"/>
        <v>0.5</v>
      </c>
    </row>
    <row r="1099" spans="18:34" x14ac:dyDescent="0.25">
      <c r="R1099" s="548">
        <v>0.75416666666666599</v>
      </c>
      <c r="S1099" s="564">
        <f t="shared" ref="S1099:S1162" si="252">$S$6</f>
        <v>0</v>
      </c>
      <c r="T1099" s="564">
        <f t="shared" ref="T1099:T1162" si="253">$T$6</f>
        <v>0</v>
      </c>
      <c r="U1099" s="564">
        <f t="shared" ref="U1099:U1162" si="254">$U$6</f>
        <v>0</v>
      </c>
      <c r="V1099" s="564">
        <f t="shared" ref="V1099:V1162" si="255">$V$6</f>
        <v>0</v>
      </c>
      <c r="W1099" s="564">
        <f t="shared" ref="W1099:W1162" si="256">-$W$6</f>
        <v>0</v>
      </c>
      <c r="X1099" s="564">
        <f t="shared" ref="X1099:X1162" si="257">$X$6</f>
        <v>0.25</v>
      </c>
      <c r="Y1099" s="565">
        <f t="shared" ref="Y1099:Y1162" si="258">$Y$6</f>
        <v>0.25</v>
      </c>
      <c r="Z1099" s="547"/>
      <c r="AA1099" s="548">
        <v>0.75416666666666599</v>
      </c>
      <c r="AB1099" s="566">
        <f t="shared" ref="AB1099:AB1162" si="259">$AB$6</f>
        <v>0.5</v>
      </c>
      <c r="AC1099" s="566">
        <f t="shared" ref="AC1099:AC1162" si="260">$AC$6</f>
        <v>0.5</v>
      </c>
      <c r="AD1099" s="566">
        <f t="shared" ref="AD1099:AD1162" si="261">$AD$6</f>
        <v>0.5</v>
      </c>
      <c r="AE1099" s="566">
        <f t="shared" ref="AE1099:AE1162" si="262">$AE$6</f>
        <v>0.5</v>
      </c>
      <c r="AF1099" s="566">
        <f t="shared" ref="AF1099:AF1162" si="263">$AF$6</f>
        <v>0.5</v>
      </c>
      <c r="AG1099" s="566">
        <f t="shared" ref="AG1099:AG1162" si="264">$AG$6</f>
        <v>0.5</v>
      </c>
      <c r="AH1099" s="567">
        <f t="shared" ref="AH1099:AH1162" si="265">$AH$6</f>
        <v>0.5</v>
      </c>
    </row>
    <row r="1100" spans="18:34" x14ac:dyDescent="0.25">
      <c r="R1100" s="548">
        <v>0.75486111111111098</v>
      </c>
      <c r="S1100" s="564">
        <f t="shared" si="252"/>
        <v>0</v>
      </c>
      <c r="T1100" s="564">
        <f t="shared" si="253"/>
        <v>0</v>
      </c>
      <c r="U1100" s="564">
        <f t="shared" si="254"/>
        <v>0</v>
      </c>
      <c r="V1100" s="564">
        <f t="shared" si="255"/>
        <v>0</v>
      </c>
      <c r="W1100" s="564">
        <f t="shared" si="256"/>
        <v>0</v>
      </c>
      <c r="X1100" s="564">
        <f t="shared" si="257"/>
        <v>0.25</v>
      </c>
      <c r="Y1100" s="565">
        <f t="shared" si="258"/>
        <v>0.25</v>
      </c>
      <c r="Z1100" s="547"/>
      <c r="AA1100" s="548">
        <v>0.75486111111111098</v>
      </c>
      <c r="AB1100" s="566">
        <f t="shared" si="259"/>
        <v>0.5</v>
      </c>
      <c r="AC1100" s="566">
        <f t="shared" si="260"/>
        <v>0.5</v>
      </c>
      <c r="AD1100" s="566">
        <f t="shared" si="261"/>
        <v>0.5</v>
      </c>
      <c r="AE1100" s="566">
        <f t="shared" si="262"/>
        <v>0.5</v>
      </c>
      <c r="AF1100" s="566">
        <f t="shared" si="263"/>
        <v>0.5</v>
      </c>
      <c r="AG1100" s="566">
        <f t="shared" si="264"/>
        <v>0.5</v>
      </c>
      <c r="AH1100" s="567">
        <f t="shared" si="265"/>
        <v>0.5</v>
      </c>
    </row>
    <row r="1101" spans="18:34" x14ac:dyDescent="0.25">
      <c r="R1101" s="548">
        <v>0.75555555555555498</v>
      </c>
      <c r="S1101" s="564">
        <f t="shared" si="252"/>
        <v>0</v>
      </c>
      <c r="T1101" s="564">
        <f t="shared" si="253"/>
        <v>0</v>
      </c>
      <c r="U1101" s="564">
        <f t="shared" si="254"/>
        <v>0</v>
      </c>
      <c r="V1101" s="564">
        <f t="shared" si="255"/>
        <v>0</v>
      </c>
      <c r="W1101" s="564">
        <f t="shared" si="256"/>
        <v>0</v>
      </c>
      <c r="X1101" s="564">
        <f t="shared" si="257"/>
        <v>0.25</v>
      </c>
      <c r="Y1101" s="565">
        <f t="shared" si="258"/>
        <v>0.25</v>
      </c>
      <c r="Z1101" s="547"/>
      <c r="AA1101" s="548">
        <v>0.75555555555555498</v>
      </c>
      <c r="AB1101" s="566">
        <f t="shared" si="259"/>
        <v>0.5</v>
      </c>
      <c r="AC1101" s="566">
        <f t="shared" si="260"/>
        <v>0.5</v>
      </c>
      <c r="AD1101" s="566">
        <f t="shared" si="261"/>
        <v>0.5</v>
      </c>
      <c r="AE1101" s="566">
        <f t="shared" si="262"/>
        <v>0.5</v>
      </c>
      <c r="AF1101" s="566">
        <f t="shared" si="263"/>
        <v>0.5</v>
      </c>
      <c r="AG1101" s="566">
        <f t="shared" si="264"/>
        <v>0.5</v>
      </c>
      <c r="AH1101" s="567">
        <f t="shared" si="265"/>
        <v>0.5</v>
      </c>
    </row>
    <row r="1102" spans="18:34" x14ac:dyDescent="0.25">
      <c r="R1102" s="548">
        <v>0.75624999999999998</v>
      </c>
      <c r="S1102" s="564">
        <f t="shared" si="252"/>
        <v>0</v>
      </c>
      <c r="T1102" s="564">
        <f t="shared" si="253"/>
        <v>0</v>
      </c>
      <c r="U1102" s="564">
        <f t="shared" si="254"/>
        <v>0</v>
      </c>
      <c r="V1102" s="564">
        <f t="shared" si="255"/>
        <v>0</v>
      </c>
      <c r="W1102" s="564">
        <f t="shared" si="256"/>
        <v>0</v>
      </c>
      <c r="X1102" s="564">
        <f t="shared" si="257"/>
        <v>0.25</v>
      </c>
      <c r="Y1102" s="565">
        <f t="shared" si="258"/>
        <v>0.25</v>
      </c>
      <c r="Z1102" s="547"/>
      <c r="AA1102" s="548">
        <v>0.75624999999999998</v>
      </c>
      <c r="AB1102" s="566">
        <f t="shared" si="259"/>
        <v>0.5</v>
      </c>
      <c r="AC1102" s="566">
        <f t="shared" si="260"/>
        <v>0.5</v>
      </c>
      <c r="AD1102" s="566">
        <f t="shared" si="261"/>
        <v>0.5</v>
      </c>
      <c r="AE1102" s="566">
        <f t="shared" si="262"/>
        <v>0.5</v>
      </c>
      <c r="AF1102" s="566">
        <f t="shared" si="263"/>
        <v>0.5</v>
      </c>
      <c r="AG1102" s="566">
        <f t="shared" si="264"/>
        <v>0.5</v>
      </c>
      <c r="AH1102" s="567">
        <f t="shared" si="265"/>
        <v>0.5</v>
      </c>
    </row>
    <row r="1103" spans="18:34" x14ac:dyDescent="0.25">
      <c r="R1103" s="548">
        <v>0.75694444444444398</v>
      </c>
      <c r="S1103" s="564">
        <f t="shared" si="252"/>
        <v>0</v>
      </c>
      <c r="T1103" s="564">
        <f t="shared" si="253"/>
        <v>0</v>
      </c>
      <c r="U1103" s="564">
        <f t="shared" si="254"/>
        <v>0</v>
      </c>
      <c r="V1103" s="564">
        <f t="shared" si="255"/>
        <v>0</v>
      </c>
      <c r="W1103" s="564">
        <f t="shared" si="256"/>
        <v>0</v>
      </c>
      <c r="X1103" s="564">
        <f t="shared" si="257"/>
        <v>0.25</v>
      </c>
      <c r="Y1103" s="565">
        <f t="shared" si="258"/>
        <v>0.25</v>
      </c>
      <c r="Z1103" s="547"/>
      <c r="AA1103" s="548">
        <v>0.75694444444444398</v>
      </c>
      <c r="AB1103" s="566">
        <f t="shared" si="259"/>
        <v>0.5</v>
      </c>
      <c r="AC1103" s="566">
        <f t="shared" si="260"/>
        <v>0.5</v>
      </c>
      <c r="AD1103" s="566">
        <f t="shared" si="261"/>
        <v>0.5</v>
      </c>
      <c r="AE1103" s="566">
        <f t="shared" si="262"/>
        <v>0.5</v>
      </c>
      <c r="AF1103" s="566">
        <f t="shared" si="263"/>
        <v>0.5</v>
      </c>
      <c r="AG1103" s="566">
        <f t="shared" si="264"/>
        <v>0.5</v>
      </c>
      <c r="AH1103" s="567">
        <f t="shared" si="265"/>
        <v>0.5</v>
      </c>
    </row>
    <row r="1104" spans="18:34" x14ac:dyDescent="0.25">
      <c r="R1104" s="548">
        <v>0.75763888888888797</v>
      </c>
      <c r="S1104" s="564">
        <f t="shared" si="252"/>
        <v>0</v>
      </c>
      <c r="T1104" s="564">
        <f t="shared" si="253"/>
        <v>0</v>
      </c>
      <c r="U1104" s="564">
        <f t="shared" si="254"/>
        <v>0</v>
      </c>
      <c r="V1104" s="564">
        <f t="shared" si="255"/>
        <v>0</v>
      </c>
      <c r="W1104" s="564">
        <f t="shared" si="256"/>
        <v>0</v>
      </c>
      <c r="X1104" s="564">
        <f t="shared" si="257"/>
        <v>0.25</v>
      </c>
      <c r="Y1104" s="565">
        <f t="shared" si="258"/>
        <v>0.25</v>
      </c>
      <c r="Z1104" s="547"/>
      <c r="AA1104" s="548">
        <v>0.75763888888888797</v>
      </c>
      <c r="AB1104" s="566">
        <f t="shared" si="259"/>
        <v>0.5</v>
      </c>
      <c r="AC1104" s="566">
        <f t="shared" si="260"/>
        <v>0.5</v>
      </c>
      <c r="AD1104" s="566">
        <f t="shared" si="261"/>
        <v>0.5</v>
      </c>
      <c r="AE1104" s="566">
        <f t="shared" si="262"/>
        <v>0.5</v>
      </c>
      <c r="AF1104" s="566">
        <f t="shared" si="263"/>
        <v>0.5</v>
      </c>
      <c r="AG1104" s="566">
        <f t="shared" si="264"/>
        <v>0.5</v>
      </c>
      <c r="AH1104" s="567">
        <f t="shared" si="265"/>
        <v>0.5</v>
      </c>
    </row>
    <row r="1105" spans="18:34" x14ac:dyDescent="0.25">
      <c r="R1105" s="548">
        <v>0.75833333333333297</v>
      </c>
      <c r="S1105" s="564">
        <f t="shared" si="252"/>
        <v>0</v>
      </c>
      <c r="T1105" s="564">
        <f t="shared" si="253"/>
        <v>0</v>
      </c>
      <c r="U1105" s="564">
        <f t="shared" si="254"/>
        <v>0</v>
      </c>
      <c r="V1105" s="564">
        <f t="shared" si="255"/>
        <v>0</v>
      </c>
      <c r="W1105" s="564">
        <f t="shared" si="256"/>
        <v>0</v>
      </c>
      <c r="X1105" s="564">
        <f t="shared" si="257"/>
        <v>0.25</v>
      </c>
      <c r="Y1105" s="565">
        <f t="shared" si="258"/>
        <v>0.25</v>
      </c>
      <c r="Z1105" s="547"/>
      <c r="AA1105" s="548">
        <v>0.75833333333333297</v>
      </c>
      <c r="AB1105" s="566">
        <f t="shared" si="259"/>
        <v>0.5</v>
      </c>
      <c r="AC1105" s="566">
        <f t="shared" si="260"/>
        <v>0.5</v>
      </c>
      <c r="AD1105" s="566">
        <f t="shared" si="261"/>
        <v>0.5</v>
      </c>
      <c r="AE1105" s="566">
        <f t="shared" si="262"/>
        <v>0.5</v>
      </c>
      <c r="AF1105" s="566">
        <f t="shared" si="263"/>
        <v>0.5</v>
      </c>
      <c r="AG1105" s="566">
        <f t="shared" si="264"/>
        <v>0.5</v>
      </c>
      <c r="AH1105" s="567">
        <f t="shared" si="265"/>
        <v>0.5</v>
      </c>
    </row>
    <row r="1106" spans="18:34" x14ac:dyDescent="0.25">
      <c r="R1106" s="548">
        <v>0.75902777777777697</v>
      </c>
      <c r="S1106" s="564">
        <f t="shared" si="252"/>
        <v>0</v>
      </c>
      <c r="T1106" s="564">
        <f t="shared" si="253"/>
        <v>0</v>
      </c>
      <c r="U1106" s="564">
        <f t="shared" si="254"/>
        <v>0</v>
      </c>
      <c r="V1106" s="564">
        <f t="shared" si="255"/>
        <v>0</v>
      </c>
      <c r="W1106" s="564">
        <f t="shared" si="256"/>
        <v>0</v>
      </c>
      <c r="X1106" s="564">
        <f t="shared" si="257"/>
        <v>0.25</v>
      </c>
      <c r="Y1106" s="565">
        <f t="shared" si="258"/>
        <v>0.25</v>
      </c>
      <c r="Z1106" s="547"/>
      <c r="AA1106" s="548">
        <v>0.75902777777777697</v>
      </c>
      <c r="AB1106" s="566">
        <f t="shared" si="259"/>
        <v>0.5</v>
      </c>
      <c r="AC1106" s="566">
        <f t="shared" si="260"/>
        <v>0.5</v>
      </c>
      <c r="AD1106" s="566">
        <f t="shared" si="261"/>
        <v>0.5</v>
      </c>
      <c r="AE1106" s="566">
        <f t="shared" si="262"/>
        <v>0.5</v>
      </c>
      <c r="AF1106" s="566">
        <f t="shared" si="263"/>
        <v>0.5</v>
      </c>
      <c r="AG1106" s="566">
        <f t="shared" si="264"/>
        <v>0.5</v>
      </c>
      <c r="AH1106" s="567">
        <f t="shared" si="265"/>
        <v>0.5</v>
      </c>
    </row>
    <row r="1107" spans="18:34" x14ac:dyDescent="0.25">
      <c r="R1107" s="548">
        <v>0.75972222222222197</v>
      </c>
      <c r="S1107" s="564">
        <f t="shared" si="252"/>
        <v>0</v>
      </c>
      <c r="T1107" s="564">
        <f t="shared" si="253"/>
        <v>0</v>
      </c>
      <c r="U1107" s="564">
        <f t="shared" si="254"/>
        <v>0</v>
      </c>
      <c r="V1107" s="564">
        <f t="shared" si="255"/>
        <v>0</v>
      </c>
      <c r="W1107" s="564">
        <f t="shared" si="256"/>
        <v>0</v>
      </c>
      <c r="X1107" s="564">
        <f t="shared" si="257"/>
        <v>0.25</v>
      </c>
      <c r="Y1107" s="565">
        <f t="shared" si="258"/>
        <v>0.25</v>
      </c>
      <c r="Z1107" s="547"/>
      <c r="AA1107" s="548">
        <v>0.75972222222222197</v>
      </c>
      <c r="AB1107" s="566">
        <f t="shared" si="259"/>
        <v>0.5</v>
      </c>
      <c r="AC1107" s="566">
        <f t="shared" si="260"/>
        <v>0.5</v>
      </c>
      <c r="AD1107" s="566">
        <f t="shared" si="261"/>
        <v>0.5</v>
      </c>
      <c r="AE1107" s="566">
        <f t="shared" si="262"/>
        <v>0.5</v>
      </c>
      <c r="AF1107" s="566">
        <f t="shared" si="263"/>
        <v>0.5</v>
      </c>
      <c r="AG1107" s="566">
        <f t="shared" si="264"/>
        <v>0.5</v>
      </c>
      <c r="AH1107" s="567">
        <f t="shared" si="265"/>
        <v>0.5</v>
      </c>
    </row>
    <row r="1108" spans="18:34" x14ac:dyDescent="0.25">
      <c r="R1108" s="548">
        <v>0.76041666666666596</v>
      </c>
      <c r="S1108" s="564">
        <f t="shared" si="252"/>
        <v>0</v>
      </c>
      <c r="T1108" s="564">
        <f t="shared" si="253"/>
        <v>0</v>
      </c>
      <c r="U1108" s="564">
        <f t="shared" si="254"/>
        <v>0</v>
      </c>
      <c r="V1108" s="564">
        <f t="shared" si="255"/>
        <v>0</v>
      </c>
      <c r="W1108" s="564">
        <f t="shared" si="256"/>
        <v>0</v>
      </c>
      <c r="X1108" s="564">
        <f t="shared" si="257"/>
        <v>0.25</v>
      </c>
      <c r="Y1108" s="565">
        <f t="shared" si="258"/>
        <v>0.25</v>
      </c>
      <c r="Z1108" s="547"/>
      <c r="AA1108" s="548">
        <v>0.76041666666666596</v>
      </c>
      <c r="AB1108" s="566">
        <f t="shared" si="259"/>
        <v>0.5</v>
      </c>
      <c r="AC1108" s="566">
        <f t="shared" si="260"/>
        <v>0.5</v>
      </c>
      <c r="AD1108" s="566">
        <f t="shared" si="261"/>
        <v>0.5</v>
      </c>
      <c r="AE1108" s="566">
        <f t="shared" si="262"/>
        <v>0.5</v>
      </c>
      <c r="AF1108" s="566">
        <f t="shared" si="263"/>
        <v>0.5</v>
      </c>
      <c r="AG1108" s="566">
        <f t="shared" si="264"/>
        <v>0.5</v>
      </c>
      <c r="AH1108" s="567">
        <f t="shared" si="265"/>
        <v>0.5</v>
      </c>
    </row>
    <row r="1109" spans="18:34" x14ac:dyDescent="0.25">
      <c r="R1109" s="548">
        <v>0.76111111111111096</v>
      </c>
      <c r="S1109" s="564">
        <f t="shared" si="252"/>
        <v>0</v>
      </c>
      <c r="T1109" s="564">
        <f t="shared" si="253"/>
        <v>0</v>
      </c>
      <c r="U1109" s="564">
        <f t="shared" si="254"/>
        <v>0</v>
      </c>
      <c r="V1109" s="564">
        <f t="shared" si="255"/>
        <v>0</v>
      </c>
      <c r="W1109" s="564">
        <f t="shared" si="256"/>
        <v>0</v>
      </c>
      <c r="X1109" s="564">
        <f t="shared" si="257"/>
        <v>0.25</v>
      </c>
      <c r="Y1109" s="565">
        <f t="shared" si="258"/>
        <v>0.25</v>
      </c>
      <c r="Z1109" s="547"/>
      <c r="AA1109" s="548">
        <v>0.76111111111111096</v>
      </c>
      <c r="AB1109" s="566">
        <f t="shared" si="259"/>
        <v>0.5</v>
      </c>
      <c r="AC1109" s="566">
        <f t="shared" si="260"/>
        <v>0.5</v>
      </c>
      <c r="AD1109" s="566">
        <f t="shared" si="261"/>
        <v>0.5</v>
      </c>
      <c r="AE1109" s="566">
        <f t="shared" si="262"/>
        <v>0.5</v>
      </c>
      <c r="AF1109" s="566">
        <f t="shared" si="263"/>
        <v>0.5</v>
      </c>
      <c r="AG1109" s="566">
        <f t="shared" si="264"/>
        <v>0.5</v>
      </c>
      <c r="AH1109" s="567">
        <f t="shared" si="265"/>
        <v>0.5</v>
      </c>
    </row>
    <row r="1110" spans="18:34" x14ac:dyDescent="0.25">
      <c r="R1110" s="548">
        <v>0.76180555555555496</v>
      </c>
      <c r="S1110" s="564">
        <f t="shared" si="252"/>
        <v>0</v>
      </c>
      <c r="T1110" s="564">
        <f t="shared" si="253"/>
        <v>0</v>
      </c>
      <c r="U1110" s="564">
        <f t="shared" si="254"/>
        <v>0</v>
      </c>
      <c r="V1110" s="564">
        <f t="shared" si="255"/>
        <v>0</v>
      </c>
      <c r="W1110" s="564">
        <f t="shared" si="256"/>
        <v>0</v>
      </c>
      <c r="X1110" s="564">
        <f t="shared" si="257"/>
        <v>0.25</v>
      </c>
      <c r="Y1110" s="565">
        <f t="shared" si="258"/>
        <v>0.25</v>
      </c>
      <c r="Z1110" s="547"/>
      <c r="AA1110" s="548">
        <v>0.76180555555555496</v>
      </c>
      <c r="AB1110" s="566">
        <f t="shared" si="259"/>
        <v>0.5</v>
      </c>
      <c r="AC1110" s="566">
        <f t="shared" si="260"/>
        <v>0.5</v>
      </c>
      <c r="AD1110" s="566">
        <f t="shared" si="261"/>
        <v>0.5</v>
      </c>
      <c r="AE1110" s="566">
        <f t="shared" si="262"/>
        <v>0.5</v>
      </c>
      <c r="AF1110" s="566">
        <f t="shared" si="263"/>
        <v>0.5</v>
      </c>
      <c r="AG1110" s="566">
        <f t="shared" si="264"/>
        <v>0.5</v>
      </c>
      <c r="AH1110" s="567">
        <f t="shared" si="265"/>
        <v>0.5</v>
      </c>
    </row>
    <row r="1111" spans="18:34" x14ac:dyDescent="0.25">
      <c r="R1111" s="548">
        <v>0.76249999999999996</v>
      </c>
      <c r="S1111" s="564">
        <f t="shared" si="252"/>
        <v>0</v>
      </c>
      <c r="T1111" s="564">
        <f t="shared" si="253"/>
        <v>0</v>
      </c>
      <c r="U1111" s="564">
        <f t="shared" si="254"/>
        <v>0</v>
      </c>
      <c r="V1111" s="564">
        <f t="shared" si="255"/>
        <v>0</v>
      </c>
      <c r="W1111" s="564">
        <f t="shared" si="256"/>
        <v>0</v>
      </c>
      <c r="X1111" s="564">
        <f t="shared" si="257"/>
        <v>0.25</v>
      </c>
      <c r="Y1111" s="565">
        <f t="shared" si="258"/>
        <v>0.25</v>
      </c>
      <c r="Z1111" s="547"/>
      <c r="AA1111" s="548">
        <v>0.76249999999999996</v>
      </c>
      <c r="AB1111" s="566">
        <f t="shared" si="259"/>
        <v>0.5</v>
      </c>
      <c r="AC1111" s="566">
        <f t="shared" si="260"/>
        <v>0.5</v>
      </c>
      <c r="AD1111" s="566">
        <f t="shared" si="261"/>
        <v>0.5</v>
      </c>
      <c r="AE1111" s="566">
        <f t="shared" si="262"/>
        <v>0.5</v>
      </c>
      <c r="AF1111" s="566">
        <f t="shared" si="263"/>
        <v>0.5</v>
      </c>
      <c r="AG1111" s="566">
        <f t="shared" si="264"/>
        <v>0.5</v>
      </c>
      <c r="AH1111" s="567">
        <f t="shared" si="265"/>
        <v>0.5</v>
      </c>
    </row>
    <row r="1112" spans="18:34" x14ac:dyDescent="0.25">
      <c r="R1112" s="548">
        <v>0.76319444444444395</v>
      </c>
      <c r="S1112" s="564">
        <f t="shared" si="252"/>
        <v>0</v>
      </c>
      <c r="T1112" s="564">
        <f t="shared" si="253"/>
        <v>0</v>
      </c>
      <c r="U1112" s="564">
        <f t="shared" si="254"/>
        <v>0</v>
      </c>
      <c r="V1112" s="564">
        <f t="shared" si="255"/>
        <v>0</v>
      </c>
      <c r="W1112" s="564">
        <f t="shared" si="256"/>
        <v>0</v>
      </c>
      <c r="X1112" s="564">
        <f t="shared" si="257"/>
        <v>0.25</v>
      </c>
      <c r="Y1112" s="565">
        <f t="shared" si="258"/>
        <v>0.25</v>
      </c>
      <c r="Z1112" s="547"/>
      <c r="AA1112" s="548">
        <v>0.76319444444444395</v>
      </c>
      <c r="AB1112" s="566">
        <f t="shared" si="259"/>
        <v>0.5</v>
      </c>
      <c r="AC1112" s="566">
        <f t="shared" si="260"/>
        <v>0.5</v>
      </c>
      <c r="AD1112" s="566">
        <f t="shared" si="261"/>
        <v>0.5</v>
      </c>
      <c r="AE1112" s="566">
        <f t="shared" si="262"/>
        <v>0.5</v>
      </c>
      <c r="AF1112" s="566">
        <f t="shared" si="263"/>
        <v>0.5</v>
      </c>
      <c r="AG1112" s="566">
        <f t="shared" si="264"/>
        <v>0.5</v>
      </c>
      <c r="AH1112" s="567">
        <f t="shared" si="265"/>
        <v>0.5</v>
      </c>
    </row>
    <row r="1113" spans="18:34" x14ac:dyDescent="0.25">
      <c r="R1113" s="548">
        <v>0.76388888888888895</v>
      </c>
      <c r="S1113" s="564">
        <f t="shared" si="252"/>
        <v>0</v>
      </c>
      <c r="T1113" s="564">
        <f t="shared" si="253"/>
        <v>0</v>
      </c>
      <c r="U1113" s="564">
        <f t="shared" si="254"/>
        <v>0</v>
      </c>
      <c r="V1113" s="564">
        <f t="shared" si="255"/>
        <v>0</v>
      </c>
      <c r="W1113" s="564">
        <f t="shared" si="256"/>
        <v>0</v>
      </c>
      <c r="X1113" s="564">
        <f t="shared" si="257"/>
        <v>0.25</v>
      </c>
      <c r="Y1113" s="565">
        <f t="shared" si="258"/>
        <v>0.25</v>
      </c>
      <c r="Z1113" s="547"/>
      <c r="AA1113" s="548">
        <v>0.76388888888888895</v>
      </c>
      <c r="AB1113" s="566">
        <f t="shared" si="259"/>
        <v>0.5</v>
      </c>
      <c r="AC1113" s="566">
        <f t="shared" si="260"/>
        <v>0.5</v>
      </c>
      <c r="AD1113" s="566">
        <f t="shared" si="261"/>
        <v>0.5</v>
      </c>
      <c r="AE1113" s="566">
        <f t="shared" si="262"/>
        <v>0.5</v>
      </c>
      <c r="AF1113" s="566">
        <f t="shared" si="263"/>
        <v>0.5</v>
      </c>
      <c r="AG1113" s="566">
        <f t="shared" si="264"/>
        <v>0.5</v>
      </c>
      <c r="AH1113" s="567">
        <f t="shared" si="265"/>
        <v>0.5</v>
      </c>
    </row>
    <row r="1114" spans="18:34" x14ac:dyDescent="0.25">
      <c r="R1114" s="548">
        <v>0.76458333333333295</v>
      </c>
      <c r="S1114" s="564">
        <f t="shared" si="252"/>
        <v>0</v>
      </c>
      <c r="T1114" s="564">
        <f t="shared" si="253"/>
        <v>0</v>
      </c>
      <c r="U1114" s="564">
        <f t="shared" si="254"/>
        <v>0</v>
      </c>
      <c r="V1114" s="564">
        <f t="shared" si="255"/>
        <v>0</v>
      </c>
      <c r="W1114" s="564">
        <f t="shared" si="256"/>
        <v>0</v>
      </c>
      <c r="X1114" s="564">
        <f t="shared" si="257"/>
        <v>0.25</v>
      </c>
      <c r="Y1114" s="565">
        <f t="shared" si="258"/>
        <v>0.25</v>
      </c>
      <c r="Z1114" s="547"/>
      <c r="AA1114" s="548">
        <v>0.76458333333333295</v>
      </c>
      <c r="AB1114" s="566">
        <f t="shared" si="259"/>
        <v>0.5</v>
      </c>
      <c r="AC1114" s="566">
        <f t="shared" si="260"/>
        <v>0.5</v>
      </c>
      <c r="AD1114" s="566">
        <f t="shared" si="261"/>
        <v>0.5</v>
      </c>
      <c r="AE1114" s="566">
        <f t="shared" si="262"/>
        <v>0.5</v>
      </c>
      <c r="AF1114" s="566">
        <f t="shared" si="263"/>
        <v>0.5</v>
      </c>
      <c r="AG1114" s="566">
        <f t="shared" si="264"/>
        <v>0.5</v>
      </c>
      <c r="AH1114" s="567">
        <f t="shared" si="265"/>
        <v>0.5</v>
      </c>
    </row>
    <row r="1115" spans="18:34" x14ac:dyDescent="0.25">
      <c r="R1115" s="548">
        <v>0.76527777777777695</v>
      </c>
      <c r="S1115" s="564">
        <f t="shared" si="252"/>
        <v>0</v>
      </c>
      <c r="T1115" s="564">
        <f t="shared" si="253"/>
        <v>0</v>
      </c>
      <c r="U1115" s="564">
        <f t="shared" si="254"/>
        <v>0</v>
      </c>
      <c r="V1115" s="564">
        <f t="shared" si="255"/>
        <v>0</v>
      </c>
      <c r="W1115" s="564">
        <f t="shared" si="256"/>
        <v>0</v>
      </c>
      <c r="X1115" s="564">
        <f t="shared" si="257"/>
        <v>0.25</v>
      </c>
      <c r="Y1115" s="565">
        <f t="shared" si="258"/>
        <v>0.25</v>
      </c>
      <c r="Z1115" s="547"/>
      <c r="AA1115" s="548">
        <v>0.76527777777777695</v>
      </c>
      <c r="AB1115" s="566">
        <f t="shared" si="259"/>
        <v>0.5</v>
      </c>
      <c r="AC1115" s="566">
        <f t="shared" si="260"/>
        <v>0.5</v>
      </c>
      <c r="AD1115" s="566">
        <f t="shared" si="261"/>
        <v>0.5</v>
      </c>
      <c r="AE1115" s="566">
        <f t="shared" si="262"/>
        <v>0.5</v>
      </c>
      <c r="AF1115" s="566">
        <f t="shared" si="263"/>
        <v>0.5</v>
      </c>
      <c r="AG1115" s="566">
        <f t="shared" si="264"/>
        <v>0.5</v>
      </c>
      <c r="AH1115" s="567">
        <f t="shared" si="265"/>
        <v>0.5</v>
      </c>
    </row>
    <row r="1116" spans="18:34" x14ac:dyDescent="0.25">
      <c r="R1116" s="548">
        <v>0.76597222222222205</v>
      </c>
      <c r="S1116" s="564">
        <f t="shared" si="252"/>
        <v>0</v>
      </c>
      <c r="T1116" s="564">
        <f t="shared" si="253"/>
        <v>0</v>
      </c>
      <c r="U1116" s="564">
        <f t="shared" si="254"/>
        <v>0</v>
      </c>
      <c r="V1116" s="564">
        <f t="shared" si="255"/>
        <v>0</v>
      </c>
      <c r="W1116" s="564">
        <f t="shared" si="256"/>
        <v>0</v>
      </c>
      <c r="X1116" s="564">
        <f t="shared" si="257"/>
        <v>0.25</v>
      </c>
      <c r="Y1116" s="565">
        <f t="shared" si="258"/>
        <v>0.25</v>
      </c>
      <c r="Z1116" s="547"/>
      <c r="AA1116" s="548">
        <v>0.76597222222222205</v>
      </c>
      <c r="AB1116" s="566">
        <f t="shared" si="259"/>
        <v>0.5</v>
      </c>
      <c r="AC1116" s="566">
        <f t="shared" si="260"/>
        <v>0.5</v>
      </c>
      <c r="AD1116" s="566">
        <f t="shared" si="261"/>
        <v>0.5</v>
      </c>
      <c r="AE1116" s="566">
        <f t="shared" si="262"/>
        <v>0.5</v>
      </c>
      <c r="AF1116" s="566">
        <f t="shared" si="263"/>
        <v>0.5</v>
      </c>
      <c r="AG1116" s="566">
        <f t="shared" si="264"/>
        <v>0.5</v>
      </c>
      <c r="AH1116" s="567">
        <f t="shared" si="265"/>
        <v>0.5</v>
      </c>
    </row>
    <row r="1117" spans="18:34" x14ac:dyDescent="0.25">
      <c r="R1117" s="548">
        <v>0.76666666666666605</v>
      </c>
      <c r="S1117" s="564">
        <f t="shared" si="252"/>
        <v>0</v>
      </c>
      <c r="T1117" s="564">
        <f t="shared" si="253"/>
        <v>0</v>
      </c>
      <c r="U1117" s="564">
        <f t="shared" si="254"/>
        <v>0</v>
      </c>
      <c r="V1117" s="564">
        <f t="shared" si="255"/>
        <v>0</v>
      </c>
      <c r="W1117" s="564">
        <f t="shared" si="256"/>
        <v>0</v>
      </c>
      <c r="X1117" s="564">
        <f t="shared" si="257"/>
        <v>0.25</v>
      </c>
      <c r="Y1117" s="565">
        <f t="shared" si="258"/>
        <v>0.25</v>
      </c>
      <c r="Z1117" s="547"/>
      <c r="AA1117" s="548">
        <v>0.76666666666666605</v>
      </c>
      <c r="AB1117" s="566">
        <f t="shared" si="259"/>
        <v>0.5</v>
      </c>
      <c r="AC1117" s="566">
        <f t="shared" si="260"/>
        <v>0.5</v>
      </c>
      <c r="AD1117" s="566">
        <f t="shared" si="261"/>
        <v>0.5</v>
      </c>
      <c r="AE1117" s="566">
        <f t="shared" si="262"/>
        <v>0.5</v>
      </c>
      <c r="AF1117" s="566">
        <f t="shared" si="263"/>
        <v>0.5</v>
      </c>
      <c r="AG1117" s="566">
        <f t="shared" si="264"/>
        <v>0.5</v>
      </c>
      <c r="AH1117" s="567">
        <f t="shared" si="265"/>
        <v>0.5</v>
      </c>
    </row>
    <row r="1118" spans="18:34" x14ac:dyDescent="0.25">
      <c r="R1118" s="548">
        <v>0.76736111111111105</v>
      </c>
      <c r="S1118" s="564">
        <f t="shared" si="252"/>
        <v>0</v>
      </c>
      <c r="T1118" s="564">
        <f t="shared" si="253"/>
        <v>0</v>
      </c>
      <c r="U1118" s="564">
        <f t="shared" si="254"/>
        <v>0</v>
      </c>
      <c r="V1118" s="564">
        <f t="shared" si="255"/>
        <v>0</v>
      </c>
      <c r="W1118" s="564">
        <f t="shared" si="256"/>
        <v>0</v>
      </c>
      <c r="X1118" s="564">
        <f t="shared" si="257"/>
        <v>0.25</v>
      </c>
      <c r="Y1118" s="565">
        <f t="shared" si="258"/>
        <v>0.25</v>
      </c>
      <c r="Z1118" s="547"/>
      <c r="AA1118" s="548">
        <v>0.76736111111111105</v>
      </c>
      <c r="AB1118" s="566">
        <f t="shared" si="259"/>
        <v>0.5</v>
      </c>
      <c r="AC1118" s="566">
        <f t="shared" si="260"/>
        <v>0.5</v>
      </c>
      <c r="AD1118" s="566">
        <f t="shared" si="261"/>
        <v>0.5</v>
      </c>
      <c r="AE1118" s="566">
        <f t="shared" si="262"/>
        <v>0.5</v>
      </c>
      <c r="AF1118" s="566">
        <f t="shared" si="263"/>
        <v>0.5</v>
      </c>
      <c r="AG1118" s="566">
        <f t="shared" si="264"/>
        <v>0.5</v>
      </c>
      <c r="AH1118" s="567">
        <f t="shared" si="265"/>
        <v>0.5</v>
      </c>
    </row>
    <row r="1119" spans="18:34" x14ac:dyDescent="0.25">
      <c r="R1119" s="548">
        <v>0.76805555555555505</v>
      </c>
      <c r="S1119" s="564">
        <f t="shared" si="252"/>
        <v>0</v>
      </c>
      <c r="T1119" s="564">
        <f t="shared" si="253"/>
        <v>0</v>
      </c>
      <c r="U1119" s="564">
        <f t="shared" si="254"/>
        <v>0</v>
      </c>
      <c r="V1119" s="564">
        <f t="shared" si="255"/>
        <v>0</v>
      </c>
      <c r="W1119" s="564">
        <f t="shared" si="256"/>
        <v>0</v>
      </c>
      <c r="X1119" s="564">
        <f t="shared" si="257"/>
        <v>0.25</v>
      </c>
      <c r="Y1119" s="565">
        <f t="shared" si="258"/>
        <v>0.25</v>
      </c>
      <c r="Z1119" s="547"/>
      <c r="AA1119" s="548">
        <v>0.76805555555555505</v>
      </c>
      <c r="AB1119" s="566">
        <f t="shared" si="259"/>
        <v>0.5</v>
      </c>
      <c r="AC1119" s="566">
        <f t="shared" si="260"/>
        <v>0.5</v>
      </c>
      <c r="AD1119" s="566">
        <f t="shared" si="261"/>
        <v>0.5</v>
      </c>
      <c r="AE1119" s="566">
        <f t="shared" si="262"/>
        <v>0.5</v>
      </c>
      <c r="AF1119" s="566">
        <f t="shared" si="263"/>
        <v>0.5</v>
      </c>
      <c r="AG1119" s="566">
        <f t="shared" si="264"/>
        <v>0.5</v>
      </c>
      <c r="AH1119" s="567">
        <f t="shared" si="265"/>
        <v>0.5</v>
      </c>
    </row>
    <row r="1120" spans="18:34" x14ac:dyDescent="0.25">
      <c r="R1120" s="548">
        <v>0.76875000000000004</v>
      </c>
      <c r="S1120" s="564">
        <f t="shared" si="252"/>
        <v>0</v>
      </c>
      <c r="T1120" s="564">
        <f t="shared" si="253"/>
        <v>0</v>
      </c>
      <c r="U1120" s="564">
        <f t="shared" si="254"/>
        <v>0</v>
      </c>
      <c r="V1120" s="564">
        <f t="shared" si="255"/>
        <v>0</v>
      </c>
      <c r="W1120" s="564">
        <f t="shared" si="256"/>
        <v>0</v>
      </c>
      <c r="X1120" s="564">
        <f t="shared" si="257"/>
        <v>0.25</v>
      </c>
      <c r="Y1120" s="565">
        <f t="shared" si="258"/>
        <v>0.25</v>
      </c>
      <c r="Z1120" s="547"/>
      <c r="AA1120" s="548">
        <v>0.76875000000000004</v>
      </c>
      <c r="AB1120" s="566">
        <f t="shared" si="259"/>
        <v>0.5</v>
      </c>
      <c r="AC1120" s="566">
        <f t="shared" si="260"/>
        <v>0.5</v>
      </c>
      <c r="AD1120" s="566">
        <f t="shared" si="261"/>
        <v>0.5</v>
      </c>
      <c r="AE1120" s="566">
        <f t="shared" si="262"/>
        <v>0.5</v>
      </c>
      <c r="AF1120" s="566">
        <f t="shared" si="263"/>
        <v>0.5</v>
      </c>
      <c r="AG1120" s="566">
        <f t="shared" si="264"/>
        <v>0.5</v>
      </c>
      <c r="AH1120" s="567">
        <f t="shared" si="265"/>
        <v>0.5</v>
      </c>
    </row>
    <row r="1121" spans="18:34" x14ac:dyDescent="0.25">
      <c r="R1121" s="548">
        <v>0.76944444444444404</v>
      </c>
      <c r="S1121" s="564">
        <f t="shared" si="252"/>
        <v>0</v>
      </c>
      <c r="T1121" s="564">
        <f t="shared" si="253"/>
        <v>0</v>
      </c>
      <c r="U1121" s="564">
        <f t="shared" si="254"/>
        <v>0</v>
      </c>
      <c r="V1121" s="564">
        <f t="shared" si="255"/>
        <v>0</v>
      </c>
      <c r="W1121" s="564">
        <f t="shared" si="256"/>
        <v>0</v>
      </c>
      <c r="X1121" s="564">
        <f t="shared" si="257"/>
        <v>0.25</v>
      </c>
      <c r="Y1121" s="565">
        <f t="shared" si="258"/>
        <v>0.25</v>
      </c>
      <c r="Z1121" s="547"/>
      <c r="AA1121" s="548">
        <v>0.76944444444444404</v>
      </c>
      <c r="AB1121" s="566">
        <f t="shared" si="259"/>
        <v>0.5</v>
      </c>
      <c r="AC1121" s="566">
        <f t="shared" si="260"/>
        <v>0.5</v>
      </c>
      <c r="AD1121" s="566">
        <f t="shared" si="261"/>
        <v>0.5</v>
      </c>
      <c r="AE1121" s="566">
        <f t="shared" si="262"/>
        <v>0.5</v>
      </c>
      <c r="AF1121" s="566">
        <f t="shared" si="263"/>
        <v>0.5</v>
      </c>
      <c r="AG1121" s="566">
        <f t="shared" si="264"/>
        <v>0.5</v>
      </c>
      <c r="AH1121" s="567">
        <f t="shared" si="265"/>
        <v>0.5</v>
      </c>
    </row>
    <row r="1122" spans="18:34" x14ac:dyDescent="0.25">
      <c r="R1122" s="548">
        <v>0.77013888888888804</v>
      </c>
      <c r="S1122" s="564">
        <f t="shared" si="252"/>
        <v>0</v>
      </c>
      <c r="T1122" s="564">
        <f t="shared" si="253"/>
        <v>0</v>
      </c>
      <c r="U1122" s="564">
        <f t="shared" si="254"/>
        <v>0</v>
      </c>
      <c r="V1122" s="564">
        <f t="shared" si="255"/>
        <v>0</v>
      </c>
      <c r="W1122" s="564">
        <f t="shared" si="256"/>
        <v>0</v>
      </c>
      <c r="X1122" s="564">
        <f t="shared" si="257"/>
        <v>0.25</v>
      </c>
      <c r="Y1122" s="565">
        <f t="shared" si="258"/>
        <v>0.25</v>
      </c>
      <c r="Z1122" s="547"/>
      <c r="AA1122" s="548">
        <v>0.77013888888888804</v>
      </c>
      <c r="AB1122" s="566">
        <f t="shared" si="259"/>
        <v>0.5</v>
      </c>
      <c r="AC1122" s="566">
        <f t="shared" si="260"/>
        <v>0.5</v>
      </c>
      <c r="AD1122" s="566">
        <f t="shared" si="261"/>
        <v>0.5</v>
      </c>
      <c r="AE1122" s="566">
        <f t="shared" si="262"/>
        <v>0.5</v>
      </c>
      <c r="AF1122" s="566">
        <f t="shared" si="263"/>
        <v>0.5</v>
      </c>
      <c r="AG1122" s="566">
        <f t="shared" si="264"/>
        <v>0.5</v>
      </c>
      <c r="AH1122" s="567">
        <f t="shared" si="265"/>
        <v>0.5</v>
      </c>
    </row>
    <row r="1123" spans="18:34" x14ac:dyDescent="0.25">
      <c r="R1123" s="548">
        <v>0.77083333333333304</v>
      </c>
      <c r="S1123" s="564">
        <f t="shared" si="252"/>
        <v>0</v>
      </c>
      <c r="T1123" s="564">
        <f t="shared" si="253"/>
        <v>0</v>
      </c>
      <c r="U1123" s="564">
        <f t="shared" si="254"/>
        <v>0</v>
      </c>
      <c r="V1123" s="564">
        <f t="shared" si="255"/>
        <v>0</v>
      </c>
      <c r="W1123" s="564">
        <f t="shared" si="256"/>
        <v>0</v>
      </c>
      <c r="X1123" s="564">
        <f t="shared" si="257"/>
        <v>0.25</v>
      </c>
      <c r="Y1123" s="565">
        <f t="shared" si="258"/>
        <v>0.25</v>
      </c>
      <c r="Z1123" s="547"/>
      <c r="AA1123" s="548">
        <v>0.77083333333333304</v>
      </c>
      <c r="AB1123" s="566">
        <f t="shared" si="259"/>
        <v>0.5</v>
      </c>
      <c r="AC1123" s="566">
        <f t="shared" si="260"/>
        <v>0.5</v>
      </c>
      <c r="AD1123" s="566">
        <f t="shared" si="261"/>
        <v>0.5</v>
      </c>
      <c r="AE1123" s="566">
        <f t="shared" si="262"/>
        <v>0.5</v>
      </c>
      <c r="AF1123" s="566">
        <f t="shared" si="263"/>
        <v>0.5</v>
      </c>
      <c r="AG1123" s="566">
        <f t="shared" si="264"/>
        <v>0.5</v>
      </c>
      <c r="AH1123" s="567">
        <f t="shared" si="265"/>
        <v>0.5</v>
      </c>
    </row>
    <row r="1124" spans="18:34" x14ac:dyDescent="0.25">
      <c r="R1124" s="548">
        <v>0.77152777777777704</v>
      </c>
      <c r="S1124" s="564">
        <f t="shared" si="252"/>
        <v>0</v>
      </c>
      <c r="T1124" s="564">
        <f t="shared" si="253"/>
        <v>0</v>
      </c>
      <c r="U1124" s="564">
        <f t="shared" si="254"/>
        <v>0</v>
      </c>
      <c r="V1124" s="564">
        <f t="shared" si="255"/>
        <v>0</v>
      </c>
      <c r="W1124" s="564">
        <f t="shared" si="256"/>
        <v>0</v>
      </c>
      <c r="X1124" s="564">
        <f t="shared" si="257"/>
        <v>0.25</v>
      </c>
      <c r="Y1124" s="565">
        <f t="shared" si="258"/>
        <v>0.25</v>
      </c>
      <c r="Z1124" s="547"/>
      <c r="AA1124" s="548">
        <v>0.77152777777777704</v>
      </c>
      <c r="AB1124" s="566">
        <f t="shared" si="259"/>
        <v>0.5</v>
      </c>
      <c r="AC1124" s="566">
        <f t="shared" si="260"/>
        <v>0.5</v>
      </c>
      <c r="AD1124" s="566">
        <f t="shared" si="261"/>
        <v>0.5</v>
      </c>
      <c r="AE1124" s="566">
        <f t="shared" si="262"/>
        <v>0.5</v>
      </c>
      <c r="AF1124" s="566">
        <f t="shared" si="263"/>
        <v>0.5</v>
      </c>
      <c r="AG1124" s="566">
        <f t="shared" si="264"/>
        <v>0.5</v>
      </c>
      <c r="AH1124" s="567">
        <f t="shared" si="265"/>
        <v>0.5</v>
      </c>
    </row>
    <row r="1125" spans="18:34" x14ac:dyDescent="0.25">
      <c r="R1125" s="548">
        <v>0.77222222222222203</v>
      </c>
      <c r="S1125" s="564">
        <f t="shared" si="252"/>
        <v>0</v>
      </c>
      <c r="T1125" s="564">
        <f t="shared" si="253"/>
        <v>0</v>
      </c>
      <c r="U1125" s="564">
        <f t="shared" si="254"/>
        <v>0</v>
      </c>
      <c r="V1125" s="564">
        <f t="shared" si="255"/>
        <v>0</v>
      </c>
      <c r="W1125" s="564">
        <f t="shared" si="256"/>
        <v>0</v>
      </c>
      <c r="X1125" s="564">
        <f t="shared" si="257"/>
        <v>0.25</v>
      </c>
      <c r="Y1125" s="565">
        <f t="shared" si="258"/>
        <v>0.25</v>
      </c>
      <c r="Z1125" s="547"/>
      <c r="AA1125" s="548">
        <v>0.77222222222222203</v>
      </c>
      <c r="AB1125" s="566">
        <f t="shared" si="259"/>
        <v>0.5</v>
      </c>
      <c r="AC1125" s="566">
        <f t="shared" si="260"/>
        <v>0.5</v>
      </c>
      <c r="AD1125" s="566">
        <f t="shared" si="261"/>
        <v>0.5</v>
      </c>
      <c r="AE1125" s="566">
        <f t="shared" si="262"/>
        <v>0.5</v>
      </c>
      <c r="AF1125" s="566">
        <f t="shared" si="263"/>
        <v>0.5</v>
      </c>
      <c r="AG1125" s="566">
        <f t="shared" si="264"/>
        <v>0.5</v>
      </c>
      <c r="AH1125" s="567">
        <f t="shared" si="265"/>
        <v>0.5</v>
      </c>
    </row>
    <row r="1126" spans="18:34" x14ac:dyDescent="0.25">
      <c r="R1126" s="548">
        <v>0.77291666666666603</v>
      </c>
      <c r="S1126" s="564">
        <f t="shared" si="252"/>
        <v>0</v>
      </c>
      <c r="T1126" s="564">
        <f t="shared" si="253"/>
        <v>0</v>
      </c>
      <c r="U1126" s="564">
        <f t="shared" si="254"/>
        <v>0</v>
      </c>
      <c r="V1126" s="564">
        <f t="shared" si="255"/>
        <v>0</v>
      </c>
      <c r="W1126" s="564">
        <f t="shared" si="256"/>
        <v>0</v>
      </c>
      <c r="X1126" s="564">
        <f t="shared" si="257"/>
        <v>0.25</v>
      </c>
      <c r="Y1126" s="565">
        <f t="shared" si="258"/>
        <v>0.25</v>
      </c>
      <c r="Z1126" s="547"/>
      <c r="AA1126" s="548">
        <v>0.77291666666666603</v>
      </c>
      <c r="AB1126" s="566">
        <f t="shared" si="259"/>
        <v>0.5</v>
      </c>
      <c r="AC1126" s="566">
        <f t="shared" si="260"/>
        <v>0.5</v>
      </c>
      <c r="AD1126" s="566">
        <f t="shared" si="261"/>
        <v>0.5</v>
      </c>
      <c r="AE1126" s="566">
        <f t="shared" si="262"/>
        <v>0.5</v>
      </c>
      <c r="AF1126" s="566">
        <f t="shared" si="263"/>
        <v>0.5</v>
      </c>
      <c r="AG1126" s="566">
        <f t="shared" si="264"/>
        <v>0.5</v>
      </c>
      <c r="AH1126" s="567">
        <f t="shared" si="265"/>
        <v>0.5</v>
      </c>
    </row>
    <row r="1127" spans="18:34" x14ac:dyDescent="0.25">
      <c r="R1127" s="548">
        <v>0.77361111111111103</v>
      </c>
      <c r="S1127" s="564">
        <f t="shared" si="252"/>
        <v>0</v>
      </c>
      <c r="T1127" s="564">
        <f t="shared" si="253"/>
        <v>0</v>
      </c>
      <c r="U1127" s="564">
        <f t="shared" si="254"/>
        <v>0</v>
      </c>
      <c r="V1127" s="564">
        <f t="shared" si="255"/>
        <v>0</v>
      </c>
      <c r="W1127" s="564">
        <f t="shared" si="256"/>
        <v>0</v>
      </c>
      <c r="X1127" s="564">
        <f t="shared" si="257"/>
        <v>0.25</v>
      </c>
      <c r="Y1127" s="565">
        <f t="shared" si="258"/>
        <v>0.25</v>
      </c>
      <c r="Z1127" s="547"/>
      <c r="AA1127" s="548">
        <v>0.77361111111111103</v>
      </c>
      <c r="AB1127" s="566">
        <f t="shared" si="259"/>
        <v>0.5</v>
      </c>
      <c r="AC1127" s="566">
        <f t="shared" si="260"/>
        <v>0.5</v>
      </c>
      <c r="AD1127" s="566">
        <f t="shared" si="261"/>
        <v>0.5</v>
      </c>
      <c r="AE1127" s="566">
        <f t="shared" si="262"/>
        <v>0.5</v>
      </c>
      <c r="AF1127" s="566">
        <f t="shared" si="263"/>
        <v>0.5</v>
      </c>
      <c r="AG1127" s="566">
        <f t="shared" si="264"/>
        <v>0.5</v>
      </c>
      <c r="AH1127" s="567">
        <f t="shared" si="265"/>
        <v>0.5</v>
      </c>
    </row>
    <row r="1128" spans="18:34" x14ac:dyDescent="0.25">
      <c r="R1128" s="548">
        <v>0.77430555555555503</v>
      </c>
      <c r="S1128" s="564">
        <f t="shared" si="252"/>
        <v>0</v>
      </c>
      <c r="T1128" s="564">
        <f t="shared" si="253"/>
        <v>0</v>
      </c>
      <c r="U1128" s="564">
        <f t="shared" si="254"/>
        <v>0</v>
      </c>
      <c r="V1128" s="564">
        <f t="shared" si="255"/>
        <v>0</v>
      </c>
      <c r="W1128" s="564">
        <f t="shared" si="256"/>
        <v>0</v>
      </c>
      <c r="X1128" s="564">
        <f t="shared" si="257"/>
        <v>0.25</v>
      </c>
      <c r="Y1128" s="565">
        <f t="shared" si="258"/>
        <v>0.25</v>
      </c>
      <c r="Z1128" s="547"/>
      <c r="AA1128" s="548">
        <v>0.77430555555555503</v>
      </c>
      <c r="AB1128" s="566">
        <f t="shared" si="259"/>
        <v>0.5</v>
      </c>
      <c r="AC1128" s="566">
        <f t="shared" si="260"/>
        <v>0.5</v>
      </c>
      <c r="AD1128" s="566">
        <f t="shared" si="261"/>
        <v>0.5</v>
      </c>
      <c r="AE1128" s="566">
        <f t="shared" si="262"/>
        <v>0.5</v>
      </c>
      <c r="AF1128" s="566">
        <f t="shared" si="263"/>
        <v>0.5</v>
      </c>
      <c r="AG1128" s="566">
        <f t="shared" si="264"/>
        <v>0.5</v>
      </c>
      <c r="AH1128" s="567">
        <f t="shared" si="265"/>
        <v>0.5</v>
      </c>
    </row>
    <row r="1129" spans="18:34" x14ac:dyDescent="0.25">
      <c r="R1129" s="548">
        <v>0.77500000000000002</v>
      </c>
      <c r="S1129" s="564">
        <f t="shared" si="252"/>
        <v>0</v>
      </c>
      <c r="T1129" s="564">
        <f t="shared" si="253"/>
        <v>0</v>
      </c>
      <c r="U1129" s="564">
        <f t="shared" si="254"/>
        <v>0</v>
      </c>
      <c r="V1129" s="564">
        <f t="shared" si="255"/>
        <v>0</v>
      </c>
      <c r="W1129" s="564">
        <f t="shared" si="256"/>
        <v>0</v>
      </c>
      <c r="X1129" s="564">
        <f t="shared" si="257"/>
        <v>0.25</v>
      </c>
      <c r="Y1129" s="565">
        <f t="shared" si="258"/>
        <v>0.25</v>
      </c>
      <c r="Z1129" s="547"/>
      <c r="AA1129" s="548">
        <v>0.77500000000000002</v>
      </c>
      <c r="AB1129" s="566">
        <f t="shared" si="259"/>
        <v>0.5</v>
      </c>
      <c r="AC1129" s="566">
        <f t="shared" si="260"/>
        <v>0.5</v>
      </c>
      <c r="AD1129" s="566">
        <f t="shared" si="261"/>
        <v>0.5</v>
      </c>
      <c r="AE1129" s="566">
        <f t="shared" si="262"/>
        <v>0.5</v>
      </c>
      <c r="AF1129" s="566">
        <f t="shared" si="263"/>
        <v>0.5</v>
      </c>
      <c r="AG1129" s="566">
        <f t="shared" si="264"/>
        <v>0.5</v>
      </c>
      <c r="AH1129" s="567">
        <f t="shared" si="265"/>
        <v>0.5</v>
      </c>
    </row>
    <row r="1130" spans="18:34" x14ac:dyDescent="0.25">
      <c r="R1130" s="548">
        <v>0.77569444444444402</v>
      </c>
      <c r="S1130" s="564">
        <f t="shared" si="252"/>
        <v>0</v>
      </c>
      <c r="T1130" s="564">
        <f t="shared" si="253"/>
        <v>0</v>
      </c>
      <c r="U1130" s="564">
        <f t="shared" si="254"/>
        <v>0</v>
      </c>
      <c r="V1130" s="564">
        <f t="shared" si="255"/>
        <v>0</v>
      </c>
      <c r="W1130" s="564">
        <f t="shared" si="256"/>
        <v>0</v>
      </c>
      <c r="X1130" s="564">
        <f t="shared" si="257"/>
        <v>0.25</v>
      </c>
      <c r="Y1130" s="565">
        <f t="shared" si="258"/>
        <v>0.25</v>
      </c>
      <c r="Z1130" s="547"/>
      <c r="AA1130" s="548">
        <v>0.77569444444444402</v>
      </c>
      <c r="AB1130" s="566">
        <f t="shared" si="259"/>
        <v>0.5</v>
      </c>
      <c r="AC1130" s="566">
        <f t="shared" si="260"/>
        <v>0.5</v>
      </c>
      <c r="AD1130" s="566">
        <f t="shared" si="261"/>
        <v>0.5</v>
      </c>
      <c r="AE1130" s="566">
        <f t="shared" si="262"/>
        <v>0.5</v>
      </c>
      <c r="AF1130" s="566">
        <f t="shared" si="263"/>
        <v>0.5</v>
      </c>
      <c r="AG1130" s="566">
        <f t="shared" si="264"/>
        <v>0.5</v>
      </c>
      <c r="AH1130" s="567">
        <f t="shared" si="265"/>
        <v>0.5</v>
      </c>
    </row>
    <row r="1131" spans="18:34" x14ac:dyDescent="0.25">
      <c r="R1131" s="548">
        <v>0.77638888888888802</v>
      </c>
      <c r="S1131" s="564">
        <f t="shared" si="252"/>
        <v>0</v>
      </c>
      <c r="T1131" s="564">
        <f t="shared" si="253"/>
        <v>0</v>
      </c>
      <c r="U1131" s="564">
        <f t="shared" si="254"/>
        <v>0</v>
      </c>
      <c r="V1131" s="564">
        <f t="shared" si="255"/>
        <v>0</v>
      </c>
      <c r="W1131" s="564">
        <f t="shared" si="256"/>
        <v>0</v>
      </c>
      <c r="X1131" s="564">
        <f t="shared" si="257"/>
        <v>0.25</v>
      </c>
      <c r="Y1131" s="565">
        <f t="shared" si="258"/>
        <v>0.25</v>
      </c>
      <c r="Z1131" s="547"/>
      <c r="AA1131" s="548">
        <v>0.77638888888888802</v>
      </c>
      <c r="AB1131" s="566">
        <f t="shared" si="259"/>
        <v>0.5</v>
      </c>
      <c r="AC1131" s="566">
        <f t="shared" si="260"/>
        <v>0.5</v>
      </c>
      <c r="AD1131" s="566">
        <f t="shared" si="261"/>
        <v>0.5</v>
      </c>
      <c r="AE1131" s="566">
        <f t="shared" si="262"/>
        <v>0.5</v>
      </c>
      <c r="AF1131" s="566">
        <f t="shared" si="263"/>
        <v>0.5</v>
      </c>
      <c r="AG1131" s="566">
        <f t="shared" si="264"/>
        <v>0.5</v>
      </c>
      <c r="AH1131" s="567">
        <f t="shared" si="265"/>
        <v>0.5</v>
      </c>
    </row>
    <row r="1132" spans="18:34" x14ac:dyDescent="0.25">
      <c r="R1132" s="548">
        <v>0.77708333333333302</v>
      </c>
      <c r="S1132" s="564">
        <f t="shared" si="252"/>
        <v>0</v>
      </c>
      <c r="T1132" s="564">
        <f t="shared" si="253"/>
        <v>0</v>
      </c>
      <c r="U1132" s="564">
        <f t="shared" si="254"/>
        <v>0</v>
      </c>
      <c r="V1132" s="564">
        <f t="shared" si="255"/>
        <v>0</v>
      </c>
      <c r="W1132" s="564">
        <f t="shared" si="256"/>
        <v>0</v>
      </c>
      <c r="X1132" s="564">
        <f t="shared" si="257"/>
        <v>0.25</v>
      </c>
      <c r="Y1132" s="565">
        <f t="shared" si="258"/>
        <v>0.25</v>
      </c>
      <c r="Z1132" s="547"/>
      <c r="AA1132" s="548">
        <v>0.77708333333333302</v>
      </c>
      <c r="AB1132" s="566">
        <f t="shared" si="259"/>
        <v>0.5</v>
      </c>
      <c r="AC1132" s="566">
        <f t="shared" si="260"/>
        <v>0.5</v>
      </c>
      <c r="AD1132" s="566">
        <f t="shared" si="261"/>
        <v>0.5</v>
      </c>
      <c r="AE1132" s="566">
        <f t="shared" si="262"/>
        <v>0.5</v>
      </c>
      <c r="AF1132" s="566">
        <f t="shared" si="263"/>
        <v>0.5</v>
      </c>
      <c r="AG1132" s="566">
        <f t="shared" si="264"/>
        <v>0.5</v>
      </c>
      <c r="AH1132" s="567">
        <f t="shared" si="265"/>
        <v>0.5</v>
      </c>
    </row>
    <row r="1133" spans="18:34" x14ac:dyDescent="0.25">
      <c r="R1133" s="548">
        <v>0.77777777777777701</v>
      </c>
      <c r="S1133" s="564">
        <f t="shared" si="252"/>
        <v>0</v>
      </c>
      <c r="T1133" s="564">
        <f t="shared" si="253"/>
        <v>0</v>
      </c>
      <c r="U1133" s="564">
        <f t="shared" si="254"/>
        <v>0</v>
      </c>
      <c r="V1133" s="564">
        <f t="shared" si="255"/>
        <v>0</v>
      </c>
      <c r="W1133" s="564">
        <f t="shared" si="256"/>
        <v>0</v>
      </c>
      <c r="X1133" s="564">
        <f t="shared" si="257"/>
        <v>0.25</v>
      </c>
      <c r="Y1133" s="565">
        <f t="shared" si="258"/>
        <v>0.25</v>
      </c>
      <c r="Z1133" s="547"/>
      <c r="AA1133" s="548">
        <v>0.77777777777777701</v>
      </c>
      <c r="AB1133" s="566">
        <f t="shared" si="259"/>
        <v>0.5</v>
      </c>
      <c r="AC1133" s="566">
        <f t="shared" si="260"/>
        <v>0.5</v>
      </c>
      <c r="AD1133" s="566">
        <f t="shared" si="261"/>
        <v>0.5</v>
      </c>
      <c r="AE1133" s="566">
        <f t="shared" si="262"/>
        <v>0.5</v>
      </c>
      <c r="AF1133" s="566">
        <f t="shared" si="263"/>
        <v>0.5</v>
      </c>
      <c r="AG1133" s="566">
        <f t="shared" si="264"/>
        <v>0.5</v>
      </c>
      <c r="AH1133" s="567">
        <f t="shared" si="265"/>
        <v>0.5</v>
      </c>
    </row>
    <row r="1134" spans="18:34" x14ac:dyDescent="0.25">
      <c r="R1134" s="548">
        <v>0.77847222222222201</v>
      </c>
      <c r="S1134" s="564">
        <f t="shared" si="252"/>
        <v>0</v>
      </c>
      <c r="T1134" s="564">
        <f t="shared" si="253"/>
        <v>0</v>
      </c>
      <c r="U1134" s="564">
        <f t="shared" si="254"/>
        <v>0</v>
      </c>
      <c r="V1134" s="564">
        <f t="shared" si="255"/>
        <v>0</v>
      </c>
      <c r="W1134" s="564">
        <f t="shared" si="256"/>
        <v>0</v>
      </c>
      <c r="X1134" s="564">
        <f t="shared" si="257"/>
        <v>0.25</v>
      </c>
      <c r="Y1134" s="565">
        <f t="shared" si="258"/>
        <v>0.25</v>
      </c>
      <c r="Z1134" s="547"/>
      <c r="AA1134" s="548">
        <v>0.77847222222222201</v>
      </c>
      <c r="AB1134" s="566">
        <f t="shared" si="259"/>
        <v>0.5</v>
      </c>
      <c r="AC1134" s="566">
        <f t="shared" si="260"/>
        <v>0.5</v>
      </c>
      <c r="AD1134" s="566">
        <f t="shared" si="261"/>
        <v>0.5</v>
      </c>
      <c r="AE1134" s="566">
        <f t="shared" si="262"/>
        <v>0.5</v>
      </c>
      <c r="AF1134" s="566">
        <f t="shared" si="263"/>
        <v>0.5</v>
      </c>
      <c r="AG1134" s="566">
        <f t="shared" si="264"/>
        <v>0.5</v>
      </c>
      <c r="AH1134" s="567">
        <f t="shared" si="265"/>
        <v>0.5</v>
      </c>
    </row>
    <row r="1135" spans="18:34" x14ac:dyDescent="0.25">
      <c r="R1135" s="548">
        <v>0.77916666666666601</v>
      </c>
      <c r="S1135" s="564">
        <f t="shared" si="252"/>
        <v>0</v>
      </c>
      <c r="T1135" s="564">
        <f t="shared" si="253"/>
        <v>0</v>
      </c>
      <c r="U1135" s="564">
        <f t="shared" si="254"/>
        <v>0</v>
      </c>
      <c r="V1135" s="564">
        <f t="shared" si="255"/>
        <v>0</v>
      </c>
      <c r="W1135" s="564">
        <f t="shared" si="256"/>
        <v>0</v>
      </c>
      <c r="X1135" s="564">
        <f t="shared" si="257"/>
        <v>0.25</v>
      </c>
      <c r="Y1135" s="565">
        <f t="shared" si="258"/>
        <v>0.25</v>
      </c>
      <c r="Z1135" s="547"/>
      <c r="AA1135" s="548">
        <v>0.77916666666666601</v>
      </c>
      <c r="AB1135" s="566">
        <f t="shared" si="259"/>
        <v>0.5</v>
      </c>
      <c r="AC1135" s="566">
        <f t="shared" si="260"/>
        <v>0.5</v>
      </c>
      <c r="AD1135" s="566">
        <f t="shared" si="261"/>
        <v>0.5</v>
      </c>
      <c r="AE1135" s="566">
        <f t="shared" si="262"/>
        <v>0.5</v>
      </c>
      <c r="AF1135" s="566">
        <f t="shared" si="263"/>
        <v>0.5</v>
      </c>
      <c r="AG1135" s="566">
        <f t="shared" si="264"/>
        <v>0.5</v>
      </c>
      <c r="AH1135" s="567">
        <f t="shared" si="265"/>
        <v>0.5</v>
      </c>
    </row>
    <row r="1136" spans="18:34" x14ac:dyDescent="0.25">
      <c r="R1136" s="548">
        <v>0.77986111111111101</v>
      </c>
      <c r="S1136" s="564">
        <f t="shared" si="252"/>
        <v>0</v>
      </c>
      <c r="T1136" s="564">
        <f t="shared" si="253"/>
        <v>0</v>
      </c>
      <c r="U1136" s="564">
        <f t="shared" si="254"/>
        <v>0</v>
      </c>
      <c r="V1136" s="564">
        <f t="shared" si="255"/>
        <v>0</v>
      </c>
      <c r="W1136" s="564">
        <f t="shared" si="256"/>
        <v>0</v>
      </c>
      <c r="X1136" s="564">
        <f t="shared" si="257"/>
        <v>0.25</v>
      </c>
      <c r="Y1136" s="565">
        <f t="shared" si="258"/>
        <v>0.25</v>
      </c>
      <c r="Z1136" s="547"/>
      <c r="AA1136" s="548">
        <v>0.77986111111111101</v>
      </c>
      <c r="AB1136" s="566">
        <f t="shared" si="259"/>
        <v>0.5</v>
      </c>
      <c r="AC1136" s="566">
        <f t="shared" si="260"/>
        <v>0.5</v>
      </c>
      <c r="AD1136" s="566">
        <f t="shared" si="261"/>
        <v>0.5</v>
      </c>
      <c r="AE1136" s="566">
        <f t="shared" si="262"/>
        <v>0.5</v>
      </c>
      <c r="AF1136" s="566">
        <f t="shared" si="263"/>
        <v>0.5</v>
      </c>
      <c r="AG1136" s="566">
        <f t="shared" si="264"/>
        <v>0.5</v>
      </c>
      <c r="AH1136" s="567">
        <f t="shared" si="265"/>
        <v>0.5</v>
      </c>
    </row>
    <row r="1137" spans="18:34" x14ac:dyDescent="0.25">
      <c r="R1137" s="548">
        <v>0.780555555555555</v>
      </c>
      <c r="S1137" s="564">
        <f t="shared" si="252"/>
        <v>0</v>
      </c>
      <c r="T1137" s="564">
        <f t="shared" si="253"/>
        <v>0</v>
      </c>
      <c r="U1137" s="564">
        <f t="shared" si="254"/>
        <v>0</v>
      </c>
      <c r="V1137" s="564">
        <f t="shared" si="255"/>
        <v>0</v>
      </c>
      <c r="W1137" s="564">
        <f t="shared" si="256"/>
        <v>0</v>
      </c>
      <c r="X1137" s="564">
        <f t="shared" si="257"/>
        <v>0.25</v>
      </c>
      <c r="Y1137" s="565">
        <f t="shared" si="258"/>
        <v>0.25</v>
      </c>
      <c r="Z1137" s="547"/>
      <c r="AA1137" s="548">
        <v>0.780555555555555</v>
      </c>
      <c r="AB1137" s="566">
        <f t="shared" si="259"/>
        <v>0.5</v>
      </c>
      <c r="AC1137" s="566">
        <f t="shared" si="260"/>
        <v>0.5</v>
      </c>
      <c r="AD1137" s="566">
        <f t="shared" si="261"/>
        <v>0.5</v>
      </c>
      <c r="AE1137" s="566">
        <f t="shared" si="262"/>
        <v>0.5</v>
      </c>
      <c r="AF1137" s="566">
        <f t="shared" si="263"/>
        <v>0.5</v>
      </c>
      <c r="AG1137" s="566">
        <f t="shared" si="264"/>
        <v>0.5</v>
      </c>
      <c r="AH1137" s="567">
        <f t="shared" si="265"/>
        <v>0.5</v>
      </c>
    </row>
    <row r="1138" spans="18:34" x14ac:dyDescent="0.25">
      <c r="R1138" s="548">
        <v>0.78125</v>
      </c>
      <c r="S1138" s="564">
        <f t="shared" si="252"/>
        <v>0</v>
      </c>
      <c r="T1138" s="564">
        <f t="shared" si="253"/>
        <v>0</v>
      </c>
      <c r="U1138" s="564">
        <f t="shared" si="254"/>
        <v>0</v>
      </c>
      <c r="V1138" s="564">
        <f t="shared" si="255"/>
        <v>0</v>
      </c>
      <c r="W1138" s="564">
        <f t="shared" si="256"/>
        <v>0</v>
      </c>
      <c r="X1138" s="564">
        <f t="shared" si="257"/>
        <v>0.25</v>
      </c>
      <c r="Y1138" s="565">
        <f t="shared" si="258"/>
        <v>0.25</v>
      </c>
      <c r="Z1138" s="547"/>
      <c r="AA1138" s="548">
        <v>0.78125</v>
      </c>
      <c r="AB1138" s="566">
        <f t="shared" si="259"/>
        <v>0.5</v>
      </c>
      <c r="AC1138" s="566">
        <f t="shared" si="260"/>
        <v>0.5</v>
      </c>
      <c r="AD1138" s="566">
        <f t="shared" si="261"/>
        <v>0.5</v>
      </c>
      <c r="AE1138" s="566">
        <f t="shared" si="262"/>
        <v>0.5</v>
      </c>
      <c r="AF1138" s="566">
        <f t="shared" si="263"/>
        <v>0.5</v>
      </c>
      <c r="AG1138" s="566">
        <f t="shared" si="264"/>
        <v>0.5</v>
      </c>
      <c r="AH1138" s="567">
        <f t="shared" si="265"/>
        <v>0.5</v>
      </c>
    </row>
    <row r="1139" spans="18:34" x14ac:dyDescent="0.25">
      <c r="R1139" s="548">
        <v>0.781944444444444</v>
      </c>
      <c r="S1139" s="564">
        <f t="shared" si="252"/>
        <v>0</v>
      </c>
      <c r="T1139" s="564">
        <f t="shared" si="253"/>
        <v>0</v>
      </c>
      <c r="U1139" s="564">
        <f t="shared" si="254"/>
        <v>0</v>
      </c>
      <c r="V1139" s="564">
        <f t="shared" si="255"/>
        <v>0</v>
      </c>
      <c r="W1139" s="564">
        <f t="shared" si="256"/>
        <v>0</v>
      </c>
      <c r="X1139" s="564">
        <f t="shared" si="257"/>
        <v>0.25</v>
      </c>
      <c r="Y1139" s="565">
        <f t="shared" si="258"/>
        <v>0.25</v>
      </c>
      <c r="Z1139" s="547"/>
      <c r="AA1139" s="548">
        <v>0.781944444444444</v>
      </c>
      <c r="AB1139" s="566">
        <f t="shared" si="259"/>
        <v>0.5</v>
      </c>
      <c r="AC1139" s="566">
        <f t="shared" si="260"/>
        <v>0.5</v>
      </c>
      <c r="AD1139" s="566">
        <f t="shared" si="261"/>
        <v>0.5</v>
      </c>
      <c r="AE1139" s="566">
        <f t="shared" si="262"/>
        <v>0.5</v>
      </c>
      <c r="AF1139" s="566">
        <f t="shared" si="263"/>
        <v>0.5</v>
      </c>
      <c r="AG1139" s="566">
        <f t="shared" si="264"/>
        <v>0.5</v>
      </c>
      <c r="AH1139" s="567">
        <f t="shared" si="265"/>
        <v>0.5</v>
      </c>
    </row>
    <row r="1140" spans="18:34" x14ac:dyDescent="0.25">
      <c r="R1140" s="548">
        <v>0.782638888888888</v>
      </c>
      <c r="S1140" s="564">
        <f t="shared" si="252"/>
        <v>0</v>
      </c>
      <c r="T1140" s="564">
        <f t="shared" si="253"/>
        <v>0</v>
      </c>
      <c r="U1140" s="564">
        <f t="shared" si="254"/>
        <v>0</v>
      </c>
      <c r="V1140" s="564">
        <f t="shared" si="255"/>
        <v>0</v>
      </c>
      <c r="W1140" s="564">
        <f t="shared" si="256"/>
        <v>0</v>
      </c>
      <c r="X1140" s="564">
        <f t="shared" si="257"/>
        <v>0.25</v>
      </c>
      <c r="Y1140" s="565">
        <f t="shared" si="258"/>
        <v>0.25</v>
      </c>
      <c r="Z1140" s="547"/>
      <c r="AA1140" s="548">
        <v>0.782638888888888</v>
      </c>
      <c r="AB1140" s="566">
        <f t="shared" si="259"/>
        <v>0.5</v>
      </c>
      <c r="AC1140" s="566">
        <f t="shared" si="260"/>
        <v>0.5</v>
      </c>
      <c r="AD1140" s="566">
        <f t="shared" si="261"/>
        <v>0.5</v>
      </c>
      <c r="AE1140" s="566">
        <f t="shared" si="262"/>
        <v>0.5</v>
      </c>
      <c r="AF1140" s="566">
        <f t="shared" si="263"/>
        <v>0.5</v>
      </c>
      <c r="AG1140" s="566">
        <f t="shared" si="264"/>
        <v>0.5</v>
      </c>
      <c r="AH1140" s="567">
        <f t="shared" si="265"/>
        <v>0.5</v>
      </c>
    </row>
    <row r="1141" spans="18:34" x14ac:dyDescent="0.25">
      <c r="R1141" s="548">
        <v>0.78333333333333299</v>
      </c>
      <c r="S1141" s="564">
        <f t="shared" si="252"/>
        <v>0</v>
      </c>
      <c r="T1141" s="564">
        <f t="shared" si="253"/>
        <v>0</v>
      </c>
      <c r="U1141" s="564">
        <f t="shared" si="254"/>
        <v>0</v>
      </c>
      <c r="V1141" s="564">
        <f t="shared" si="255"/>
        <v>0</v>
      </c>
      <c r="W1141" s="564">
        <f t="shared" si="256"/>
        <v>0</v>
      </c>
      <c r="X1141" s="564">
        <f t="shared" si="257"/>
        <v>0.25</v>
      </c>
      <c r="Y1141" s="565">
        <f t="shared" si="258"/>
        <v>0.25</v>
      </c>
      <c r="Z1141" s="547"/>
      <c r="AA1141" s="548">
        <v>0.78333333333333299</v>
      </c>
      <c r="AB1141" s="566">
        <f t="shared" si="259"/>
        <v>0.5</v>
      </c>
      <c r="AC1141" s="566">
        <f t="shared" si="260"/>
        <v>0.5</v>
      </c>
      <c r="AD1141" s="566">
        <f t="shared" si="261"/>
        <v>0.5</v>
      </c>
      <c r="AE1141" s="566">
        <f t="shared" si="262"/>
        <v>0.5</v>
      </c>
      <c r="AF1141" s="566">
        <f t="shared" si="263"/>
        <v>0.5</v>
      </c>
      <c r="AG1141" s="566">
        <f t="shared" si="264"/>
        <v>0.5</v>
      </c>
      <c r="AH1141" s="567">
        <f t="shared" si="265"/>
        <v>0.5</v>
      </c>
    </row>
    <row r="1142" spans="18:34" x14ac:dyDescent="0.25">
      <c r="R1142" s="548">
        <v>0.78402777777777699</v>
      </c>
      <c r="S1142" s="564">
        <f t="shared" si="252"/>
        <v>0</v>
      </c>
      <c r="T1142" s="564">
        <f t="shared" si="253"/>
        <v>0</v>
      </c>
      <c r="U1142" s="564">
        <f t="shared" si="254"/>
        <v>0</v>
      </c>
      <c r="V1142" s="564">
        <f t="shared" si="255"/>
        <v>0</v>
      </c>
      <c r="W1142" s="564">
        <f t="shared" si="256"/>
        <v>0</v>
      </c>
      <c r="X1142" s="564">
        <f t="shared" si="257"/>
        <v>0.25</v>
      </c>
      <c r="Y1142" s="565">
        <f t="shared" si="258"/>
        <v>0.25</v>
      </c>
      <c r="Z1142" s="547"/>
      <c r="AA1142" s="548">
        <v>0.78402777777777699</v>
      </c>
      <c r="AB1142" s="566">
        <f t="shared" si="259"/>
        <v>0.5</v>
      </c>
      <c r="AC1142" s="566">
        <f t="shared" si="260"/>
        <v>0.5</v>
      </c>
      <c r="AD1142" s="566">
        <f t="shared" si="261"/>
        <v>0.5</v>
      </c>
      <c r="AE1142" s="566">
        <f t="shared" si="262"/>
        <v>0.5</v>
      </c>
      <c r="AF1142" s="566">
        <f t="shared" si="263"/>
        <v>0.5</v>
      </c>
      <c r="AG1142" s="566">
        <f t="shared" si="264"/>
        <v>0.5</v>
      </c>
      <c r="AH1142" s="567">
        <f t="shared" si="265"/>
        <v>0.5</v>
      </c>
    </row>
    <row r="1143" spans="18:34" x14ac:dyDescent="0.25">
      <c r="R1143" s="548">
        <v>0.78472222222222199</v>
      </c>
      <c r="S1143" s="564">
        <f t="shared" si="252"/>
        <v>0</v>
      </c>
      <c r="T1143" s="564">
        <f t="shared" si="253"/>
        <v>0</v>
      </c>
      <c r="U1143" s="564">
        <f t="shared" si="254"/>
        <v>0</v>
      </c>
      <c r="V1143" s="564">
        <f t="shared" si="255"/>
        <v>0</v>
      </c>
      <c r="W1143" s="564">
        <f t="shared" si="256"/>
        <v>0</v>
      </c>
      <c r="X1143" s="564">
        <f t="shared" si="257"/>
        <v>0.25</v>
      </c>
      <c r="Y1143" s="565">
        <f t="shared" si="258"/>
        <v>0.25</v>
      </c>
      <c r="Z1143" s="547"/>
      <c r="AA1143" s="548">
        <v>0.78472222222222199</v>
      </c>
      <c r="AB1143" s="566">
        <f t="shared" si="259"/>
        <v>0.5</v>
      </c>
      <c r="AC1143" s="566">
        <f t="shared" si="260"/>
        <v>0.5</v>
      </c>
      <c r="AD1143" s="566">
        <f t="shared" si="261"/>
        <v>0.5</v>
      </c>
      <c r="AE1143" s="566">
        <f t="shared" si="262"/>
        <v>0.5</v>
      </c>
      <c r="AF1143" s="566">
        <f t="shared" si="263"/>
        <v>0.5</v>
      </c>
      <c r="AG1143" s="566">
        <f t="shared" si="264"/>
        <v>0.5</v>
      </c>
      <c r="AH1143" s="567">
        <f t="shared" si="265"/>
        <v>0.5</v>
      </c>
    </row>
    <row r="1144" spans="18:34" x14ac:dyDescent="0.25">
      <c r="R1144" s="548">
        <v>0.78541666666666599</v>
      </c>
      <c r="S1144" s="564">
        <f t="shared" si="252"/>
        <v>0</v>
      </c>
      <c r="T1144" s="564">
        <f t="shared" si="253"/>
        <v>0</v>
      </c>
      <c r="U1144" s="564">
        <f t="shared" si="254"/>
        <v>0</v>
      </c>
      <c r="V1144" s="564">
        <f t="shared" si="255"/>
        <v>0</v>
      </c>
      <c r="W1144" s="564">
        <f t="shared" si="256"/>
        <v>0</v>
      </c>
      <c r="X1144" s="564">
        <f t="shared" si="257"/>
        <v>0.25</v>
      </c>
      <c r="Y1144" s="565">
        <f t="shared" si="258"/>
        <v>0.25</v>
      </c>
      <c r="Z1144" s="547"/>
      <c r="AA1144" s="548">
        <v>0.78541666666666599</v>
      </c>
      <c r="AB1144" s="566">
        <f t="shared" si="259"/>
        <v>0.5</v>
      </c>
      <c r="AC1144" s="566">
        <f t="shared" si="260"/>
        <v>0.5</v>
      </c>
      <c r="AD1144" s="566">
        <f t="shared" si="261"/>
        <v>0.5</v>
      </c>
      <c r="AE1144" s="566">
        <f t="shared" si="262"/>
        <v>0.5</v>
      </c>
      <c r="AF1144" s="566">
        <f t="shared" si="263"/>
        <v>0.5</v>
      </c>
      <c r="AG1144" s="566">
        <f t="shared" si="264"/>
        <v>0.5</v>
      </c>
      <c r="AH1144" s="567">
        <f t="shared" si="265"/>
        <v>0.5</v>
      </c>
    </row>
    <row r="1145" spans="18:34" x14ac:dyDescent="0.25">
      <c r="R1145" s="548">
        <v>0.78611111111111098</v>
      </c>
      <c r="S1145" s="564">
        <f t="shared" si="252"/>
        <v>0</v>
      </c>
      <c r="T1145" s="564">
        <f t="shared" si="253"/>
        <v>0</v>
      </c>
      <c r="U1145" s="564">
        <f t="shared" si="254"/>
        <v>0</v>
      </c>
      <c r="V1145" s="564">
        <f t="shared" si="255"/>
        <v>0</v>
      </c>
      <c r="W1145" s="564">
        <f t="shared" si="256"/>
        <v>0</v>
      </c>
      <c r="X1145" s="564">
        <f t="shared" si="257"/>
        <v>0.25</v>
      </c>
      <c r="Y1145" s="565">
        <f t="shared" si="258"/>
        <v>0.25</v>
      </c>
      <c r="Z1145" s="547"/>
      <c r="AA1145" s="548">
        <v>0.78611111111111098</v>
      </c>
      <c r="AB1145" s="566">
        <f t="shared" si="259"/>
        <v>0.5</v>
      </c>
      <c r="AC1145" s="566">
        <f t="shared" si="260"/>
        <v>0.5</v>
      </c>
      <c r="AD1145" s="566">
        <f t="shared" si="261"/>
        <v>0.5</v>
      </c>
      <c r="AE1145" s="566">
        <f t="shared" si="262"/>
        <v>0.5</v>
      </c>
      <c r="AF1145" s="566">
        <f t="shared" si="263"/>
        <v>0.5</v>
      </c>
      <c r="AG1145" s="566">
        <f t="shared" si="264"/>
        <v>0.5</v>
      </c>
      <c r="AH1145" s="567">
        <f t="shared" si="265"/>
        <v>0.5</v>
      </c>
    </row>
    <row r="1146" spans="18:34" x14ac:dyDescent="0.25">
      <c r="R1146" s="548">
        <v>0.78680555555555498</v>
      </c>
      <c r="S1146" s="564">
        <f t="shared" si="252"/>
        <v>0</v>
      </c>
      <c r="T1146" s="564">
        <f t="shared" si="253"/>
        <v>0</v>
      </c>
      <c r="U1146" s="564">
        <f t="shared" si="254"/>
        <v>0</v>
      </c>
      <c r="V1146" s="564">
        <f t="shared" si="255"/>
        <v>0</v>
      </c>
      <c r="W1146" s="564">
        <f t="shared" si="256"/>
        <v>0</v>
      </c>
      <c r="X1146" s="564">
        <f t="shared" si="257"/>
        <v>0.25</v>
      </c>
      <c r="Y1146" s="565">
        <f t="shared" si="258"/>
        <v>0.25</v>
      </c>
      <c r="Z1146" s="547"/>
      <c r="AA1146" s="548">
        <v>0.78680555555555498</v>
      </c>
      <c r="AB1146" s="566">
        <f t="shared" si="259"/>
        <v>0.5</v>
      </c>
      <c r="AC1146" s="566">
        <f t="shared" si="260"/>
        <v>0.5</v>
      </c>
      <c r="AD1146" s="566">
        <f t="shared" si="261"/>
        <v>0.5</v>
      </c>
      <c r="AE1146" s="566">
        <f t="shared" si="262"/>
        <v>0.5</v>
      </c>
      <c r="AF1146" s="566">
        <f t="shared" si="263"/>
        <v>0.5</v>
      </c>
      <c r="AG1146" s="566">
        <f t="shared" si="264"/>
        <v>0.5</v>
      </c>
      <c r="AH1146" s="567">
        <f t="shared" si="265"/>
        <v>0.5</v>
      </c>
    </row>
    <row r="1147" spans="18:34" x14ac:dyDescent="0.25">
      <c r="R1147" s="548">
        <v>0.78749999999999998</v>
      </c>
      <c r="S1147" s="564">
        <f t="shared" si="252"/>
        <v>0</v>
      </c>
      <c r="T1147" s="564">
        <f t="shared" si="253"/>
        <v>0</v>
      </c>
      <c r="U1147" s="564">
        <f t="shared" si="254"/>
        <v>0</v>
      </c>
      <c r="V1147" s="564">
        <f t="shared" si="255"/>
        <v>0</v>
      </c>
      <c r="W1147" s="564">
        <f t="shared" si="256"/>
        <v>0</v>
      </c>
      <c r="X1147" s="564">
        <f t="shared" si="257"/>
        <v>0.25</v>
      </c>
      <c r="Y1147" s="565">
        <f t="shared" si="258"/>
        <v>0.25</v>
      </c>
      <c r="Z1147" s="547"/>
      <c r="AA1147" s="548">
        <v>0.78749999999999998</v>
      </c>
      <c r="AB1147" s="566">
        <f t="shared" si="259"/>
        <v>0.5</v>
      </c>
      <c r="AC1147" s="566">
        <f t="shared" si="260"/>
        <v>0.5</v>
      </c>
      <c r="AD1147" s="566">
        <f t="shared" si="261"/>
        <v>0.5</v>
      </c>
      <c r="AE1147" s="566">
        <f t="shared" si="262"/>
        <v>0.5</v>
      </c>
      <c r="AF1147" s="566">
        <f t="shared" si="263"/>
        <v>0.5</v>
      </c>
      <c r="AG1147" s="566">
        <f t="shared" si="264"/>
        <v>0.5</v>
      </c>
      <c r="AH1147" s="567">
        <f t="shared" si="265"/>
        <v>0.5</v>
      </c>
    </row>
    <row r="1148" spans="18:34" x14ac:dyDescent="0.25">
      <c r="R1148" s="548">
        <v>0.78819444444444398</v>
      </c>
      <c r="S1148" s="564">
        <f t="shared" si="252"/>
        <v>0</v>
      </c>
      <c r="T1148" s="564">
        <f t="shared" si="253"/>
        <v>0</v>
      </c>
      <c r="U1148" s="564">
        <f t="shared" si="254"/>
        <v>0</v>
      </c>
      <c r="V1148" s="564">
        <f t="shared" si="255"/>
        <v>0</v>
      </c>
      <c r="W1148" s="564">
        <f t="shared" si="256"/>
        <v>0</v>
      </c>
      <c r="X1148" s="564">
        <f t="shared" si="257"/>
        <v>0.25</v>
      </c>
      <c r="Y1148" s="565">
        <f t="shared" si="258"/>
        <v>0.25</v>
      </c>
      <c r="Z1148" s="547"/>
      <c r="AA1148" s="548">
        <v>0.78819444444444398</v>
      </c>
      <c r="AB1148" s="566">
        <f t="shared" si="259"/>
        <v>0.5</v>
      </c>
      <c r="AC1148" s="566">
        <f t="shared" si="260"/>
        <v>0.5</v>
      </c>
      <c r="AD1148" s="566">
        <f t="shared" si="261"/>
        <v>0.5</v>
      </c>
      <c r="AE1148" s="566">
        <f t="shared" si="262"/>
        <v>0.5</v>
      </c>
      <c r="AF1148" s="566">
        <f t="shared" si="263"/>
        <v>0.5</v>
      </c>
      <c r="AG1148" s="566">
        <f t="shared" si="264"/>
        <v>0.5</v>
      </c>
      <c r="AH1148" s="567">
        <f t="shared" si="265"/>
        <v>0.5</v>
      </c>
    </row>
    <row r="1149" spans="18:34" x14ac:dyDescent="0.25">
      <c r="R1149" s="548">
        <v>0.78888888888888797</v>
      </c>
      <c r="S1149" s="564">
        <f t="shared" si="252"/>
        <v>0</v>
      </c>
      <c r="T1149" s="564">
        <f t="shared" si="253"/>
        <v>0</v>
      </c>
      <c r="U1149" s="564">
        <f t="shared" si="254"/>
        <v>0</v>
      </c>
      <c r="V1149" s="564">
        <f t="shared" si="255"/>
        <v>0</v>
      </c>
      <c r="W1149" s="564">
        <f t="shared" si="256"/>
        <v>0</v>
      </c>
      <c r="X1149" s="564">
        <f t="shared" si="257"/>
        <v>0.25</v>
      </c>
      <c r="Y1149" s="565">
        <f t="shared" si="258"/>
        <v>0.25</v>
      </c>
      <c r="Z1149" s="547"/>
      <c r="AA1149" s="548">
        <v>0.78888888888888797</v>
      </c>
      <c r="AB1149" s="566">
        <f t="shared" si="259"/>
        <v>0.5</v>
      </c>
      <c r="AC1149" s="566">
        <f t="shared" si="260"/>
        <v>0.5</v>
      </c>
      <c r="AD1149" s="566">
        <f t="shared" si="261"/>
        <v>0.5</v>
      </c>
      <c r="AE1149" s="566">
        <f t="shared" si="262"/>
        <v>0.5</v>
      </c>
      <c r="AF1149" s="566">
        <f t="shared" si="263"/>
        <v>0.5</v>
      </c>
      <c r="AG1149" s="566">
        <f t="shared" si="264"/>
        <v>0.5</v>
      </c>
      <c r="AH1149" s="567">
        <f t="shared" si="265"/>
        <v>0.5</v>
      </c>
    </row>
    <row r="1150" spans="18:34" x14ac:dyDescent="0.25">
      <c r="R1150" s="548">
        <v>0.78958333333333297</v>
      </c>
      <c r="S1150" s="564">
        <f t="shared" si="252"/>
        <v>0</v>
      </c>
      <c r="T1150" s="564">
        <f t="shared" si="253"/>
        <v>0</v>
      </c>
      <c r="U1150" s="564">
        <f t="shared" si="254"/>
        <v>0</v>
      </c>
      <c r="V1150" s="564">
        <f t="shared" si="255"/>
        <v>0</v>
      </c>
      <c r="W1150" s="564">
        <f t="shared" si="256"/>
        <v>0</v>
      </c>
      <c r="X1150" s="564">
        <f t="shared" si="257"/>
        <v>0.25</v>
      </c>
      <c r="Y1150" s="565">
        <f t="shared" si="258"/>
        <v>0.25</v>
      </c>
      <c r="Z1150" s="547"/>
      <c r="AA1150" s="548">
        <v>0.78958333333333297</v>
      </c>
      <c r="AB1150" s="566">
        <f t="shared" si="259"/>
        <v>0.5</v>
      </c>
      <c r="AC1150" s="566">
        <f t="shared" si="260"/>
        <v>0.5</v>
      </c>
      <c r="AD1150" s="566">
        <f t="shared" si="261"/>
        <v>0.5</v>
      </c>
      <c r="AE1150" s="566">
        <f t="shared" si="262"/>
        <v>0.5</v>
      </c>
      <c r="AF1150" s="566">
        <f t="shared" si="263"/>
        <v>0.5</v>
      </c>
      <c r="AG1150" s="566">
        <f t="shared" si="264"/>
        <v>0.5</v>
      </c>
      <c r="AH1150" s="567">
        <f t="shared" si="265"/>
        <v>0.5</v>
      </c>
    </row>
    <row r="1151" spans="18:34" x14ac:dyDescent="0.25">
      <c r="R1151" s="548">
        <v>0.79027777777777697</v>
      </c>
      <c r="S1151" s="564">
        <f t="shared" si="252"/>
        <v>0</v>
      </c>
      <c r="T1151" s="564">
        <f t="shared" si="253"/>
        <v>0</v>
      </c>
      <c r="U1151" s="564">
        <f t="shared" si="254"/>
        <v>0</v>
      </c>
      <c r="V1151" s="564">
        <f t="shared" si="255"/>
        <v>0</v>
      </c>
      <c r="W1151" s="564">
        <f t="shared" si="256"/>
        <v>0</v>
      </c>
      <c r="X1151" s="564">
        <f t="shared" si="257"/>
        <v>0.25</v>
      </c>
      <c r="Y1151" s="565">
        <f t="shared" si="258"/>
        <v>0.25</v>
      </c>
      <c r="Z1151" s="547"/>
      <c r="AA1151" s="548">
        <v>0.79027777777777697</v>
      </c>
      <c r="AB1151" s="566">
        <f t="shared" si="259"/>
        <v>0.5</v>
      </c>
      <c r="AC1151" s="566">
        <f t="shared" si="260"/>
        <v>0.5</v>
      </c>
      <c r="AD1151" s="566">
        <f t="shared" si="261"/>
        <v>0.5</v>
      </c>
      <c r="AE1151" s="566">
        <f t="shared" si="262"/>
        <v>0.5</v>
      </c>
      <c r="AF1151" s="566">
        <f t="shared" si="263"/>
        <v>0.5</v>
      </c>
      <c r="AG1151" s="566">
        <f t="shared" si="264"/>
        <v>0.5</v>
      </c>
      <c r="AH1151" s="567">
        <f t="shared" si="265"/>
        <v>0.5</v>
      </c>
    </row>
    <row r="1152" spans="18:34" x14ac:dyDescent="0.25">
      <c r="R1152" s="548">
        <v>0.79097222222222197</v>
      </c>
      <c r="S1152" s="564">
        <f t="shared" si="252"/>
        <v>0</v>
      </c>
      <c r="T1152" s="564">
        <f t="shared" si="253"/>
        <v>0</v>
      </c>
      <c r="U1152" s="564">
        <f t="shared" si="254"/>
        <v>0</v>
      </c>
      <c r="V1152" s="564">
        <f t="shared" si="255"/>
        <v>0</v>
      </c>
      <c r="W1152" s="564">
        <f t="shared" si="256"/>
        <v>0</v>
      </c>
      <c r="X1152" s="564">
        <f t="shared" si="257"/>
        <v>0.25</v>
      </c>
      <c r="Y1152" s="565">
        <f t="shared" si="258"/>
        <v>0.25</v>
      </c>
      <c r="Z1152" s="547"/>
      <c r="AA1152" s="548">
        <v>0.79097222222222197</v>
      </c>
      <c r="AB1152" s="566">
        <f t="shared" si="259"/>
        <v>0.5</v>
      </c>
      <c r="AC1152" s="566">
        <f t="shared" si="260"/>
        <v>0.5</v>
      </c>
      <c r="AD1152" s="566">
        <f t="shared" si="261"/>
        <v>0.5</v>
      </c>
      <c r="AE1152" s="566">
        <f t="shared" si="262"/>
        <v>0.5</v>
      </c>
      <c r="AF1152" s="566">
        <f t="shared" si="263"/>
        <v>0.5</v>
      </c>
      <c r="AG1152" s="566">
        <f t="shared" si="264"/>
        <v>0.5</v>
      </c>
      <c r="AH1152" s="567">
        <f t="shared" si="265"/>
        <v>0.5</v>
      </c>
    </row>
    <row r="1153" spans="18:34" x14ac:dyDescent="0.25">
      <c r="R1153" s="548">
        <v>0.79166666666666596</v>
      </c>
      <c r="S1153" s="564">
        <f t="shared" si="252"/>
        <v>0</v>
      </c>
      <c r="T1153" s="564">
        <f t="shared" si="253"/>
        <v>0</v>
      </c>
      <c r="U1153" s="564">
        <f t="shared" si="254"/>
        <v>0</v>
      </c>
      <c r="V1153" s="564">
        <f t="shared" si="255"/>
        <v>0</v>
      </c>
      <c r="W1153" s="564">
        <f t="shared" si="256"/>
        <v>0</v>
      </c>
      <c r="X1153" s="564">
        <f t="shared" si="257"/>
        <v>0.25</v>
      </c>
      <c r="Y1153" s="565">
        <f t="shared" si="258"/>
        <v>0.25</v>
      </c>
      <c r="Z1153" s="547"/>
      <c r="AA1153" s="548">
        <v>0.79166666666666596</v>
      </c>
      <c r="AB1153" s="566">
        <f t="shared" si="259"/>
        <v>0.5</v>
      </c>
      <c r="AC1153" s="566">
        <f t="shared" si="260"/>
        <v>0.5</v>
      </c>
      <c r="AD1153" s="566">
        <f t="shared" si="261"/>
        <v>0.5</v>
      </c>
      <c r="AE1153" s="566">
        <f t="shared" si="262"/>
        <v>0.5</v>
      </c>
      <c r="AF1153" s="566">
        <f t="shared" si="263"/>
        <v>0.5</v>
      </c>
      <c r="AG1153" s="566">
        <f t="shared" si="264"/>
        <v>0.5</v>
      </c>
      <c r="AH1153" s="567">
        <f t="shared" si="265"/>
        <v>0.5</v>
      </c>
    </row>
    <row r="1154" spans="18:34" x14ac:dyDescent="0.25">
      <c r="R1154" s="548">
        <v>0.79236111111111096</v>
      </c>
      <c r="S1154" s="564">
        <f t="shared" si="252"/>
        <v>0</v>
      </c>
      <c r="T1154" s="564">
        <f t="shared" si="253"/>
        <v>0</v>
      </c>
      <c r="U1154" s="564">
        <f t="shared" si="254"/>
        <v>0</v>
      </c>
      <c r="V1154" s="564">
        <f t="shared" si="255"/>
        <v>0</v>
      </c>
      <c r="W1154" s="564">
        <f t="shared" si="256"/>
        <v>0</v>
      </c>
      <c r="X1154" s="564">
        <f t="shared" si="257"/>
        <v>0.25</v>
      </c>
      <c r="Y1154" s="565">
        <f t="shared" si="258"/>
        <v>0.25</v>
      </c>
      <c r="Z1154" s="547"/>
      <c r="AA1154" s="548">
        <v>0.79236111111111096</v>
      </c>
      <c r="AB1154" s="566">
        <f t="shared" si="259"/>
        <v>0.5</v>
      </c>
      <c r="AC1154" s="566">
        <f t="shared" si="260"/>
        <v>0.5</v>
      </c>
      <c r="AD1154" s="566">
        <f t="shared" si="261"/>
        <v>0.5</v>
      </c>
      <c r="AE1154" s="566">
        <f t="shared" si="262"/>
        <v>0.5</v>
      </c>
      <c r="AF1154" s="566">
        <f t="shared" si="263"/>
        <v>0.5</v>
      </c>
      <c r="AG1154" s="566">
        <f t="shared" si="264"/>
        <v>0.5</v>
      </c>
      <c r="AH1154" s="567">
        <f t="shared" si="265"/>
        <v>0.5</v>
      </c>
    </row>
    <row r="1155" spans="18:34" x14ac:dyDescent="0.25">
      <c r="R1155" s="548">
        <v>0.79305555555555496</v>
      </c>
      <c r="S1155" s="564">
        <f t="shared" si="252"/>
        <v>0</v>
      </c>
      <c r="T1155" s="564">
        <f t="shared" si="253"/>
        <v>0</v>
      </c>
      <c r="U1155" s="564">
        <f t="shared" si="254"/>
        <v>0</v>
      </c>
      <c r="V1155" s="564">
        <f t="shared" si="255"/>
        <v>0</v>
      </c>
      <c r="W1155" s="564">
        <f t="shared" si="256"/>
        <v>0</v>
      </c>
      <c r="X1155" s="564">
        <f t="shared" si="257"/>
        <v>0.25</v>
      </c>
      <c r="Y1155" s="565">
        <f t="shared" si="258"/>
        <v>0.25</v>
      </c>
      <c r="Z1155" s="547"/>
      <c r="AA1155" s="548">
        <v>0.79305555555555496</v>
      </c>
      <c r="AB1155" s="566">
        <f t="shared" si="259"/>
        <v>0.5</v>
      </c>
      <c r="AC1155" s="566">
        <f t="shared" si="260"/>
        <v>0.5</v>
      </c>
      <c r="AD1155" s="566">
        <f t="shared" si="261"/>
        <v>0.5</v>
      </c>
      <c r="AE1155" s="566">
        <f t="shared" si="262"/>
        <v>0.5</v>
      </c>
      <c r="AF1155" s="566">
        <f t="shared" si="263"/>
        <v>0.5</v>
      </c>
      <c r="AG1155" s="566">
        <f t="shared" si="264"/>
        <v>0.5</v>
      </c>
      <c r="AH1155" s="567">
        <f t="shared" si="265"/>
        <v>0.5</v>
      </c>
    </row>
    <row r="1156" spans="18:34" x14ac:dyDescent="0.25">
      <c r="R1156" s="548">
        <v>0.79374999999999996</v>
      </c>
      <c r="S1156" s="564">
        <f t="shared" si="252"/>
        <v>0</v>
      </c>
      <c r="T1156" s="564">
        <f t="shared" si="253"/>
        <v>0</v>
      </c>
      <c r="U1156" s="564">
        <f t="shared" si="254"/>
        <v>0</v>
      </c>
      <c r="V1156" s="564">
        <f t="shared" si="255"/>
        <v>0</v>
      </c>
      <c r="W1156" s="564">
        <f t="shared" si="256"/>
        <v>0</v>
      </c>
      <c r="X1156" s="564">
        <f t="shared" si="257"/>
        <v>0.25</v>
      </c>
      <c r="Y1156" s="565">
        <f t="shared" si="258"/>
        <v>0.25</v>
      </c>
      <c r="Z1156" s="547"/>
      <c r="AA1156" s="548">
        <v>0.79374999999999996</v>
      </c>
      <c r="AB1156" s="566">
        <f t="shared" si="259"/>
        <v>0.5</v>
      </c>
      <c r="AC1156" s="566">
        <f t="shared" si="260"/>
        <v>0.5</v>
      </c>
      <c r="AD1156" s="566">
        <f t="shared" si="261"/>
        <v>0.5</v>
      </c>
      <c r="AE1156" s="566">
        <f t="shared" si="262"/>
        <v>0.5</v>
      </c>
      <c r="AF1156" s="566">
        <f t="shared" si="263"/>
        <v>0.5</v>
      </c>
      <c r="AG1156" s="566">
        <f t="shared" si="264"/>
        <v>0.5</v>
      </c>
      <c r="AH1156" s="567">
        <f t="shared" si="265"/>
        <v>0.5</v>
      </c>
    </row>
    <row r="1157" spans="18:34" x14ac:dyDescent="0.25">
      <c r="R1157" s="548">
        <v>0.79444444444444395</v>
      </c>
      <c r="S1157" s="564">
        <f t="shared" si="252"/>
        <v>0</v>
      </c>
      <c r="T1157" s="564">
        <f t="shared" si="253"/>
        <v>0</v>
      </c>
      <c r="U1157" s="564">
        <f t="shared" si="254"/>
        <v>0</v>
      </c>
      <c r="V1157" s="564">
        <f t="shared" si="255"/>
        <v>0</v>
      </c>
      <c r="W1157" s="564">
        <f t="shared" si="256"/>
        <v>0</v>
      </c>
      <c r="X1157" s="564">
        <f t="shared" si="257"/>
        <v>0.25</v>
      </c>
      <c r="Y1157" s="565">
        <f t="shared" si="258"/>
        <v>0.25</v>
      </c>
      <c r="Z1157" s="547"/>
      <c r="AA1157" s="548">
        <v>0.79444444444444395</v>
      </c>
      <c r="AB1157" s="566">
        <f t="shared" si="259"/>
        <v>0.5</v>
      </c>
      <c r="AC1157" s="566">
        <f t="shared" si="260"/>
        <v>0.5</v>
      </c>
      <c r="AD1157" s="566">
        <f t="shared" si="261"/>
        <v>0.5</v>
      </c>
      <c r="AE1157" s="566">
        <f t="shared" si="262"/>
        <v>0.5</v>
      </c>
      <c r="AF1157" s="566">
        <f t="shared" si="263"/>
        <v>0.5</v>
      </c>
      <c r="AG1157" s="566">
        <f t="shared" si="264"/>
        <v>0.5</v>
      </c>
      <c r="AH1157" s="567">
        <f t="shared" si="265"/>
        <v>0.5</v>
      </c>
    </row>
    <row r="1158" spans="18:34" x14ac:dyDescent="0.25">
      <c r="R1158" s="548">
        <v>0.79513888888888895</v>
      </c>
      <c r="S1158" s="564">
        <f t="shared" si="252"/>
        <v>0</v>
      </c>
      <c r="T1158" s="564">
        <f t="shared" si="253"/>
        <v>0</v>
      </c>
      <c r="U1158" s="564">
        <f t="shared" si="254"/>
        <v>0</v>
      </c>
      <c r="V1158" s="564">
        <f t="shared" si="255"/>
        <v>0</v>
      </c>
      <c r="W1158" s="564">
        <f t="shared" si="256"/>
        <v>0</v>
      </c>
      <c r="X1158" s="564">
        <f t="shared" si="257"/>
        <v>0.25</v>
      </c>
      <c r="Y1158" s="565">
        <f t="shared" si="258"/>
        <v>0.25</v>
      </c>
      <c r="Z1158" s="547"/>
      <c r="AA1158" s="548">
        <v>0.79513888888888895</v>
      </c>
      <c r="AB1158" s="566">
        <f t="shared" si="259"/>
        <v>0.5</v>
      </c>
      <c r="AC1158" s="566">
        <f t="shared" si="260"/>
        <v>0.5</v>
      </c>
      <c r="AD1158" s="566">
        <f t="shared" si="261"/>
        <v>0.5</v>
      </c>
      <c r="AE1158" s="566">
        <f t="shared" si="262"/>
        <v>0.5</v>
      </c>
      <c r="AF1158" s="566">
        <f t="shared" si="263"/>
        <v>0.5</v>
      </c>
      <c r="AG1158" s="566">
        <f t="shared" si="264"/>
        <v>0.5</v>
      </c>
      <c r="AH1158" s="567">
        <f t="shared" si="265"/>
        <v>0.5</v>
      </c>
    </row>
    <row r="1159" spans="18:34" x14ac:dyDescent="0.25">
      <c r="R1159" s="548">
        <v>0.79583333333333295</v>
      </c>
      <c r="S1159" s="564">
        <f t="shared" si="252"/>
        <v>0</v>
      </c>
      <c r="T1159" s="564">
        <f t="shared" si="253"/>
        <v>0</v>
      </c>
      <c r="U1159" s="564">
        <f t="shared" si="254"/>
        <v>0</v>
      </c>
      <c r="V1159" s="564">
        <f t="shared" si="255"/>
        <v>0</v>
      </c>
      <c r="W1159" s="564">
        <f t="shared" si="256"/>
        <v>0</v>
      </c>
      <c r="X1159" s="564">
        <f t="shared" si="257"/>
        <v>0.25</v>
      </c>
      <c r="Y1159" s="565">
        <f t="shared" si="258"/>
        <v>0.25</v>
      </c>
      <c r="Z1159" s="547"/>
      <c r="AA1159" s="548">
        <v>0.79583333333333295</v>
      </c>
      <c r="AB1159" s="566">
        <f t="shared" si="259"/>
        <v>0.5</v>
      </c>
      <c r="AC1159" s="566">
        <f t="shared" si="260"/>
        <v>0.5</v>
      </c>
      <c r="AD1159" s="566">
        <f t="shared" si="261"/>
        <v>0.5</v>
      </c>
      <c r="AE1159" s="566">
        <f t="shared" si="262"/>
        <v>0.5</v>
      </c>
      <c r="AF1159" s="566">
        <f t="shared" si="263"/>
        <v>0.5</v>
      </c>
      <c r="AG1159" s="566">
        <f t="shared" si="264"/>
        <v>0.5</v>
      </c>
      <c r="AH1159" s="567">
        <f t="shared" si="265"/>
        <v>0.5</v>
      </c>
    </row>
    <row r="1160" spans="18:34" x14ac:dyDescent="0.25">
      <c r="R1160" s="548">
        <v>0.79652777777777695</v>
      </c>
      <c r="S1160" s="564">
        <f t="shared" si="252"/>
        <v>0</v>
      </c>
      <c r="T1160" s="564">
        <f t="shared" si="253"/>
        <v>0</v>
      </c>
      <c r="U1160" s="564">
        <f t="shared" si="254"/>
        <v>0</v>
      </c>
      <c r="V1160" s="564">
        <f t="shared" si="255"/>
        <v>0</v>
      </c>
      <c r="W1160" s="564">
        <f t="shared" si="256"/>
        <v>0</v>
      </c>
      <c r="X1160" s="564">
        <f t="shared" si="257"/>
        <v>0.25</v>
      </c>
      <c r="Y1160" s="565">
        <f t="shared" si="258"/>
        <v>0.25</v>
      </c>
      <c r="Z1160" s="547"/>
      <c r="AA1160" s="548">
        <v>0.79652777777777695</v>
      </c>
      <c r="AB1160" s="566">
        <f t="shared" si="259"/>
        <v>0.5</v>
      </c>
      <c r="AC1160" s="566">
        <f t="shared" si="260"/>
        <v>0.5</v>
      </c>
      <c r="AD1160" s="566">
        <f t="shared" si="261"/>
        <v>0.5</v>
      </c>
      <c r="AE1160" s="566">
        <f t="shared" si="262"/>
        <v>0.5</v>
      </c>
      <c r="AF1160" s="566">
        <f t="shared" si="263"/>
        <v>0.5</v>
      </c>
      <c r="AG1160" s="566">
        <f t="shared" si="264"/>
        <v>0.5</v>
      </c>
      <c r="AH1160" s="567">
        <f t="shared" si="265"/>
        <v>0.5</v>
      </c>
    </row>
    <row r="1161" spans="18:34" x14ac:dyDescent="0.25">
      <c r="R1161" s="548">
        <v>0.79722222222222205</v>
      </c>
      <c r="S1161" s="564">
        <f t="shared" si="252"/>
        <v>0</v>
      </c>
      <c r="T1161" s="564">
        <f t="shared" si="253"/>
        <v>0</v>
      </c>
      <c r="U1161" s="564">
        <f t="shared" si="254"/>
        <v>0</v>
      </c>
      <c r="V1161" s="564">
        <f t="shared" si="255"/>
        <v>0</v>
      </c>
      <c r="W1161" s="564">
        <f t="shared" si="256"/>
        <v>0</v>
      </c>
      <c r="X1161" s="564">
        <f t="shared" si="257"/>
        <v>0.25</v>
      </c>
      <c r="Y1161" s="565">
        <f t="shared" si="258"/>
        <v>0.25</v>
      </c>
      <c r="Z1161" s="547"/>
      <c r="AA1161" s="548">
        <v>0.79722222222222205</v>
      </c>
      <c r="AB1161" s="566">
        <f t="shared" si="259"/>
        <v>0.5</v>
      </c>
      <c r="AC1161" s="566">
        <f t="shared" si="260"/>
        <v>0.5</v>
      </c>
      <c r="AD1161" s="566">
        <f t="shared" si="261"/>
        <v>0.5</v>
      </c>
      <c r="AE1161" s="566">
        <f t="shared" si="262"/>
        <v>0.5</v>
      </c>
      <c r="AF1161" s="566">
        <f t="shared" si="263"/>
        <v>0.5</v>
      </c>
      <c r="AG1161" s="566">
        <f t="shared" si="264"/>
        <v>0.5</v>
      </c>
      <c r="AH1161" s="567">
        <f t="shared" si="265"/>
        <v>0.5</v>
      </c>
    </row>
    <row r="1162" spans="18:34" x14ac:dyDescent="0.25">
      <c r="R1162" s="548">
        <v>0.79791666666666605</v>
      </c>
      <c r="S1162" s="564">
        <f t="shared" si="252"/>
        <v>0</v>
      </c>
      <c r="T1162" s="564">
        <f t="shared" si="253"/>
        <v>0</v>
      </c>
      <c r="U1162" s="564">
        <f t="shared" si="254"/>
        <v>0</v>
      </c>
      <c r="V1162" s="564">
        <f t="shared" si="255"/>
        <v>0</v>
      </c>
      <c r="W1162" s="564">
        <f t="shared" si="256"/>
        <v>0</v>
      </c>
      <c r="X1162" s="564">
        <f t="shared" si="257"/>
        <v>0.25</v>
      </c>
      <c r="Y1162" s="565">
        <f t="shared" si="258"/>
        <v>0.25</v>
      </c>
      <c r="Z1162" s="547"/>
      <c r="AA1162" s="548">
        <v>0.79791666666666605</v>
      </c>
      <c r="AB1162" s="566">
        <f t="shared" si="259"/>
        <v>0.5</v>
      </c>
      <c r="AC1162" s="566">
        <f t="shared" si="260"/>
        <v>0.5</v>
      </c>
      <c r="AD1162" s="566">
        <f t="shared" si="261"/>
        <v>0.5</v>
      </c>
      <c r="AE1162" s="566">
        <f t="shared" si="262"/>
        <v>0.5</v>
      </c>
      <c r="AF1162" s="566">
        <f t="shared" si="263"/>
        <v>0.5</v>
      </c>
      <c r="AG1162" s="566">
        <f t="shared" si="264"/>
        <v>0.5</v>
      </c>
      <c r="AH1162" s="567">
        <f t="shared" si="265"/>
        <v>0.5</v>
      </c>
    </row>
    <row r="1163" spans="18:34" x14ac:dyDescent="0.25">
      <c r="R1163" s="548">
        <v>0.79861111111111105</v>
      </c>
      <c r="S1163" s="564">
        <f t="shared" ref="S1163:S1226" si="266">$S$6</f>
        <v>0</v>
      </c>
      <c r="T1163" s="564">
        <f t="shared" ref="T1163:T1226" si="267">$T$6</f>
        <v>0</v>
      </c>
      <c r="U1163" s="564">
        <f t="shared" ref="U1163:U1226" si="268">$U$6</f>
        <v>0</v>
      </c>
      <c r="V1163" s="564">
        <f t="shared" ref="V1163:V1226" si="269">$V$6</f>
        <v>0</v>
      </c>
      <c r="W1163" s="564">
        <f t="shared" ref="W1163:W1226" si="270">-$W$6</f>
        <v>0</v>
      </c>
      <c r="X1163" s="564">
        <f t="shared" ref="X1163:X1226" si="271">$X$6</f>
        <v>0.25</v>
      </c>
      <c r="Y1163" s="565">
        <f t="shared" ref="Y1163:Y1226" si="272">$Y$6</f>
        <v>0.25</v>
      </c>
      <c r="Z1163" s="547"/>
      <c r="AA1163" s="548">
        <v>0.79861111111111105</v>
      </c>
      <c r="AB1163" s="566">
        <f t="shared" ref="AB1163:AB1226" si="273">$AB$6</f>
        <v>0.5</v>
      </c>
      <c r="AC1163" s="566">
        <f t="shared" ref="AC1163:AC1226" si="274">$AC$6</f>
        <v>0.5</v>
      </c>
      <c r="AD1163" s="566">
        <f t="shared" ref="AD1163:AD1226" si="275">$AD$6</f>
        <v>0.5</v>
      </c>
      <c r="AE1163" s="566">
        <f t="shared" ref="AE1163:AE1226" si="276">$AE$6</f>
        <v>0.5</v>
      </c>
      <c r="AF1163" s="566">
        <f t="shared" ref="AF1163:AF1226" si="277">$AF$6</f>
        <v>0.5</v>
      </c>
      <c r="AG1163" s="566">
        <f t="shared" ref="AG1163:AG1226" si="278">$AG$6</f>
        <v>0.5</v>
      </c>
      <c r="AH1163" s="567">
        <f t="shared" ref="AH1163:AH1226" si="279">$AH$6</f>
        <v>0.5</v>
      </c>
    </row>
    <row r="1164" spans="18:34" x14ac:dyDescent="0.25">
      <c r="R1164" s="548">
        <v>0.79930555555555505</v>
      </c>
      <c r="S1164" s="564">
        <f t="shared" si="266"/>
        <v>0</v>
      </c>
      <c r="T1164" s="564">
        <f t="shared" si="267"/>
        <v>0</v>
      </c>
      <c r="U1164" s="564">
        <f t="shared" si="268"/>
        <v>0</v>
      </c>
      <c r="V1164" s="564">
        <f t="shared" si="269"/>
        <v>0</v>
      </c>
      <c r="W1164" s="564">
        <f t="shared" si="270"/>
        <v>0</v>
      </c>
      <c r="X1164" s="564">
        <f t="shared" si="271"/>
        <v>0.25</v>
      </c>
      <c r="Y1164" s="565">
        <f t="shared" si="272"/>
        <v>0.25</v>
      </c>
      <c r="Z1164" s="547"/>
      <c r="AA1164" s="548">
        <v>0.79930555555555505</v>
      </c>
      <c r="AB1164" s="566">
        <f t="shared" si="273"/>
        <v>0.5</v>
      </c>
      <c r="AC1164" s="566">
        <f t="shared" si="274"/>
        <v>0.5</v>
      </c>
      <c r="AD1164" s="566">
        <f t="shared" si="275"/>
        <v>0.5</v>
      </c>
      <c r="AE1164" s="566">
        <f t="shared" si="276"/>
        <v>0.5</v>
      </c>
      <c r="AF1164" s="566">
        <f t="shared" si="277"/>
        <v>0.5</v>
      </c>
      <c r="AG1164" s="566">
        <f t="shared" si="278"/>
        <v>0.5</v>
      </c>
      <c r="AH1164" s="567">
        <f t="shared" si="279"/>
        <v>0.5</v>
      </c>
    </row>
    <row r="1165" spans="18:34" x14ac:dyDescent="0.25">
      <c r="R1165" s="548">
        <v>0.8</v>
      </c>
      <c r="S1165" s="564">
        <f t="shared" si="266"/>
        <v>0</v>
      </c>
      <c r="T1165" s="564">
        <f t="shared" si="267"/>
        <v>0</v>
      </c>
      <c r="U1165" s="564">
        <f t="shared" si="268"/>
        <v>0</v>
      </c>
      <c r="V1165" s="564">
        <f t="shared" si="269"/>
        <v>0</v>
      </c>
      <c r="W1165" s="564">
        <f t="shared" si="270"/>
        <v>0</v>
      </c>
      <c r="X1165" s="564">
        <f t="shared" si="271"/>
        <v>0.25</v>
      </c>
      <c r="Y1165" s="565">
        <f t="shared" si="272"/>
        <v>0.25</v>
      </c>
      <c r="Z1165" s="547"/>
      <c r="AA1165" s="548">
        <v>0.8</v>
      </c>
      <c r="AB1165" s="566">
        <f t="shared" si="273"/>
        <v>0.5</v>
      </c>
      <c r="AC1165" s="566">
        <f t="shared" si="274"/>
        <v>0.5</v>
      </c>
      <c r="AD1165" s="566">
        <f t="shared" si="275"/>
        <v>0.5</v>
      </c>
      <c r="AE1165" s="566">
        <f t="shared" si="276"/>
        <v>0.5</v>
      </c>
      <c r="AF1165" s="566">
        <f t="shared" si="277"/>
        <v>0.5</v>
      </c>
      <c r="AG1165" s="566">
        <f t="shared" si="278"/>
        <v>0.5</v>
      </c>
      <c r="AH1165" s="567">
        <f t="shared" si="279"/>
        <v>0.5</v>
      </c>
    </row>
    <row r="1166" spans="18:34" x14ac:dyDescent="0.25">
      <c r="R1166" s="548">
        <v>0.80069444444444404</v>
      </c>
      <c r="S1166" s="564">
        <f t="shared" si="266"/>
        <v>0</v>
      </c>
      <c r="T1166" s="564">
        <f t="shared" si="267"/>
        <v>0</v>
      </c>
      <c r="U1166" s="564">
        <f t="shared" si="268"/>
        <v>0</v>
      </c>
      <c r="V1166" s="564">
        <f t="shared" si="269"/>
        <v>0</v>
      </c>
      <c r="W1166" s="564">
        <f t="shared" si="270"/>
        <v>0</v>
      </c>
      <c r="X1166" s="564">
        <f t="shared" si="271"/>
        <v>0.25</v>
      </c>
      <c r="Y1166" s="565">
        <f t="shared" si="272"/>
        <v>0.25</v>
      </c>
      <c r="Z1166" s="547"/>
      <c r="AA1166" s="548">
        <v>0.80069444444444404</v>
      </c>
      <c r="AB1166" s="566">
        <f t="shared" si="273"/>
        <v>0.5</v>
      </c>
      <c r="AC1166" s="566">
        <f t="shared" si="274"/>
        <v>0.5</v>
      </c>
      <c r="AD1166" s="566">
        <f t="shared" si="275"/>
        <v>0.5</v>
      </c>
      <c r="AE1166" s="566">
        <f t="shared" si="276"/>
        <v>0.5</v>
      </c>
      <c r="AF1166" s="566">
        <f t="shared" si="277"/>
        <v>0.5</v>
      </c>
      <c r="AG1166" s="566">
        <f t="shared" si="278"/>
        <v>0.5</v>
      </c>
      <c r="AH1166" s="567">
        <f t="shared" si="279"/>
        <v>0.5</v>
      </c>
    </row>
    <row r="1167" spans="18:34" x14ac:dyDescent="0.25">
      <c r="R1167" s="548">
        <v>0.80138888888888804</v>
      </c>
      <c r="S1167" s="564">
        <f t="shared" si="266"/>
        <v>0</v>
      </c>
      <c r="T1167" s="564">
        <f t="shared" si="267"/>
        <v>0</v>
      </c>
      <c r="U1167" s="564">
        <f t="shared" si="268"/>
        <v>0</v>
      </c>
      <c r="V1167" s="564">
        <f t="shared" si="269"/>
        <v>0</v>
      </c>
      <c r="W1167" s="564">
        <f t="shared" si="270"/>
        <v>0</v>
      </c>
      <c r="X1167" s="564">
        <f t="shared" si="271"/>
        <v>0.25</v>
      </c>
      <c r="Y1167" s="565">
        <f t="shared" si="272"/>
        <v>0.25</v>
      </c>
      <c r="Z1167" s="547"/>
      <c r="AA1167" s="548">
        <v>0.80138888888888804</v>
      </c>
      <c r="AB1167" s="566">
        <f t="shared" si="273"/>
        <v>0.5</v>
      </c>
      <c r="AC1167" s="566">
        <f t="shared" si="274"/>
        <v>0.5</v>
      </c>
      <c r="AD1167" s="566">
        <f t="shared" si="275"/>
        <v>0.5</v>
      </c>
      <c r="AE1167" s="566">
        <f t="shared" si="276"/>
        <v>0.5</v>
      </c>
      <c r="AF1167" s="566">
        <f t="shared" si="277"/>
        <v>0.5</v>
      </c>
      <c r="AG1167" s="566">
        <f t="shared" si="278"/>
        <v>0.5</v>
      </c>
      <c r="AH1167" s="567">
        <f t="shared" si="279"/>
        <v>0.5</v>
      </c>
    </row>
    <row r="1168" spans="18:34" x14ac:dyDescent="0.25">
      <c r="R1168" s="548">
        <v>0.80208333333333304</v>
      </c>
      <c r="S1168" s="564">
        <f t="shared" si="266"/>
        <v>0</v>
      </c>
      <c r="T1168" s="564">
        <f t="shared" si="267"/>
        <v>0</v>
      </c>
      <c r="U1168" s="564">
        <f t="shared" si="268"/>
        <v>0</v>
      </c>
      <c r="V1168" s="564">
        <f t="shared" si="269"/>
        <v>0</v>
      </c>
      <c r="W1168" s="564">
        <f t="shared" si="270"/>
        <v>0</v>
      </c>
      <c r="X1168" s="564">
        <f t="shared" si="271"/>
        <v>0.25</v>
      </c>
      <c r="Y1168" s="565">
        <f t="shared" si="272"/>
        <v>0.25</v>
      </c>
      <c r="Z1168" s="547"/>
      <c r="AA1168" s="548">
        <v>0.80208333333333304</v>
      </c>
      <c r="AB1168" s="566">
        <f t="shared" si="273"/>
        <v>0.5</v>
      </c>
      <c r="AC1168" s="566">
        <f t="shared" si="274"/>
        <v>0.5</v>
      </c>
      <c r="AD1168" s="566">
        <f t="shared" si="275"/>
        <v>0.5</v>
      </c>
      <c r="AE1168" s="566">
        <f t="shared" si="276"/>
        <v>0.5</v>
      </c>
      <c r="AF1168" s="566">
        <f t="shared" si="277"/>
        <v>0.5</v>
      </c>
      <c r="AG1168" s="566">
        <f t="shared" si="278"/>
        <v>0.5</v>
      </c>
      <c r="AH1168" s="567">
        <f t="shared" si="279"/>
        <v>0.5</v>
      </c>
    </row>
    <row r="1169" spans="18:34" x14ac:dyDescent="0.25">
      <c r="R1169" s="548">
        <v>0.80277777777777704</v>
      </c>
      <c r="S1169" s="564">
        <f t="shared" si="266"/>
        <v>0</v>
      </c>
      <c r="T1169" s="564">
        <f t="shared" si="267"/>
        <v>0</v>
      </c>
      <c r="U1169" s="564">
        <f t="shared" si="268"/>
        <v>0</v>
      </c>
      <c r="V1169" s="564">
        <f t="shared" si="269"/>
        <v>0</v>
      </c>
      <c r="W1169" s="564">
        <f t="shared" si="270"/>
        <v>0</v>
      </c>
      <c r="X1169" s="564">
        <f t="shared" si="271"/>
        <v>0.25</v>
      </c>
      <c r="Y1169" s="565">
        <f t="shared" si="272"/>
        <v>0.25</v>
      </c>
      <c r="Z1169" s="547"/>
      <c r="AA1169" s="548">
        <v>0.80277777777777704</v>
      </c>
      <c r="AB1169" s="566">
        <f t="shared" si="273"/>
        <v>0.5</v>
      </c>
      <c r="AC1169" s="566">
        <f t="shared" si="274"/>
        <v>0.5</v>
      </c>
      <c r="AD1169" s="566">
        <f t="shared" si="275"/>
        <v>0.5</v>
      </c>
      <c r="AE1169" s="566">
        <f t="shared" si="276"/>
        <v>0.5</v>
      </c>
      <c r="AF1169" s="566">
        <f t="shared" si="277"/>
        <v>0.5</v>
      </c>
      <c r="AG1169" s="566">
        <f t="shared" si="278"/>
        <v>0.5</v>
      </c>
      <c r="AH1169" s="567">
        <f t="shared" si="279"/>
        <v>0.5</v>
      </c>
    </row>
    <row r="1170" spans="18:34" x14ac:dyDescent="0.25">
      <c r="R1170" s="548">
        <v>0.80347222222222203</v>
      </c>
      <c r="S1170" s="564">
        <f t="shared" si="266"/>
        <v>0</v>
      </c>
      <c r="T1170" s="564">
        <f t="shared" si="267"/>
        <v>0</v>
      </c>
      <c r="U1170" s="564">
        <f t="shared" si="268"/>
        <v>0</v>
      </c>
      <c r="V1170" s="564">
        <f t="shared" si="269"/>
        <v>0</v>
      </c>
      <c r="W1170" s="564">
        <f t="shared" si="270"/>
        <v>0</v>
      </c>
      <c r="X1170" s="564">
        <f t="shared" si="271"/>
        <v>0.25</v>
      </c>
      <c r="Y1170" s="565">
        <f t="shared" si="272"/>
        <v>0.25</v>
      </c>
      <c r="Z1170" s="547"/>
      <c r="AA1170" s="548">
        <v>0.80347222222222203</v>
      </c>
      <c r="AB1170" s="566">
        <f t="shared" si="273"/>
        <v>0.5</v>
      </c>
      <c r="AC1170" s="566">
        <f t="shared" si="274"/>
        <v>0.5</v>
      </c>
      <c r="AD1170" s="566">
        <f t="shared" si="275"/>
        <v>0.5</v>
      </c>
      <c r="AE1170" s="566">
        <f t="shared" si="276"/>
        <v>0.5</v>
      </c>
      <c r="AF1170" s="566">
        <f t="shared" si="277"/>
        <v>0.5</v>
      </c>
      <c r="AG1170" s="566">
        <f t="shared" si="278"/>
        <v>0.5</v>
      </c>
      <c r="AH1170" s="567">
        <f t="shared" si="279"/>
        <v>0.5</v>
      </c>
    </row>
    <row r="1171" spans="18:34" x14ac:dyDescent="0.25">
      <c r="R1171" s="548">
        <v>0.80416666666666603</v>
      </c>
      <c r="S1171" s="564">
        <f t="shared" si="266"/>
        <v>0</v>
      </c>
      <c r="T1171" s="564">
        <f t="shared" si="267"/>
        <v>0</v>
      </c>
      <c r="U1171" s="564">
        <f t="shared" si="268"/>
        <v>0</v>
      </c>
      <c r="V1171" s="564">
        <f t="shared" si="269"/>
        <v>0</v>
      </c>
      <c r="W1171" s="564">
        <f t="shared" si="270"/>
        <v>0</v>
      </c>
      <c r="X1171" s="564">
        <f t="shared" si="271"/>
        <v>0.25</v>
      </c>
      <c r="Y1171" s="565">
        <f t="shared" si="272"/>
        <v>0.25</v>
      </c>
      <c r="Z1171" s="547"/>
      <c r="AA1171" s="548">
        <v>0.80416666666666603</v>
      </c>
      <c r="AB1171" s="566">
        <f t="shared" si="273"/>
        <v>0.5</v>
      </c>
      <c r="AC1171" s="566">
        <f t="shared" si="274"/>
        <v>0.5</v>
      </c>
      <c r="AD1171" s="566">
        <f t="shared" si="275"/>
        <v>0.5</v>
      </c>
      <c r="AE1171" s="566">
        <f t="shared" si="276"/>
        <v>0.5</v>
      </c>
      <c r="AF1171" s="566">
        <f t="shared" si="277"/>
        <v>0.5</v>
      </c>
      <c r="AG1171" s="566">
        <f t="shared" si="278"/>
        <v>0.5</v>
      </c>
      <c r="AH1171" s="567">
        <f t="shared" si="279"/>
        <v>0.5</v>
      </c>
    </row>
    <row r="1172" spans="18:34" x14ac:dyDescent="0.25">
      <c r="R1172" s="548">
        <v>0.80486111111111103</v>
      </c>
      <c r="S1172" s="564">
        <f t="shared" si="266"/>
        <v>0</v>
      </c>
      <c r="T1172" s="564">
        <f t="shared" si="267"/>
        <v>0</v>
      </c>
      <c r="U1172" s="564">
        <f t="shared" si="268"/>
        <v>0</v>
      </c>
      <c r="V1172" s="564">
        <f t="shared" si="269"/>
        <v>0</v>
      </c>
      <c r="W1172" s="564">
        <f t="shared" si="270"/>
        <v>0</v>
      </c>
      <c r="X1172" s="564">
        <f t="shared" si="271"/>
        <v>0.25</v>
      </c>
      <c r="Y1172" s="565">
        <f t="shared" si="272"/>
        <v>0.25</v>
      </c>
      <c r="Z1172" s="547"/>
      <c r="AA1172" s="548">
        <v>0.80486111111111103</v>
      </c>
      <c r="AB1172" s="566">
        <f t="shared" si="273"/>
        <v>0.5</v>
      </c>
      <c r="AC1172" s="566">
        <f t="shared" si="274"/>
        <v>0.5</v>
      </c>
      <c r="AD1172" s="566">
        <f t="shared" si="275"/>
        <v>0.5</v>
      </c>
      <c r="AE1172" s="566">
        <f t="shared" si="276"/>
        <v>0.5</v>
      </c>
      <c r="AF1172" s="566">
        <f t="shared" si="277"/>
        <v>0.5</v>
      </c>
      <c r="AG1172" s="566">
        <f t="shared" si="278"/>
        <v>0.5</v>
      </c>
      <c r="AH1172" s="567">
        <f t="shared" si="279"/>
        <v>0.5</v>
      </c>
    </row>
    <row r="1173" spans="18:34" x14ac:dyDescent="0.25">
      <c r="R1173" s="548">
        <v>0.80555555555555503</v>
      </c>
      <c r="S1173" s="564">
        <f t="shared" si="266"/>
        <v>0</v>
      </c>
      <c r="T1173" s="564">
        <f t="shared" si="267"/>
        <v>0</v>
      </c>
      <c r="U1173" s="564">
        <f t="shared" si="268"/>
        <v>0</v>
      </c>
      <c r="V1173" s="564">
        <f t="shared" si="269"/>
        <v>0</v>
      </c>
      <c r="W1173" s="564">
        <f t="shared" si="270"/>
        <v>0</v>
      </c>
      <c r="X1173" s="564">
        <f t="shared" si="271"/>
        <v>0.25</v>
      </c>
      <c r="Y1173" s="565">
        <f t="shared" si="272"/>
        <v>0.25</v>
      </c>
      <c r="Z1173" s="547"/>
      <c r="AA1173" s="548">
        <v>0.80555555555555503</v>
      </c>
      <c r="AB1173" s="566">
        <f t="shared" si="273"/>
        <v>0.5</v>
      </c>
      <c r="AC1173" s="566">
        <f t="shared" si="274"/>
        <v>0.5</v>
      </c>
      <c r="AD1173" s="566">
        <f t="shared" si="275"/>
        <v>0.5</v>
      </c>
      <c r="AE1173" s="566">
        <f t="shared" si="276"/>
        <v>0.5</v>
      </c>
      <c r="AF1173" s="566">
        <f t="shared" si="277"/>
        <v>0.5</v>
      </c>
      <c r="AG1173" s="566">
        <f t="shared" si="278"/>
        <v>0.5</v>
      </c>
      <c r="AH1173" s="567">
        <f t="shared" si="279"/>
        <v>0.5</v>
      </c>
    </row>
    <row r="1174" spans="18:34" x14ac:dyDescent="0.25">
      <c r="R1174" s="548">
        <v>0.80625000000000002</v>
      </c>
      <c r="S1174" s="564">
        <f t="shared" si="266"/>
        <v>0</v>
      </c>
      <c r="T1174" s="564">
        <f t="shared" si="267"/>
        <v>0</v>
      </c>
      <c r="U1174" s="564">
        <f t="shared" si="268"/>
        <v>0</v>
      </c>
      <c r="V1174" s="564">
        <f t="shared" si="269"/>
        <v>0</v>
      </c>
      <c r="W1174" s="564">
        <f t="shared" si="270"/>
        <v>0</v>
      </c>
      <c r="X1174" s="564">
        <f t="shared" si="271"/>
        <v>0.25</v>
      </c>
      <c r="Y1174" s="565">
        <f t="shared" si="272"/>
        <v>0.25</v>
      </c>
      <c r="Z1174" s="547"/>
      <c r="AA1174" s="548">
        <v>0.80625000000000002</v>
      </c>
      <c r="AB1174" s="566">
        <f t="shared" si="273"/>
        <v>0.5</v>
      </c>
      <c r="AC1174" s="566">
        <f t="shared" si="274"/>
        <v>0.5</v>
      </c>
      <c r="AD1174" s="566">
        <f t="shared" si="275"/>
        <v>0.5</v>
      </c>
      <c r="AE1174" s="566">
        <f t="shared" si="276"/>
        <v>0.5</v>
      </c>
      <c r="AF1174" s="566">
        <f t="shared" si="277"/>
        <v>0.5</v>
      </c>
      <c r="AG1174" s="566">
        <f t="shared" si="278"/>
        <v>0.5</v>
      </c>
      <c r="AH1174" s="567">
        <f t="shared" si="279"/>
        <v>0.5</v>
      </c>
    </row>
    <row r="1175" spans="18:34" x14ac:dyDescent="0.25">
      <c r="R1175" s="548">
        <v>0.80694444444444402</v>
      </c>
      <c r="S1175" s="564">
        <f t="shared" si="266"/>
        <v>0</v>
      </c>
      <c r="T1175" s="564">
        <f t="shared" si="267"/>
        <v>0</v>
      </c>
      <c r="U1175" s="564">
        <f t="shared" si="268"/>
        <v>0</v>
      </c>
      <c r="V1175" s="564">
        <f t="shared" si="269"/>
        <v>0</v>
      </c>
      <c r="W1175" s="564">
        <f t="shared" si="270"/>
        <v>0</v>
      </c>
      <c r="X1175" s="564">
        <f t="shared" si="271"/>
        <v>0.25</v>
      </c>
      <c r="Y1175" s="565">
        <f t="shared" si="272"/>
        <v>0.25</v>
      </c>
      <c r="Z1175" s="547"/>
      <c r="AA1175" s="548">
        <v>0.80694444444444402</v>
      </c>
      <c r="AB1175" s="566">
        <f t="shared" si="273"/>
        <v>0.5</v>
      </c>
      <c r="AC1175" s="566">
        <f t="shared" si="274"/>
        <v>0.5</v>
      </c>
      <c r="AD1175" s="566">
        <f t="shared" si="275"/>
        <v>0.5</v>
      </c>
      <c r="AE1175" s="566">
        <f t="shared" si="276"/>
        <v>0.5</v>
      </c>
      <c r="AF1175" s="566">
        <f t="shared" si="277"/>
        <v>0.5</v>
      </c>
      <c r="AG1175" s="566">
        <f t="shared" si="278"/>
        <v>0.5</v>
      </c>
      <c r="AH1175" s="567">
        <f t="shared" si="279"/>
        <v>0.5</v>
      </c>
    </row>
    <row r="1176" spans="18:34" x14ac:dyDescent="0.25">
      <c r="R1176" s="548">
        <v>0.80763888888888802</v>
      </c>
      <c r="S1176" s="564">
        <f t="shared" si="266"/>
        <v>0</v>
      </c>
      <c r="T1176" s="564">
        <f t="shared" si="267"/>
        <v>0</v>
      </c>
      <c r="U1176" s="564">
        <f t="shared" si="268"/>
        <v>0</v>
      </c>
      <c r="V1176" s="564">
        <f t="shared" si="269"/>
        <v>0</v>
      </c>
      <c r="W1176" s="564">
        <f t="shared" si="270"/>
        <v>0</v>
      </c>
      <c r="X1176" s="564">
        <f t="shared" si="271"/>
        <v>0.25</v>
      </c>
      <c r="Y1176" s="565">
        <f t="shared" si="272"/>
        <v>0.25</v>
      </c>
      <c r="Z1176" s="547"/>
      <c r="AA1176" s="548">
        <v>0.80763888888888802</v>
      </c>
      <c r="AB1176" s="566">
        <f t="shared" si="273"/>
        <v>0.5</v>
      </c>
      <c r="AC1176" s="566">
        <f t="shared" si="274"/>
        <v>0.5</v>
      </c>
      <c r="AD1176" s="566">
        <f t="shared" si="275"/>
        <v>0.5</v>
      </c>
      <c r="AE1176" s="566">
        <f t="shared" si="276"/>
        <v>0.5</v>
      </c>
      <c r="AF1176" s="566">
        <f t="shared" si="277"/>
        <v>0.5</v>
      </c>
      <c r="AG1176" s="566">
        <f t="shared" si="278"/>
        <v>0.5</v>
      </c>
      <c r="AH1176" s="567">
        <f t="shared" si="279"/>
        <v>0.5</v>
      </c>
    </row>
    <row r="1177" spans="18:34" x14ac:dyDescent="0.25">
      <c r="R1177" s="548">
        <v>0.80833333333333302</v>
      </c>
      <c r="S1177" s="564">
        <f t="shared" si="266"/>
        <v>0</v>
      </c>
      <c r="T1177" s="564">
        <f t="shared" si="267"/>
        <v>0</v>
      </c>
      <c r="U1177" s="564">
        <f t="shared" si="268"/>
        <v>0</v>
      </c>
      <c r="V1177" s="564">
        <f t="shared" si="269"/>
        <v>0</v>
      </c>
      <c r="W1177" s="564">
        <f t="shared" si="270"/>
        <v>0</v>
      </c>
      <c r="X1177" s="564">
        <f t="shared" si="271"/>
        <v>0.25</v>
      </c>
      <c r="Y1177" s="565">
        <f t="shared" si="272"/>
        <v>0.25</v>
      </c>
      <c r="Z1177" s="547"/>
      <c r="AA1177" s="548">
        <v>0.80833333333333302</v>
      </c>
      <c r="AB1177" s="566">
        <f t="shared" si="273"/>
        <v>0.5</v>
      </c>
      <c r="AC1177" s="566">
        <f t="shared" si="274"/>
        <v>0.5</v>
      </c>
      <c r="AD1177" s="566">
        <f t="shared" si="275"/>
        <v>0.5</v>
      </c>
      <c r="AE1177" s="566">
        <f t="shared" si="276"/>
        <v>0.5</v>
      </c>
      <c r="AF1177" s="566">
        <f t="shared" si="277"/>
        <v>0.5</v>
      </c>
      <c r="AG1177" s="566">
        <f t="shared" si="278"/>
        <v>0.5</v>
      </c>
      <c r="AH1177" s="567">
        <f t="shared" si="279"/>
        <v>0.5</v>
      </c>
    </row>
    <row r="1178" spans="18:34" x14ac:dyDescent="0.25">
      <c r="R1178" s="548">
        <v>0.80902777777777701</v>
      </c>
      <c r="S1178" s="564">
        <f t="shared" si="266"/>
        <v>0</v>
      </c>
      <c r="T1178" s="564">
        <f t="shared" si="267"/>
        <v>0</v>
      </c>
      <c r="U1178" s="564">
        <f t="shared" si="268"/>
        <v>0</v>
      </c>
      <c r="V1178" s="564">
        <f t="shared" si="269"/>
        <v>0</v>
      </c>
      <c r="W1178" s="564">
        <f t="shared" si="270"/>
        <v>0</v>
      </c>
      <c r="X1178" s="564">
        <f t="shared" si="271"/>
        <v>0.25</v>
      </c>
      <c r="Y1178" s="565">
        <f t="shared" si="272"/>
        <v>0.25</v>
      </c>
      <c r="Z1178" s="547"/>
      <c r="AA1178" s="548">
        <v>0.80902777777777701</v>
      </c>
      <c r="AB1178" s="566">
        <f t="shared" si="273"/>
        <v>0.5</v>
      </c>
      <c r="AC1178" s="566">
        <f t="shared" si="274"/>
        <v>0.5</v>
      </c>
      <c r="AD1178" s="566">
        <f t="shared" si="275"/>
        <v>0.5</v>
      </c>
      <c r="AE1178" s="566">
        <f t="shared" si="276"/>
        <v>0.5</v>
      </c>
      <c r="AF1178" s="566">
        <f t="shared" si="277"/>
        <v>0.5</v>
      </c>
      <c r="AG1178" s="566">
        <f t="shared" si="278"/>
        <v>0.5</v>
      </c>
      <c r="AH1178" s="567">
        <f t="shared" si="279"/>
        <v>0.5</v>
      </c>
    </row>
    <row r="1179" spans="18:34" x14ac:dyDescent="0.25">
      <c r="R1179" s="548">
        <v>0.80972222222222201</v>
      </c>
      <c r="S1179" s="564">
        <f t="shared" si="266"/>
        <v>0</v>
      </c>
      <c r="T1179" s="564">
        <f t="shared" si="267"/>
        <v>0</v>
      </c>
      <c r="U1179" s="564">
        <f t="shared" si="268"/>
        <v>0</v>
      </c>
      <c r="V1179" s="564">
        <f t="shared" si="269"/>
        <v>0</v>
      </c>
      <c r="W1179" s="564">
        <f t="shared" si="270"/>
        <v>0</v>
      </c>
      <c r="X1179" s="564">
        <f t="shared" si="271"/>
        <v>0.25</v>
      </c>
      <c r="Y1179" s="565">
        <f t="shared" si="272"/>
        <v>0.25</v>
      </c>
      <c r="Z1179" s="547"/>
      <c r="AA1179" s="548">
        <v>0.80972222222222201</v>
      </c>
      <c r="AB1179" s="566">
        <f t="shared" si="273"/>
        <v>0.5</v>
      </c>
      <c r="AC1179" s="566">
        <f t="shared" si="274"/>
        <v>0.5</v>
      </c>
      <c r="AD1179" s="566">
        <f t="shared" si="275"/>
        <v>0.5</v>
      </c>
      <c r="AE1179" s="566">
        <f t="shared" si="276"/>
        <v>0.5</v>
      </c>
      <c r="AF1179" s="566">
        <f t="shared" si="277"/>
        <v>0.5</v>
      </c>
      <c r="AG1179" s="566">
        <f t="shared" si="278"/>
        <v>0.5</v>
      </c>
      <c r="AH1179" s="567">
        <f t="shared" si="279"/>
        <v>0.5</v>
      </c>
    </row>
    <row r="1180" spans="18:34" x14ac:dyDescent="0.25">
      <c r="R1180" s="548">
        <v>0.81041666666666601</v>
      </c>
      <c r="S1180" s="564">
        <f t="shared" si="266"/>
        <v>0</v>
      </c>
      <c r="T1180" s="564">
        <f t="shared" si="267"/>
        <v>0</v>
      </c>
      <c r="U1180" s="564">
        <f t="shared" si="268"/>
        <v>0</v>
      </c>
      <c r="V1180" s="564">
        <f t="shared" si="269"/>
        <v>0</v>
      </c>
      <c r="W1180" s="564">
        <f t="shared" si="270"/>
        <v>0</v>
      </c>
      <c r="X1180" s="564">
        <f t="shared" si="271"/>
        <v>0.25</v>
      </c>
      <c r="Y1180" s="565">
        <f t="shared" si="272"/>
        <v>0.25</v>
      </c>
      <c r="Z1180" s="547"/>
      <c r="AA1180" s="548">
        <v>0.81041666666666601</v>
      </c>
      <c r="AB1180" s="566">
        <f t="shared" si="273"/>
        <v>0.5</v>
      </c>
      <c r="AC1180" s="566">
        <f t="shared" si="274"/>
        <v>0.5</v>
      </c>
      <c r="AD1180" s="566">
        <f t="shared" si="275"/>
        <v>0.5</v>
      </c>
      <c r="AE1180" s="566">
        <f t="shared" si="276"/>
        <v>0.5</v>
      </c>
      <c r="AF1180" s="566">
        <f t="shared" si="277"/>
        <v>0.5</v>
      </c>
      <c r="AG1180" s="566">
        <f t="shared" si="278"/>
        <v>0.5</v>
      </c>
      <c r="AH1180" s="567">
        <f t="shared" si="279"/>
        <v>0.5</v>
      </c>
    </row>
    <row r="1181" spans="18:34" x14ac:dyDescent="0.25">
      <c r="R1181" s="548">
        <v>0.81111111111111101</v>
      </c>
      <c r="S1181" s="564">
        <f t="shared" si="266"/>
        <v>0</v>
      </c>
      <c r="T1181" s="564">
        <f t="shared" si="267"/>
        <v>0</v>
      </c>
      <c r="U1181" s="564">
        <f t="shared" si="268"/>
        <v>0</v>
      </c>
      <c r="V1181" s="564">
        <f t="shared" si="269"/>
        <v>0</v>
      </c>
      <c r="W1181" s="564">
        <f t="shared" si="270"/>
        <v>0</v>
      </c>
      <c r="X1181" s="564">
        <f t="shared" si="271"/>
        <v>0.25</v>
      </c>
      <c r="Y1181" s="565">
        <f t="shared" si="272"/>
        <v>0.25</v>
      </c>
      <c r="Z1181" s="547"/>
      <c r="AA1181" s="548">
        <v>0.81111111111111101</v>
      </c>
      <c r="AB1181" s="566">
        <f t="shared" si="273"/>
        <v>0.5</v>
      </c>
      <c r="AC1181" s="566">
        <f t="shared" si="274"/>
        <v>0.5</v>
      </c>
      <c r="AD1181" s="566">
        <f t="shared" si="275"/>
        <v>0.5</v>
      </c>
      <c r="AE1181" s="566">
        <f t="shared" si="276"/>
        <v>0.5</v>
      </c>
      <c r="AF1181" s="566">
        <f t="shared" si="277"/>
        <v>0.5</v>
      </c>
      <c r="AG1181" s="566">
        <f t="shared" si="278"/>
        <v>0.5</v>
      </c>
      <c r="AH1181" s="567">
        <f t="shared" si="279"/>
        <v>0.5</v>
      </c>
    </row>
    <row r="1182" spans="18:34" x14ac:dyDescent="0.25">
      <c r="R1182" s="548">
        <v>0.811805555555555</v>
      </c>
      <c r="S1182" s="564">
        <f t="shared" si="266"/>
        <v>0</v>
      </c>
      <c r="T1182" s="564">
        <f t="shared" si="267"/>
        <v>0</v>
      </c>
      <c r="U1182" s="564">
        <f t="shared" si="268"/>
        <v>0</v>
      </c>
      <c r="V1182" s="564">
        <f t="shared" si="269"/>
        <v>0</v>
      </c>
      <c r="W1182" s="564">
        <f t="shared" si="270"/>
        <v>0</v>
      </c>
      <c r="X1182" s="564">
        <f t="shared" si="271"/>
        <v>0.25</v>
      </c>
      <c r="Y1182" s="565">
        <f t="shared" si="272"/>
        <v>0.25</v>
      </c>
      <c r="Z1182" s="547"/>
      <c r="AA1182" s="548">
        <v>0.811805555555555</v>
      </c>
      <c r="AB1182" s="566">
        <f t="shared" si="273"/>
        <v>0.5</v>
      </c>
      <c r="AC1182" s="566">
        <f t="shared" si="274"/>
        <v>0.5</v>
      </c>
      <c r="AD1182" s="566">
        <f t="shared" si="275"/>
        <v>0.5</v>
      </c>
      <c r="AE1182" s="566">
        <f t="shared" si="276"/>
        <v>0.5</v>
      </c>
      <c r="AF1182" s="566">
        <f t="shared" si="277"/>
        <v>0.5</v>
      </c>
      <c r="AG1182" s="566">
        <f t="shared" si="278"/>
        <v>0.5</v>
      </c>
      <c r="AH1182" s="567">
        <f t="shared" si="279"/>
        <v>0.5</v>
      </c>
    </row>
    <row r="1183" spans="18:34" x14ac:dyDescent="0.25">
      <c r="R1183" s="548">
        <v>0.8125</v>
      </c>
      <c r="S1183" s="564">
        <f t="shared" si="266"/>
        <v>0</v>
      </c>
      <c r="T1183" s="564">
        <f t="shared" si="267"/>
        <v>0</v>
      </c>
      <c r="U1183" s="564">
        <f t="shared" si="268"/>
        <v>0</v>
      </c>
      <c r="V1183" s="564">
        <f t="shared" si="269"/>
        <v>0</v>
      </c>
      <c r="W1183" s="564">
        <f t="shared" si="270"/>
        <v>0</v>
      </c>
      <c r="X1183" s="564">
        <f t="shared" si="271"/>
        <v>0.25</v>
      </c>
      <c r="Y1183" s="565">
        <f t="shared" si="272"/>
        <v>0.25</v>
      </c>
      <c r="Z1183" s="547"/>
      <c r="AA1183" s="548">
        <v>0.8125</v>
      </c>
      <c r="AB1183" s="566">
        <f t="shared" si="273"/>
        <v>0.5</v>
      </c>
      <c r="AC1183" s="566">
        <f t="shared" si="274"/>
        <v>0.5</v>
      </c>
      <c r="AD1183" s="566">
        <f t="shared" si="275"/>
        <v>0.5</v>
      </c>
      <c r="AE1183" s="566">
        <f t="shared" si="276"/>
        <v>0.5</v>
      </c>
      <c r="AF1183" s="566">
        <f t="shared" si="277"/>
        <v>0.5</v>
      </c>
      <c r="AG1183" s="566">
        <f t="shared" si="278"/>
        <v>0.5</v>
      </c>
      <c r="AH1183" s="567">
        <f t="shared" si="279"/>
        <v>0.5</v>
      </c>
    </row>
    <row r="1184" spans="18:34" x14ac:dyDescent="0.25">
      <c r="R1184" s="548">
        <v>0.813194444444444</v>
      </c>
      <c r="S1184" s="564">
        <f t="shared" si="266"/>
        <v>0</v>
      </c>
      <c r="T1184" s="564">
        <f t="shared" si="267"/>
        <v>0</v>
      </c>
      <c r="U1184" s="564">
        <f t="shared" si="268"/>
        <v>0</v>
      </c>
      <c r="V1184" s="564">
        <f t="shared" si="269"/>
        <v>0</v>
      </c>
      <c r="W1184" s="564">
        <f t="shared" si="270"/>
        <v>0</v>
      </c>
      <c r="X1184" s="564">
        <f t="shared" si="271"/>
        <v>0.25</v>
      </c>
      <c r="Y1184" s="565">
        <f t="shared" si="272"/>
        <v>0.25</v>
      </c>
      <c r="Z1184" s="547"/>
      <c r="AA1184" s="548">
        <v>0.813194444444444</v>
      </c>
      <c r="AB1184" s="566">
        <f t="shared" si="273"/>
        <v>0.5</v>
      </c>
      <c r="AC1184" s="566">
        <f t="shared" si="274"/>
        <v>0.5</v>
      </c>
      <c r="AD1184" s="566">
        <f t="shared" si="275"/>
        <v>0.5</v>
      </c>
      <c r="AE1184" s="566">
        <f t="shared" si="276"/>
        <v>0.5</v>
      </c>
      <c r="AF1184" s="566">
        <f t="shared" si="277"/>
        <v>0.5</v>
      </c>
      <c r="AG1184" s="566">
        <f t="shared" si="278"/>
        <v>0.5</v>
      </c>
      <c r="AH1184" s="567">
        <f t="shared" si="279"/>
        <v>0.5</v>
      </c>
    </row>
    <row r="1185" spans="18:34" x14ac:dyDescent="0.25">
      <c r="R1185" s="548">
        <v>0.813888888888888</v>
      </c>
      <c r="S1185" s="564">
        <f t="shared" si="266"/>
        <v>0</v>
      </c>
      <c r="T1185" s="564">
        <f t="shared" si="267"/>
        <v>0</v>
      </c>
      <c r="U1185" s="564">
        <f t="shared" si="268"/>
        <v>0</v>
      </c>
      <c r="V1185" s="564">
        <f t="shared" si="269"/>
        <v>0</v>
      </c>
      <c r="W1185" s="564">
        <f t="shared" si="270"/>
        <v>0</v>
      </c>
      <c r="X1185" s="564">
        <f t="shared" si="271"/>
        <v>0.25</v>
      </c>
      <c r="Y1185" s="565">
        <f t="shared" si="272"/>
        <v>0.25</v>
      </c>
      <c r="Z1185" s="547"/>
      <c r="AA1185" s="548">
        <v>0.813888888888888</v>
      </c>
      <c r="AB1185" s="566">
        <f t="shared" si="273"/>
        <v>0.5</v>
      </c>
      <c r="AC1185" s="566">
        <f t="shared" si="274"/>
        <v>0.5</v>
      </c>
      <c r="AD1185" s="566">
        <f t="shared" si="275"/>
        <v>0.5</v>
      </c>
      <c r="AE1185" s="566">
        <f t="shared" si="276"/>
        <v>0.5</v>
      </c>
      <c r="AF1185" s="566">
        <f t="shared" si="277"/>
        <v>0.5</v>
      </c>
      <c r="AG1185" s="566">
        <f t="shared" si="278"/>
        <v>0.5</v>
      </c>
      <c r="AH1185" s="567">
        <f t="shared" si="279"/>
        <v>0.5</v>
      </c>
    </row>
    <row r="1186" spans="18:34" x14ac:dyDescent="0.25">
      <c r="R1186" s="548">
        <v>0.81458333333333299</v>
      </c>
      <c r="S1186" s="564">
        <f t="shared" si="266"/>
        <v>0</v>
      </c>
      <c r="T1186" s="564">
        <f t="shared" si="267"/>
        <v>0</v>
      </c>
      <c r="U1186" s="564">
        <f t="shared" si="268"/>
        <v>0</v>
      </c>
      <c r="V1186" s="564">
        <f t="shared" si="269"/>
        <v>0</v>
      </c>
      <c r="W1186" s="564">
        <f t="shared" si="270"/>
        <v>0</v>
      </c>
      <c r="X1186" s="564">
        <f t="shared" si="271"/>
        <v>0.25</v>
      </c>
      <c r="Y1186" s="565">
        <f t="shared" si="272"/>
        <v>0.25</v>
      </c>
      <c r="Z1186" s="547"/>
      <c r="AA1186" s="548">
        <v>0.81458333333333299</v>
      </c>
      <c r="AB1186" s="566">
        <f t="shared" si="273"/>
        <v>0.5</v>
      </c>
      <c r="AC1186" s="566">
        <f t="shared" si="274"/>
        <v>0.5</v>
      </c>
      <c r="AD1186" s="566">
        <f t="shared" si="275"/>
        <v>0.5</v>
      </c>
      <c r="AE1186" s="566">
        <f t="shared" si="276"/>
        <v>0.5</v>
      </c>
      <c r="AF1186" s="566">
        <f t="shared" si="277"/>
        <v>0.5</v>
      </c>
      <c r="AG1186" s="566">
        <f t="shared" si="278"/>
        <v>0.5</v>
      </c>
      <c r="AH1186" s="567">
        <f t="shared" si="279"/>
        <v>0.5</v>
      </c>
    </row>
    <row r="1187" spans="18:34" x14ac:dyDescent="0.25">
      <c r="R1187" s="548">
        <v>0.81527777777777699</v>
      </c>
      <c r="S1187" s="564">
        <f t="shared" si="266"/>
        <v>0</v>
      </c>
      <c r="T1187" s="564">
        <f t="shared" si="267"/>
        <v>0</v>
      </c>
      <c r="U1187" s="564">
        <f t="shared" si="268"/>
        <v>0</v>
      </c>
      <c r="V1187" s="564">
        <f t="shared" si="269"/>
        <v>0</v>
      </c>
      <c r="W1187" s="564">
        <f t="shared" si="270"/>
        <v>0</v>
      </c>
      <c r="X1187" s="564">
        <f t="shared" si="271"/>
        <v>0.25</v>
      </c>
      <c r="Y1187" s="565">
        <f t="shared" si="272"/>
        <v>0.25</v>
      </c>
      <c r="Z1187" s="547"/>
      <c r="AA1187" s="548">
        <v>0.81527777777777699</v>
      </c>
      <c r="AB1187" s="566">
        <f t="shared" si="273"/>
        <v>0.5</v>
      </c>
      <c r="AC1187" s="566">
        <f t="shared" si="274"/>
        <v>0.5</v>
      </c>
      <c r="AD1187" s="566">
        <f t="shared" si="275"/>
        <v>0.5</v>
      </c>
      <c r="AE1187" s="566">
        <f t="shared" si="276"/>
        <v>0.5</v>
      </c>
      <c r="AF1187" s="566">
        <f t="shared" si="277"/>
        <v>0.5</v>
      </c>
      <c r="AG1187" s="566">
        <f t="shared" si="278"/>
        <v>0.5</v>
      </c>
      <c r="AH1187" s="567">
        <f t="shared" si="279"/>
        <v>0.5</v>
      </c>
    </row>
    <row r="1188" spans="18:34" x14ac:dyDescent="0.25">
      <c r="R1188" s="548">
        <v>0.81597222222222199</v>
      </c>
      <c r="S1188" s="564">
        <f t="shared" si="266"/>
        <v>0</v>
      </c>
      <c r="T1188" s="564">
        <f t="shared" si="267"/>
        <v>0</v>
      </c>
      <c r="U1188" s="564">
        <f t="shared" si="268"/>
        <v>0</v>
      </c>
      <c r="V1188" s="564">
        <f t="shared" si="269"/>
        <v>0</v>
      </c>
      <c r="W1188" s="564">
        <f t="shared" si="270"/>
        <v>0</v>
      </c>
      <c r="X1188" s="564">
        <f t="shared" si="271"/>
        <v>0.25</v>
      </c>
      <c r="Y1188" s="565">
        <f t="shared" si="272"/>
        <v>0.25</v>
      </c>
      <c r="Z1188" s="547"/>
      <c r="AA1188" s="548">
        <v>0.81597222222222199</v>
      </c>
      <c r="AB1188" s="566">
        <f t="shared" si="273"/>
        <v>0.5</v>
      </c>
      <c r="AC1188" s="566">
        <f t="shared" si="274"/>
        <v>0.5</v>
      </c>
      <c r="AD1188" s="566">
        <f t="shared" si="275"/>
        <v>0.5</v>
      </c>
      <c r="AE1188" s="566">
        <f t="shared" si="276"/>
        <v>0.5</v>
      </c>
      <c r="AF1188" s="566">
        <f t="shared" si="277"/>
        <v>0.5</v>
      </c>
      <c r="AG1188" s="566">
        <f t="shared" si="278"/>
        <v>0.5</v>
      </c>
      <c r="AH1188" s="567">
        <f t="shared" si="279"/>
        <v>0.5</v>
      </c>
    </row>
    <row r="1189" spans="18:34" x14ac:dyDescent="0.25">
      <c r="R1189" s="548">
        <v>0.81666666666666599</v>
      </c>
      <c r="S1189" s="564">
        <f t="shared" si="266"/>
        <v>0</v>
      </c>
      <c r="T1189" s="564">
        <f t="shared" si="267"/>
        <v>0</v>
      </c>
      <c r="U1189" s="564">
        <f t="shared" si="268"/>
        <v>0</v>
      </c>
      <c r="V1189" s="564">
        <f t="shared" si="269"/>
        <v>0</v>
      </c>
      <c r="W1189" s="564">
        <f t="shared" si="270"/>
        <v>0</v>
      </c>
      <c r="X1189" s="564">
        <f t="shared" si="271"/>
        <v>0.25</v>
      </c>
      <c r="Y1189" s="565">
        <f t="shared" si="272"/>
        <v>0.25</v>
      </c>
      <c r="Z1189" s="547"/>
      <c r="AA1189" s="548">
        <v>0.81666666666666599</v>
      </c>
      <c r="AB1189" s="566">
        <f t="shared" si="273"/>
        <v>0.5</v>
      </c>
      <c r="AC1189" s="566">
        <f t="shared" si="274"/>
        <v>0.5</v>
      </c>
      <c r="AD1189" s="566">
        <f t="shared" si="275"/>
        <v>0.5</v>
      </c>
      <c r="AE1189" s="566">
        <f t="shared" si="276"/>
        <v>0.5</v>
      </c>
      <c r="AF1189" s="566">
        <f t="shared" si="277"/>
        <v>0.5</v>
      </c>
      <c r="AG1189" s="566">
        <f t="shared" si="278"/>
        <v>0.5</v>
      </c>
      <c r="AH1189" s="567">
        <f t="shared" si="279"/>
        <v>0.5</v>
      </c>
    </row>
    <row r="1190" spans="18:34" x14ac:dyDescent="0.25">
      <c r="R1190" s="548">
        <v>0.81736111111111098</v>
      </c>
      <c r="S1190" s="564">
        <f t="shared" si="266"/>
        <v>0</v>
      </c>
      <c r="T1190" s="564">
        <f t="shared" si="267"/>
        <v>0</v>
      </c>
      <c r="U1190" s="564">
        <f t="shared" si="268"/>
        <v>0</v>
      </c>
      <c r="V1190" s="564">
        <f t="shared" si="269"/>
        <v>0</v>
      </c>
      <c r="W1190" s="564">
        <f t="shared" si="270"/>
        <v>0</v>
      </c>
      <c r="X1190" s="564">
        <f t="shared" si="271"/>
        <v>0.25</v>
      </c>
      <c r="Y1190" s="565">
        <f t="shared" si="272"/>
        <v>0.25</v>
      </c>
      <c r="Z1190" s="547"/>
      <c r="AA1190" s="548">
        <v>0.81736111111111098</v>
      </c>
      <c r="AB1190" s="566">
        <f t="shared" si="273"/>
        <v>0.5</v>
      </c>
      <c r="AC1190" s="566">
        <f t="shared" si="274"/>
        <v>0.5</v>
      </c>
      <c r="AD1190" s="566">
        <f t="shared" si="275"/>
        <v>0.5</v>
      </c>
      <c r="AE1190" s="566">
        <f t="shared" si="276"/>
        <v>0.5</v>
      </c>
      <c r="AF1190" s="566">
        <f t="shared" si="277"/>
        <v>0.5</v>
      </c>
      <c r="AG1190" s="566">
        <f t="shared" si="278"/>
        <v>0.5</v>
      </c>
      <c r="AH1190" s="567">
        <f t="shared" si="279"/>
        <v>0.5</v>
      </c>
    </row>
    <row r="1191" spans="18:34" x14ac:dyDescent="0.25">
      <c r="R1191" s="548">
        <v>0.81805555555555498</v>
      </c>
      <c r="S1191" s="564">
        <f t="shared" si="266"/>
        <v>0</v>
      </c>
      <c r="T1191" s="564">
        <f t="shared" si="267"/>
        <v>0</v>
      </c>
      <c r="U1191" s="564">
        <f t="shared" si="268"/>
        <v>0</v>
      </c>
      <c r="V1191" s="564">
        <f t="shared" si="269"/>
        <v>0</v>
      </c>
      <c r="W1191" s="564">
        <f t="shared" si="270"/>
        <v>0</v>
      </c>
      <c r="X1191" s="564">
        <f t="shared" si="271"/>
        <v>0.25</v>
      </c>
      <c r="Y1191" s="565">
        <f t="shared" si="272"/>
        <v>0.25</v>
      </c>
      <c r="Z1191" s="547"/>
      <c r="AA1191" s="548">
        <v>0.81805555555555498</v>
      </c>
      <c r="AB1191" s="566">
        <f t="shared" si="273"/>
        <v>0.5</v>
      </c>
      <c r="AC1191" s="566">
        <f t="shared" si="274"/>
        <v>0.5</v>
      </c>
      <c r="AD1191" s="566">
        <f t="shared" si="275"/>
        <v>0.5</v>
      </c>
      <c r="AE1191" s="566">
        <f t="shared" si="276"/>
        <v>0.5</v>
      </c>
      <c r="AF1191" s="566">
        <f t="shared" si="277"/>
        <v>0.5</v>
      </c>
      <c r="AG1191" s="566">
        <f t="shared" si="278"/>
        <v>0.5</v>
      </c>
      <c r="AH1191" s="567">
        <f t="shared" si="279"/>
        <v>0.5</v>
      </c>
    </row>
    <row r="1192" spans="18:34" x14ac:dyDescent="0.25">
      <c r="R1192" s="548">
        <v>0.81874999999999998</v>
      </c>
      <c r="S1192" s="564">
        <f t="shared" si="266"/>
        <v>0</v>
      </c>
      <c r="T1192" s="564">
        <f t="shared" si="267"/>
        <v>0</v>
      </c>
      <c r="U1192" s="564">
        <f t="shared" si="268"/>
        <v>0</v>
      </c>
      <c r="V1192" s="564">
        <f t="shared" si="269"/>
        <v>0</v>
      </c>
      <c r="W1192" s="564">
        <f t="shared" si="270"/>
        <v>0</v>
      </c>
      <c r="X1192" s="564">
        <f t="shared" si="271"/>
        <v>0.25</v>
      </c>
      <c r="Y1192" s="565">
        <f t="shared" si="272"/>
        <v>0.25</v>
      </c>
      <c r="Z1192" s="547"/>
      <c r="AA1192" s="548">
        <v>0.81874999999999998</v>
      </c>
      <c r="AB1192" s="566">
        <f t="shared" si="273"/>
        <v>0.5</v>
      </c>
      <c r="AC1192" s="566">
        <f t="shared" si="274"/>
        <v>0.5</v>
      </c>
      <c r="AD1192" s="566">
        <f t="shared" si="275"/>
        <v>0.5</v>
      </c>
      <c r="AE1192" s="566">
        <f t="shared" si="276"/>
        <v>0.5</v>
      </c>
      <c r="AF1192" s="566">
        <f t="shared" si="277"/>
        <v>0.5</v>
      </c>
      <c r="AG1192" s="566">
        <f t="shared" si="278"/>
        <v>0.5</v>
      </c>
      <c r="AH1192" s="567">
        <f t="shared" si="279"/>
        <v>0.5</v>
      </c>
    </row>
    <row r="1193" spans="18:34" x14ac:dyDescent="0.25">
      <c r="R1193" s="548">
        <v>0.81944444444444398</v>
      </c>
      <c r="S1193" s="564">
        <f t="shared" si="266"/>
        <v>0</v>
      </c>
      <c r="T1193" s="564">
        <f t="shared" si="267"/>
        <v>0</v>
      </c>
      <c r="U1193" s="564">
        <f t="shared" si="268"/>
        <v>0</v>
      </c>
      <c r="V1193" s="564">
        <f t="shared" si="269"/>
        <v>0</v>
      </c>
      <c r="W1193" s="564">
        <f t="shared" si="270"/>
        <v>0</v>
      </c>
      <c r="X1193" s="564">
        <f t="shared" si="271"/>
        <v>0.25</v>
      </c>
      <c r="Y1193" s="565">
        <f t="shared" si="272"/>
        <v>0.25</v>
      </c>
      <c r="Z1193" s="547"/>
      <c r="AA1193" s="548">
        <v>0.81944444444444398</v>
      </c>
      <c r="AB1193" s="566">
        <f t="shared" si="273"/>
        <v>0.5</v>
      </c>
      <c r="AC1193" s="566">
        <f t="shared" si="274"/>
        <v>0.5</v>
      </c>
      <c r="AD1193" s="566">
        <f t="shared" si="275"/>
        <v>0.5</v>
      </c>
      <c r="AE1193" s="566">
        <f t="shared" si="276"/>
        <v>0.5</v>
      </c>
      <c r="AF1193" s="566">
        <f t="shared" si="277"/>
        <v>0.5</v>
      </c>
      <c r="AG1193" s="566">
        <f t="shared" si="278"/>
        <v>0.5</v>
      </c>
      <c r="AH1193" s="567">
        <f t="shared" si="279"/>
        <v>0.5</v>
      </c>
    </row>
    <row r="1194" spans="18:34" x14ac:dyDescent="0.25">
      <c r="R1194" s="548">
        <v>0.82013888888888897</v>
      </c>
      <c r="S1194" s="564">
        <f t="shared" si="266"/>
        <v>0</v>
      </c>
      <c r="T1194" s="564">
        <f t="shared" si="267"/>
        <v>0</v>
      </c>
      <c r="U1194" s="564">
        <f t="shared" si="268"/>
        <v>0</v>
      </c>
      <c r="V1194" s="564">
        <f t="shared" si="269"/>
        <v>0</v>
      </c>
      <c r="W1194" s="564">
        <f t="shared" si="270"/>
        <v>0</v>
      </c>
      <c r="X1194" s="564">
        <f t="shared" si="271"/>
        <v>0.25</v>
      </c>
      <c r="Y1194" s="565">
        <f t="shared" si="272"/>
        <v>0.25</v>
      </c>
      <c r="Z1194" s="547"/>
      <c r="AA1194" s="548">
        <v>0.82013888888888897</v>
      </c>
      <c r="AB1194" s="566">
        <f t="shared" si="273"/>
        <v>0.5</v>
      </c>
      <c r="AC1194" s="566">
        <f t="shared" si="274"/>
        <v>0.5</v>
      </c>
      <c r="AD1194" s="566">
        <f t="shared" si="275"/>
        <v>0.5</v>
      </c>
      <c r="AE1194" s="566">
        <f t="shared" si="276"/>
        <v>0.5</v>
      </c>
      <c r="AF1194" s="566">
        <f t="shared" si="277"/>
        <v>0.5</v>
      </c>
      <c r="AG1194" s="566">
        <f t="shared" si="278"/>
        <v>0.5</v>
      </c>
      <c r="AH1194" s="567">
        <f t="shared" si="279"/>
        <v>0.5</v>
      </c>
    </row>
    <row r="1195" spans="18:34" x14ac:dyDescent="0.25">
      <c r="R1195" s="548">
        <v>0.82083333333333297</v>
      </c>
      <c r="S1195" s="564">
        <f t="shared" si="266"/>
        <v>0</v>
      </c>
      <c r="T1195" s="564">
        <f t="shared" si="267"/>
        <v>0</v>
      </c>
      <c r="U1195" s="564">
        <f t="shared" si="268"/>
        <v>0</v>
      </c>
      <c r="V1195" s="564">
        <f t="shared" si="269"/>
        <v>0</v>
      </c>
      <c r="W1195" s="564">
        <f t="shared" si="270"/>
        <v>0</v>
      </c>
      <c r="X1195" s="564">
        <f t="shared" si="271"/>
        <v>0.25</v>
      </c>
      <c r="Y1195" s="565">
        <f t="shared" si="272"/>
        <v>0.25</v>
      </c>
      <c r="Z1195" s="547"/>
      <c r="AA1195" s="548">
        <v>0.82083333333333297</v>
      </c>
      <c r="AB1195" s="566">
        <f t="shared" si="273"/>
        <v>0.5</v>
      </c>
      <c r="AC1195" s="566">
        <f t="shared" si="274"/>
        <v>0.5</v>
      </c>
      <c r="AD1195" s="566">
        <f t="shared" si="275"/>
        <v>0.5</v>
      </c>
      <c r="AE1195" s="566">
        <f t="shared" si="276"/>
        <v>0.5</v>
      </c>
      <c r="AF1195" s="566">
        <f t="shared" si="277"/>
        <v>0.5</v>
      </c>
      <c r="AG1195" s="566">
        <f t="shared" si="278"/>
        <v>0.5</v>
      </c>
      <c r="AH1195" s="567">
        <f t="shared" si="279"/>
        <v>0.5</v>
      </c>
    </row>
    <row r="1196" spans="18:34" x14ac:dyDescent="0.25">
      <c r="R1196" s="548">
        <v>0.82152777777777697</v>
      </c>
      <c r="S1196" s="564">
        <f t="shared" si="266"/>
        <v>0</v>
      </c>
      <c r="T1196" s="564">
        <f t="shared" si="267"/>
        <v>0</v>
      </c>
      <c r="U1196" s="564">
        <f t="shared" si="268"/>
        <v>0</v>
      </c>
      <c r="V1196" s="564">
        <f t="shared" si="269"/>
        <v>0</v>
      </c>
      <c r="W1196" s="564">
        <f t="shared" si="270"/>
        <v>0</v>
      </c>
      <c r="X1196" s="564">
        <f t="shared" si="271"/>
        <v>0.25</v>
      </c>
      <c r="Y1196" s="565">
        <f t="shared" si="272"/>
        <v>0.25</v>
      </c>
      <c r="Z1196" s="547"/>
      <c r="AA1196" s="548">
        <v>0.82152777777777697</v>
      </c>
      <c r="AB1196" s="566">
        <f t="shared" si="273"/>
        <v>0.5</v>
      </c>
      <c r="AC1196" s="566">
        <f t="shared" si="274"/>
        <v>0.5</v>
      </c>
      <c r="AD1196" s="566">
        <f t="shared" si="275"/>
        <v>0.5</v>
      </c>
      <c r="AE1196" s="566">
        <f t="shared" si="276"/>
        <v>0.5</v>
      </c>
      <c r="AF1196" s="566">
        <f t="shared" si="277"/>
        <v>0.5</v>
      </c>
      <c r="AG1196" s="566">
        <f t="shared" si="278"/>
        <v>0.5</v>
      </c>
      <c r="AH1196" s="567">
        <f t="shared" si="279"/>
        <v>0.5</v>
      </c>
    </row>
    <row r="1197" spans="18:34" x14ac:dyDescent="0.25">
      <c r="R1197" s="548">
        <v>0.82222222222222197</v>
      </c>
      <c r="S1197" s="564">
        <f t="shared" si="266"/>
        <v>0</v>
      </c>
      <c r="T1197" s="564">
        <f t="shared" si="267"/>
        <v>0</v>
      </c>
      <c r="U1197" s="564">
        <f t="shared" si="268"/>
        <v>0</v>
      </c>
      <c r="V1197" s="564">
        <f t="shared" si="269"/>
        <v>0</v>
      </c>
      <c r="W1197" s="564">
        <f t="shared" si="270"/>
        <v>0</v>
      </c>
      <c r="X1197" s="564">
        <f t="shared" si="271"/>
        <v>0.25</v>
      </c>
      <c r="Y1197" s="565">
        <f t="shared" si="272"/>
        <v>0.25</v>
      </c>
      <c r="Z1197" s="547"/>
      <c r="AA1197" s="548">
        <v>0.82222222222222197</v>
      </c>
      <c r="AB1197" s="566">
        <f t="shared" si="273"/>
        <v>0.5</v>
      </c>
      <c r="AC1197" s="566">
        <f t="shared" si="274"/>
        <v>0.5</v>
      </c>
      <c r="AD1197" s="566">
        <f t="shared" si="275"/>
        <v>0.5</v>
      </c>
      <c r="AE1197" s="566">
        <f t="shared" si="276"/>
        <v>0.5</v>
      </c>
      <c r="AF1197" s="566">
        <f t="shared" si="277"/>
        <v>0.5</v>
      </c>
      <c r="AG1197" s="566">
        <f t="shared" si="278"/>
        <v>0.5</v>
      </c>
      <c r="AH1197" s="567">
        <f t="shared" si="279"/>
        <v>0.5</v>
      </c>
    </row>
    <row r="1198" spans="18:34" x14ac:dyDescent="0.25">
      <c r="R1198" s="548">
        <v>0.82291666666666596</v>
      </c>
      <c r="S1198" s="564">
        <f t="shared" si="266"/>
        <v>0</v>
      </c>
      <c r="T1198" s="564">
        <f t="shared" si="267"/>
        <v>0</v>
      </c>
      <c r="U1198" s="564">
        <f t="shared" si="268"/>
        <v>0</v>
      </c>
      <c r="V1198" s="564">
        <f t="shared" si="269"/>
        <v>0</v>
      </c>
      <c r="W1198" s="564">
        <f t="shared" si="270"/>
        <v>0</v>
      </c>
      <c r="X1198" s="564">
        <f t="shared" si="271"/>
        <v>0.25</v>
      </c>
      <c r="Y1198" s="565">
        <f t="shared" si="272"/>
        <v>0.25</v>
      </c>
      <c r="Z1198" s="547"/>
      <c r="AA1198" s="548">
        <v>0.82291666666666596</v>
      </c>
      <c r="AB1198" s="566">
        <f t="shared" si="273"/>
        <v>0.5</v>
      </c>
      <c r="AC1198" s="566">
        <f t="shared" si="274"/>
        <v>0.5</v>
      </c>
      <c r="AD1198" s="566">
        <f t="shared" si="275"/>
        <v>0.5</v>
      </c>
      <c r="AE1198" s="566">
        <f t="shared" si="276"/>
        <v>0.5</v>
      </c>
      <c r="AF1198" s="566">
        <f t="shared" si="277"/>
        <v>0.5</v>
      </c>
      <c r="AG1198" s="566">
        <f t="shared" si="278"/>
        <v>0.5</v>
      </c>
      <c r="AH1198" s="567">
        <f t="shared" si="279"/>
        <v>0.5</v>
      </c>
    </row>
    <row r="1199" spans="18:34" x14ac:dyDescent="0.25">
      <c r="R1199" s="548">
        <v>0.82361111111111096</v>
      </c>
      <c r="S1199" s="564">
        <f t="shared" si="266"/>
        <v>0</v>
      </c>
      <c r="T1199" s="564">
        <f t="shared" si="267"/>
        <v>0</v>
      </c>
      <c r="U1199" s="564">
        <f t="shared" si="268"/>
        <v>0</v>
      </c>
      <c r="V1199" s="564">
        <f t="shared" si="269"/>
        <v>0</v>
      </c>
      <c r="W1199" s="564">
        <f t="shared" si="270"/>
        <v>0</v>
      </c>
      <c r="X1199" s="564">
        <f t="shared" si="271"/>
        <v>0.25</v>
      </c>
      <c r="Y1199" s="565">
        <f t="shared" si="272"/>
        <v>0.25</v>
      </c>
      <c r="Z1199" s="547"/>
      <c r="AA1199" s="548">
        <v>0.82361111111111096</v>
      </c>
      <c r="AB1199" s="566">
        <f t="shared" si="273"/>
        <v>0.5</v>
      </c>
      <c r="AC1199" s="566">
        <f t="shared" si="274"/>
        <v>0.5</v>
      </c>
      <c r="AD1199" s="566">
        <f t="shared" si="275"/>
        <v>0.5</v>
      </c>
      <c r="AE1199" s="566">
        <f t="shared" si="276"/>
        <v>0.5</v>
      </c>
      <c r="AF1199" s="566">
        <f t="shared" si="277"/>
        <v>0.5</v>
      </c>
      <c r="AG1199" s="566">
        <f t="shared" si="278"/>
        <v>0.5</v>
      </c>
      <c r="AH1199" s="567">
        <f t="shared" si="279"/>
        <v>0.5</v>
      </c>
    </row>
    <row r="1200" spans="18:34" x14ac:dyDescent="0.25">
      <c r="R1200" s="548">
        <v>0.82430555555555496</v>
      </c>
      <c r="S1200" s="564">
        <f t="shared" si="266"/>
        <v>0</v>
      </c>
      <c r="T1200" s="564">
        <f t="shared" si="267"/>
        <v>0</v>
      </c>
      <c r="U1200" s="564">
        <f t="shared" si="268"/>
        <v>0</v>
      </c>
      <c r="V1200" s="564">
        <f t="shared" si="269"/>
        <v>0</v>
      </c>
      <c r="W1200" s="564">
        <f t="shared" si="270"/>
        <v>0</v>
      </c>
      <c r="X1200" s="564">
        <f t="shared" si="271"/>
        <v>0.25</v>
      </c>
      <c r="Y1200" s="565">
        <f t="shared" si="272"/>
        <v>0.25</v>
      </c>
      <c r="Z1200" s="547"/>
      <c r="AA1200" s="548">
        <v>0.82430555555555496</v>
      </c>
      <c r="AB1200" s="566">
        <f t="shared" si="273"/>
        <v>0.5</v>
      </c>
      <c r="AC1200" s="566">
        <f t="shared" si="274"/>
        <v>0.5</v>
      </c>
      <c r="AD1200" s="566">
        <f t="shared" si="275"/>
        <v>0.5</v>
      </c>
      <c r="AE1200" s="566">
        <f t="shared" si="276"/>
        <v>0.5</v>
      </c>
      <c r="AF1200" s="566">
        <f t="shared" si="277"/>
        <v>0.5</v>
      </c>
      <c r="AG1200" s="566">
        <f t="shared" si="278"/>
        <v>0.5</v>
      </c>
      <c r="AH1200" s="567">
        <f t="shared" si="279"/>
        <v>0.5</v>
      </c>
    </row>
    <row r="1201" spans="18:34" x14ac:dyDescent="0.25">
      <c r="R1201" s="548">
        <v>0.82499999999999996</v>
      </c>
      <c r="S1201" s="564">
        <f t="shared" si="266"/>
        <v>0</v>
      </c>
      <c r="T1201" s="564">
        <f t="shared" si="267"/>
        <v>0</v>
      </c>
      <c r="U1201" s="564">
        <f t="shared" si="268"/>
        <v>0</v>
      </c>
      <c r="V1201" s="564">
        <f t="shared" si="269"/>
        <v>0</v>
      </c>
      <c r="W1201" s="564">
        <f t="shared" si="270"/>
        <v>0</v>
      </c>
      <c r="X1201" s="564">
        <f t="shared" si="271"/>
        <v>0.25</v>
      </c>
      <c r="Y1201" s="565">
        <f t="shared" si="272"/>
        <v>0.25</v>
      </c>
      <c r="Z1201" s="547"/>
      <c r="AA1201" s="548">
        <v>0.82499999999999996</v>
      </c>
      <c r="AB1201" s="566">
        <f t="shared" si="273"/>
        <v>0.5</v>
      </c>
      <c r="AC1201" s="566">
        <f t="shared" si="274"/>
        <v>0.5</v>
      </c>
      <c r="AD1201" s="566">
        <f t="shared" si="275"/>
        <v>0.5</v>
      </c>
      <c r="AE1201" s="566">
        <f t="shared" si="276"/>
        <v>0.5</v>
      </c>
      <c r="AF1201" s="566">
        <f t="shared" si="277"/>
        <v>0.5</v>
      </c>
      <c r="AG1201" s="566">
        <f t="shared" si="278"/>
        <v>0.5</v>
      </c>
      <c r="AH1201" s="567">
        <f t="shared" si="279"/>
        <v>0.5</v>
      </c>
    </row>
    <row r="1202" spans="18:34" x14ac:dyDescent="0.25">
      <c r="R1202" s="548">
        <v>0.82569444444444395</v>
      </c>
      <c r="S1202" s="564">
        <f t="shared" si="266"/>
        <v>0</v>
      </c>
      <c r="T1202" s="564">
        <f t="shared" si="267"/>
        <v>0</v>
      </c>
      <c r="U1202" s="564">
        <f t="shared" si="268"/>
        <v>0</v>
      </c>
      <c r="V1202" s="564">
        <f t="shared" si="269"/>
        <v>0</v>
      </c>
      <c r="W1202" s="564">
        <f t="shared" si="270"/>
        <v>0</v>
      </c>
      <c r="X1202" s="564">
        <f t="shared" si="271"/>
        <v>0.25</v>
      </c>
      <c r="Y1202" s="565">
        <f t="shared" si="272"/>
        <v>0.25</v>
      </c>
      <c r="Z1202" s="547"/>
      <c r="AA1202" s="548">
        <v>0.82569444444444395</v>
      </c>
      <c r="AB1202" s="566">
        <f t="shared" si="273"/>
        <v>0.5</v>
      </c>
      <c r="AC1202" s="566">
        <f t="shared" si="274"/>
        <v>0.5</v>
      </c>
      <c r="AD1202" s="566">
        <f t="shared" si="275"/>
        <v>0.5</v>
      </c>
      <c r="AE1202" s="566">
        <f t="shared" si="276"/>
        <v>0.5</v>
      </c>
      <c r="AF1202" s="566">
        <f t="shared" si="277"/>
        <v>0.5</v>
      </c>
      <c r="AG1202" s="566">
        <f t="shared" si="278"/>
        <v>0.5</v>
      </c>
      <c r="AH1202" s="567">
        <f t="shared" si="279"/>
        <v>0.5</v>
      </c>
    </row>
    <row r="1203" spans="18:34" x14ac:dyDescent="0.25">
      <c r="R1203" s="548">
        <v>0.82638888888888895</v>
      </c>
      <c r="S1203" s="564">
        <f t="shared" si="266"/>
        <v>0</v>
      </c>
      <c r="T1203" s="564">
        <f t="shared" si="267"/>
        <v>0</v>
      </c>
      <c r="U1203" s="564">
        <f t="shared" si="268"/>
        <v>0</v>
      </c>
      <c r="V1203" s="564">
        <f t="shared" si="269"/>
        <v>0</v>
      </c>
      <c r="W1203" s="564">
        <f t="shared" si="270"/>
        <v>0</v>
      </c>
      <c r="X1203" s="564">
        <f t="shared" si="271"/>
        <v>0.25</v>
      </c>
      <c r="Y1203" s="565">
        <f t="shared" si="272"/>
        <v>0.25</v>
      </c>
      <c r="Z1203" s="547"/>
      <c r="AA1203" s="548">
        <v>0.82638888888888895</v>
      </c>
      <c r="AB1203" s="566">
        <f t="shared" si="273"/>
        <v>0.5</v>
      </c>
      <c r="AC1203" s="566">
        <f t="shared" si="274"/>
        <v>0.5</v>
      </c>
      <c r="AD1203" s="566">
        <f t="shared" si="275"/>
        <v>0.5</v>
      </c>
      <c r="AE1203" s="566">
        <f t="shared" si="276"/>
        <v>0.5</v>
      </c>
      <c r="AF1203" s="566">
        <f t="shared" si="277"/>
        <v>0.5</v>
      </c>
      <c r="AG1203" s="566">
        <f t="shared" si="278"/>
        <v>0.5</v>
      </c>
      <c r="AH1203" s="567">
        <f t="shared" si="279"/>
        <v>0.5</v>
      </c>
    </row>
    <row r="1204" spans="18:34" x14ac:dyDescent="0.25">
      <c r="R1204" s="548">
        <v>0.82708333333333295</v>
      </c>
      <c r="S1204" s="564">
        <f t="shared" si="266"/>
        <v>0</v>
      </c>
      <c r="T1204" s="564">
        <f t="shared" si="267"/>
        <v>0</v>
      </c>
      <c r="U1204" s="564">
        <f t="shared" si="268"/>
        <v>0</v>
      </c>
      <c r="V1204" s="564">
        <f t="shared" si="269"/>
        <v>0</v>
      </c>
      <c r="W1204" s="564">
        <f t="shared" si="270"/>
        <v>0</v>
      </c>
      <c r="X1204" s="564">
        <f t="shared" si="271"/>
        <v>0.25</v>
      </c>
      <c r="Y1204" s="565">
        <f t="shared" si="272"/>
        <v>0.25</v>
      </c>
      <c r="Z1204" s="547"/>
      <c r="AA1204" s="548">
        <v>0.82708333333333295</v>
      </c>
      <c r="AB1204" s="566">
        <f t="shared" si="273"/>
        <v>0.5</v>
      </c>
      <c r="AC1204" s="566">
        <f t="shared" si="274"/>
        <v>0.5</v>
      </c>
      <c r="AD1204" s="566">
        <f t="shared" si="275"/>
        <v>0.5</v>
      </c>
      <c r="AE1204" s="566">
        <f t="shared" si="276"/>
        <v>0.5</v>
      </c>
      <c r="AF1204" s="566">
        <f t="shared" si="277"/>
        <v>0.5</v>
      </c>
      <c r="AG1204" s="566">
        <f t="shared" si="278"/>
        <v>0.5</v>
      </c>
      <c r="AH1204" s="567">
        <f t="shared" si="279"/>
        <v>0.5</v>
      </c>
    </row>
    <row r="1205" spans="18:34" x14ac:dyDescent="0.25">
      <c r="R1205" s="548">
        <v>0.82777777777777695</v>
      </c>
      <c r="S1205" s="564">
        <f t="shared" si="266"/>
        <v>0</v>
      </c>
      <c r="T1205" s="564">
        <f t="shared" si="267"/>
        <v>0</v>
      </c>
      <c r="U1205" s="564">
        <f t="shared" si="268"/>
        <v>0</v>
      </c>
      <c r="V1205" s="564">
        <f t="shared" si="269"/>
        <v>0</v>
      </c>
      <c r="W1205" s="564">
        <f t="shared" si="270"/>
        <v>0</v>
      </c>
      <c r="X1205" s="564">
        <f t="shared" si="271"/>
        <v>0.25</v>
      </c>
      <c r="Y1205" s="565">
        <f t="shared" si="272"/>
        <v>0.25</v>
      </c>
      <c r="Z1205" s="547"/>
      <c r="AA1205" s="548">
        <v>0.82777777777777695</v>
      </c>
      <c r="AB1205" s="566">
        <f t="shared" si="273"/>
        <v>0.5</v>
      </c>
      <c r="AC1205" s="566">
        <f t="shared" si="274"/>
        <v>0.5</v>
      </c>
      <c r="AD1205" s="566">
        <f t="shared" si="275"/>
        <v>0.5</v>
      </c>
      <c r="AE1205" s="566">
        <f t="shared" si="276"/>
        <v>0.5</v>
      </c>
      <c r="AF1205" s="566">
        <f t="shared" si="277"/>
        <v>0.5</v>
      </c>
      <c r="AG1205" s="566">
        <f t="shared" si="278"/>
        <v>0.5</v>
      </c>
      <c r="AH1205" s="567">
        <f t="shared" si="279"/>
        <v>0.5</v>
      </c>
    </row>
    <row r="1206" spans="18:34" x14ac:dyDescent="0.25">
      <c r="R1206" s="548">
        <v>0.82847222222222205</v>
      </c>
      <c r="S1206" s="564">
        <f t="shared" si="266"/>
        <v>0</v>
      </c>
      <c r="T1206" s="564">
        <f t="shared" si="267"/>
        <v>0</v>
      </c>
      <c r="U1206" s="564">
        <f t="shared" si="268"/>
        <v>0</v>
      </c>
      <c r="V1206" s="564">
        <f t="shared" si="269"/>
        <v>0</v>
      </c>
      <c r="W1206" s="564">
        <f t="shared" si="270"/>
        <v>0</v>
      </c>
      <c r="X1206" s="564">
        <f t="shared" si="271"/>
        <v>0.25</v>
      </c>
      <c r="Y1206" s="565">
        <f t="shared" si="272"/>
        <v>0.25</v>
      </c>
      <c r="Z1206" s="547"/>
      <c r="AA1206" s="548">
        <v>0.82847222222222205</v>
      </c>
      <c r="AB1206" s="566">
        <f t="shared" si="273"/>
        <v>0.5</v>
      </c>
      <c r="AC1206" s="566">
        <f t="shared" si="274"/>
        <v>0.5</v>
      </c>
      <c r="AD1206" s="566">
        <f t="shared" si="275"/>
        <v>0.5</v>
      </c>
      <c r="AE1206" s="566">
        <f t="shared" si="276"/>
        <v>0.5</v>
      </c>
      <c r="AF1206" s="566">
        <f t="shared" si="277"/>
        <v>0.5</v>
      </c>
      <c r="AG1206" s="566">
        <f t="shared" si="278"/>
        <v>0.5</v>
      </c>
      <c r="AH1206" s="567">
        <f t="shared" si="279"/>
        <v>0.5</v>
      </c>
    </row>
    <row r="1207" spans="18:34" x14ac:dyDescent="0.25">
      <c r="R1207" s="548">
        <v>0.82916666666666605</v>
      </c>
      <c r="S1207" s="564">
        <f t="shared" si="266"/>
        <v>0</v>
      </c>
      <c r="T1207" s="564">
        <f t="shared" si="267"/>
        <v>0</v>
      </c>
      <c r="U1207" s="564">
        <f t="shared" si="268"/>
        <v>0</v>
      </c>
      <c r="V1207" s="564">
        <f t="shared" si="269"/>
        <v>0</v>
      </c>
      <c r="W1207" s="564">
        <f t="shared" si="270"/>
        <v>0</v>
      </c>
      <c r="X1207" s="564">
        <f t="shared" si="271"/>
        <v>0.25</v>
      </c>
      <c r="Y1207" s="565">
        <f t="shared" si="272"/>
        <v>0.25</v>
      </c>
      <c r="Z1207" s="547"/>
      <c r="AA1207" s="548">
        <v>0.82916666666666605</v>
      </c>
      <c r="AB1207" s="566">
        <f t="shared" si="273"/>
        <v>0.5</v>
      </c>
      <c r="AC1207" s="566">
        <f t="shared" si="274"/>
        <v>0.5</v>
      </c>
      <c r="AD1207" s="566">
        <f t="shared" si="275"/>
        <v>0.5</v>
      </c>
      <c r="AE1207" s="566">
        <f t="shared" si="276"/>
        <v>0.5</v>
      </c>
      <c r="AF1207" s="566">
        <f t="shared" si="277"/>
        <v>0.5</v>
      </c>
      <c r="AG1207" s="566">
        <f t="shared" si="278"/>
        <v>0.5</v>
      </c>
      <c r="AH1207" s="567">
        <f t="shared" si="279"/>
        <v>0.5</v>
      </c>
    </row>
    <row r="1208" spans="18:34" x14ac:dyDescent="0.25">
      <c r="R1208" s="548">
        <v>0.82986111111111105</v>
      </c>
      <c r="S1208" s="564">
        <f t="shared" si="266"/>
        <v>0</v>
      </c>
      <c r="T1208" s="564">
        <f t="shared" si="267"/>
        <v>0</v>
      </c>
      <c r="U1208" s="564">
        <f t="shared" si="268"/>
        <v>0</v>
      </c>
      <c r="V1208" s="564">
        <f t="shared" si="269"/>
        <v>0</v>
      </c>
      <c r="W1208" s="564">
        <f t="shared" si="270"/>
        <v>0</v>
      </c>
      <c r="X1208" s="564">
        <f t="shared" si="271"/>
        <v>0.25</v>
      </c>
      <c r="Y1208" s="565">
        <f t="shared" si="272"/>
        <v>0.25</v>
      </c>
      <c r="Z1208" s="547"/>
      <c r="AA1208" s="548">
        <v>0.82986111111111105</v>
      </c>
      <c r="AB1208" s="566">
        <f t="shared" si="273"/>
        <v>0.5</v>
      </c>
      <c r="AC1208" s="566">
        <f t="shared" si="274"/>
        <v>0.5</v>
      </c>
      <c r="AD1208" s="566">
        <f t="shared" si="275"/>
        <v>0.5</v>
      </c>
      <c r="AE1208" s="566">
        <f t="shared" si="276"/>
        <v>0.5</v>
      </c>
      <c r="AF1208" s="566">
        <f t="shared" si="277"/>
        <v>0.5</v>
      </c>
      <c r="AG1208" s="566">
        <f t="shared" si="278"/>
        <v>0.5</v>
      </c>
      <c r="AH1208" s="567">
        <f t="shared" si="279"/>
        <v>0.5</v>
      </c>
    </row>
    <row r="1209" spans="18:34" x14ac:dyDescent="0.25">
      <c r="R1209" s="548">
        <v>0.83055555555555505</v>
      </c>
      <c r="S1209" s="564">
        <f t="shared" si="266"/>
        <v>0</v>
      </c>
      <c r="T1209" s="564">
        <f t="shared" si="267"/>
        <v>0</v>
      </c>
      <c r="U1209" s="564">
        <f t="shared" si="268"/>
        <v>0</v>
      </c>
      <c r="V1209" s="564">
        <f t="shared" si="269"/>
        <v>0</v>
      </c>
      <c r="W1209" s="564">
        <f t="shared" si="270"/>
        <v>0</v>
      </c>
      <c r="X1209" s="564">
        <f t="shared" si="271"/>
        <v>0.25</v>
      </c>
      <c r="Y1209" s="565">
        <f t="shared" si="272"/>
        <v>0.25</v>
      </c>
      <c r="Z1209" s="547"/>
      <c r="AA1209" s="548">
        <v>0.83055555555555505</v>
      </c>
      <c r="AB1209" s="566">
        <f t="shared" si="273"/>
        <v>0.5</v>
      </c>
      <c r="AC1209" s="566">
        <f t="shared" si="274"/>
        <v>0.5</v>
      </c>
      <c r="AD1209" s="566">
        <f t="shared" si="275"/>
        <v>0.5</v>
      </c>
      <c r="AE1209" s="566">
        <f t="shared" si="276"/>
        <v>0.5</v>
      </c>
      <c r="AF1209" s="566">
        <f t="shared" si="277"/>
        <v>0.5</v>
      </c>
      <c r="AG1209" s="566">
        <f t="shared" si="278"/>
        <v>0.5</v>
      </c>
      <c r="AH1209" s="567">
        <f t="shared" si="279"/>
        <v>0.5</v>
      </c>
    </row>
    <row r="1210" spans="18:34" x14ac:dyDescent="0.25">
      <c r="R1210" s="548">
        <v>0.83125000000000004</v>
      </c>
      <c r="S1210" s="564">
        <f t="shared" si="266"/>
        <v>0</v>
      </c>
      <c r="T1210" s="564">
        <f t="shared" si="267"/>
        <v>0</v>
      </c>
      <c r="U1210" s="564">
        <f t="shared" si="268"/>
        <v>0</v>
      </c>
      <c r="V1210" s="564">
        <f t="shared" si="269"/>
        <v>0</v>
      </c>
      <c r="W1210" s="564">
        <f t="shared" si="270"/>
        <v>0</v>
      </c>
      <c r="X1210" s="564">
        <f t="shared" si="271"/>
        <v>0.25</v>
      </c>
      <c r="Y1210" s="565">
        <f t="shared" si="272"/>
        <v>0.25</v>
      </c>
      <c r="Z1210" s="547"/>
      <c r="AA1210" s="548">
        <v>0.83125000000000004</v>
      </c>
      <c r="AB1210" s="566">
        <f t="shared" si="273"/>
        <v>0.5</v>
      </c>
      <c r="AC1210" s="566">
        <f t="shared" si="274"/>
        <v>0.5</v>
      </c>
      <c r="AD1210" s="566">
        <f t="shared" si="275"/>
        <v>0.5</v>
      </c>
      <c r="AE1210" s="566">
        <f t="shared" si="276"/>
        <v>0.5</v>
      </c>
      <c r="AF1210" s="566">
        <f t="shared" si="277"/>
        <v>0.5</v>
      </c>
      <c r="AG1210" s="566">
        <f t="shared" si="278"/>
        <v>0.5</v>
      </c>
      <c r="AH1210" s="567">
        <f t="shared" si="279"/>
        <v>0.5</v>
      </c>
    </row>
    <row r="1211" spans="18:34" x14ac:dyDescent="0.25">
      <c r="R1211" s="548">
        <v>0.83194444444444404</v>
      </c>
      <c r="S1211" s="564">
        <f t="shared" si="266"/>
        <v>0</v>
      </c>
      <c r="T1211" s="564">
        <f t="shared" si="267"/>
        <v>0</v>
      </c>
      <c r="U1211" s="564">
        <f t="shared" si="268"/>
        <v>0</v>
      </c>
      <c r="V1211" s="564">
        <f t="shared" si="269"/>
        <v>0</v>
      </c>
      <c r="W1211" s="564">
        <f t="shared" si="270"/>
        <v>0</v>
      </c>
      <c r="X1211" s="564">
        <f t="shared" si="271"/>
        <v>0.25</v>
      </c>
      <c r="Y1211" s="565">
        <f t="shared" si="272"/>
        <v>0.25</v>
      </c>
      <c r="Z1211" s="547"/>
      <c r="AA1211" s="548">
        <v>0.83194444444444404</v>
      </c>
      <c r="AB1211" s="566">
        <f t="shared" si="273"/>
        <v>0.5</v>
      </c>
      <c r="AC1211" s="566">
        <f t="shared" si="274"/>
        <v>0.5</v>
      </c>
      <c r="AD1211" s="566">
        <f t="shared" si="275"/>
        <v>0.5</v>
      </c>
      <c r="AE1211" s="566">
        <f t="shared" si="276"/>
        <v>0.5</v>
      </c>
      <c r="AF1211" s="566">
        <f t="shared" si="277"/>
        <v>0.5</v>
      </c>
      <c r="AG1211" s="566">
        <f t="shared" si="278"/>
        <v>0.5</v>
      </c>
      <c r="AH1211" s="567">
        <f t="shared" si="279"/>
        <v>0.5</v>
      </c>
    </row>
    <row r="1212" spans="18:34" x14ac:dyDescent="0.25">
      <c r="R1212" s="548">
        <v>0.83263888888888804</v>
      </c>
      <c r="S1212" s="564">
        <f t="shared" si="266"/>
        <v>0</v>
      </c>
      <c r="T1212" s="564">
        <f t="shared" si="267"/>
        <v>0</v>
      </c>
      <c r="U1212" s="564">
        <f t="shared" si="268"/>
        <v>0</v>
      </c>
      <c r="V1212" s="564">
        <f t="shared" si="269"/>
        <v>0</v>
      </c>
      <c r="W1212" s="564">
        <f t="shared" si="270"/>
        <v>0</v>
      </c>
      <c r="X1212" s="564">
        <f t="shared" si="271"/>
        <v>0.25</v>
      </c>
      <c r="Y1212" s="565">
        <f t="shared" si="272"/>
        <v>0.25</v>
      </c>
      <c r="Z1212" s="547"/>
      <c r="AA1212" s="548">
        <v>0.83263888888888804</v>
      </c>
      <c r="AB1212" s="566">
        <f t="shared" si="273"/>
        <v>0.5</v>
      </c>
      <c r="AC1212" s="566">
        <f t="shared" si="274"/>
        <v>0.5</v>
      </c>
      <c r="AD1212" s="566">
        <f t="shared" si="275"/>
        <v>0.5</v>
      </c>
      <c r="AE1212" s="566">
        <f t="shared" si="276"/>
        <v>0.5</v>
      </c>
      <c r="AF1212" s="566">
        <f t="shared" si="277"/>
        <v>0.5</v>
      </c>
      <c r="AG1212" s="566">
        <f t="shared" si="278"/>
        <v>0.5</v>
      </c>
      <c r="AH1212" s="567">
        <f t="shared" si="279"/>
        <v>0.5</v>
      </c>
    </row>
    <row r="1213" spans="18:34" x14ac:dyDescent="0.25">
      <c r="R1213" s="548">
        <v>0.83333333333333304</v>
      </c>
      <c r="S1213" s="564">
        <f t="shared" si="266"/>
        <v>0</v>
      </c>
      <c r="T1213" s="564">
        <f t="shared" si="267"/>
        <v>0</v>
      </c>
      <c r="U1213" s="564">
        <f t="shared" si="268"/>
        <v>0</v>
      </c>
      <c r="V1213" s="564">
        <f t="shared" si="269"/>
        <v>0</v>
      </c>
      <c r="W1213" s="564">
        <f t="shared" si="270"/>
        <v>0</v>
      </c>
      <c r="X1213" s="564">
        <f t="shared" si="271"/>
        <v>0.25</v>
      </c>
      <c r="Y1213" s="565">
        <f t="shared" si="272"/>
        <v>0.25</v>
      </c>
      <c r="Z1213" s="547"/>
      <c r="AA1213" s="548">
        <v>0.83333333333333304</v>
      </c>
      <c r="AB1213" s="566">
        <f t="shared" si="273"/>
        <v>0.5</v>
      </c>
      <c r="AC1213" s="566">
        <f t="shared" si="274"/>
        <v>0.5</v>
      </c>
      <c r="AD1213" s="566">
        <f t="shared" si="275"/>
        <v>0.5</v>
      </c>
      <c r="AE1213" s="566">
        <f t="shared" si="276"/>
        <v>0.5</v>
      </c>
      <c r="AF1213" s="566">
        <f t="shared" si="277"/>
        <v>0.5</v>
      </c>
      <c r="AG1213" s="566">
        <f t="shared" si="278"/>
        <v>0.5</v>
      </c>
      <c r="AH1213" s="567">
        <f t="shared" si="279"/>
        <v>0.5</v>
      </c>
    </row>
    <row r="1214" spans="18:34" x14ac:dyDescent="0.25">
      <c r="R1214" s="548">
        <v>0.83402777777777704</v>
      </c>
      <c r="S1214" s="564">
        <f t="shared" si="266"/>
        <v>0</v>
      </c>
      <c r="T1214" s="564">
        <f t="shared" si="267"/>
        <v>0</v>
      </c>
      <c r="U1214" s="564">
        <f t="shared" si="268"/>
        <v>0</v>
      </c>
      <c r="V1214" s="564">
        <f t="shared" si="269"/>
        <v>0</v>
      </c>
      <c r="W1214" s="564">
        <f t="shared" si="270"/>
        <v>0</v>
      </c>
      <c r="X1214" s="564">
        <f t="shared" si="271"/>
        <v>0.25</v>
      </c>
      <c r="Y1214" s="565">
        <f t="shared" si="272"/>
        <v>0.25</v>
      </c>
      <c r="Z1214" s="547"/>
      <c r="AA1214" s="548">
        <v>0.83402777777777704</v>
      </c>
      <c r="AB1214" s="566">
        <f t="shared" si="273"/>
        <v>0.5</v>
      </c>
      <c r="AC1214" s="566">
        <f t="shared" si="274"/>
        <v>0.5</v>
      </c>
      <c r="AD1214" s="566">
        <f t="shared" si="275"/>
        <v>0.5</v>
      </c>
      <c r="AE1214" s="566">
        <f t="shared" si="276"/>
        <v>0.5</v>
      </c>
      <c r="AF1214" s="566">
        <f t="shared" si="277"/>
        <v>0.5</v>
      </c>
      <c r="AG1214" s="566">
        <f t="shared" si="278"/>
        <v>0.5</v>
      </c>
      <c r="AH1214" s="567">
        <f t="shared" si="279"/>
        <v>0.5</v>
      </c>
    </row>
    <row r="1215" spans="18:34" x14ac:dyDescent="0.25">
      <c r="R1215" s="548">
        <v>0.83472222222222203</v>
      </c>
      <c r="S1215" s="564">
        <f t="shared" si="266"/>
        <v>0</v>
      </c>
      <c r="T1215" s="564">
        <f t="shared" si="267"/>
        <v>0</v>
      </c>
      <c r="U1215" s="564">
        <f t="shared" si="268"/>
        <v>0</v>
      </c>
      <c r="V1215" s="564">
        <f t="shared" si="269"/>
        <v>0</v>
      </c>
      <c r="W1215" s="564">
        <f t="shared" si="270"/>
        <v>0</v>
      </c>
      <c r="X1215" s="564">
        <f t="shared" si="271"/>
        <v>0.25</v>
      </c>
      <c r="Y1215" s="565">
        <f t="shared" si="272"/>
        <v>0.25</v>
      </c>
      <c r="Z1215" s="547"/>
      <c r="AA1215" s="548">
        <v>0.83472222222222203</v>
      </c>
      <c r="AB1215" s="566">
        <f t="shared" si="273"/>
        <v>0.5</v>
      </c>
      <c r="AC1215" s="566">
        <f t="shared" si="274"/>
        <v>0.5</v>
      </c>
      <c r="AD1215" s="566">
        <f t="shared" si="275"/>
        <v>0.5</v>
      </c>
      <c r="AE1215" s="566">
        <f t="shared" si="276"/>
        <v>0.5</v>
      </c>
      <c r="AF1215" s="566">
        <f t="shared" si="277"/>
        <v>0.5</v>
      </c>
      <c r="AG1215" s="566">
        <f t="shared" si="278"/>
        <v>0.5</v>
      </c>
      <c r="AH1215" s="567">
        <f t="shared" si="279"/>
        <v>0.5</v>
      </c>
    </row>
    <row r="1216" spans="18:34" x14ac:dyDescent="0.25">
      <c r="R1216" s="548">
        <v>0.83541666666666603</v>
      </c>
      <c r="S1216" s="564">
        <f t="shared" si="266"/>
        <v>0</v>
      </c>
      <c r="T1216" s="564">
        <f t="shared" si="267"/>
        <v>0</v>
      </c>
      <c r="U1216" s="564">
        <f t="shared" si="268"/>
        <v>0</v>
      </c>
      <c r="V1216" s="564">
        <f t="shared" si="269"/>
        <v>0</v>
      </c>
      <c r="W1216" s="564">
        <f t="shared" si="270"/>
        <v>0</v>
      </c>
      <c r="X1216" s="564">
        <f t="shared" si="271"/>
        <v>0.25</v>
      </c>
      <c r="Y1216" s="565">
        <f t="shared" si="272"/>
        <v>0.25</v>
      </c>
      <c r="Z1216" s="547"/>
      <c r="AA1216" s="548">
        <v>0.83541666666666603</v>
      </c>
      <c r="AB1216" s="566">
        <f t="shared" si="273"/>
        <v>0.5</v>
      </c>
      <c r="AC1216" s="566">
        <f t="shared" si="274"/>
        <v>0.5</v>
      </c>
      <c r="AD1216" s="566">
        <f t="shared" si="275"/>
        <v>0.5</v>
      </c>
      <c r="AE1216" s="566">
        <f t="shared" si="276"/>
        <v>0.5</v>
      </c>
      <c r="AF1216" s="566">
        <f t="shared" si="277"/>
        <v>0.5</v>
      </c>
      <c r="AG1216" s="566">
        <f t="shared" si="278"/>
        <v>0.5</v>
      </c>
      <c r="AH1216" s="567">
        <f t="shared" si="279"/>
        <v>0.5</v>
      </c>
    </row>
    <row r="1217" spans="18:34" x14ac:dyDescent="0.25">
      <c r="R1217" s="548">
        <v>0.83611111111111103</v>
      </c>
      <c r="S1217" s="564">
        <f t="shared" si="266"/>
        <v>0</v>
      </c>
      <c r="T1217" s="564">
        <f t="shared" si="267"/>
        <v>0</v>
      </c>
      <c r="U1217" s="564">
        <f t="shared" si="268"/>
        <v>0</v>
      </c>
      <c r="V1217" s="564">
        <f t="shared" si="269"/>
        <v>0</v>
      </c>
      <c r="W1217" s="564">
        <f t="shared" si="270"/>
        <v>0</v>
      </c>
      <c r="X1217" s="564">
        <f t="shared" si="271"/>
        <v>0.25</v>
      </c>
      <c r="Y1217" s="565">
        <f t="shared" si="272"/>
        <v>0.25</v>
      </c>
      <c r="Z1217" s="547"/>
      <c r="AA1217" s="548">
        <v>0.83611111111111103</v>
      </c>
      <c r="AB1217" s="566">
        <f t="shared" si="273"/>
        <v>0.5</v>
      </c>
      <c r="AC1217" s="566">
        <f t="shared" si="274"/>
        <v>0.5</v>
      </c>
      <c r="AD1217" s="566">
        <f t="shared" si="275"/>
        <v>0.5</v>
      </c>
      <c r="AE1217" s="566">
        <f t="shared" si="276"/>
        <v>0.5</v>
      </c>
      <c r="AF1217" s="566">
        <f t="shared" si="277"/>
        <v>0.5</v>
      </c>
      <c r="AG1217" s="566">
        <f t="shared" si="278"/>
        <v>0.5</v>
      </c>
      <c r="AH1217" s="567">
        <f t="shared" si="279"/>
        <v>0.5</v>
      </c>
    </row>
    <row r="1218" spans="18:34" x14ac:dyDescent="0.25">
      <c r="R1218" s="548">
        <v>0.83680555555555503</v>
      </c>
      <c r="S1218" s="564">
        <f t="shared" si="266"/>
        <v>0</v>
      </c>
      <c r="T1218" s="564">
        <f t="shared" si="267"/>
        <v>0</v>
      </c>
      <c r="U1218" s="564">
        <f t="shared" si="268"/>
        <v>0</v>
      </c>
      <c r="V1218" s="564">
        <f t="shared" si="269"/>
        <v>0</v>
      </c>
      <c r="W1218" s="564">
        <f t="shared" si="270"/>
        <v>0</v>
      </c>
      <c r="X1218" s="564">
        <f t="shared" si="271"/>
        <v>0.25</v>
      </c>
      <c r="Y1218" s="565">
        <f t="shared" si="272"/>
        <v>0.25</v>
      </c>
      <c r="Z1218" s="547"/>
      <c r="AA1218" s="548">
        <v>0.83680555555555503</v>
      </c>
      <c r="AB1218" s="566">
        <f t="shared" si="273"/>
        <v>0.5</v>
      </c>
      <c r="AC1218" s="566">
        <f t="shared" si="274"/>
        <v>0.5</v>
      </c>
      <c r="AD1218" s="566">
        <f t="shared" si="275"/>
        <v>0.5</v>
      </c>
      <c r="AE1218" s="566">
        <f t="shared" si="276"/>
        <v>0.5</v>
      </c>
      <c r="AF1218" s="566">
        <f t="shared" si="277"/>
        <v>0.5</v>
      </c>
      <c r="AG1218" s="566">
        <f t="shared" si="278"/>
        <v>0.5</v>
      </c>
      <c r="AH1218" s="567">
        <f t="shared" si="279"/>
        <v>0.5</v>
      </c>
    </row>
    <row r="1219" spans="18:34" x14ac:dyDescent="0.25">
      <c r="R1219" s="548">
        <v>0.83750000000000002</v>
      </c>
      <c r="S1219" s="564">
        <f t="shared" si="266"/>
        <v>0</v>
      </c>
      <c r="T1219" s="564">
        <f t="shared" si="267"/>
        <v>0</v>
      </c>
      <c r="U1219" s="564">
        <f t="shared" si="268"/>
        <v>0</v>
      </c>
      <c r="V1219" s="564">
        <f t="shared" si="269"/>
        <v>0</v>
      </c>
      <c r="W1219" s="564">
        <f t="shared" si="270"/>
        <v>0</v>
      </c>
      <c r="X1219" s="564">
        <f t="shared" si="271"/>
        <v>0.25</v>
      </c>
      <c r="Y1219" s="565">
        <f t="shared" si="272"/>
        <v>0.25</v>
      </c>
      <c r="Z1219" s="547"/>
      <c r="AA1219" s="548">
        <v>0.83750000000000002</v>
      </c>
      <c r="AB1219" s="566">
        <f t="shared" si="273"/>
        <v>0.5</v>
      </c>
      <c r="AC1219" s="566">
        <f t="shared" si="274"/>
        <v>0.5</v>
      </c>
      <c r="AD1219" s="566">
        <f t="shared" si="275"/>
        <v>0.5</v>
      </c>
      <c r="AE1219" s="566">
        <f t="shared" si="276"/>
        <v>0.5</v>
      </c>
      <c r="AF1219" s="566">
        <f t="shared" si="277"/>
        <v>0.5</v>
      </c>
      <c r="AG1219" s="566">
        <f t="shared" si="278"/>
        <v>0.5</v>
      </c>
      <c r="AH1219" s="567">
        <f t="shared" si="279"/>
        <v>0.5</v>
      </c>
    </row>
    <row r="1220" spans="18:34" x14ac:dyDescent="0.25">
      <c r="R1220" s="548">
        <v>0.83819444444444402</v>
      </c>
      <c r="S1220" s="564">
        <f t="shared" si="266"/>
        <v>0</v>
      </c>
      <c r="T1220" s="564">
        <f t="shared" si="267"/>
        <v>0</v>
      </c>
      <c r="U1220" s="564">
        <f t="shared" si="268"/>
        <v>0</v>
      </c>
      <c r="V1220" s="564">
        <f t="shared" si="269"/>
        <v>0</v>
      </c>
      <c r="W1220" s="564">
        <f t="shared" si="270"/>
        <v>0</v>
      </c>
      <c r="X1220" s="564">
        <f t="shared" si="271"/>
        <v>0.25</v>
      </c>
      <c r="Y1220" s="565">
        <f t="shared" si="272"/>
        <v>0.25</v>
      </c>
      <c r="Z1220" s="547"/>
      <c r="AA1220" s="548">
        <v>0.83819444444444402</v>
      </c>
      <c r="AB1220" s="566">
        <f t="shared" si="273"/>
        <v>0.5</v>
      </c>
      <c r="AC1220" s="566">
        <f t="shared" si="274"/>
        <v>0.5</v>
      </c>
      <c r="AD1220" s="566">
        <f t="shared" si="275"/>
        <v>0.5</v>
      </c>
      <c r="AE1220" s="566">
        <f t="shared" si="276"/>
        <v>0.5</v>
      </c>
      <c r="AF1220" s="566">
        <f t="shared" si="277"/>
        <v>0.5</v>
      </c>
      <c r="AG1220" s="566">
        <f t="shared" si="278"/>
        <v>0.5</v>
      </c>
      <c r="AH1220" s="567">
        <f t="shared" si="279"/>
        <v>0.5</v>
      </c>
    </row>
    <row r="1221" spans="18:34" x14ac:dyDescent="0.25">
      <c r="R1221" s="548">
        <v>0.83888888888888802</v>
      </c>
      <c r="S1221" s="564">
        <f t="shared" si="266"/>
        <v>0</v>
      </c>
      <c r="T1221" s="564">
        <f t="shared" si="267"/>
        <v>0</v>
      </c>
      <c r="U1221" s="564">
        <f t="shared" si="268"/>
        <v>0</v>
      </c>
      <c r="V1221" s="564">
        <f t="shared" si="269"/>
        <v>0</v>
      </c>
      <c r="W1221" s="564">
        <f t="shared" si="270"/>
        <v>0</v>
      </c>
      <c r="X1221" s="564">
        <f t="shared" si="271"/>
        <v>0.25</v>
      </c>
      <c r="Y1221" s="565">
        <f t="shared" si="272"/>
        <v>0.25</v>
      </c>
      <c r="Z1221" s="547"/>
      <c r="AA1221" s="548">
        <v>0.83888888888888802</v>
      </c>
      <c r="AB1221" s="566">
        <f t="shared" si="273"/>
        <v>0.5</v>
      </c>
      <c r="AC1221" s="566">
        <f t="shared" si="274"/>
        <v>0.5</v>
      </c>
      <c r="AD1221" s="566">
        <f t="shared" si="275"/>
        <v>0.5</v>
      </c>
      <c r="AE1221" s="566">
        <f t="shared" si="276"/>
        <v>0.5</v>
      </c>
      <c r="AF1221" s="566">
        <f t="shared" si="277"/>
        <v>0.5</v>
      </c>
      <c r="AG1221" s="566">
        <f t="shared" si="278"/>
        <v>0.5</v>
      </c>
      <c r="AH1221" s="567">
        <f t="shared" si="279"/>
        <v>0.5</v>
      </c>
    </row>
    <row r="1222" spans="18:34" x14ac:dyDescent="0.25">
      <c r="R1222" s="548">
        <v>0.83958333333333302</v>
      </c>
      <c r="S1222" s="564">
        <f t="shared" si="266"/>
        <v>0</v>
      </c>
      <c r="T1222" s="564">
        <f t="shared" si="267"/>
        <v>0</v>
      </c>
      <c r="U1222" s="564">
        <f t="shared" si="268"/>
        <v>0</v>
      </c>
      <c r="V1222" s="564">
        <f t="shared" si="269"/>
        <v>0</v>
      </c>
      <c r="W1222" s="564">
        <f t="shared" si="270"/>
        <v>0</v>
      </c>
      <c r="X1222" s="564">
        <f t="shared" si="271"/>
        <v>0.25</v>
      </c>
      <c r="Y1222" s="565">
        <f t="shared" si="272"/>
        <v>0.25</v>
      </c>
      <c r="Z1222" s="547"/>
      <c r="AA1222" s="548">
        <v>0.83958333333333302</v>
      </c>
      <c r="AB1222" s="566">
        <f t="shared" si="273"/>
        <v>0.5</v>
      </c>
      <c r="AC1222" s="566">
        <f t="shared" si="274"/>
        <v>0.5</v>
      </c>
      <c r="AD1222" s="566">
        <f t="shared" si="275"/>
        <v>0.5</v>
      </c>
      <c r="AE1222" s="566">
        <f t="shared" si="276"/>
        <v>0.5</v>
      </c>
      <c r="AF1222" s="566">
        <f t="shared" si="277"/>
        <v>0.5</v>
      </c>
      <c r="AG1222" s="566">
        <f t="shared" si="278"/>
        <v>0.5</v>
      </c>
      <c r="AH1222" s="567">
        <f t="shared" si="279"/>
        <v>0.5</v>
      </c>
    </row>
    <row r="1223" spans="18:34" x14ac:dyDescent="0.25">
      <c r="R1223" s="548">
        <v>0.84027777777777701</v>
      </c>
      <c r="S1223" s="564">
        <f t="shared" si="266"/>
        <v>0</v>
      </c>
      <c r="T1223" s="564">
        <f t="shared" si="267"/>
        <v>0</v>
      </c>
      <c r="U1223" s="564">
        <f t="shared" si="268"/>
        <v>0</v>
      </c>
      <c r="V1223" s="564">
        <f t="shared" si="269"/>
        <v>0</v>
      </c>
      <c r="W1223" s="564">
        <f t="shared" si="270"/>
        <v>0</v>
      </c>
      <c r="X1223" s="564">
        <f t="shared" si="271"/>
        <v>0.25</v>
      </c>
      <c r="Y1223" s="565">
        <f t="shared" si="272"/>
        <v>0.25</v>
      </c>
      <c r="Z1223" s="547"/>
      <c r="AA1223" s="548">
        <v>0.84027777777777701</v>
      </c>
      <c r="AB1223" s="566">
        <f t="shared" si="273"/>
        <v>0.5</v>
      </c>
      <c r="AC1223" s="566">
        <f t="shared" si="274"/>
        <v>0.5</v>
      </c>
      <c r="AD1223" s="566">
        <f t="shared" si="275"/>
        <v>0.5</v>
      </c>
      <c r="AE1223" s="566">
        <f t="shared" si="276"/>
        <v>0.5</v>
      </c>
      <c r="AF1223" s="566">
        <f t="shared" si="277"/>
        <v>0.5</v>
      </c>
      <c r="AG1223" s="566">
        <f t="shared" si="278"/>
        <v>0.5</v>
      </c>
      <c r="AH1223" s="567">
        <f t="shared" si="279"/>
        <v>0.5</v>
      </c>
    </row>
    <row r="1224" spans="18:34" x14ac:dyDescent="0.25">
      <c r="R1224" s="548">
        <v>0.84097222222222201</v>
      </c>
      <c r="S1224" s="564">
        <f t="shared" si="266"/>
        <v>0</v>
      </c>
      <c r="T1224" s="564">
        <f t="shared" si="267"/>
        <v>0</v>
      </c>
      <c r="U1224" s="564">
        <f t="shared" si="268"/>
        <v>0</v>
      </c>
      <c r="V1224" s="564">
        <f t="shared" si="269"/>
        <v>0</v>
      </c>
      <c r="W1224" s="564">
        <f t="shared" si="270"/>
        <v>0</v>
      </c>
      <c r="X1224" s="564">
        <f t="shared" si="271"/>
        <v>0.25</v>
      </c>
      <c r="Y1224" s="565">
        <f t="shared" si="272"/>
        <v>0.25</v>
      </c>
      <c r="Z1224" s="547"/>
      <c r="AA1224" s="548">
        <v>0.84097222222222201</v>
      </c>
      <c r="AB1224" s="566">
        <f t="shared" si="273"/>
        <v>0.5</v>
      </c>
      <c r="AC1224" s="566">
        <f t="shared" si="274"/>
        <v>0.5</v>
      </c>
      <c r="AD1224" s="566">
        <f t="shared" si="275"/>
        <v>0.5</v>
      </c>
      <c r="AE1224" s="566">
        <f t="shared" si="276"/>
        <v>0.5</v>
      </c>
      <c r="AF1224" s="566">
        <f t="shared" si="277"/>
        <v>0.5</v>
      </c>
      <c r="AG1224" s="566">
        <f t="shared" si="278"/>
        <v>0.5</v>
      </c>
      <c r="AH1224" s="567">
        <f t="shared" si="279"/>
        <v>0.5</v>
      </c>
    </row>
    <row r="1225" spans="18:34" x14ac:dyDescent="0.25">
      <c r="R1225" s="548">
        <v>0.84166666666666601</v>
      </c>
      <c r="S1225" s="564">
        <f t="shared" si="266"/>
        <v>0</v>
      </c>
      <c r="T1225" s="564">
        <f t="shared" si="267"/>
        <v>0</v>
      </c>
      <c r="U1225" s="564">
        <f t="shared" si="268"/>
        <v>0</v>
      </c>
      <c r="V1225" s="564">
        <f t="shared" si="269"/>
        <v>0</v>
      </c>
      <c r="W1225" s="564">
        <f t="shared" si="270"/>
        <v>0</v>
      </c>
      <c r="X1225" s="564">
        <f t="shared" si="271"/>
        <v>0.25</v>
      </c>
      <c r="Y1225" s="565">
        <f t="shared" si="272"/>
        <v>0.25</v>
      </c>
      <c r="Z1225" s="547"/>
      <c r="AA1225" s="548">
        <v>0.84166666666666601</v>
      </c>
      <c r="AB1225" s="566">
        <f t="shared" si="273"/>
        <v>0.5</v>
      </c>
      <c r="AC1225" s="566">
        <f t="shared" si="274"/>
        <v>0.5</v>
      </c>
      <c r="AD1225" s="566">
        <f t="shared" si="275"/>
        <v>0.5</v>
      </c>
      <c r="AE1225" s="566">
        <f t="shared" si="276"/>
        <v>0.5</v>
      </c>
      <c r="AF1225" s="566">
        <f t="shared" si="277"/>
        <v>0.5</v>
      </c>
      <c r="AG1225" s="566">
        <f t="shared" si="278"/>
        <v>0.5</v>
      </c>
      <c r="AH1225" s="567">
        <f t="shared" si="279"/>
        <v>0.5</v>
      </c>
    </row>
    <row r="1226" spans="18:34" x14ac:dyDescent="0.25">
      <c r="R1226" s="548">
        <v>0.84236111111111101</v>
      </c>
      <c r="S1226" s="564">
        <f t="shared" si="266"/>
        <v>0</v>
      </c>
      <c r="T1226" s="564">
        <f t="shared" si="267"/>
        <v>0</v>
      </c>
      <c r="U1226" s="564">
        <f t="shared" si="268"/>
        <v>0</v>
      </c>
      <c r="V1226" s="564">
        <f t="shared" si="269"/>
        <v>0</v>
      </c>
      <c r="W1226" s="564">
        <f t="shared" si="270"/>
        <v>0</v>
      </c>
      <c r="X1226" s="564">
        <f t="shared" si="271"/>
        <v>0.25</v>
      </c>
      <c r="Y1226" s="565">
        <f t="shared" si="272"/>
        <v>0.25</v>
      </c>
      <c r="Z1226" s="547"/>
      <c r="AA1226" s="548">
        <v>0.84236111111111101</v>
      </c>
      <c r="AB1226" s="566">
        <f t="shared" si="273"/>
        <v>0.5</v>
      </c>
      <c r="AC1226" s="566">
        <f t="shared" si="274"/>
        <v>0.5</v>
      </c>
      <c r="AD1226" s="566">
        <f t="shared" si="275"/>
        <v>0.5</v>
      </c>
      <c r="AE1226" s="566">
        <f t="shared" si="276"/>
        <v>0.5</v>
      </c>
      <c r="AF1226" s="566">
        <f t="shared" si="277"/>
        <v>0.5</v>
      </c>
      <c r="AG1226" s="566">
        <f t="shared" si="278"/>
        <v>0.5</v>
      </c>
      <c r="AH1226" s="567">
        <f t="shared" si="279"/>
        <v>0.5</v>
      </c>
    </row>
    <row r="1227" spans="18:34" x14ac:dyDescent="0.25">
      <c r="R1227" s="548">
        <v>0.843055555555555</v>
      </c>
      <c r="S1227" s="564">
        <f t="shared" ref="S1227:S1290" si="280">$S$6</f>
        <v>0</v>
      </c>
      <c r="T1227" s="564">
        <f t="shared" ref="T1227:T1290" si="281">$T$6</f>
        <v>0</v>
      </c>
      <c r="U1227" s="564">
        <f t="shared" ref="U1227:U1290" si="282">$U$6</f>
        <v>0</v>
      </c>
      <c r="V1227" s="564">
        <f t="shared" ref="V1227:V1290" si="283">$V$6</f>
        <v>0</v>
      </c>
      <c r="W1227" s="564">
        <f t="shared" ref="W1227:W1290" si="284">-$W$6</f>
        <v>0</v>
      </c>
      <c r="X1227" s="564">
        <f t="shared" ref="X1227:X1290" si="285">$X$6</f>
        <v>0.25</v>
      </c>
      <c r="Y1227" s="565">
        <f t="shared" ref="Y1227:Y1290" si="286">$Y$6</f>
        <v>0.25</v>
      </c>
      <c r="Z1227" s="547"/>
      <c r="AA1227" s="548">
        <v>0.843055555555555</v>
      </c>
      <c r="AB1227" s="566">
        <f t="shared" ref="AB1227:AB1290" si="287">$AB$6</f>
        <v>0.5</v>
      </c>
      <c r="AC1227" s="566">
        <f t="shared" ref="AC1227:AC1290" si="288">$AC$6</f>
        <v>0.5</v>
      </c>
      <c r="AD1227" s="566">
        <f t="shared" ref="AD1227:AD1290" si="289">$AD$6</f>
        <v>0.5</v>
      </c>
      <c r="AE1227" s="566">
        <f t="shared" ref="AE1227:AE1290" si="290">$AE$6</f>
        <v>0.5</v>
      </c>
      <c r="AF1227" s="566">
        <f t="shared" ref="AF1227:AF1290" si="291">$AF$6</f>
        <v>0.5</v>
      </c>
      <c r="AG1227" s="566">
        <f t="shared" ref="AG1227:AG1290" si="292">$AG$6</f>
        <v>0.5</v>
      </c>
      <c r="AH1227" s="567">
        <f t="shared" ref="AH1227:AH1290" si="293">$AH$6</f>
        <v>0.5</v>
      </c>
    </row>
    <row r="1228" spans="18:34" x14ac:dyDescent="0.25">
      <c r="R1228" s="548">
        <v>0.84375</v>
      </c>
      <c r="S1228" s="564">
        <f t="shared" si="280"/>
        <v>0</v>
      </c>
      <c r="T1228" s="564">
        <f t="shared" si="281"/>
        <v>0</v>
      </c>
      <c r="U1228" s="564">
        <f t="shared" si="282"/>
        <v>0</v>
      </c>
      <c r="V1228" s="564">
        <f t="shared" si="283"/>
        <v>0</v>
      </c>
      <c r="W1228" s="564">
        <f t="shared" si="284"/>
        <v>0</v>
      </c>
      <c r="X1228" s="564">
        <f t="shared" si="285"/>
        <v>0.25</v>
      </c>
      <c r="Y1228" s="565">
        <f t="shared" si="286"/>
        <v>0.25</v>
      </c>
      <c r="Z1228" s="547"/>
      <c r="AA1228" s="548">
        <v>0.84375</v>
      </c>
      <c r="AB1228" s="566">
        <f t="shared" si="287"/>
        <v>0.5</v>
      </c>
      <c r="AC1228" s="566">
        <f t="shared" si="288"/>
        <v>0.5</v>
      </c>
      <c r="AD1228" s="566">
        <f t="shared" si="289"/>
        <v>0.5</v>
      </c>
      <c r="AE1228" s="566">
        <f t="shared" si="290"/>
        <v>0.5</v>
      </c>
      <c r="AF1228" s="566">
        <f t="shared" si="291"/>
        <v>0.5</v>
      </c>
      <c r="AG1228" s="566">
        <f t="shared" si="292"/>
        <v>0.5</v>
      </c>
      <c r="AH1228" s="567">
        <f t="shared" si="293"/>
        <v>0.5</v>
      </c>
    </row>
    <row r="1229" spans="18:34" x14ac:dyDescent="0.25">
      <c r="R1229" s="548">
        <v>0.844444444444444</v>
      </c>
      <c r="S1229" s="564">
        <f t="shared" si="280"/>
        <v>0</v>
      </c>
      <c r="T1229" s="564">
        <f t="shared" si="281"/>
        <v>0</v>
      </c>
      <c r="U1229" s="564">
        <f t="shared" si="282"/>
        <v>0</v>
      </c>
      <c r="V1229" s="564">
        <f t="shared" si="283"/>
        <v>0</v>
      </c>
      <c r="W1229" s="564">
        <f t="shared" si="284"/>
        <v>0</v>
      </c>
      <c r="X1229" s="564">
        <f t="shared" si="285"/>
        <v>0.25</v>
      </c>
      <c r="Y1229" s="565">
        <f t="shared" si="286"/>
        <v>0.25</v>
      </c>
      <c r="Z1229" s="547"/>
      <c r="AA1229" s="548">
        <v>0.844444444444444</v>
      </c>
      <c r="AB1229" s="566">
        <f t="shared" si="287"/>
        <v>0.5</v>
      </c>
      <c r="AC1229" s="566">
        <f t="shared" si="288"/>
        <v>0.5</v>
      </c>
      <c r="AD1229" s="566">
        <f t="shared" si="289"/>
        <v>0.5</v>
      </c>
      <c r="AE1229" s="566">
        <f t="shared" si="290"/>
        <v>0.5</v>
      </c>
      <c r="AF1229" s="566">
        <f t="shared" si="291"/>
        <v>0.5</v>
      </c>
      <c r="AG1229" s="566">
        <f t="shared" si="292"/>
        <v>0.5</v>
      </c>
      <c r="AH1229" s="567">
        <f t="shared" si="293"/>
        <v>0.5</v>
      </c>
    </row>
    <row r="1230" spans="18:34" x14ac:dyDescent="0.25">
      <c r="R1230" s="548">
        <v>0.845138888888888</v>
      </c>
      <c r="S1230" s="564">
        <f t="shared" si="280"/>
        <v>0</v>
      </c>
      <c r="T1230" s="564">
        <f t="shared" si="281"/>
        <v>0</v>
      </c>
      <c r="U1230" s="564">
        <f t="shared" si="282"/>
        <v>0</v>
      </c>
      <c r="V1230" s="564">
        <f t="shared" si="283"/>
        <v>0</v>
      </c>
      <c r="W1230" s="564">
        <f t="shared" si="284"/>
        <v>0</v>
      </c>
      <c r="X1230" s="564">
        <f t="shared" si="285"/>
        <v>0.25</v>
      </c>
      <c r="Y1230" s="565">
        <f t="shared" si="286"/>
        <v>0.25</v>
      </c>
      <c r="Z1230" s="547"/>
      <c r="AA1230" s="548">
        <v>0.845138888888888</v>
      </c>
      <c r="AB1230" s="566">
        <f t="shared" si="287"/>
        <v>0.5</v>
      </c>
      <c r="AC1230" s="566">
        <f t="shared" si="288"/>
        <v>0.5</v>
      </c>
      <c r="AD1230" s="566">
        <f t="shared" si="289"/>
        <v>0.5</v>
      </c>
      <c r="AE1230" s="566">
        <f t="shared" si="290"/>
        <v>0.5</v>
      </c>
      <c r="AF1230" s="566">
        <f t="shared" si="291"/>
        <v>0.5</v>
      </c>
      <c r="AG1230" s="566">
        <f t="shared" si="292"/>
        <v>0.5</v>
      </c>
      <c r="AH1230" s="567">
        <f t="shared" si="293"/>
        <v>0.5</v>
      </c>
    </row>
    <row r="1231" spans="18:34" x14ac:dyDescent="0.25">
      <c r="R1231" s="548">
        <v>0.84583333333333299</v>
      </c>
      <c r="S1231" s="564">
        <f t="shared" si="280"/>
        <v>0</v>
      </c>
      <c r="T1231" s="564">
        <f t="shared" si="281"/>
        <v>0</v>
      </c>
      <c r="U1231" s="564">
        <f t="shared" si="282"/>
        <v>0</v>
      </c>
      <c r="V1231" s="564">
        <f t="shared" si="283"/>
        <v>0</v>
      </c>
      <c r="W1231" s="564">
        <f t="shared" si="284"/>
        <v>0</v>
      </c>
      <c r="X1231" s="564">
        <f t="shared" si="285"/>
        <v>0.25</v>
      </c>
      <c r="Y1231" s="565">
        <f t="shared" si="286"/>
        <v>0.25</v>
      </c>
      <c r="Z1231" s="547"/>
      <c r="AA1231" s="548">
        <v>0.84583333333333299</v>
      </c>
      <c r="AB1231" s="566">
        <f t="shared" si="287"/>
        <v>0.5</v>
      </c>
      <c r="AC1231" s="566">
        <f t="shared" si="288"/>
        <v>0.5</v>
      </c>
      <c r="AD1231" s="566">
        <f t="shared" si="289"/>
        <v>0.5</v>
      </c>
      <c r="AE1231" s="566">
        <f t="shared" si="290"/>
        <v>0.5</v>
      </c>
      <c r="AF1231" s="566">
        <f t="shared" si="291"/>
        <v>0.5</v>
      </c>
      <c r="AG1231" s="566">
        <f t="shared" si="292"/>
        <v>0.5</v>
      </c>
      <c r="AH1231" s="567">
        <f t="shared" si="293"/>
        <v>0.5</v>
      </c>
    </row>
    <row r="1232" spans="18:34" x14ac:dyDescent="0.25">
      <c r="R1232" s="548">
        <v>0.84652777777777699</v>
      </c>
      <c r="S1232" s="564">
        <f t="shared" si="280"/>
        <v>0</v>
      </c>
      <c r="T1232" s="564">
        <f t="shared" si="281"/>
        <v>0</v>
      </c>
      <c r="U1232" s="564">
        <f t="shared" si="282"/>
        <v>0</v>
      </c>
      <c r="V1232" s="564">
        <f t="shared" si="283"/>
        <v>0</v>
      </c>
      <c r="W1232" s="564">
        <f t="shared" si="284"/>
        <v>0</v>
      </c>
      <c r="X1232" s="564">
        <f t="shared" si="285"/>
        <v>0.25</v>
      </c>
      <c r="Y1232" s="565">
        <f t="shared" si="286"/>
        <v>0.25</v>
      </c>
      <c r="Z1232" s="547"/>
      <c r="AA1232" s="548">
        <v>0.84652777777777699</v>
      </c>
      <c r="AB1232" s="566">
        <f t="shared" si="287"/>
        <v>0.5</v>
      </c>
      <c r="AC1232" s="566">
        <f t="shared" si="288"/>
        <v>0.5</v>
      </c>
      <c r="AD1232" s="566">
        <f t="shared" si="289"/>
        <v>0.5</v>
      </c>
      <c r="AE1232" s="566">
        <f t="shared" si="290"/>
        <v>0.5</v>
      </c>
      <c r="AF1232" s="566">
        <f t="shared" si="291"/>
        <v>0.5</v>
      </c>
      <c r="AG1232" s="566">
        <f t="shared" si="292"/>
        <v>0.5</v>
      </c>
      <c r="AH1232" s="567">
        <f t="shared" si="293"/>
        <v>0.5</v>
      </c>
    </row>
    <row r="1233" spans="18:34" x14ac:dyDescent="0.25">
      <c r="R1233" s="548">
        <v>0.84722222222222199</v>
      </c>
      <c r="S1233" s="564">
        <f t="shared" si="280"/>
        <v>0</v>
      </c>
      <c r="T1233" s="564">
        <f t="shared" si="281"/>
        <v>0</v>
      </c>
      <c r="U1233" s="564">
        <f t="shared" si="282"/>
        <v>0</v>
      </c>
      <c r="V1233" s="564">
        <f t="shared" si="283"/>
        <v>0</v>
      </c>
      <c r="W1233" s="564">
        <f t="shared" si="284"/>
        <v>0</v>
      </c>
      <c r="X1233" s="564">
        <f t="shared" si="285"/>
        <v>0.25</v>
      </c>
      <c r="Y1233" s="565">
        <f t="shared" si="286"/>
        <v>0.25</v>
      </c>
      <c r="Z1233" s="547"/>
      <c r="AA1233" s="548">
        <v>0.84722222222222199</v>
      </c>
      <c r="AB1233" s="566">
        <f t="shared" si="287"/>
        <v>0.5</v>
      </c>
      <c r="AC1233" s="566">
        <f t="shared" si="288"/>
        <v>0.5</v>
      </c>
      <c r="AD1233" s="566">
        <f t="shared" si="289"/>
        <v>0.5</v>
      </c>
      <c r="AE1233" s="566">
        <f t="shared" si="290"/>
        <v>0.5</v>
      </c>
      <c r="AF1233" s="566">
        <f t="shared" si="291"/>
        <v>0.5</v>
      </c>
      <c r="AG1233" s="566">
        <f t="shared" si="292"/>
        <v>0.5</v>
      </c>
      <c r="AH1233" s="567">
        <f t="shared" si="293"/>
        <v>0.5</v>
      </c>
    </row>
    <row r="1234" spans="18:34" x14ac:dyDescent="0.25">
      <c r="R1234" s="548">
        <v>0.84791666666666599</v>
      </c>
      <c r="S1234" s="564">
        <f t="shared" si="280"/>
        <v>0</v>
      </c>
      <c r="T1234" s="564">
        <f t="shared" si="281"/>
        <v>0</v>
      </c>
      <c r="U1234" s="564">
        <f t="shared" si="282"/>
        <v>0</v>
      </c>
      <c r="V1234" s="564">
        <f t="shared" si="283"/>
        <v>0</v>
      </c>
      <c r="W1234" s="564">
        <f t="shared" si="284"/>
        <v>0</v>
      </c>
      <c r="X1234" s="564">
        <f t="shared" si="285"/>
        <v>0.25</v>
      </c>
      <c r="Y1234" s="565">
        <f t="shared" si="286"/>
        <v>0.25</v>
      </c>
      <c r="Z1234" s="547"/>
      <c r="AA1234" s="548">
        <v>0.84791666666666599</v>
      </c>
      <c r="AB1234" s="566">
        <f t="shared" si="287"/>
        <v>0.5</v>
      </c>
      <c r="AC1234" s="566">
        <f t="shared" si="288"/>
        <v>0.5</v>
      </c>
      <c r="AD1234" s="566">
        <f t="shared" si="289"/>
        <v>0.5</v>
      </c>
      <c r="AE1234" s="566">
        <f t="shared" si="290"/>
        <v>0.5</v>
      </c>
      <c r="AF1234" s="566">
        <f t="shared" si="291"/>
        <v>0.5</v>
      </c>
      <c r="AG1234" s="566">
        <f t="shared" si="292"/>
        <v>0.5</v>
      </c>
      <c r="AH1234" s="567">
        <f t="shared" si="293"/>
        <v>0.5</v>
      </c>
    </row>
    <row r="1235" spans="18:34" x14ac:dyDescent="0.25">
      <c r="R1235" s="548">
        <v>0.84861111111111098</v>
      </c>
      <c r="S1235" s="564">
        <f t="shared" si="280"/>
        <v>0</v>
      </c>
      <c r="T1235" s="564">
        <f t="shared" si="281"/>
        <v>0</v>
      </c>
      <c r="U1235" s="564">
        <f t="shared" si="282"/>
        <v>0</v>
      </c>
      <c r="V1235" s="564">
        <f t="shared" si="283"/>
        <v>0</v>
      </c>
      <c r="W1235" s="564">
        <f t="shared" si="284"/>
        <v>0</v>
      </c>
      <c r="X1235" s="564">
        <f t="shared" si="285"/>
        <v>0.25</v>
      </c>
      <c r="Y1235" s="565">
        <f t="shared" si="286"/>
        <v>0.25</v>
      </c>
      <c r="Z1235" s="547"/>
      <c r="AA1235" s="548">
        <v>0.84861111111111098</v>
      </c>
      <c r="AB1235" s="566">
        <f t="shared" si="287"/>
        <v>0.5</v>
      </c>
      <c r="AC1235" s="566">
        <f t="shared" si="288"/>
        <v>0.5</v>
      </c>
      <c r="AD1235" s="566">
        <f t="shared" si="289"/>
        <v>0.5</v>
      </c>
      <c r="AE1235" s="566">
        <f t="shared" si="290"/>
        <v>0.5</v>
      </c>
      <c r="AF1235" s="566">
        <f t="shared" si="291"/>
        <v>0.5</v>
      </c>
      <c r="AG1235" s="566">
        <f t="shared" si="292"/>
        <v>0.5</v>
      </c>
      <c r="AH1235" s="567">
        <f t="shared" si="293"/>
        <v>0.5</v>
      </c>
    </row>
    <row r="1236" spans="18:34" x14ac:dyDescent="0.25">
      <c r="R1236" s="548">
        <v>0.84930555555555498</v>
      </c>
      <c r="S1236" s="564">
        <f t="shared" si="280"/>
        <v>0</v>
      </c>
      <c r="T1236" s="564">
        <f t="shared" si="281"/>
        <v>0</v>
      </c>
      <c r="U1236" s="564">
        <f t="shared" si="282"/>
        <v>0</v>
      </c>
      <c r="V1236" s="564">
        <f t="shared" si="283"/>
        <v>0</v>
      </c>
      <c r="W1236" s="564">
        <f t="shared" si="284"/>
        <v>0</v>
      </c>
      <c r="X1236" s="564">
        <f t="shared" si="285"/>
        <v>0.25</v>
      </c>
      <c r="Y1236" s="565">
        <f t="shared" si="286"/>
        <v>0.25</v>
      </c>
      <c r="Z1236" s="547"/>
      <c r="AA1236" s="548">
        <v>0.84930555555555498</v>
      </c>
      <c r="AB1236" s="566">
        <f t="shared" si="287"/>
        <v>0.5</v>
      </c>
      <c r="AC1236" s="566">
        <f t="shared" si="288"/>
        <v>0.5</v>
      </c>
      <c r="AD1236" s="566">
        <f t="shared" si="289"/>
        <v>0.5</v>
      </c>
      <c r="AE1236" s="566">
        <f t="shared" si="290"/>
        <v>0.5</v>
      </c>
      <c r="AF1236" s="566">
        <f t="shared" si="291"/>
        <v>0.5</v>
      </c>
      <c r="AG1236" s="566">
        <f t="shared" si="292"/>
        <v>0.5</v>
      </c>
      <c r="AH1236" s="567">
        <f t="shared" si="293"/>
        <v>0.5</v>
      </c>
    </row>
    <row r="1237" spans="18:34" x14ac:dyDescent="0.25">
      <c r="R1237" s="548">
        <v>0.85</v>
      </c>
      <c r="S1237" s="564">
        <f t="shared" si="280"/>
        <v>0</v>
      </c>
      <c r="T1237" s="564">
        <f t="shared" si="281"/>
        <v>0</v>
      </c>
      <c r="U1237" s="564">
        <f t="shared" si="282"/>
        <v>0</v>
      </c>
      <c r="V1237" s="564">
        <f t="shared" si="283"/>
        <v>0</v>
      </c>
      <c r="W1237" s="564">
        <f t="shared" si="284"/>
        <v>0</v>
      </c>
      <c r="X1237" s="564">
        <f t="shared" si="285"/>
        <v>0.25</v>
      </c>
      <c r="Y1237" s="565">
        <f t="shared" si="286"/>
        <v>0.25</v>
      </c>
      <c r="Z1237" s="547"/>
      <c r="AA1237" s="548">
        <v>0.85</v>
      </c>
      <c r="AB1237" s="566">
        <f t="shared" si="287"/>
        <v>0.5</v>
      </c>
      <c r="AC1237" s="566">
        <f t="shared" si="288"/>
        <v>0.5</v>
      </c>
      <c r="AD1237" s="566">
        <f t="shared" si="289"/>
        <v>0.5</v>
      </c>
      <c r="AE1237" s="566">
        <f t="shared" si="290"/>
        <v>0.5</v>
      </c>
      <c r="AF1237" s="566">
        <f t="shared" si="291"/>
        <v>0.5</v>
      </c>
      <c r="AG1237" s="566">
        <f t="shared" si="292"/>
        <v>0.5</v>
      </c>
      <c r="AH1237" s="567">
        <f t="shared" si="293"/>
        <v>0.5</v>
      </c>
    </row>
    <row r="1238" spans="18:34" x14ac:dyDescent="0.25">
      <c r="R1238" s="548">
        <v>0.85069444444444398</v>
      </c>
      <c r="S1238" s="564">
        <f t="shared" si="280"/>
        <v>0</v>
      </c>
      <c r="T1238" s="564">
        <f t="shared" si="281"/>
        <v>0</v>
      </c>
      <c r="U1238" s="564">
        <f t="shared" si="282"/>
        <v>0</v>
      </c>
      <c r="V1238" s="564">
        <f t="shared" si="283"/>
        <v>0</v>
      </c>
      <c r="W1238" s="564">
        <f t="shared" si="284"/>
        <v>0</v>
      </c>
      <c r="X1238" s="564">
        <f t="shared" si="285"/>
        <v>0.25</v>
      </c>
      <c r="Y1238" s="565">
        <f t="shared" si="286"/>
        <v>0.25</v>
      </c>
      <c r="Z1238" s="547"/>
      <c r="AA1238" s="548">
        <v>0.85069444444444398</v>
      </c>
      <c r="AB1238" s="566">
        <f t="shared" si="287"/>
        <v>0.5</v>
      </c>
      <c r="AC1238" s="566">
        <f t="shared" si="288"/>
        <v>0.5</v>
      </c>
      <c r="AD1238" s="566">
        <f t="shared" si="289"/>
        <v>0.5</v>
      </c>
      <c r="AE1238" s="566">
        <f t="shared" si="290"/>
        <v>0.5</v>
      </c>
      <c r="AF1238" s="566">
        <f t="shared" si="291"/>
        <v>0.5</v>
      </c>
      <c r="AG1238" s="566">
        <f t="shared" si="292"/>
        <v>0.5</v>
      </c>
      <c r="AH1238" s="567">
        <f t="shared" si="293"/>
        <v>0.5</v>
      </c>
    </row>
    <row r="1239" spans="18:34" x14ac:dyDescent="0.25">
      <c r="R1239" s="548">
        <v>0.85138888888888897</v>
      </c>
      <c r="S1239" s="564">
        <f t="shared" si="280"/>
        <v>0</v>
      </c>
      <c r="T1239" s="564">
        <f t="shared" si="281"/>
        <v>0</v>
      </c>
      <c r="U1239" s="564">
        <f t="shared" si="282"/>
        <v>0</v>
      </c>
      <c r="V1239" s="564">
        <f t="shared" si="283"/>
        <v>0</v>
      </c>
      <c r="W1239" s="564">
        <f t="shared" si="284"/>
        <v>0</v>
      </c>
      <c r="X1239" s="564">
        <f t="shared" si="285"/>
        <v>0.25</v>
      </c>
      <c r="Y1239" s="565">
        <f t="shared" si="286"/>
        <v>0.25</v>
      </c>
      <c r="Z1239" s="547"/>
      <c r="AA1239" s="548">
        <v>0.85138888888888897</v>
      </c>
      <c r="AB1239" s="566">
        <f t="shared" si="287"/>
        <v>0.5</v>
      </c>
      <c r="AC1239" s="566">
        <f t="shared" si="288"/>
        <v>0.5</v>
      </c>
      <c r="AD1239" s="566">
        <f t="shared" si="289"/>
        <v>0.5</v>
      </c>
      <c r="AE1239" s="566">
        <f t="shared" si="290"/>
        <v>0.5</v>
      </c>
      <c r="AF1239" s="566">
        <f t="shared" si="291"/>
        <v>0.5</v>
      </c>
      <c r="AG1239" s="566">
        <f t="shared" si="292"/>
        <v>0.5</v>
      </c>
      <c r="AH1239" s="567">
        <f t="shared" si="293"/>
        <v>0.5</v>
      </c>
    </row>
    <row r="1240" spans="18:34" x14ac:dyDescent="0.25">
      <c r="R1240" s="548">
        <v>0.85208333333333297</v>
      </c>
      <c r="S1240" s="564">
        <f t="shared" si="280"/>
        <v>0</v>
      </c>
      <c r="T1240" s="564">
        <f t="shared" si="281"/>
        <v>0</v>
      </c>
      <c r="U1240" s="564">
        <f t="shared" si="282"/>
        <v>0</v>
      </c>
      <c r="V1240" s="564">
        <f t="shared" si="283"/>
        <v>0</v>
      </c>
      <c r="W1240" s="564">
        <f t="shared" si="284"/>
        <v>0</v>
      </c>
      <c r="X1240" s="564">
        <f t="shared" si="285"/>
        <v>0.25</v>
      </c>
      <c r="Y1240" s="565">
        <f t="shared" si="286"/>
        <v>0.25</v>
      </c>
      <c r="Z1240" s="547"/>
      <c r="AA1240" s="548">
        <v>0.85208333333333297</v>
      </c>
      <c r="AB1240" s="566">
        <f t="shared" si="287"/>
        <v>0.5</v>
      </c>
      <c r="AC1240" s="566">
        <f t="shared" si="288"/>
        <v>0.5</v>
      </c>
      <c r="AD1240" s="566">
        <f t="shared" si="289"/>
        <v>0.5</v>
      </c>
      <c r="AE1240" s="566">
        <f t="shared" si="290"/>
        <v>0.5</v>
      </c>
      <c r="AF1240" s="566">
        <f t="shared" si="291"/>
        <v>0.5</v>
      </c>
      <c r="AG1240" s="566">
        <f t="shared" si="292"/>
        <v>0.5</v>
      </c>
      <c r="AH1240" s="567">
        <f t="shared" si="293"/>
        <v>0.5</v>
      </c>
    </row>
    <row r="1241" spans="18:34" x14ac:dyDescent="0.25">
      <c r="R1241" s="548">
        <v>0.85277777777777697</v>
      </c>
      <c r="S1241" s="564">
        <f t="shared" si="280"/>
        <v>0</v>
      </c>
      <c r="T1241" s="564">
        <f t="shared" si="281"/>
        <v>0</v>
      </c>
      <c r="U1241" s="564">
        <f t="shared" si="282"/>
        <v>0</v>
      </c>
      <c r="V1241" s="564">
        <f t="shared" si="283"/>
        <v>0</v>
      </c>
      <c r="W1241" s="564">
        <f t="shared" si="284"/>
        <v>0</v>
      </c>
      <c r="X1241" s="564">
        <f t="shared" si="285"/>
        <v>0.25</v>
      </c>
      <c r="Y1241" s="565">
        <f t="shared" si="286"/>
        <v>0.25</v>
      </c>
      <c r="Z1241" s="547"/>
      <c r="AA1241" s="548">
        <v>0.85277777777777697</v>
      </c>
      <c r="AB1241" s="566">
        <f t="shared" si="287"/>
        <v>0.5</v>
      </c>
      <c r="AC1241" s="566">
        <f t="shared" si="288"/>
        <v>0.5</v>
      </c>
      <c r="AD1241" s="566">
        <f t="shared" si="289"/>
        <v>0.5</v>
      </c>
      <c r="AE1241" s="566">
        <f t="shared" si="290"/>
        <v>0.5</v>
      </c>
      <c r="AF1241" s="566">
        <f t="shared" si="291"/>
        <v>0.5</v>
      </c>
      <c r="AG1241" s="566">
        <f t="shared" si="292"/>
        <v>0.5</v>
      </c>
      <c r="AH1241" s="567">
        <f t="shared" si="293"/>
        <v>0.5</v>
      </c>
    </row>
    <row r="1242" spans="18:34" x14ac:dyDescent="0.25">
      <c r="R1242" s="548">
        <v>0.85347222222222197</v>
      </c>
      <c r="S1242" s="564">
        <f t="shared" si="280"/>
        <v>0</v>
      </c>
      <c r="T1242" s="564">
        <f t="shared" si="281"/>
        <v>0</v>
      </c>
      <c r="U1242" s="564">
        <f t="shared" si="282"/>
        <v>0</v>
      </c>
      <c r="V1242" s="564">
        <f t="shared" si="283"/>
        <v>0</v>
      </c>
      <c r="W1242" s="564">
        <f t="shared" si="284"/>
        <v>0</v>
      </c>
      <c r="X1242" s="564">
        <f t="shared" si="285"/>
        <v>0.25</v>
      </c>
      <c r="Y1242" s="565">
        <f t="shared" si="286"/>
        <v>0.25</v>
      </c>
      <c r="Z1242" s="547"/>
      <c r="AA1242" s="548">
        <v>0.85347222222222197</v>
      </c>
      <c r="AB1242" s="566">
        <f t="shared" si="287"/>
        <v>0.5</v>
      </c>
      <c r="AC1242" s="566">
        <f t="shared" si="288"/>
        <v>0.5</v>
      </c>
      <c r="AD1242" s="566">
        <f t="shared" si="289"/>
        <v>0.5</v>
      </c>
      <c r="AE1242" s="566">
        <f t="shared" si="290"/>
        <v>0.5</v>
      </c>
      <c r="AF1242" s="566">
        <f t="shared" si="291"/>
        <v>0.5</v>
      </c>
      <c r="AG1242" s="566">
        <f t="shared" si="292"/>
        <v>0.5</v>
      </c>
      <c r="AH1242" s="567">
        <f t="shared" si="293"/>
        <v>0.5</v>
      </c>
    </row>
    <row r="1243" spans="18:34" x14ac:dyDescent="0.25">
      <c r="R1243" s="548">
        <v>0.85416666666666596</v>
      </c>
      <c r="S1243" s="564">
        <f t="shared" si="280"/>
        <v>0</v>
      </c>
      <c r="T1243" s="564">
        <f t="shared" si="281"/>
        <v>0</v>
      </c>
      <c r="U1243" s="564">
        <f t="shared" si="282"/>
        <v>0</v>
      </c>
      <c r="V1243" s="564">
        <f t="shared" si="283"/>
        <v>0</v>
      </c>
      <c r="W1243" s="564">
        <f t="shared" si="284"/>
        <v>0</v>
      </c>
      <c r="X1243" s="564">
        <f t="shared" si="285"/>
        <v>0.25</v>
      </c>
      <c r="Y1243" s="565">
        <f t="shared" si="286"/>
        <v>0.25</v>
      </c>
      <c r="Z1243" s="547"/>
      <c r="AA1243" s="548">
        <v>0.85416666666666596</v>
      </c>
      <c r="AB1243" s="566">
        <f t="shared" si="287"/>
        <v>0.5</v>
      </c>
      <c r="AC1243" s="566">
        <f t="shared" si="288"/>
        <v>0.5</v>
      </c>
      <c r="AD1243" s="566">
        <f t="shared" si="289"/>
        <v>0.5</v>
      </c>
      <c r="AE1243" s="566">
        <f t="shared" si="290"/>
        <v>0.5</v>
      </c>
      <c r="AF1243" s="566">
        <f t="shared" si="291"/>
        <v>0.5</v>
      </c>
      <c r="AG1243" s="566">
        <f t="shared" si="292"/>
        <v>0.5</v>
      </c>
      <c r="AH1243" s="567">
        <f t="shared" si="293"/>
        <v>0.5</v>
      </c>
    </row>
    <row r="1244" spans="18:34" x14ac:dyDescent="0.25">
      <c r="R1244" s="548">
        <v>0.85486111111111096</v>
      </c>
      <c r="S1244" s="564">
        <f t="shared" si="280"/>
        <v>0</v>
      </c>
      <c r="T1244" s="564">
        <f t="shared" si="281"/>
        <v>0</v>
      </c>
      <c r="U1244" s="564">
        <f t="shared" si="282"/>
        <v>0</v>
      </c>
      <c r="V1244" s="564">
        <f t="shared" si="283"/>
        <v>0</v>
      </c>
      <c r="W1244" s="564">
        <f t="shared" si="284"/>
        <v>0</v>
      </c>
      <c r="X1244" s="564">
        <f t="shared" si="285"/>
        <v>0.25</v>
      </c>
      <c r="Y1244" s="565">
        <f t="shared" si="286"/>
        <v>0.25</v>
      </c>
      <c r="Z1244" s="547"/>
      <c r="AA1244" s="548">
        <v>0.85486111111111096</v>
      </c>
      <c r="AB1244" s="566">
        <f t="shared" si="287"/>
        <v>0.5</v>
      </c>
      <c r="AC1244" s="566">
        <f t="shared" si="288"/>
        <v>0.5</v>
      </c>
      <c r="AD1244" s="566">
        <f t="shared" si="289"/>
        <v>0.5</v>
      </c>
      <c r="AE1244" s="566">
        <f t="shared" si="290"/>
        <v>0.5</v>
      </c>
      <c r="AF1244" s="566">
        <f t="shared" si="291"/>
        <v>0.5</v>
      </c>
      <c r="AG1244" s="566">
        <f t="shared" si="292"/>
        <v>0.5</v>
      </c>
      <c r="AH1244" s="567">
        <f t="shared" si="293"/>
        <v>0.5</v>
      </c>
    </row>
    <row r="1245" spans="18:34" x14ac:dyDescent="0.25">
      <c r="R1245" s="548">
        <v>0.85555555555555496</v>
      </c>
      <c r="S1245" s="564">
        <f t="shared" si="280"/>
        <v>0</v>
      </c>
      <c r="T1245" s="564">
        <f t="shared" si="281"/>
        <v>0</v>
      </c>
      <c r="U1245" s="564">
        <f t="shared" si="282"/>
        <v>0</v>
      </c>
      <c r="V1245" s="564">
        <f t="shared" si="283"/>
        <v>0</v>
      </c>
      <c r="W1245" s="564">
        <f t="shared" si="284"/>
        <v>0</v>
      </c>
      <c r="X1245" s="564">
        <f t="shared" si="285"/>
        <v>0.25</v>
      </c>
      <c r="Y1245" s="565">
        <f t="shared" si="286"/>
        <v>0.25</v>
      </c>
      <c r="Z1245" s="547"/>
      <c r="AA1245" s="548">
        <v>0.85555555555555496</v>
      </c>
      <c r="AB1245" s="566">
        <f t="shared" si="287"/>
        <v>0.5</v>
      </c>
      <c r="AC1245" s="566">
        <f t="shared" si="288"/>
        <v>0.5</v>
      </c>
      <c r="AD1245" s="566">
        <f t="shared" si="289"/>
        <v>0.5</v>
      </c>
      <c r="AE1245" s="566">
        <f t="shared" si="290"/>
        <v>0.5</v>
      </c>
      <c r="AF1245" s="566">
        <f t="shared" si="291"/>
        <v>0.5</v>
      </c>
      <c r="AG1245" s="566">
        <f t="shared" si="292"/>
        <v>0.5</v>
      </c>
      <c r="AH1245" s="567">
        <f t="shared" si="293"/>
        <v>0.5</v>
      </c>
    </row>
    <row r="1246" spans="18:34" x14ac:dyDescent="0.25">
      <c r="R1246" s="548">
        <v>0.85624999999999996</v>
      </c>
      <c r="S1246" s="564">
        <f t="shared" si="280"/>
        <v>0</v>
      </c>
      <c r="T1246" s="564">
        <f t="shared" si="281"/>
        <v>0</v>
      </c>
      <c r="U1246" s="564">
        <f t="shared" si="282"/>
        <v>0</v>
      </c>
      <c r="V1246" s="564">
        <f t="shared" si="283"/>
        <v>0</v>
      </c>
      <c r="W1246" s="564">
        <f t="shared" si="284"/>
        <v>0</v>
      </c>
      <c r="X1246" s="564">
        <f t="shared" si="285"/>
        <v>0.25</v>
      </c>
      <c r="Y1246" s="565">
        <f t="shared" si="286"/>
        <v>0.25</v>
      </c>
      <c r="Z1246" s="547"/>
      <c r="AA1246" s="548">
        <v>0.85624999999999996</v>
      </c>
      <c r="AB1246" s="566">
        <f t="shared" si="287"/>
        <v>0.5</v>
      </c>
      <c r="AC1246" s="566">
        <f t="shared" si="288"/>
        <v>0.5</v>
      </c>
      <c r="AD1246" s="566">
        <f t="shared" si="289"/>
        <v>0.5</v>
      </c>
      <c r="AE1246" s="566">
        <f t="shared" si="290"/>
        <v>0.5</v>
      </c>
      <c r="AF1246" s="566">
        <f t="shared" si="291"/>
        <v>0.5</v>
      </c>
      <c r="AG1246" s="566">
        <f t="shared" si="292"/>
        <v>0.5</v>
      </c>
      <c r="AH1246" s="567">
        <f t="shared" si="293"/>
        <v>0.5</v>
      </c>
    </row>
    <row r="1247" spans="18:34" x14ac:dyDescent="0.25">
      <c r="R1247" s="548">
        <v>0.85694444444444395</v>
      </c>
      <c r="S1247" s="564">
        <f t="shared" si="280"/>
        <v>0</v>
      </c>
      <c r="T1247" s="564">
        <f t="shared" si="281"/>
        <v>0</v>
      </c>
      <c r="U1247" s="564">
        <f t="shared" si="282"/>
        <v>0</v>
      </c>
      <c r="V1247" s="564">
        <f t="shared" si="283"/>
        <v>0</v>
      </c>
      <c r="W1247" s="564">
        <f t="shared" si="284"/>
        <v>0</v>
      </c>
      <c r="X1247" s="564">
        <f t="shared" si="285"/>
        <v>0.25</v>
      </c>
      <c r="Y1247" s="565">
        <f t="shared" si="286"/>
        <v>0.25</v>
      </c>
      <c r="Z1247" s="547"/>
      <c r="AA1247" s="548">
        <v>0.85694444444444395</v>
      </c>
      <c r="AB1247" s="566">
        <f t="shared" si="287"/>
        <v>0.5</v>
      </c>
      <c r="AC1247" s="566">
        <f t="shared" si="288"/>
        <v>0.5</v>
      </c>
      <c r="AD1247" s="566">
        <f t="shared" si="289"/>
        <v>0.5</v>
      </c>
      <c r="AE1247" s="566">
        <f t="shared" si="290"/>
        <v>0.5</v>
      </c>
      <c r="AF1247" s="566">
        <f t="shared" si="291"/>
        <v>0.5</v>
      </c>
      <c r="AG1247" s="566">
        <f t="shared" si="292"/>
        <v>0.5</v>
      </c>
      <c r="AH1247" s="567">
        <f t="shared" si="293"/>
        <v>0.5</v>
      </c>
    </row>
    <row r="1248" spans="18:34" x14ac:dyDescent="0.25">
      <c r="R1248" s="548">
        <v>0.85763888888888895</v>
      </c>
      <c r="S1248" s="564">
        <f t="shared" si="280"/>
        <v>0</v>
      </c>
      <c r="T1248" s="564">
        <f t="shared" si="281"/>
        <v>0</v>
      </c>
      <c r="U1248" s="564">
        <f t="shared" si="282"/>
        <v>0</v>
      </c>
      <c r="V1248" s="564">
        <f t="shared" si="283"/>
        <v>0</v>
      </c>
      <c r="W1248" s="564">
        <f t="shared" si="284"/>
        <v>0</v>
      </c>
      <c r="X1248" s="564">
        <f t="shared" si="285"/>
        <v>0.25</v>
      </c>
      <c r="Y1248" s="565">
        <f t="shared" si="286"/>
        <v>0.25</v>
      </c>
      <c r="Z1248" s="547"/>
      <c r="AA1248" s="548">
        <v>0.85763888888888895</v>
      </c>
      <c r="AB1248" s="566">
        <f t="shared" si="287"/>
        <v>0.5</v>
      </c>
      <c r="AC1248" s="566">
        <f t="shared" si="288"/>
        <v>0.5</v>
      </c>
      <c r="AD1248" s="566">
        <f t="shared" si="289"/>
        <v>0.5</v>
      </c>
      <c r="AE1248" s="566">
        <f t="shared" si="290"/>
        <v>0.5</v>
      </c>
      <c r="AF1248" s="566">
        <f t="shared" si="291"/>
        <v>0.5</v>
      </c>
      <c r="AG1248" s="566">
        <f t="shared" si="292"/>
        <v>0.5</v>
      </c>
      <c r="AH1248" s="567">
        <f t="shared" si="293"/>
        <v>0.5</v>
      </c>
    </row>
    <row r="1249" spans="18:34" x14ac:dyDescent="0.25">
      <c r="R1249" s="548">
        <v>0.85833333333333295</v>
      </c>
      <c r="S1249" s="564">
        <f t="shared" si="280"/>
        <v>0</v>
      </c>
      <c r="T1249" s="564">
        <f t="shared" si="281"/>
        <v>0</v>
      </c>
      <c r="U1249" s="564">
        <f t="shared" si="282"/>
        <v>0</v>
      </c>
      <c r="V1249" s="564">
        <f t="shared" si="283"/>
        <v>0</v>
      </c>
      <c r="W1249" s="564">
        <f t="shared" si="284"/>
        <v>0</v>
      </c>
      <c r="X1249" s="564">
        <f t="shared" si="285"/>
        <v>0.25</v>
      </c>
      <c r="Y1249" s="565">
        <f t="shared" si="286"/>
        <v>0.25</v>
      </c>
      <c r="Z1249" s="547"/>
      <c r="AA1249" s="548">
        <v>0.85833333333333295</v>
      </c>
      <c r="AB1249" s="566">
        <f t="shared" si="287"/>
        <v>0.5</v>
      </c>
      <c r="AC1249" s="566">
        <f t="shared" si="288"/>
        <v>0.5</v>
      </c>
      <c r="AD1249" s="566">
        <f t="shared" si="289"/>
        <v>0.5</v>
      </c>
      <c r="AE1249" s="566">
        <f t="shared" si="290"/>
        <v>0.5</v>
      </c>
      <c r="AF1249" s="566">
        <f t="shared" si="291"/>
        <v>0.5</v>
      </c>
      <c r="AG1249" s="566">
        <f t="shared" si="292"/>
        <v>0.5</v>
      </c>
      <c r="AH1249" s="567">
        <f t="shared" si="293"/>
        <v>0.5</v>
      </c>
    </row>
    <row r="1250" spans="18:34" x14ac:dyDescent="0.25">
      <c r="R1250" s="548">
        <v>0.85902777777777695</v>
      </c>
      <c r="S1250" s="564">
        <f t="shared" si="280"/>
        <v>0</v>
      </c>
      <c r="T1250" s="564">
        <f t="shared" si="281"/>
        <v>0</v>
      </c>
      <c r="U1250" s="564">
        <f t="shared" si="282"/>
        <v>0</v>
      </c>
      <c r="V1250" s="564">
        <f t="shared" si="283"/>
        <v>0</v>
      </c>
      <c r="W1250" s="564">
        <f t="shared" si="284"/>
        <v>0</v>
      </c>
      <c r="X1250" s="564">
        <f t="shared" si="285"/>
        <v>0.25</v>
      </c>
      <c r="Y1250" s="565">
        <f t="shared" si="286"/>
        <v>0.25</v>
      </c>
      <c r="Z1250" s="547"/>
      <c r="AA1250" s="548">
        <v>0.85902777777777695</v>
      </c>
      <c r="AB1250" s="566">
        <f t="shared" si="287"/>
        <v>0.5</v>
      </c>
      <c r="AC1250" s="566">
        <f t="shared" si="288"/>
        <v>0.5</v>
      </c>
      <c r="AD1250" s="566">
        <f t="shared" si="289"/>
        <v>0.5</v>
      </c>
      <c r="AE1250" s="566">
        <f t="shared" si="290"/>
        <v>0.5</v>
      </c>
      <c r="AF1250" s="566">
        <f t="shared" si="291"/>
        <v>0.5</v>
      </c>
      <c r="AG1250" s="566">
        <f t="shared" si="292"/>
        <v>0.5</v>
      </c>
      <c r="AH1250" s="567">
        <f t="shared" si="293"/>
        <v>0.5</v>
      </c>
    </row>
    <row r="1251" spans="18:34" x14ac:dyDescent="0.25">
      <c r="R1251" s="548">
        <v>0.85972222222222205</v>
      </c>
      <c r="S1251" s="564">
        <f t="shared" si="280"/>
        <v>0</v>
      </c>
      <c r="T1251" s="564">
        <f t="shared" si="281"/>
        <v>0</v>
      </c>
      <c r="U1251" s="564">
        <f t="shared" si="282"/>
        <v>0</v>
      </c>
      <c r="V1251" s="564">
        <f t="shared" si="283"/>
        <v>0</v>
      </c>
      <c r="W1251" s="564">
        <f t="shared" si="284"/>
        <v>0</v>
      </c>
      <c r="X1251" s="564">
        <f t="shared" si="285"/>
        <v>0.25</v>
      </c>
      <c r="Y1251" s="565">
        <f t="shared" si="286"/>
        <v>0.25</v>
      </c>
      <c r="Z1251" s="547"/>
      <c r="AA1251" s="548">
        <v>0.85972222222222205</v>
      </c>
      <c r="AB1251" s="566">
        <f t="shared" si="287"/>
        <v>0.5</v>
      </c>
      <c r="AC1251" s="566">
        <f t="shared" si="288"/>
        <v>0.5</v>
      </c>
      <c r="AD1251" s="566">
        <f t="shared" si="289"/>
        <v>0.5</v>
      </c>
      <c r="AE1251" s="566">
        <f t="shared" si="290"/>
        <v>0.5</v>
      </c>
      <c r="AF1251" s="566">
        <f t="shared" si="291"/>
        <v>0.5</v>
      </c>
      <c r="AG1251" s="566">
        <f t="shared" si="292"/>
        <v>0.5</v>
      </c>
      <c r="AH1251" s="567">
        <f t="shared" si="293"/>
        <v>0.5</v>
      </c>
    </row>
    <row r="1252" spans="18:34" x14ac:dyDescent="0.25">
      <c r="R1252" s="548">
        <v>0.86041666666666605</v>
      </c>
      <c r="S1252" s="564">
        <f t="shared" si="280"/>
        <v>0</v>
      </c>
      <c r="T1252" s="564">
        <f t="shared" si="281"/>
        <v>0</v>
      </c>
      <c r="U1252" s="564">
        <f t="shared" si="282"/>
        <v>0</v>
      </c>
      <c r="V1252" s="564">
        <f t="shared" si="283"/>
        <v>0</v>
      </c>
      <c r="W1252" s="564">
        <f t="shared" si="284"/>
        <v>0</v>
      </c>
      <c r="X1252" s="564">
        <f t="shared" si="285"/>
        <v>0.25</v>
      </c>
      <c r="Y1252" s="565">
        <f t="shared" si="286"/>
        <v>0.25</v>
      </c>
      <c r="Z1252" s="547"/>
      <c r="AA1252" s="548">
        <v>0.86041666666666605</v>
      </c>
      <c r="AB1252" s="566">
        <f t="shared" si="287"/>
        <v>0.5</v>
      </c>
      <c r="AC1252" s="566">
        <f t="shared" si="288"/>
        <v>0.5</v>
      </c>
      <c r="AD1252" s="566">
        <f t="shared" si="289"/>
        <v>0.5</v>
      </c>
      <c r="AE1252" s="566">
        <f t="shared" si="290"/>
        <v>0.5</v>
      </c>
      <c r="AF1252" s="566">
        <f t="shared" si="291"/>
        <v>0.5</v>
      </c>
      <c r="AG1252" s="566">
        <f t="shared" si="292"/>
        <v>0.5</v>
      </c>
      <c r="AH1252" s="567">
        <f t="shared" si="293"/>
        <v>0.5</v>
      </c>
    </row>
    <row r="1253" spans="18:34" x14ac:dyDescent="0.25">
      <c r="R1253" s="548">
        <v>0.86111111111111105</v>
      </c>
      <c r="S1253" s="564">
        <f t="shared" si="280"/>
        <v>0</v>
      </c>
      <c r="T1253" s="564">
        <f t="shared" si="281"/>
        <v>0</v>
      </c>
      <c r="U1253" s="564">
        <f t="shared" si="282"/>
        <v>0</v>
      </c>
      <c r="V1253" s="564">
        <f t="shared" si="283"/>
        <v>0</v>
      </c>
      <c r="W1253" s="564">
        <f t="shared" si="284"/>
        <v>0</v>
      </c>
      <c r="X1253" s="564">
        <f t="shared" si="285"/>
        <v>0.25</v>
      </c>
      <c r="Y1253" s="565">
        <f t="shared" si="286"/>
        <v>0.25</v>
      </c>
      <c r="Z1253" s="547"/>
      <c r="AA1253" s="548">
        <v>0.86111111111111105</v>
      </c>
      <c r="AB1253" s="566">
        <f t="shared" si="287"/>
        <v>0.5</v>
      </c>
      <c r="AC1253" s="566">
        <f t="shared" si="288"/>
        <v>0.5</v>
      </c>
      <c r="AD1253" s="566">
        <f t="shared" si="289"/>
        <v>0.5</v>
      </c>
      <c r="AE1253" s="566">
        <f t="shared" si="290"/>
        <v>0.5</v>
      </c>
      <c r="AF1253" s="566">
        <f t="shared" si="291"/>
        <v>0.5</v>
      </c>
      <c r="AG1253" s="566">
        <f t="shared" si="292"/>
        <v>0.5</v>
      </c>
      <c r="AH1253" s="567">
        <f t="shared" si="293"/>
        <v>0.5</v>
      </c>
    </row>
    <row r="1254" spans="18:34" x14ac:dyDescent="0.25">
      <c r="R1254" s="548">
        <v>0.86180555555555505</v>
      </c>
      <c r="S1254" s="564">
        <f t="shared" si="280"/>
        <v>0</v>
      </c>
      <c r="T1254" s="564">
        <f t="shared" si="281"/>
        <v>0</v>
      </c>
      <c r="U1254" s="564">
        <f t="shared" si="282"/>
        <v>0</v>
      </c>
      <c r="V1254" s="564">
        <f t="shared" si="283"/>
        <v>0</v>
      </c>
      <c r="W1254" s="564">
        <f t="shared" si="284"/>
        <v>0</v>
      </c>
      <c r="X1254" s="564">
        <f t="shared" si="285"/>
        <v>0.25</v>
      </c>
      <c r="Y1254" s="565">
        <f t="shared" si="286"/>
        <v>0.25</v>
      </c>
      <c r="Z1254" s="547"/>
      <c r="AA1254" s="548">
        <v>0.86180555555555505</v>
      </c>
      <c r="AB1254" s="566">
        <f t="shared" si="287"/>
        <v>0.5</v>
      </c>
      <c r="AC1254" s="566">
        <f t="shared" si="288"/>
        <v>0.5</v>
      </c>
      <c r="AD1254" s="566">
        <f t="shared" si="289"/>
        <v>0.5</v>
      </c>
      <c r="AE1254" s="566">
        <f t="shared" si="290"/>
        <v>0.5</v>
      </c>
      <c r="AF1254" s="566">
        <f t="shared" si="291"/>
        <v>0.5</v>
      </c>
      <c r="AG1254" s="566">
        <f t="shared" si="292"/>
        <v>0.5</v>
      </c>
      <c r="AH1254" s="567">
        <f t="shared" si="293"/>
        <v>0.5</v>
      </c>
    </row>
    <row r="1255" spans="18:34" x14ac:dyDescent="0.25">
      <c r="R1255" s="548">
        <v>0.86250000000000004</v>
      </c>
      <c r="S1255" s="564">
        <f t="shared" si="280"/>
        <v>0</v>
      </c>
      <c r="T1255" s="564">
        <f t="shared" si="281"/>
        <v>0</v>
      </c>
      <c r="U1255" s="564">
        <f t="shared" si="282"/>
        <v>0</v>
      </c>
      <c r="V1255" s="564">
        <f t="shared" si="283"/>
        <v>0</v>
      </c>
      <c r="W1255" s="564">
        <f t="shared" si="284"/>
        <v>0</v>
      </c>
      <c r="X1255" s="564">
        <f t="shared" si="285"/>
        <v>0.25</v>
      </c>
      <c r="Y1255" s="565">
        <f t="shared" si="286"/>
        <v>0.25</v>
      </c>
      <c r="Z1255" s="547"/>
      <c r="AA1255" s="548">
        <v>0.86250000000000004</v>
      </c>
      <c r="AB1255" s="566">
        <f t="shared" si="287"/>
        <v>0.5</v>
      </c>
      <c r="AC1255" s="566">
        <f t="shared" si="288"/>
        <v>0.5</v>
      </c>
      <c r="AD1255" s="566">
        <f t="shared" si="289"/>
        <v>0.5</v>
      </c>
      <c r="AE1255" s="566">
        <f t="shared" si="290"/>
        <v>0.5</v>
      </c>
      <c r="AF1255" s="566">
        <f t="shared" si="291"/>
        <v>0.5</v>
      </c>
      <c r="AG1255" s="566">
        <f t="shared" si="292"/>
        <v>0.5</v>
      </c>
      <c r="AH1255" s="567">
        <f t="shared" si="293"/>
        <v>0.5</v>
      </c>
    </row>
    <row r="1256" spans="18:34" x14ac:dyDescent="0.25">
      <c r="R1256" s="548">
        <v>0.86319444444444404</v>
      </c>
      <c r="S1256" s="564">
        <f t="shared" si="280"/>
        <v>0</v>
      </c>
      <c r="T1256" s="564">
        <f t="shared" si="281"/>
        <v>0</v>
      </c>
      <c r="U1256" s="564">
        <f t="shared" si="282"/>
        <v>0</v>
      </c>
      <c r="V1256" s="564">
        <f t="shared" si="283"/>
        <v>0</v>
      </c>
      <c r="W1256" s="564">
        <f t="shared" si="284"/>
        <v>0</v>
      </c>
      <c r="X1256" s="564">
        <f t="shared" si="285"/>
        <v>0.25</v>
      </c>
      <c r="Y1256" s="565">
        <f t="shared" si="286"/>
        <v>0.25</v>
      </c>
      <c r="Z1256" s="547"/>
      <c r="AA1256" s="548">
        <v>0.86319444444444404</v>
      </c>
      <c r="AB1256" s="566">
        <f t="shared" si="287"/>
        <v>0.5</v>
      </c>
      <c r="AC1256" s="566">
        <f t="shared" si="288"/>
        <v>0.5</v>
      </c>
      <c r="AD1256" s="566">
        <f t="shared" si="289"/>
        <v>0.5</v>
      </c>
      <c r="AE1256" s="566">
        <f t="shared" si="290"/>
        <v>0.5</v>
      </c>
      <c r="AF1256" s="566">
        <f t="shared" si="291"/>
        <v>0.5</v>
      </c>
      <c r="AG1256" s="566">
        <f t="shared" si="292"/>
        <v>0.5</v>
      </c>
      <c r="AH1256" s="567">
        <f t="shared" si="293"/>
        <v>0.5</v>
      </c>
    </row>
    <row r="1257" spans="18:34" x14ac:dyDescent="0.25">
      <c r="R1257" s="548">
        <v>0.86388888888888804</v>
      </c>
      <c r="S1257" s="564">
        <f t="shared" si="280"/>
        <v>0</v>
      </c>
      <c r="T1257" s="564">
        <f t="shared" si="281"/>
        <v>0</v>
      </c>
      <c r="U1257" s="564">
        <f t="shared" si="282"/>
        <v>0</v>
      </c>
      <c r="V1257" s="564">
        <f t="shared" si="283"/>
        <v>0</v>
      </c>
      <c r="W1257" s="564">
        <f t="shared" si="284"/>
        <v>0</v>
      </c>
      <c r="X1257" s="564">
        <f t="shared" si="285"/>
        <v>0.25</v>
      </c>
      <c r="Y1257" s="565">
        <f t="shared" si="286"/>
        <v>0.25</v>
      </c>
      <c r="Z1257" s="547"/>
      <c r="AA1257" s="548">
        <v>0.86388888888888804</v>
      </c>
      <c r="AB1257" s="566">
        <f t="shared" si="287"/>
        <v>0.5</v>
      </c>
      <c r="AC1257" s="566">
        <f t="shared" si="288"/>
        <v>0.5</v>
      </c>
      <c r="AD1257" s="566">
        <f t="shared" si="289"/>
        <v>0.5</v>
      </c>
      <c r="AE1257" s="566">
        <f t="shared" si="290"/>
        <v>0.5</v>
      </c>
      <c r="AF1257" s="566">
        <f t="shared" si="291"/>
        <v>0.5</v>
      </c>
      <c r="AG1257" s="566">
        <f t="shared" si="292"/>
        <v>0.5</v>
      </c>
      <c r="AH1257" s="567">
        <f t="shared" si="293"/>
        <v>0.5</v>
      </c>
    </row>
    <row r="1258" spans="18:34" x14ac:dyDescent="0.25">
      <c r="R1258" s="548">
        <v>0.86458333333333304</v>
      </c>
      <c r="S1258" s="564">
        <f t="shared" si="280"/>
        <v>0</v>
      </c>
      <c r="T1258" s="564">
        <f t="shared" si="281"/>
        <v>0</v>
      </c>
      <c r="U1258" s="564">
        <f t="shared" si="282"/>
        <v>0</v>
      </c>
      <c r="V1258" s="564">
        <f t="shared" si="283"/>
        <v>0</v>
      </c>
      <c r="W1258" s="564">
        <f t="shared" si="284"/>
        <v>0</v>
      </c>
      <c r="X1258" s="564">
        <f t="shared" si="285"/>
        <v>0.25</v>
      </c>
      <c r="Y1258" s="565">
        <f t="shared" si="286"/>
        <v>0.25</v>
      </c>
      <c r="Z1258" s="547"/>
      <c r="AA1258" s="548">
        <v>0.86458333333333304</v>
      </c>
      <c r="AB1258" s="566">
        <f t="shared" si="287"/>
        <v>0.5</v>
      </c>
      <c r="AC1258" s="566">
        <f t="shared" si="288"/>
        <v>0.5</v>
      </c>
      <c r="AD1258" s="566">
        <f t="shared" si="289"/>
        <v>0.5</v>
      </c>
      <c r="AE1258" s="566">
        <f t="shared" si="290"/>
        <v>0.5</v>
      </c>
      <c r="AF1258" s="566">
        <f t="shared" si="291"/>
        <v>0.5</v>
      </c>
      <c r="AG1258" s="566">
        <f t="shared" si="292"/>
        <v>0.5</v>
      </c>
      <c r="AH1258" s="567">
        <f t="shared" si="293"/>
        <v>0.5</v>
      </c>
    </row>
    <row r="1259" spans="18:34" x14ac:dyDescent="0.25">
      <c r="R1259" s="548">
        <v>0.86527777777777704</v>
      </c>
      <c r="S1259" s="564">
        <f t="shared" si="280"/>
        <v>0</v>
      </c>
      <c r="T1259" s="564">
        <f t="shared" si="281"/>
        <v>0</v>
      </c>
      <c r="U1259" s="564">
        <f t="shared" si="282"/>
        <v>0</v>
      </c>
      <c r="V1259" s="564">
        <f t="shared" si="283"/>
        <v>0</v>
      </c>
      <c r="W1259" s="564">
        <f t="shared" si="284"/>
        <v>0</v>
      </c>
      <c r="X1259" s="564">
        <f t="shared" si="285"/>
        <v>0.25</v>
      </c>
      <c r="Y1259" s="565">
        <f t="shared" si="286"/>
        <v>0.25</v>
      </c>
      <c r="Z1259" s="547"/>
      <c r="AA1259" s="548">
        <v>0.86527777777777704</v>
      </c>
      <c r="AB1259" s="566">
        <f t="shared" si="287"/>
        <v>0.5</v>
      </c>
      <c r="AC1259" s="566">
        <f t="shared" si="288"/>
        <v>0.5</v>
      </c>
      <c r="AD1259" s="566">
        <f t="shared" si="289"/>
        <v>0.5</v>
      </c>
      <c r="AE1259" s="566">
        <f t="shared" si="290"/>
        <v>0.5</v>
      </c>
      <c r="AF1259" s="566">
        <f t="shared" si="291"/>
        <v>0.5</v>
      </c>
      <c r="AG1259" s="566">
        <f t="shared" si="292"/>
        <v>0.5</v>
      </c>
      <c r="AH1259" s="567">
        <f t="shared" si="293"/>
        <v>0.5</v>
      </c>
    </row>
    <row r="1260" spans="18:34" x14ac:dyDescent="0.25">
      <c r="R1260" s="548">
        <v>0.86597222222222203</v>
      </c>
      <c r="S1260" s="564">
        <f t="shared" si="280"/>
        <v>0</v>
      </c>
      <c r="T1260" s="564">
        <f t="shared" si="281"/>
        <v>0</v>
      </c>
      <c r="U1260" s="564">
        <f t="shared" si="282"/>
        <v>0</v>
      </c>
      <c r="V1260" s="564">
        <f t="shared" si="283"/>
        <v>0</v>
      </c>
      <c r="W1260" s="564">
        <f t="shared" si="284"/>
        <v>0</v>
      </c>
      <c r="X1260" s="564">
        <f t="shared" si="285"/>
        <v>0.25</v>
      </c>
      <c r="Y1260" s="565">
        <f t="shared" si="286"/>
        <v>0.25</v>
      </c>
      <c r="Z1260" s="547"/>
      <c r="AA1260" s="548">
        <v>0.86597222222222203</v>
      </c>
      <c r="AB1260" s="566">
        <f t="shared" si="287"/>
        <v>0.5</v>
      </c>
      <c r="AC1260" s="566">
        <f t="shared" si="288"/>
        <v>0.5</v>
      </c>
      <c r="AD1260" s="566">
        <f t="shared" si="289"/>
        <v>0.5</v>
      </c>
      <c r="AE1260" s="566">
        <f t="shared" si="290"/>
        <v>0.5</v>
      </c>
      <c r="AF1260" s="566">
        <f t="shared" si="291"/>
        <v>0.5</v>
      </c>
      <c r="AG1260" s="566">
        <f t="shared" si="292"/>
        <v>0.5</v>
      </c>
      <c r="AH1260" s="567">
        <f t="shared" si="293"/>
        <v>0.5</v>
      </c>
    </row>
    <row r="1261" spans="18:34" x14ac:dyDescent="0.25">
      <c r="R1261" s="548">
        <v>0.86666666666666603</v>
      </c>
      <c r="S1261" s="564">
        <f t="shared" si="280"/>
        <v>0</v>
      </c>
      <c r="T1261" s="564">
        <f t="shared" si="281"/>
        <v>0</v>
      </c>
      <c r="U1261" s="564">
        <f t="shared" si="282"/>
        <v>0</v>
      </c>
      <c r="V1261" s="564">
        <f t="shared" si="283"/>
        <v>0</v>
      </c>
      <c r="W1261" s="564">
        <f t="shared" si="284"/>
        <v>0</v>
      </c>
      <c r="X1261" s="564">
        <f t="shared" si="285"/>
        <v>0.25</v>
      </c>
      <c r="Y1261" s="565">
        <f t="shared" si="286"/>
        <v>0.25</v>
      </c>
      <c r="Z1261" s="547"/>
      <c r="AA1261" s="548">
        <v>0.86666666666666603</v>
      </c>
      <c r="AB1261" s="566">
        <f t="shared" si="287"/>
        <v>0.5</v>
      </c>
      <c r="AC1261" s="566">
        <f t="shared" si="288"/>
        <v>0.5</v>
      </c>
      <c r="AD1261" s="566">
        <f t="shared" si="289"/>
        <v>0.5</v>
      </c>
      <c r="AE1261" s="566">
        <f t="shared" si="290"/>
        <v>0.5</v>
      </c>
      <c r="AF1261" s="566">
        <f t="shared" si="291"/>
        <v>0.5</v>
      </c>
      <c r="AG1261" s="566">
        <f t="shared" si="292"/>
        <v>0.5</v>
      </c>
      <c r="AH1261" s="567">
        <f t="shared" si="293"/>
        <v>0.5</v>
      </c>
    </row>
    <row r="1262" spans="18:34" x14ac:dyDescent="0.25">
      <c r="R1262" s="548">
        <v>0.86736111111111103</v>
      </c>
      <c r="S1262" s="564">
        <f t="shared" si="280"/>
        <v>0</v>
      </c>
      <c r="T1262" s="564">
        <f t="shared" si="281"/>
        <v>0</v>
      </c>
      <c r="U1262" s="564">
        <f t="shared" si="282"/>
        <v>0</v>
      </c>
      <c r="V1262" s="564">
        <f t="shared" si="283"/>
        <v>0</v>
      </c>
      <c r="W1262" s="564">
        <f t="shared" si="284"/>
        <v>0</v>
      </c>
      <c r="X1262" s="564">
        <f t="shared" si="285"/>
        <v>0.25</v>
      </c>
      <c r="Y1262" s="565">
        <f t="shared" si="286"/>
        <v>0.25</v>
      </c>
      <c r="Z1262" s="547"/>
      <c r="AA1262" s="548">
        <v>0.86736111111111103</v>
      </c>
      <c r="AB1262" s="566">
        <f t="shared" si="287"/>
        <v>0.5</v>
      </c>
      <c r="AC1262" s="566">
        <f t="shared" si="288"/>
        <v>0.5</v>
      </c>
      <c r="AD1262" s="566">
        <f t="shared" si="289"/>
        <v>0.5</v>
      </c>
      <c r="AE1262" s="566">
        <f t="shared" si="290"/>
        <v>0.5</v>
      </c>
      <c r="AF1262" s="566">
        <f t="shared" si="291"/>
        <v>0.5</v>
      </c>
      <c r="AG1262" s="566">
        <f t="shared" si="292"/>
        <v>0.5</v>
      </c>
      <c r="AH1262" s="567">
        <f t="shared" si="293"/>
        <v>0.5</v>
      </c>
    </row>
    <row r="1263" spans="18:34" x14ac:dyDescent="0.25">
      <c r="R1263" s="548">
        <v>0.86805555555555503</v>
      </c>
      <c r="S1263" s="564">
        <f t="shared" si="280"/>
        <v>0</v>
      </c>
      <c r="T1263" s="564">
        <f t="shared" si="281"/>
        <v>0</v>
      </c>
      <c r="U1263" s="564">
        <f t="shared" si="282"/>
        <v>0</v>
      </c>
      <c r="V1263" s="564">
        <f t="shared" si="283"/>
        <v>0</v>
      </c>
      <c r="W1263" s="564">
        <f t="shared" si="284"/>
        <v>0</v>
      </c>
      <c r="X1263" s="564">
        <f t="shared" si="285"/>
        <v>0.25</v>
      </c>
      <c r="Y1263" s="565">
        <f t="shared" si="286"/>
        <v>0.25</v>
      </c>
      <c r="Z1263" s="547"/>
      <c r="AA1263" s="548">
        <v>0.86805555555555503</v>
      </c>
      <c r="AB1263" s="566">
        <f t="shared" si="287"/>
        <v>0.5</v>
      </c>
      <c r="AC1263" s="566">
        <f t="shared" si="288"/>
        <v>0.5</v>
      </c>
      <c r="AD1263" s="566">
        <f t="shared" si="289"/>
        <v>0.5</v>
      </c>
      <c r="AE1263" s="566">
        <f t="shared" si="290"/>
        <v>0.5</v>
      </c>
      <c r="AF1263" s="566">
        <f t="shared" si="291"/>
        <v>0.5</v>
      </c>
      <c r="AG1263" s="566">
        <f t="shared" si="292"/>
        <v>0.5</v>
      </c>
      <c r="AH1263" s="567">
        <f t="shared" si="293"/>
        <v>0.5</v>
      </c>
    </row>
    <row r="1264" spans="18:34" x14ac:dyDescent="0.25">
      <c r="R1264" s="548">
        <v>0.86875000000000002</v>
      </c>
      <c r="S1264" s="564">
        <f t="shared" si="280"/>
        <v>0</v>
      </c>
      <c r="T1264" s="564">
        <f t="shared" si="281"/>
        <v>0</v>
      </c>
      <c r="U1264" s="564">
        <f t="shared" si="282"/>
        <v>0</v>
      </c>
      <c r="V1264" s="564">
        <f t="shared" si="283"/>
        <v>0</v>
      </c>
      <c r="W1264" s="564">
        <f t="shared" si="284"/>
        <v>0</v>
      </c>
      <c r="X1264" s="564">
        <f t="shared" si="285"/>
        <v>0.25</v>
      </c>
      <c r="Y1264" s="565">
        <f t="shared" si="286"/>
        <v>0.25</v>
      </c>
      <c r="Z1264" s="547"/>
      <c r="AA1264" s="548">
        <v>0.86875000000000002</v>
      </c>
      <c r="AB1264" s="566">
        <f t="shared" si="287"/>
        <v>0.5</v>
      </c>
      <c r="AC1264" s="566">
        <f t="shared" si="288"/>
        <v>0.5</v>
      </c>
      <c r="AD1264" s="566">
        <f t="shared" si="289"/>
        <v>0.5</v>
      </c>
      <c r="AE1264" s="566">
        <f t="shared" si="290"/>
        <v>0.5</v>
      </c>
      <c r="AF1264" s="566">
        <f t="shared" si="291"/>
        <v>0.5</v>
      </c>
      <c r="AG1264" s="566">
        <f t="shared" si="292"/>
        <v>0.5</v>
      </c>
      <c r="AH1264" s="567">
        <f t="shared" si="293"/>
        <v>0.5</v>
      </c>
    </row>
    <row r="1265" spans="18:34" x14ac:dyDescent="0.25">
      <c r="R1265" s="548">
        <v>0.86944444444444402</v>
      </c>
      <c r="S1265" s="564">
        <f t="shared" si="280"/>
        <v>0</v>
      </c>
      <c r="T1265" s="564">
        <f t="shared" si="281"/>
        <v>0</v>
      </c>
      <c r="U1265" s="564">
        <f t="shared" si="282"/>
        <v>0</v>
      </c>
      <c r="V1265" s="564">
        <f t="shared" si="283"/>
        <v>0</v>
      </c>
      <c r="W1265" s="564">
        <f t="shared" si="284"/>
        <v>0</v>
      </c>
      <c r="X1265" s="564">
        <f t="shared" si="285"/>
        <v>0.25</v>
      </c>
      <c r="Y1265" s="565">
        <f t="shared" si="286"/>
        <v>0.25</v>
      </c>
      <c r="Z1265" s="547"/>
      <c r="AA1265" s="548">
        <v>0.86944444444444402</v>
      </c>
      <c r="AB1265" s="566">
        <f t="shared" si="287"/>
        <v>0.5</v>
      </c>
      <c r="AC1265" s="566">
        <f t="shared" si="288"/>
        <v>0.5</v>
      </c>
      <c r="AD1265" s="566">
        <f t="shared" si="289"/>
        <v>0.5</v>
      </c>
      <c r="AE1265" s="566">
        <f t="shared" si="290"/>
        <v>0.5</v>
      </c>
      <c r="AF1265" s="566">
        <f t="shared" si="291"/>
        <v>0.5</v>
      </c>
      <c r="AG1265" s="566">
        <f t="shared" si="292"/>
        <v>0.5</v>
      </c>
      <c r="AH1265" s="567">
        <f t="shared" si="293"/>
        <v>0.5</v>
      </c>
    </row>
    <row r="1266" spans="18:34" x14ac:dyDescent="0.25">
      <c r="R1266" s="548">
        <v>0.87013888888888802</v>
      </c>
      <c r="S1266" s="564">
        <f t="shared" si="280"/>
        <v>0</v>
      </c>
      <c r="T1266" s="564">
        <f t="shared" si="281"/>
        <v>0</v>
      </c>
      <c r="U1266" s="564">
        <f t="shared" si="282"/>
        <v>0</v>
      </c>
      <c r="V1266" s="564">
        <f t="shared" si="283"/>
        <v>0</v>
      </c>
      <c r="W1266" s="564">
        <f t="shared" si="284"/>
        <v>0</v>
      </c>
      <c r="X1266" s="564">
        <f t="shared" si="285"/>
        <v>0.25</v>
      </c>
      <c r="Y1266" s="565">
        <f t="shared" si="286"/>
        <v>0.25</v>
      </c>
      <c r="Z1266" s="547"/>
      <c r="AA1266" s="548">
        <v>0.87013888888888802</v>
      </c>
      <c r="AB1266" s="566">
        <f t="shared" si="287"/>
        <v>0.5</v>
      </c>
      <c r="AC1266" s="566">
        <f t="shared" si="288"/>
        <v>0.5</v>
      </c>
      <c r="AD1266" s="566">
        <f t="shared" si="289"/>
        <v>0.5</v>
      </c>
      <c r="AE1266" s="566">
        <f t="shared" si="290"/>
        <v>0.5</v>
      </c>
      <c r="AF1266" s="566">
        <f t="shared" si="291"/>
        <v>0.5</v>
      </c>
      <c r="AG1266" s="566">
        <f t="shared" si="292"/>
        <v>0.5</v>
      </c>
      <c r="AH1266" s="567">
        <f t="shared" si="293"/>
        <v>0.5</v>
      </c>
    </row>
    <row r="1267" spans="18:34" x14ac:dyDescent="0.25">
      <c r="R1267" s="548">
        <v>0.87083333333333302</v>
      </c>
      <c r="S1267" s="564">
        <f t="shared" si="280"/>
        <v>0</v>
      </c>
      <c r="T1267" s="564">
        <f t="shared" si="281"/>
        <v>0</v>
      </c>
      <c r="U1267" s="564">
        <f t="shared" si="282"/>
        <v>0</v>
      </c>
      <c r="V1267" s="564">
        <f t="shared" si="283"/>
        <v>0</v>
      </c>
      <c r="W1267" s="564">
        <f t="shared" si="284"/>
        <v>0</v>
      </c>
      <c r="X1267" s="564">
        <f t="shared" si="285"/>
        <v>0.25</v>
      </c>
      <c r="Y1267" s="565">
        <f t="shared" si="286"/>
        <v>0.25</v>
      </c>
      <c r="Z1267" s="547"/>
      <c r="AA1267" s="548">
        <v>0.87083333333333302</v>
      </c>
      <c r="AB1267" s="566">
        <f t="shared" si="287"/>
        <v>0.5</v>
      </c>
      <c r="AC1267" s="566">
        <f t="shared" si="288"/>
        <v>0.5</v>
      </c>
      <c r="AD1267" s="566">
        <f t="shared" si="289"/>
        <v>0.5</v>
      </c>
      <c r="AE1267" s="566">
        <f t="shared" si="290"/>
        <v>0.5</v>
      </c>
      <c r="AF1267" s="566">
        <f t="shared" si="291"/>
        <v>0.5</v>
      </c>
      <c r="AG1267" s="566">
        <f t="shared" si="292"/>
        <v>0.5</v>
      </c>
      <c r="AH1267" s="567">
        <f t="shared" si="293"/>
        <v>0.5</v>
      </c>
    </row>
    <row r="1268" spans="18:34" x14ac:dyDescent="0.25">
      <c r="R1268" s="548">
        <v>0.87152777777777701</v>
      </c>
      <c r="S1268" s="564">
        <f t="shared" si="280"/>
        <v>0</v>
      </c>
      <c r="T1268" s="564">
        <f t="shared" si="281"/>
        <v>0</v>
      </c>
      <c r="U1268" s="564">
        <f t="shared" si="282"/>
        <v>0</v>
      </c>
      <c r="V1268" s="564">
        <f t="shared" si="283"/>
        <v>0</v>
      </c>
      <c r="W1268" s="564">
        <f t="shared" si="284"/>
        <v>0</v>
      </c>
      <c r="X1268" s="564">
        <f t="shared" si="285"/>
        <v>0.25</v>
      </c>
      <c r="Y1268" s="565">
        <f t="shared" si="286"/>
        <v>0.25</v>
      </c>
      <c r="Z1268" s="547"/>
      <c r="AA1268" s="548">
        <v>0.87152777777777701</v>
      </c>
      <c r="AB1268" s="566">
        <f t="shared" si="287"/>
        <v>0.5</v>
      </c>
      <c r="AC1268" s="566">
        <f t="shared" si="288"/>
        <v>0.5</v>
      </c>
      <c r="AD1268" s="566">
        <f t="shared" si="289"/>
        <v>0.5</v>
      </c>
      <c r="AE1268" s="566">
        <f t="shared" si="290"/>
        <v>0.5</v>
      </c>
      <c r="AF1268" s="566">
        <f t="shared" si="291"/>
        <v>0.5</v>
      </c>
      <c r="AG1268" s="566">
        <f t="shared" si="292"/>
        <v>0.5</v>
      </c>
      <c r="AH1268" s="567">
        <f t="shared" si="293"/>
        <v>0.5</v>
      </c>
    </row>
    <row r="1269" spans="18:34" x14ac:dyDescent="0.25">
      <c r="R1269" s="548">
        <v>0.87222222222222201</v>
      </c>
      <c r="S1269" s="564">
        <f t="shared" si="280"/>
        <v>0</v>
      </c>
      <c r="T1269" s="564">
        <f t="shared" si="281"/>
        <v>0</v>
      </c>
      <c r="U1269" s="564">
        <f t="shared" si="282"/>
        <v>0</v>
      </c>
      <c r="V1269" s="564">
        <f t="shared" si="283"/>
        <v>0</v>
      </c>
      <c r="W1269" s="564">
        <f t="shared" si="284"/>
        <v>0</v>
      </c>
      <c r="X1269" s="564">
        <f t="shared" si="285"/>
        <v>0.25</v>
      </c>
      <c r="Y1269" s="565">
        <f t="shared" si="286"/>
        <v>0.25</v>
      </c>
      <c r="Z1269" s="547"/>
      <c r="AA1269" s="548">
        <v>0.87222222222222201</v>
      </c>
      <c r="AB1269" s="566">
        <f t="shared" si="287"/>
        <v>0.5</v>
      </c>
      <c r="AC1269" s="566">
        <f t="shared" si="288"/>
        <v>0.5</v>
      </c>
      <c r="AD1269" s="566">
        <f t="shared" si="289"/>
        <v>0.5</v>
      </c>
      <c r="AE1269" s="566">
        <f t="shared" si="290"/>
        <v>0.5</v>
      </c>
      <c r="AF1269" s="566">
        <f t="shared" si="291"/>
        <v>0.5</v>
      </c>
      <c r="AG1269" s="566">
        <f t="shared" si="292"/>
        <v>0.5</v>
      </c>
      <c r="AH1269" s="567">
        <f t="shared" si="293"/>
        <v>0.5</v>
      </c>
    </row>
    <row r="1270" spans="18:34" x14ac:dyDescent="0.25">
      <c r="R1270" s="548">
        <v>0.87291666666666601</v>
      </c>
      <c r="S1270" s="564">
        <f t="shared" si="280"/>
        <v>0</v>
      </c>
      <c r="T1270" s="564">
        <f t="shared" si="281"/>
        <v>0</v>
      </c>
      <c r="U1270" s="564">
        <f t="shared" si="282"/>
        <v>0</v>
      </c>
      <c r="V1270" s="564">
        <f t="shared" si="283"/>
        <v>0</v>
      </c>
      <c r="W1270" s="564">
        <f t="shared" si="284"/>
        <v>0</v>
      </c>
      <c r="X1270" s="564">
        <f t="shared" si="285"/>
        <v>0.25</v>
      </c>
      <c r="Y1270" s="565">
        <f t="shared" si="286"/>
        <v>0.25</v>
      </c>
      <c r="Z1270" s="547"/>
      <c r="AA1270" s="548">
        <v>0.87291666666666601</v>
      </c>
      <c r="AB1270" s="566">
        <f t="shared" si="287"/>
        <v>0.5</v>
      </c>
      <c r="AC1270" s="566">
        <f t="shared" si="288"/>
        <v>0.5</v>
      </c>
      <c r="AD1270" s="566">
        <f t="shared" si="289"/>
        <v>0.5</v>
      </c>
      <c r="AE1270" s="566">
        <f t="shared" si="290"/>
        <v>0.5</v>
      </c>
      <c r="AF1270" s="566">
        <f t="shared" si="291"/>
        <v>0.5</v>
      </c>
      <c r="AG1270" s="566">
        <f t="shared" si="292"/>
        <v>0.5</v>
      </c>
      <c r="AH1270" s="567">
        <f t="shared" si="293"/>
        <v>0.5</v>
      </c>
    </row>
    <row r="1271" spans="18:34" x14ac:dyDescent="0.25">
      <c r="R1271" s="548">
        <v>0.87361111111111101</v>
      </c>
      <c r="S1271" s="564">
        <f t="shared" si="280"/>
        <v>0</v>
      </c>
      <c r="T1271" s="564">
        <f t="shared" si="281"/>
        <v>0</v>
      </c>
      <c r="U1271" s="564">
        <f t="shared" si="282"/>
        <v>0</v>
      </c>
      <c r="V1271" s="564">
        <f t="shared" si="283"/>
        <v>0</v>
      </c>
      <c r="W1271" s="564">
        <f t="shared" si="284"/>
        <v>0</v>
      </c>
      <c r="X1271" s="564">
        <f t="shared" si="285"/>
        <v>0.25</v>
      </c>
      <c r="Y1271" s="565">
        <f t="shared" si="286"/>
        <v>0.25</v>
      </c>
      <c r="Z1271" s="547"/>
      <c r="AA1271" s="548">
        <v>0.87361111111111101</v>
      </c>
      <c r="AB1271" s="566">
        <f t="shared" si="287"/>
        <v>0.5</v>
      </c>
      <c r="AC1271" s="566">
        <f t="shared" si="288"/>
        <v>0.5</v>
      </c>
      <c r="AD1271" s="566">
        <f t="shared" si="289"/>
        <v>0.5</v>
      </c>
      <c r="AE1271" s="566">
        <f t="shared" si="290"/>
        <v>0.5</v>
      </c>
      <c r="AF1271" s="566">
        <f t="shared" si="291"/>
        <v>0.5</v>
      </c>
      <c r="AG1271" s="566">
        <f t="shared" si="292"/>
        <v>0.5</v>
      </c>
      <c r="AH1271" s="567">
        <f t="shared" si="293"/>
        <v>0.5</v>
      </c>
    </row>
    <row r="1272" spans="18:34" x14ac:dyDescent="0.25">
      <c r="R1272" s="548">
        <v>0.874305555555555</v>
      </c>
      <c r="S1272" s="564">
        <f t="shared" si="280"/>
        <v>0</v>
      </c>
      <c r="T1272" s="564">
        <f t="shared" si="281"/>
        <v>0</v>
      </c>
      <c r="U1272" s="564">
        <f t="shared" si="282"/>
        <v>0</v>
      </c>
      <c r="V1272" s="564">
        <f t="shared" si="283"/>
        <v>0</v>
      </c>
      <c r="W1272" s="564">
        <f t="shared" si="284"/>
        <v>0</v>
      </c>
      <c r="X1272" s="564">
        <f t="shared" si="285"/>
        <v>0.25</v>
      </c>
      <c r="Y1272" s="565">
        <f t="shared" si="286"/>
        <v>0.25</v>
      </c>
      <c r="Z1272" s="547"/>
      <c r="AA1272" s="548">
        <v>0.874305555555555</v>
      </c>
      <c r="AB1272" s="566">
        <f t="shared" si="287"/>
        <v>0.5</v>
      </c>
      <c r="AC1272" s="566">
        <f t="shared" si="288"/>
        <v>0.5</v>
      </c>
      <c r="AD1272" s="566">
        <f t="shared" si="289"/>
        <v>0.5</v>
      </c>
      <c r="AE1272" s="566">
        <f t="shared" si="290"/>
        <v>0.5</v>
      </c>
      <c r="AF1272" s="566">
        <f t="shared" si="291"/>
        <v>0.5</v>
      </c>
      <c r="AG1272" s="566">
        <f t="shared" si="292"/>
        <v>0.5</v>
      </c>
      <c r="AH1272" s="567">
        <f t="shared" si="293"/>
        <v>0.5</v>
      </c>
    </row>
    <row r="1273" spans="18:34" x14ac:dyDescent="0.25">
      <c r="R1273" s="548">
        <v>0.875</v>
      </c>
      <c r="S1273" s="564">
        <f t="shared" si="280"/>
        <v>0</v>
      </c>
      <c r="T1273" s="564">
        <f t="shared" si="281"/>
        <v>0</v>
      </c>
      <c r="U1273" s="564">
        <f t="shared" si="282"/>
        <v>0</v>
      </c>
      <c r="V1273" s="564">
        <f t="shared" si="283"/>
        <v>0</v>
      </c>
      <c r="W1273" s="564">
        <f t="shared" si="284"/>
        <v>0</v>
      </c>
      <c r="X1273" s="564">
        <f t="shared" si="285"/>
        <v>0.25</v>
      </c>
      <c r="Y1273" s="565">
        <f t="shared" si="286"/>
        <v>0.25</v>
      </c>
      <c r="Z1273" s="547"/>
      <c r="AA1273" s="548">
        <v>0.875</v>
      </c>
      <c r="AB1273" s="566">
        <f t="shared" si="287"/>
        <v>0.5</v>
      </c>
      <c r="AC1273" s="566">
        <f t="shared" si="288"/>
        <v>0.5</v>
      </c>
      <c r="AD1273" s="566">
        <f t="shared" si="289"/>
        <v>0.5</v>
      </c>
      <c r="AE1273" s="566">
        <f t="shared" si="290"/>
        <v>0.5</v>
      </c>
      <c r="AF1273" s="566">
        <f t="shared" si="291"/>
        <v>0.5</v>
      </c>
      <c r="AG1273" s="566">
        <f t="shared" si="292"/>
        <v>0.5</v>
      </c>
      <c r="AH1273" s="567">
        <f t="shared" si="293"/>
        <v>0.5</v>
      </c>
    </row>
    <row r="1274" spans="18:34" x14ac:dyDescent="0.25">
      <c r="R1274" s="548">
        <v>0.875694444444444</v>
      </c>
      <c r="S1274" s="564">
        <f t="shared" si="280"/>
        <v>0</v>
      </c>
      <c r="T1274" s="564">
        <f t="shared" si="281"/>
        <v>0</v>
      </c>
      <c r="U1274" s="564">
        <f t="shared" si="282"/>
        <v>0</v>
      </c>
      <c r="V1274" s="564">
        <f t="shared" si="283"/>
        <v>0</v>
      </c>
      <c r="W1274" s="564">
        <f t="shared" si="284"/>
        <v>0</v>
      </c>
      <c r="X1274" s="564">
        <f t="shared" si="285"/>
        <v>0.25</v>
      </c>
      <c r="Y1274" s="565">
        <f t="shared" si="286"/>
        <v>0.25</v>
      </c>
      <c r="Z1274" s="547"/>
      <c r="AA1274" s="548">
        <v>0.875694444444444</v>
      </c>
      <c r="AB1274" s="566">
        <f t="shared" si="287"/>
        <v>0.5</v>
      </c>
      <c r="AC1274" s="566">
        <f t="shared" si="288"/>
        <v>0.5</v>
      </c>
      <c r="AD1274" s="566">
        <f t="shared" si="289"/>
        <v>0.5</v>
      </c>
      <c r="AE1274" s="566">
        <f t="shared" si="290"/>
        <v>0.5</v>
      </c>
      <c r="AF1274" s="566">
        <f t="shared" si="291"/>
        <v>0.5</v>
      </c>
      <c r="AG1274" s="566">
        <f t="shared" si="292"/>
        <v>0.5</v>
      </c>
      <c r="AH1274" s="567">
        <f t="shared" si="293"/>
        <v>0.5</v>
      </c>
    </row>
    <row r="1275" spans="18:34" x14ac:dyDescent="0.25">
      <c r="R1275" s="548">
        <v>0.876388888888888</v>
      </c>
      <c r="S1275" s="564">
        <f t="shared" si="280"/>
        <v>0</v>
      </c>
      <c r="T1275" s="564">
        <f t="shared" si="281"/>
        <v>0</v>
      </c>
      <c r="U1275" s="564">
        <f t="shared" si="282"/>
        <v>0</v>
      </c>
      <c r="V1275" s="564">
        <f t="shared" si="283"/>
        <v>0</v>
      </c>
      <c r="W1275" s="564">
        <f t="shared" si="284"/>
        <v>0</v>
      </c>
      <c r="X1275" s="564">
        <f t="shared" si="285"/>
        <v>0.25</v>
      </c>
      <c r="Y1275" s="565">
        <f t="shared" si="286"/>
        <v>0.25</v>
      </c>
      <c r="Z1275" s="547"/>
      <c r="AA1275" s="548">
        <v>0.876388888888888</v>
      </c>
      <c r="AB1275" s="566">
        <f t="shared" si="287"/>
        <v>0.5</v>
      </c>
      <c r="AC1275" s="566">
        <f t="shared" si="288"/>
        <v>0.5</v>
      </c>
      <c r="AD1275" s="566">
        <f t="shared" si="289"/>
        <v>0.5</v>
      </c>
      <c r="AE1275" s="566">
        <f t="shared" si="290"/>
        <v>0.5</v>
      </c>
      <c r="AF1275" s="566">
        <f t="shared" si="291"/>
        <v>0.5</v>
      </c>
      <c r="AG1275" s="566">
        <f t="shared" si="292"/>
        <v>0.5</v>
      </c>
      <c r="AH1275" s="567">
        <f t="shared" si="293"/>
        <v>0.5</v>
      </c>
    </row>
    <row r="1276" spans="18:34" x14ac:dyDescent="0.25">
      <c r="R1276" s="548">
        <v>0.87708333333333299</v>
      </c>
      <c r="S1276" s="564">
        <f t="shared" si="280"/>
        <v>0</v>
      </c>
      <c r="T1276" s="564">
        <f t="shared" si="281"/>
        <v>0</v>
      </c>
      <c r="U1276" s="564">
        <f t="shared" si="282"/>
        <v>0</v>
      </c>
      <c r="V1276" s="564">
        <f t="shared" si="283"/>
        <v>0</v>
      </c>
      <c r="W1276" s="564">
        <f t="shared" si="284"/>
        <v>0</v>
      </c>
      <c r="X1276" s="564">
        <f t="shared" si="285"/>
        <v>0.25</v>
      </c>
      <c r="Y1276" s="565">
        <f t="shared" si="286"/>
        <v>0.25</v>
      </c>
      <c r="Z1276" s="547"/>
      <c r="AA1276" s="548">
        <v>0.87708333333333299</v>
      </c>
      <c r="AB1276" s="566">
        <f t="shared" si="287"/>
        <v>0.5</v>
      </c>
      <c r="AC1276" s="566">
        <f t="shared" si="288"/>
        <v>0.5</v>
      </c>
      <c r="AD1276" s="566">
        <f t="shared" si="289"/>
        <v>0.5</v>
      </c>
      <c r="AE1276" s="566">
        <f t="shared" si="290"/>
        <v>0.5</v>
      </c>
      <c r="AF1276" s="566">
        <f t="shared" si="291"/>
        <v>0.5</v>
      </c>
      <c r="AG1276" s="566">
        <f t="shared" si="292"/>
        <v>0.5</v>
      </c>
      <c r="AH1276" s="567">
        <f t="shared" si="293"/>
        <v>0.5</v>
      </c>
    </row>
    <row r="1277" spans="18:34" x14ac:dyDescent="0.25">
      <c r="R1277" s="548">
        <v>0.87777777777777699</v>
      </c>
      <c r="S1277" s="564">
        <f t="shared" si="280"/>
        <v>0</v>
      </c>
      <c r="T1277" s="564">
        <f t="shared" si="281"/>
        <v>0</v>
      </c>
      <c r="U1277" s="564">
        <f t="shared" si="282"/>
        <v>0</v>
      </c>
      <c r="V1277" s="564">
        <f t="shared" si="283"/>
        <v>0</v>
      </c>
      <c r="W1277" s="564">
        <f t="shared" si="284"/>
        <v>0</v>
      </c>
      <c r="X1277" s="564">
        <f t="shared" si="285"/>
        <v>0.25</v>
      </c>
      <c r="Y1277" s="565">
        <f t="shared" si="286"/>
        <v>0.25</v>
      </c>
      <c r="Z1277" s="547"/>
      <c r="AA1277" s="548">
        <v>0.87777777777777699</v>
      </c>
      <c r="AB1277" s="566">
        <f t="shared" si="287"/>
        <v>0.5</v>
      </c>
      <c r="AC1277" s="566">
        <f t="shared" si="288"/>
        <v>0.5</v>
      </c>
      <c r="AD1277" s="566">
        <f t="shared" si="289"/>
        <v>0.5</v>
      </c>
      <c r="AE1277" s="566">
        <f t="shared" si="290"/>
        <v>0.5</v>
      </c>
      <c r="AF1277" s="566">
        <f t="shared" si="291"/>
        <v>0.5</v>
      </c>
      <c r="AG1277" s="566">
        <f t="shared" si="292"/>
        <v>0.5</v>
      </c>
      <c r="AH1277" s="567">
        <f t="shared" si="293"/>
        <v>0.5</v>
      </c>
    </row>
    <row r="1278" spans="18:34" x14ac:dyDescent="0.25">
      <c r="R1278" s="548">
        <v>0.87847222222222199</v>
      </c>
      <c r="S1278" s="564">
        <f t="shared" si="280"/>
        <v>0</v>
      </c>
      <c r="T1278" s="564">
        <f t="shared" si="281"/>
        <v>0</v>
      </c>
      <c r="U1278" s="564">
        <f t="shared" si="282"/>
        <v>0</v>
      </c>
      <c r="V1278" s="564">
        <f t="shared" si="283"/>
        <v>0</v>
      </c>
      <c r="W1278" s="564">
        <f t="shared" si="284"/>
        <v>0</v>
      </c>
      <c r="X1278" s="564">
        <f t="shared" si="285"/>
        <v>0.25</v>
      </c>
      <c r="Y1278" s="565">
        <f t="shared" si="286"/>
        <v>0.25</v>
      </c>
      <c r="Z1278" s="547"/>
      <c r="AA1278" s="548">
        <v>0.87847222222222199</v>
      </c>
      <c r="AB1278" s="566">
        <f t="shared" si="287"/>
        <v>0.5</v>
      </c>
      <c r="AC1278" s="566">
        <f t="shared" si="288"/>
        <v>0.5</v>
      </c>
      <c r="AD1278" s="566">
        <f t="shared" si="289"/>
        <v>0.5</v>
      </c>
      <c r="AE1278" s="566">
        <f t="shared" si="290"/>
        <v>0.5</v>
      </c>
      <c r="AF1278" s="566">
        <f t="shared" si="291"/>
        <v>0.5</v>
      </c>
      <c r="AG1278" s="566">
        <f t="shared" si="292"/>
        <v>0.5</v>
      </c>
      <c r="AH1278" s="567">
        <f t="shared" si="293"/>
        <v>0.5</v>
      </c>
    </row>
    <row r="1279" spans="18:34" x14ac:dyDescent="0.25">
      <c r="R1279" s="548">
        <v>0.87916666666666599</v>
      </c>
      <c r="S1279" s="564">
        <f t="shared" si="280"/>
        <v>0</v>
      </c>
      <c r="T1279" s="564">
        <f t="shared" si="281"/>
        <v>0</v>
      </c>
      <c r="U1279" s="564">
        <f t="shared" si="282"/>
        <v>0</v>
      </c>
      <c r="V1279" s="564">
        <f t="shared" si="283"/>
        <v>0</v>
      </c>
      <c r="W1279" s="564">
        <f t="shared" si="284"/>
        <v>0</v>
      </c>
      <c r="X1279" s="564">
        <f t="shared" si="285"/>
        <v>0.25</v>
      </c>
      <c r="Y1279" s="565">
        <f t="shared" si="286"/>
        <v>0.25</v>
      </c>
      <c r="Z1279" s="547"/>
      <c r="AA1279" s="548">
        <v>0.87916666666666599</v>
      </c>
      <c r="AB1279" s="566">
        <f t="shared" si="287"/>
        <v>0.5</v>
      </c>
      <c r="AC1279" s="566">
        <f t="shared" si="288"/>
        <v>0.5</v>
      </c>
      <c r="AD1279" s="566">
        <f t="shared" si="289"/>
        <v>0.5</v>
      </c>
      <c r="AE1279" s="566">
        <f t="shared" si="290"/>
        <v>0.5</v>
      </c>
      <c r="AF1279" s="566">
        <f t="shared" si="291"/>
        <v>0.5</v>
      </c>
      <c r="AG1279" s="566">
        <f t="shared" si="292"/>
        <v>0.5</v>
      </c>
      <c r="AH1279" s="567">
        <f t="shared" si="293"/>
        <v>0.5</v>
      </c>
    </row>
    <row r="1280" spans="18:34" x14ac:dyDescent="0.25">
      <c r="R1280" s="548">
        <v>0.87986111111111098</v>
      </c>
      <c r="S1280" s="564">
        <f t="shared" si="280"/>
        <v>0</v>
      </c>
      <c r="T1280" s="564">
        <f t="shared" si="281"/>
        <v>0</v>
      </c>
      <c r="U1280" s="564">
        <f t="shared" si="282"/>
        <v>0</v>
      </c>
      <c r="V1280" s="564">
        <f t="shared" si="283"/>
        <v>0</v>
      </c>
      <c r="W1280" s="564">
        <f t="shared" si="284"/>
        <v>0</v>
      </c>
      <c r="X1280" s="564">
        <f t="shared" si="285"/>
        <v>0.25</v>
      </c>
      <c r="Y1280" s="565">
        <f t="shared" si="286"/>
        <v>0.25</v>
      </c>
      <c r="Z1280" s="547"/>
      <c r="AA1280" s="548">
        <v>0.87986111111111098</v>
      </c>
      <c r="AB1280" s="566">
        <f t="shared" si="287"/>
        <v>0.5</v>
      </c>
      <c r="AC1280" s="566">
        <f t="shared" si="288"/>
        <v>0.5</v>
      </c>
      <c r="AD1280" s="566">
        <f t="shared" si="289"/>
        <v>0.5</v>
      </c>
      <c r="AE1280" s="566">
        <f t="shared" si="290"/>
        <v>0.5</v>
      </c>
      <c r="AF1280" s="566">
        <f t="shared" si="291"/>
        <v>0.5</v>
      </c>
      <c r="AG1280" s="566">
        <f t="shared" si="292"/>
        <v>0.5</v>
      </c>
      <c r="AH1280" s="567">
        <f t="shared" si="293"/>
        <v>0.5</v>
      </c>
    </row>
    <row r="1281" spans="18:34" x14ac:dyDescent="0.25">
      <c r="R1281" s="548">
        <v>0.88055555555555498</v>
      </c>
      <c r="S1281" s="564">
        <f t="shared" si="280"/>
        <v>0</v>
      </c>
      <c r="T1281" s="564">
        <f t="shared" si="281"/>
        <v>0</v>
      </c>
      <c r="U1281" s="564">
        <f t="shared" si="282"/>
        <v>0</v>
      </c>
      <c r="V1281" s="564">
        <f t="shared" si="283"/>
        <v>0</v>
      </c>
      <c r="W1281" s="564">
        <f t="shared" si="284"/>
        <v>0</v>
      </c>
      <c r="X1281" s="564">
        <f t="shared" si="285"/>
        <v>0.25</v>
      </c>
      <c r="Y1281" s="565">
        <f t="shared" si="286"/>
        <v>0.25</v>
      </c>
      <c r="Z1281" s="547"/>
      <c r="AA1281" s="548">
        <v>0.88055555555555498</v>
      </c>
      <c r="AB1281" s="566">
        <f t="shared" si="287"/>
        <v>0.5</v>
      </c>
      <c r="AC1281" s="566">
        <f t="shared" si="288"/>
        <v>0.5</v>
      </c>
      <c r="AD1281" s="566">
        <f t="shared" si="289"/>
        <v>0.5</v>
      </c>
      <c r="AE1281" s="566">
        <f t="shared" si="290"/>
        <v>0.5</v>
      </c>
      <c r="AF1281" s="566">
        <f t="shared" si="291"/>
        <v>0.5</v>
      </c>
      <c r="AG1281" s="566">
        <f t="shared" si="292"/>
        <v>0.5</v>
      </c>
      <c r="AH1281" s="567">
        <f t="shared" si="293"/>
        <v>0.5</v>
      </c>
    </row>
    <row r="1282" spans="18:34" x14ac:dyDescent="0.25">
      <c r="R1282" s="548">
        <v>0.88124999999999998</v>
      </c>
      <c r="S1282" s="564">
        <f t="shared" si="280"/>
        <v>0</v>
      </c>
      <c r="T1282" s="564">
        <f t="shared" si="281"/>
        <v>0</v>
      </c>
      <c r="U1282" s="564">
        <f t="shared" si="282"/>
        <v>0</v>
      </c>
      <c r="V1282" s="564">
        <f t="shared" si="283"/>
        <v>0</v>
      </c>
      <c r="W1282" s="564">
        <f t="shared" si="284"/>
        <v>0</v>
      </c>
      <c r="X1282" s="564">
        <f t="shared" si="285"/>
        <v>0.25</v>
      </c>
      <c r="Y1282" s="565">
        <f t="shared" si="286"/>
        <v>0.25</v>
      </c>
      <c r="Z1282" s="547"/>
      <c r="AA1282" s="548">
        <v>0.88124999999999998</v>
      </c>
      <c r="AB1282" s="566">
        <f t="shared" si="287"/>
        <v>0.5</v>
      </c>
      <c r="AC1282" s="566">
        <f t="shared" si="288"/>
        <v>0.5</v>
      </c>
      <c r="AD1282" s="566">
        <f t="shared" si="289"/>
        <v>0.5</v>
      </c>
      <c r="AE1282" s="566">
        <f t="shared" si="290"/>
        <v>0.5</v>
      </c>
      <c r="AF1282" s="566">
        <f t="shared" si="291"/>
        <v>0.5</v>
      </c>
      <c r="AG1282" s="566">
        <f t="shared" si="292"/>
        <v>0.5</v>
      </c>
      <c r="AH1282" s="567">
        <f t="shared" si="293"/>
        <v>0.5</v>
      </c>
    </row>
    <row r="1283" spans="18:34" x14ac:dyDescent="0.25">
      <c r="R1283" s="548">
        <v>0.88194444444444398</v>
      </c>
      <c r="S1283" s="564">
        <f t="shared" si="280"/>
        <v>0</v>
      </c>
      <c r="T1283" s="564">
        <f t="shared" si="281"/>
        <v>0</v>
      </c>
      <c r="U1283" s="564">
        <f t="shared" si="282"/>
        <v>0</v>
      </c>
      <c r="V1283" s="564">
        <f t="shared" si="283"/>
        <v>0</v>
      </c>
      <c r="W1283" s="564">
        <f t="shared" si="284"/>
        <v>0</v>
      </c>
      <c r="X1283" s="564">
        <f t="shared" si="285"/>
        <v>0.25</v>
      </c>
      <c r="Y1283" s="565">
        <f t="shared" si="286"/>
        <v>0.25</v>
      </c>
      <c r="Z1283" s="547"/>
      <c r="AA1283" s="548">
        <v>0.88194444444444398</v>
      </c>
      <c r="AB1283" s="566">
        <f t="shared" si="287"/>
        <v>0.5</v>
      </c>
      <c r="AC1283" s="566">
        <f t="shared" si="288"/>
        <v>0.5</v>
      </c>
      <c r="AD1283" s="566">
        <f t="shared" si="289"/>
        <v>0.5</v>
      </c>
      <c r="AE1283" s="566">
        <f t="shared" si="290"/>
        <v>0.5</v>
      </c>
      <c r="AF1283" s="566">
        <f t="shared" si="291"/>
        <v>0.5</v>
      </c>
      <c r="AG1283" s="566">
        <f t="shared" si="292"/>
        <v>0.5</v>
      </c>
      <c r="AH1283" s="567">
        <f t="shared" si="293"/>
        <v>0.5</v>
      </c>
    </row>
    <row r="1284" spans="18:34" x14ac:dyDescent="0.25">
      <c r="R1284" s="548">
        <v>0.88263888888888897</v>
      </c>
      <c r="S1284" s="564">
        <f t="shared" si="280"/>
        <v>0</v>
      </c>
      <c r="T1284" s="564">
        <f t="shared" si="281"/>
        <v>0</v>
      </c>
      <c r="U1284" s="564">
        <f t="shared" si="282"/>
        <v>0</v>
      </c>
      <c r="V1284" s="564">
        <f t="shared" si="283"/>
        <v>0</v>
      </c>
      <c r="W1284" s="564">
        <f t="shared" si="284"/>
        <v>0</v>
      </c>
      <c r="X1284" s="564">
        <f t="shared" si="285"/>
        <v>0.25</v>
      </c>
      <c r="Y1284" s="565">
        <f t="shared" si="286"/>
        <v>0.25</v>
      </c>
      <c r="Z1284" s="547"/>
      <c r="AA1284" s="548">
        <v>0.88263888888888897</v>
      </c>
      <c r="AB1284" s="566">
        <f t="shared" si="287"/>
        <v>0.5</v>
      </c>
      <c r="AC1284" s="566">
        <f t="shared" si="288"/>
        <v>0.5</v>
      </c>
      <c r="AD1284" s="566">
        <f t="shared" si="289"/>
        <v>0.5</v>
      </c>
      <c r="AE1284" s="566">
        <f t="shared" si="290"/>
        <v>0.5</v>
      </c>
      <c r="AF1284" s="566">
        <f t="shared" si="291"/>
        <v>0.5</v>
      </c>
      <c r="AG1284" s="566">
        <f t="shared" si="292"/>
        <v>0.5</v>
      </c>
      <c r="AH1284" s="567">
        <f t="shared" si="293"/>
        <v>0.5</v>
      </c>
    </row>
    <row r="1285" spans="18:34" x14ac:dyDescent="0.25">
      <c r="R1285" s="548">
        <v>0.88333333333333297</v>
      </c>
      <c r="S1285" s="564">
        <f t="shared" si="280"/>
        <v>0</v>
      </c>
      <c r="T1285" s="564">
        <f t="shared" si="281"/>
        <v>0</v>
      </c>
      <c r="U1285" s="564">
        <f t="shared" si="282"/>
        <v>0</v>
      </c>
      <c r="V1285" s="564">
        <f t="shared" si="283"/>
        <v>0</v>
      </c>
      <c r="W1285" s="564">
        <f t="shared" si="284"/>
        <v>0</v>
      </c>
      <c r="X1285" s="564">
        <f t="shared" si="285"/>
        <v>0.25</v>
      </c>
      <c r="Y1285" s="565">
        <f t="shared" si="286"/>
        <v>0.25</v>
      </c>
      <c r="Z1285" s="547"/>
      <c r="AA1285" s="548">
        <v>0.88333333333333297</v>
      </c>
      <c r="AB1285" s="566">
        <f t="shared" si="287"/>
        <v>0.5</v>
      </c>
      <c r="AC1285" s="566">
        <f t="shared" si="288"/>
        <v>0.5</v>
      </c>
      <c r="AD1285" s="566">
        <f t="shared" si="289"/>
        <v>0.5</v>
      </c>
      <c r="AE1285" s="566">
        <f t="shared" si="290"/>
        <v>0.5</v>
      </c>
      <c r="AF1285" s="566">
        <f t="shared" si="291"/>
        <v>0.5</v>
      </c>
      <c r="AG1285" s="566">
        <f t="shared" si="292"/>
        <v>0.5</v>
      </c>
      <c r="AH1285" s="567">
        <f t="shared" si="293"/>
        <v>0.5</v>
      </c>
    </row>
    <row r="1286" spans="18:34" x14ac:dyDescent="0.25">
      <c r="R1286" s="548">
        <v>0.88402777777777697</v>
      </c>
      <c r="S1286" s="564">
        <f t="shared" si="280"/>
        <v>0</v>
      </c>
      <c r="T1286" s="564">
        <f t="shared" si="281"/>
        <v>0</v>
      </c>
      <c r="U1286" s="564">
        <f t="shared" si="282"/>
        <v>0</v>
      </c>
      <c r="V1286" s="564">
        <f t="shared" si="283"/>
        <v>0</v>
      </c>
      <c r="W1286" s="564">
        <f t="shared" si="284"/>
        <v>0</v>
      </c>
      <c r="X1286" s="564">
        <f t="shared" si="285"/>
        <v>0.25</v>
      </c>
      <c r="Y1286" s="565">
        <f t="shared" si="286"/>
        <v>0.25</v>
      </c>
      <c r="Z1286" s="547"/>
      <c r="AA1286" s="548">
        <v>0.88402777777777697</v>
      </c>
      <c r="AB1286" s="566">
        <f t="shared" si="287"/>
        <v>0.5</v>
      </c>
      <c r="AC1286" s="566">
        <f t="shared" si="288"/>
        <v>0.5</v>
      </c>
      <c r="AD1286" s="566">
        <f t="shared" si="289"/>
        <v>0.5</v>
      </c>
      <c r="AE1286" s="566">
        <f t="shared" si="290"/>
        <v>0.5</v>
      </c>
      <c r="AF1286" s="566">
        <f t="shared" si="291"/>
        <v>0.5</v>
      </c>
      <c r="AG1286" s="566">
        <f t="shared" si="292"/>
        <v>0.5</v>
      </c>
      <c r="AH1286" s="567">
        <f t="shared" si="293"/>
        <v>0.5</v>
      </c>
    </row>
    <row r="1287" spans="18:34" x14ac:dyDescent="0.25">
      <c r="R1287" s="548">
        <v>0.88472222222222197</v>
      </c>
      <c r="S1287" s="564">
        <f t="shared" si="280"/>
        <v>0</v>
      </c>
      <c r="T1287" s="564">
        <f t="shared" si="281"/>
        <v>0</v>
      </c>
      <c r="U1287" s="564">
        <f t="shared" si="282"/>
        <v>0</v>
      </c>
      <c r="V1287" s="564">
        <f t="shared" si="283"/>
        <v>0</v>
      </c>
      <c r="W1287" s="564">
        <f t="shared" si="284"/>
        <v>0</v>
      </c>
      <c r="X1287" s="564">
        <f t="shared" si="285"/>
        <v>0.25</v>
      </c>
      <c r="Y1287" s="565">
        <f t="shared" si="286"/>
        <v>0.25</v>
      </c>
      <c r="Z1287" s="547"/>
      <c r="AA1287" s="548">
        <v>0.88472222222222197</v>
      </c>
      <c r="AB1287" s="566">
        <f t="shared" si="287"/>
        <v>0.5</v>
      </c>
      <c r="AC1287" s="566">
        <f t="shared" si="288"/>
        <v>0.5</v>
      </c>
      <c r="AD1287" s="566">
        <f t="shared" si="289"/>
        <v>0.5</v>
      </c>
      <c r="AE1287" s="566">
        <f t="shared" si="290"/>
        <v>0.5</v>
      </c>
      <c r="AF1287" s="566">
        <f t="shared" si="291"/>
        <v>0.5</v>
      </c>
      <c r="AG1287" s="566">
        <f t="shared" si="292"/>
        <v>0.5</v>
      </c>
      <c r="AH1287" s="567">
        <f t="shared" si="293"/>
        <v>0.5</v>
      </c>
    </row>
    <row r="1288" spans="18:34" x14ac:dyDescent="0.25">
      <c r="R1288" s="548">
        <v>0.88541666666666596</v>
      </c>
      <c r="S1288" s="564">
        <f t="shared" si="280"/>
        <v>0</v>
      </c>
      <c r="T1288" s="564">
        <f t="shared" si="281"/>
        <v>0</v>
      </c>
      <c r="U1288" s="564">
        <f t="shared" si="282"/>
        <v>0</v>
      </c>
      <c r="V1288" s="564">
        <f t="shared" si="283"/>
        <v>0</v>
      </c>
      <c r="W1288" s="564">
        <f t="shared" si="284"/>
        <v>0</v>
      </c>
      <c r="X1288" s="564">
        <f t="shared" si="285"/>
        <v>0.25</v>
      </c>
      <c r="Y1288" s="565">
        <f t="shared" si="286"/>
        <v>0.25</v>
      </c>
      <c r="Z1288" s="547"/>
      <c r="AA1288" s="548">
        <v>0.88541666666666596</v>
      </c>
      <c r="AB1288" s="566">
        <f t="shared" si="287"/>
        <v>0.5</v>
      </c>
      <c r="AC1288" s="566">
        <f t="shared" si="288"/>
        <v>0.5</v>
      </c>
      <c r="AD1288" s="566">
        <f t="shared" si="289"/>
        <v>0.5</v>
      </c>
      <c r="AE1288" s="566">
        <f t="shared" si="290"/>
        <v>0.5</v>
      </c>
      <c r="AF1288" s="566">
        <f t="shared" si="291"/>
        <v>0.5</v>
      </c>
      <c r="AG1288" s="566">
        <f t="shared" si="292"/>
        <v>0.5</v>
      </c>
      <c r="AH1288" s="567">
        <f t="shared" si="293"/>
        <v>0.5</v>
      </c>
    </row>
    <row r="1289" spans="18:34" x14ac:dyDescent="0.25">
      <c r="R1289" s="548">
        <v>0.88611111111111096</v>
      </c>
      <c r="S1289" s="564">
        <f t="shared" si="280"/>
        <v>0</v>
      </c>
      <c r="T1289" s="564">
        <f t="shared" si="281"/>
        <v>0</v>
      </c>
      <c r="U1289" s="564">
        <f t="shared" si="282"/>
        <v>0</v>
      </c>
      <c r="V1289" s="564">
        <f t="shared" si="283"/>
        <v>0</v>
      </c>
      <c r="W1289" s="564">
        <f t="shared" si="284"/>
        <v>0</v>
      </c>
      <c r="X1289" s="564">
        <f t="shared" si="285"/>
        <v>0.25</v>
      </c>
      <c r="Y1289" s="565">
        <f t="shared" si="286"/>
        <v>0.25</v>
      </c>
      <c r="Z1289" s="547"/>
      <c r="AA1289" s="548">
        <v>0.88611111111111096</v>
      </c>
      <c r="AB1289" s="566">
        <f t="shared" si="287"/>
        <v>0.5</v>
      </c>
      <c r="AC1289" s="566">
        <f t="shared" si="288"/>
        <v>0.5</v>
      </c>
      <c r="AD1289" s="566">
        <f t="shared" si="289"/>
        <v>0.5</v>
      </c>
      <c r="AE1289" s="566">
        <f t="shared" si="290"/>
        <v>0.5</v>
      </c>
      <c r="AF1289" s="566">
        <f t="shared" si="291"/>
        <v>0.5</v>
      </c>
      <c r="AG1289" s="566">
        <f t="shared" si="292"/>
        <v>0.5</v>
      </c>
      <c r="AH1289" s="567">
        <f t="shared" si="293"/>
        <v>0.5</v>
      </c>
    </row>
    <row r="1290" spans="18:34" x14ac:dyDescent="0.25">
      <c r="R1290" s="548">
        <v>0.88680555555555496</v>
      </c>
      <c r="S1290" s="564">
        <f t="shared" si="280"/>
        <v>0</v>
      </c>
      <c r="T1290" s="564">
        <f t="shared" si="281"/>
        <v>0</v>
      </c>
      <c r="U1290" s="564">
        <f t="shared" si="282"/>
        <v>0</v>
      </c>
      <c r="V1290" s="564">
        <f t="shared" si="283"/>
        <v>0</v>
      </c>
      <c r="W1290" s="564">
        <f t="shared" si="284"/>
        <v>0</v>
      </c>
      <c r="X1290" s="564">
        <f t="shared" si="285"/>
        <v>0.25</v>
      </c>
      <c r="Y1290" s="565">
        <f t="shared" si="286"/>
        <v>0.25</v>
      </c>
      <c r="Z1290" s="547"/>
      <c r="AA1290" s="548">
        <v>0.88680555555555496</v>
      </c>
      <c r="AB1290" s="566">
        <f t="shared" si="287"/>
        <v>0.5</v>
      </c>
      <c r="AC1290" s="566">
        <f t="shared" si="288"/>
        <v>0.5</v>
      </c>
      <c r="AD1290" s="566">
        <f t="shared" si="289"/>
        <v>0.5</v>
      </c>
      <c r="AE1290" s="566">
        <f t="shared" si="290"/>
        <v>0.5</v>
      </c>
      <c r="AF1290" s="566">
        <f t="shared" si="291"/>
        <v>0.5</v>
      </c>
      <c r="AG1290" s="566">
        <f t="shared" si="292"/>
        <v>0.5</v>
      </c>
      <c r="AH1290" s="567">
        <f t="shared" si="293"/>
        <v>0.5</v>
      </c>
    </row>
    <row r="1291" spans="18:34" x14ac:dyDescent="0.25">
      <c r="R1291" s="548">
        <v>0.88749999999999996</v>
      </c>
      <c r="S1291" s="564">
        <f t="shared" ref="S1291:S1354" si="294">$S$6</f>
        <v>0</v>
      </c>
      <c r="T1291" s="564">
        <f t="shared" ref="T1291:T1354" si="295">$T$6</f>
        <v>0</v>
      </c>
      <c r="U1291" s="564">
        <f t="shared" ref="U1291:U1354" si="296">$U$6</f>
        <v>0</v>
      </c>
      <c r="V1291" s="564">
        <f t="shared" ref="V1291:V1354" si="297">$V$6</f>
        <v>0</v>
      </c>
      <c r="W1291" s="564">
        <f t="shared" ref="W1291:W1354" si="298">-$W$6</f>
        <v>0</v>
      </c>
      <c r="X1291" s="564">
        <f t="shared" ref="X1291:X1354" si="299">$X$6</f>
        <v>0.25</v>
      </c>
      <c r="Y1291" s="565">
        <f t="shared" ref="Y1291:Y1354" si="300">$Y$6</f>
        <v>0.25</v>
      </c>
      <c r="Z1291" s="547"/>
      <c r="AA1291" s="548">
        <v>0.88749999999999996</v>
      </c>
      <c r="AB1291" s="566">
        <f t="shared" ref="AB1291:AB1354" si="301">$AB$6</f>
        <v>0.5</v>
      </c>
      <c r="AC1291" s="566">
        <f t="shared" ref="AC1291:AC1354" si="302">$AC$6</f>
        <v>0.5</v>
      </c>
      <c r="AD1291" s="566">
        <f t="shared" ref="AD1291:AD1354" si="303">$AD$6</f>
        <v>0.5</v>
      </c>
      <c r="AE1291" s="566">
        <f t="shared" ref="AE1291:AE1354" si="304">$AE$6</f>
        <v>0.5</v>
      </c>
      <c r="AF1291" s="566">
        <f t="shared" ref="AF1291:AF1354" si="305">$AF$6</f>
        <v>0.5</v>
      </c>
      <c r="AG1291" s="566">
        <f t="shared" ref="AG1291:AG1354" si="306">$AG$6</f>
        <v>0.5</v>
      </c>
      <c r="AH1291" s="567">
        <f t="shared" ref="AH1291:AH1354" si="307">$AH$6</f>
        <v>0.5</v>
      </c>
    </row>
    <row r="1292" spans="18:34" x14ac:dyDescent="0.25">
      <c r="R1292" s="548">
        <v>0.88819444444444395</v>
      </c>
      <c r="S1292" s="564">
        <f t="shared" si="294"/>
        <v>0</v>
      </c>
      <c r="T1292" s="564">
        <f t="shared" si="295"/>
        <v>0</v>
      </c>
      <c r="U1292" s="564">
        <f t="shared" si="296"/>
        <v>0</v>
      </c>
      <c r="V1292" s="564">
        <f t="shared" si="297"/>
        <v>0</v>
      </c>
      <c r="W1292" s="564">
        <f t="shared" si="298"/>
        <v>0</v>
      </c>
      <c r="X1292" s="564">
        <f t="shared" si="299"/>
        <v>0.25</v>
      </c>
      <c r="Y1292" s="565">
        <f t="shared" si="300"/>
        <v>0.25</v>
      </c>
      <c r="Z1292" s="547"/>
      <c r="AA1292" s="548">
        <v>0.88819444444444395</v>
      </c>
      <c r="AB1292" s="566">
        <f t="shared" si="301"/>
        <v>0.5</v>
      </c>
      <c r="AC1292" s="566">
        <f t="shared" si="302"/>
        <v>0.5</v>
      </c>
      <c r="AD1292" s="566">
        <f t="shared" si="303"/>
        <v>0.5</v>
      </c>
      <c r="AE1292" s="566">
        <f t="shared" si="304"/>
        <v>0.5</v>
      </c>
      <c r="AF1292" s="566">
        <f t="shared" si="305"/>
        <v>0.5</v>
      </c>
      <c r="AG1292" s="566">
        <f t="shared" si="306"/>
        <v>0.5</v>
      </c>
      <c r="AH1292" s="567">
        <f t="shared" si="307"/>
        <v>0.5</v>
      </c>
    </row>
    <row r="1293" spans="18:34" x14ac:dyDescent="0.25">
      <c r="R1293" s="548">
        <v>0.88888888888888895</v>
      </c>
      <c r="S1293" s="564">
        <f t="shared" si="294"/>
        <v>0</v>
      </c>
      <c r="T1293" s="564">
        <f t="shared" si="295"/>
        <v>0</v>
      </c>
      <c r="U1293" s="564">
        <f t="shared" si="296"/>
        <v>0</v>
      </c>
      <c r="V1293" s="564">
        <f t="shared" si="297"/>
        <v>0</v>
      </c>
      <c r="W1293" s="564">
        <f t="shared" si="298"/>
        <v>0</v>
      </c>
      <c r="X1293" s="564">
        <f t="shared" si="299"/>
        <v>0.25</v>
      </c>
      <c r="Y1293" s="565">
        <f t="shared" si="300"/>
        <v>0.25</v>
      </c>
      <c r="Z1293" s="547"/>
      <c r="AA1293" s="548">
        <v>0.88888888888888895</v>
      </c>
      <c r="AB1293" s="566">
        <f t="shared" si="301"/>
        <v>0.5</v>
      </c>
      <c r="AC1293" s="566">
        <f t="shared" si="302"/>
        <v>0.5</v>
      </c>
      <c r="AD1293" s="566">
        <f t="shared" si="303"/>
        <v>0.5</v>
      </c>
      <c r="AE1293" s="566">
        <f t="shared" si="304"/>
        <v>0.5</v>
      </c>
      <c r="AF1293" s="566">
        <f t="shared" si="305"/>
        <v>0.5</v>
      </c>
      <c r="AG1293" s="566">
        <f t="shared" si="306"/>
        <v>0.5</v>
      </c>
      <c r="AH1293" s="567">
        <f t="shared" si="307"/>
        <v>0.5</v>
      </c>
    </row>
    <row r="1294" spans="18:34" x14ac:dyDescent="0.25">
      <c r="R1294" s="548">
        <v>0.88958333333333295</v>
      </c>
      <c r="S1294" s="564">
        <f t="shared" si="294"/>
        <v>0</v>
      </c>
      <c r="T1294" s="564">
        <f t="shared" si="295"/>
        <v>0</v>
      </c>
      <c r="U1294" s="564">
        <f t="shared" si="296"/>
        <v>0</v>
      </c>
      <c r="V1294" s="564">
        <f t="shared" si="297"/>
        <v>0</v>
      </c>
      <c r="W1294" s="564">
        <f t="shared" si="298"/>
        <v>0</v>
      </c>
      <c r="X1294" s="564">
        <f t="shared" si="299"/>
        <v>0.25</v>
      </c>
      <c r="Y1294" s="565">
        <f t="shared" si="300"/>
        <v>0.25</v>
      </c>
      <c r="Z1294" s="547"/>
      <c r="AA1294" s="548">
        <v>0.88958333333333295</v>
      </c>
      <c r="AB1294" s="566">
        <f t="shared" si="301"/>
        <v>0.5</v>
      </c>
      <c r="AC1294" s="566">
        <f t="shared" si="302"/>
        <v>0.5</v>
      </c>
      <c r="AD1294" s="566">
        <f t="shared" si="303"/>
        <v>0.5</v>
      </c>
      <c r="AE1294" s="566">
        <f t="shared" si="304"/>
        <v>0.5</v>
      </c>
      <c r="AF1294" s="566">
        <f t="shared" si="305"/>
        <v>0.5</v>
      </c>
      <c r="AG1294" s="566">
        <f t="shared" si="306"/>
        <v>0.5</v>
      </c>
      <c r="AH1294" s="567">
        <f t="shared" si="307"/>
        <v>0.5</v>
      </c>
    </row>
    <row r="1295" spans="18:34" x14ac:dyDescent="0.25">
      <c r="R1295" s="548">
        <v>0.89027777777777695</v>
      </c>
      <c r="S1295" s="564">
        <f t="shared" si="294"/>
        <v>0</v>
      </c>
      <c r="T1295" s="564">
        <f t="shared" si="295"/>
        <v>0</v>
      </c>
      <c r="U1295" s="564">
        <f t="shared" si="296"/>
        <v>0</v>
      </c>
      <c r="V1295" s="564">
        <f t="shared" si="297"/>
        <v>0</v>
      </c>
      <c r="W1295" s="564">
        <f t="shared" si="298"/>
        <v>0</v>
      </c>
      <c r="X1295" s="564">
        <f t="shared" si="299"/>
        <v>0.25</v>
      </c>
      <c r="Y1295" s="565">
        <f t="shared" si="300"/>
        <v>0.25</v>
      </c>
      <c r="Z1295" s="547"/>
      <c r="AA1295" s="548">
        <v>0.89027777777777695</v>
      </c>
      <c r="AB1295" s="566">
        <f t="shared" si="301"/>
        <v>0.5</v>
      </c>
      <c r="AC1295" s="566">
        <f t="shared" si="302"/>
        <v>0.5</v>
      </c>
      <c r="AD1295" s="566">
        <f t="shared" si="303"/>
        <v>0.5</v>
      </c>
      <c r="AE1295" s="566">
        <f t="shared" si="304"/>
        <v>0.5</v>
      </c>
      <c r="AF1295" s="566">
        <f t="shared" si="305"/>
        <v>0.5</v>
      </c>
      <c r="AG1295" s="566">
        <f t="shared" si="306"/>
        <v>0.5</v>
      </c>
      <c r="AH1295" s="567">
        <f t="shared" si="307"/>
        <v>0.5</v>
      </c>
    </row>
    <row r="1296" spans="18:34" x14ac:dyDescent="0.25">
      <c r="R1296" s="548">
        <v>0.89097222222222205</v>
      </c>
      <c r="S1296" s="564">
        <f t="shared" si="294"/>
        <v>0</v>
      </c>
      <c r="T1296" s="564">
        <f t="shared" si="295"/>
        <v>0</v>
      </c>
      <c r="U1296" s="564">
        <f t="shared" si="296"/>
        <v>0</v>
      </c>
      <c r="V1296" s="564">
        <f t="shared" si="297"/>
        <v>0</v>
      </c>
      <c r="W1296" s="564">
        <f t="shared" si="298"/>
        <v>0</v>
      </c>
      <c r="X1296" s="564">
        <f t="shared" si="299"/>
        <v>0.25</v>
      </c>
      <c r="Y1296" s="565">
        <f t="shared" si="300"/>
        <v>0.25</v>
      </c>
      <c r="Z1296" s="547"/>
      <c r="AA1296" s="548">
        <v>0.89097222222222205</v>
      </c>
      <c r="AB1296" s="566">
        <f t="shared" si="301"/>
        <v>0.5</v>
      </c>
      <c r="AC1296" s="566">
        <f t="shared" si="302"/>
        <v>0.5</v>
      </c>
      <c r="AD1296" s="566">
        <f t="shared" si="303"/>
        <v>0.5</v>
      </c>
      <c r="AE1296" s="566">
        <f t="shared" si="304"/>
        <v>0.5</v>
      </c>
      <c r="AF1296" s="566">
        <f t="shared" si="305"/>
        <v>0.5</v>
      </c>
      <c r="AG1296" s="566">
        <f t="shared" si="306"/>
        <v>0.5</v>
      </c>
      <c r="AH1296" s="567">
        <f t="shared" si="307"/>
        <v>0.5</v>
      </c>
    </row>
    <row r="1297" spans="18:34" x14ac:dyDescent="0.25">
      <c r="R1297" s="548">
        <v>0.89166666666666605</v>
      </c>
      <c r="S1297" s="564">
        <f t="shared" si="294"/>
        <v>0</v>
      </c>
      <c r="T1297" s="564">
        <f t="shared" si="295"/>
        <v>0</v>
      </c>
      <c r="U1297" s="564">
        <f t="shared" si="296"/>
        <v>0</v>
      </c>
      <c r="V1297" s="564">
        <f t="shared" si="297"/>
        <v>0</v>
      </c>
      <c r="W1297" s="564">
        <f t="shared" si="298"/>
        <v>0</v>
      </c>
      <c r="X1297" s="564">
        <f t="shared" si="299"/>
        <v>0.25</v>
      </c>
      <c r="Y1297" s="565">
        <f t="shared" si="300"/>
        <v>0.25</v>
      </c>
      <c r="Z1297" s="547"/>
      <c r="AA1297" s="548">
        <v>0.89166666666666605</v>
      </c>
      <c r="AB1297" s="566">
        <f t="shared" si="301"/>
        <v>0.5</v>
      </c>
      <c r="AC1297" s="566">
        <f t="shared" si="302"/>
        <v>0.5</v>
      </c>
      <c r="AD1297" s="566">
        <f t="shared" si="303"/>
        <v>0.5</v>
      </c>
      <c r="AE1297" s="566">
        <f t="shared" si="304"/>
        <v>0.5</v>
      </c>
      <c r="AF1297" s="566">
        <f t="shared" si="305"/>
        <v>0.5</v>
      </c>
      <c r="AG1297" s="566">
        <f t="shared" si="306"/>
        <v>0.5</v>
      </c>
      <c r="AH1297" s="567">
        <f t="shared" si="307"/>
        <v>0.5</v>
      </c>
    </row>
    <row r="1298" spans="18:34" x14ac:dyDescent="0.25">
      <c r="R1298" s="548">
        <v>0.89236111111111105</v>
      </c>
      <c r="S1298" s="564">
        <f t="shared" si="294"/>
        <v>0</v>
      </c>
      <c r="T1298" s="564">
        <f t="shared" si="295"/>
        <v>0</v>
      </c>
      <c r="U1298" s="564">
        <f t="shared" si="296"/>
        <v>0</v>
      </c>
      <c r="V1298" s="564">
        <f t="shared" si="297"/>
        <v>0</v>
      </c>
      <c r="W1298" s="564">
        <f t="shared" si="298"/>
        <v>0</v>
      </c>
      <c r="X1298" s="564">
        <f t="shared" si="299"/>
        <v>0.25</v>
      </c>
      <c r="Y1298" s="565">
        <f t="shared" si="300"/>
        <v>0.25</v>
      </c>
      <c r="Z1298" s="547"/>
      <c r="AA1298" s="548">
        <v>0.89236111111111105</v>
      </c>
      <c r="AB1298" s="566">
        <f t="shared" si="301"/>
        <v>0.5</v>
      </c>
      <c r="AC1298" s="566">
        <f t="shared" si="302"/>
        <v>0.5</v>
      </c>
      <c r="AD1298" s="566">
        <f t="shared" si="303"/>
        <v>0.5</v>
      </c>
      <c r="AE1298" s="566">
        <f t="shared" si="304"/>
        <v>0.5</v>
      </c>
      <c r="AF1298" s="566">
        <f t="shared" si="305"/>
        <v>0.5</v>
      </c>
      <c r="AG1298" s="566">
        <f t="shared" si="306"/>
        <v>0.5</v>
      </c>
      <c r="AH1298" s="567">
        <f t="shared" si="307"/>
        <v>0.5</v>
      </c>
    </row>
    <row r="1299" spans="18:34" x14ac:dyDescent="0.25">
      <c r="R1299" s="548">
        <v>0.89305555555555505</v>
      </c>
      <c r="S1299" s="564">
        <f t="shared" si="294"/>
        <v>0</v>
      </c>
      <c r="T1299" s="564">
        <f t="shared" si="295"/>
        <v>0</v>
      </c>
      <c r="U1299" s="564">
        <f t="shared" si="296"/>
        <v>0</v>
      </c>
      <c r="V1299" s="564">
        <f t="shared" si="297"/>
        <v>0</v>
      </c>
      <c r="W1299" s="564">
        <f t="shared" si="298"/>
        <v>0</v>
      </c>
      <c r="X1299" s="564">
        <f t="shared" si="299"/>
        <v>0.25</v>
      </c>
      <c r="Y1299" s="565">
        <f t="shared" si="300"/>
        <v>0.25</v>
      </c>
      <c r="Z1299" s="547"/>
      <c r="AA1299" s="548">
        <v>0.89305555555555505</v>
      </c>
      <c r="AB1299" s="566">
        <f t="shared" si="301"/>
        <v>0.5</v>
      </c>
      <c r="AC1299" s="566">
        <f t="shared" si="302"/>
        <v>0.5</v>
      </c>
      <c r="AD1299" s="566">
        <f t="shared" si="303"/>
        <v>0.5</v>
      </c>
      <c r="AE1299" s="566">
        <f t="shared" si="304"/>
        <v>0.5</v>
      </c>
      <c r="AF1299" s="566">
        <f t="shared" si="305"/>
        <v>0.5</v>
      </c>
      <c r="AG1299" s="566">
        <f t="shared" si="306"/>
        <v>0.5</v>
      </c>
      <c r="AH1299" s="567">
        <f t="shared" si="307"/>
        <v>0.5</v>
      </c>
    </row>
    <row r="1300" spans="18:34" x14ac:dyDescent="0.25">
      <c r="R1300" s="548">
        <v>0.89375000000000004</v>
      </c>
      <c r="S1300" s="564">
        <f t="shared" si="294"/>
        <v>0</v>
      </c>
      <c r="T1300" s="564">
        <f t="shared" si="295"/>
        <v>0</v>
      </c>
      <c r="U1300" s="564">
        <f t="shared" si="296"/>
        <v>0</v>
      </c>
      <c r="V1300" s="564">
        <f t="shared" si="297"/>
        <v>0</v>
      </c>
      <c r="W1300" s="564">
        <f t="shared" si="298"/>
        <v>0</v>
      </c>
      <c r="X1300" s="564">
        <f t="shared" si="299"/>
        <v>0.25</v>
      </c>
      <c r="Y1300" s="565">
        <f t="shared" si="300"/>
        <v>0.25</v>
      </c>
      <c r="Z1300" s="547"/>
      <c r="AA1300" s="548">
        <v>0.89375000000000004</v>
      </c>
      <c r="AB1300" s="566">
        <f t="shared" si="301"/>
        <v>0.5</v>
      </c>
      <c r="AC1300" s="566">
        <f t="shared" si="302"/>
        <v>0.5</v>
      </c>
      <c r="AD1300" s="566">
        <f t="shared" si="303"/>
        <v>0.5</v>
      </c>
      <c r="AE1300" s="566">
        <f t="shared" si="304"/>
        <v>0.5</v>
      </c>
      <c r="AF1300" s="566">
        <f t="shared" si="305"/>
        <v>0.5</v>
      </c>
      <c r="AG1300" s="566">
        <f t="shared" si="306"/>
        <v>0.5</v>
      </c>
      <c r="AH1300" s="567">
        <f t="shared" si="307"/>
        <v>0.5</v>
      </c>
    </row>
    <row r="1301" spans="18:34" x14ac:dyDescent="0.25">
      <c r="R1301" s="548">
        <v>0.89444444444444404</v>
      </c>
      <c r="S1301" s="564">
        <f t="shared" si="294"/>
        <v>0</v>
      </c>
      <c r="T1301" s="564">
        <f t="shared" si="295"/>
        <v>0</v>
      </c>
      <c r="U1301" s="564">
        <f t="shared" si="296"/>
        <v>0</v>
      </c>
      <c r="V1301" s="564">
        <f t="shared" si="297"/>
        <v>0</v>
      </c>
      <c r="W1301" s="564">
        <f t="shared" si="298"/>
        <v>0</v>
      </c>
      <c r="X1301" s="564">
        <f t="shared" si="299"/>
        <v>0.25</v>
      </c>
      <c r="Y1301" s="565">
        <f t="shared" si="300"/>
        <v>0.25</v>
      </c>
      <c r="Z1301" s="547"/>
      <c r="AA1301" s="548">
        <v>0.89444444444444404</v>
      </c>
      <c r="AB1301" s="566">
        <f t="shared" si="301"/>
        <v>0.5</v>
      </c>
      <c r="AC1301" s="566">
        <f t="shared" si="302"/>
        <v>0.5</v>
      </c>
      <c r="AD1301" s="566">
        <f t="shared" si="303"/>
        <v>0.5</v>
      </c>
      <c r="AE1301" s="566">
        <f t="shared" si="304"/>
        <v>0.5</v>
      </c>
      <c r="AF1301" s="566">
        <f t="shared" si="305"/>
        <v>0.5</v>
      </c>
      <c r="AG1301" s="566">
        <f t="shared" si="306"/>
        <v>0.5</v>
      </c>
      <c r="AH1301" s="567">
        <f t="shared" si="307"/>
        <v>0.5</v>
      </c>
    </row>
    <row r="1302" spans="18:34" x14ac:dyDescent="0.25">
      <c r="R1302" s="548">
        <v>0.89513888888888804</v>
      </c>
      <c r="S1302" s="564">
        <f t="shared" si="294"/>
        <v>0</v>
      </c>
      <c r="T1302" s="564">
        <f t="shared" si="295"/>
        <v>0</v>
      </c>
      <c r="U1302" s="564">
        <f t="shared" si="296"/>
        <v>0</v>
      </c>
      <c r="V1302" s="564">
        <f t="shared" si="297"/>
        <v>0</v>
      </c>
      <c r="W1302" s="564">
        <f t="shared" si="298"/>
        <v>0</v>
      </c>
      <c r="X1302" s="564">
        <f t="shared" si="299"/>
        <v>0.25</v>
      </c>
      <c r="Y1302" s="565">
        <f t="shared" si="300"/>
        <v>0.25</v>
      </c>
      <c r="Z1302" s="547"/>
      <c r="AA1302" s="548">
        <v>0.89513888888888804</v>
      </c>
      <c r="AB1302" s="566">
        <f t="shared" si="301"/>
        <v>0.5</v>
      </c>
      <c r="AC1302" s="566">
        <f t="shared" si="302"/>
        <v>0.5</v>
      </c>
      <c r="AD1302" s="566">
        <f t="shared" si="303"/>
        <v>0.5</v>
      </c>
      <c r="AE1302" s="566">
        <f t="shared" si="304"/>
        <v>0.5</v>
      </c>
      <c r="AF1302" s="566">
        <f t="shared" si="305"/>
        <v>0.5</v>
      </c>
      <c r="AG1302" s="566">
        <f t="shared" si="306"/>
        <v>0.5</v>
      </c>
      <c r="AH1302" s="567">
        <f t="shared" si="307"/>
        <v>0.5</v>
      </c>
    </row>
    <row r="1303" spans="18:34" x14ac:dyDescent="0.25">
      <c r="R1303" s="548">
        <v>0.89583333333333304</v>
      </c>
      <c r="S1303" s="564">
        <f t="shared" si="294"/>
        <v>0</v>
      </c>
      <c r="T1303" s="564">
        <f t="shared" si="295"/>
        <v>0</v>
      </c>
      <c r="U1303" s="564">
        <f t="shared" si="296"/>
        <v>0</v>
      </c>
      <c r="V1303" s="564">
        <f t="shared" si="297"/>
        <v>0</v>
      </c>
      <c r="W1303" s="564">
        <f t="shared" si="298"/>
        <v>0</v>
      </c>
      <c r="X1303" s="564">
        <f t="shared" si="299"/>
        <v>0.25</v>
      </c>
      <c r="Y1303" s="565">
        <f t="shared" si="300"/>
        <v>0.25</v>
      </c>
      <c r="Z1303" s="547"/>
      <c r="AA1303" s="548">
        <v>0.89583333333333304</v>
      </c>
      <c r="AB1303" s="566">
        <f t="shared" si="301"/>
        <v>0.5</v>
      </c>
      <c r="AC1303" s="566">
        <f t="shared" si="302"/>
        <v>0.5</v>
      </c>
      <c r="AD1303" s="566">
        <f t="shared" si="303"/>
        <v>0.5</v>
      </c>
      <c r="AE1303" s="566">
        <f t="shared" si="304"/>
        <v>0.5</v>
      </c>
      <c r="AF1303" s="566">
        <f t="shared" si="305"/>
        <v>0.5</v>
      </c>
      <c r="AG1303" s="566">
        <f t="shared" si="306"/>
        <v>0.5</v>
      </c>
      <c r="AH1303" s="567">
        <f t="shared" si="307"/>
        <v>0.5</v>
      </c>
    </row>
    <row r="1304" spans="18:34" x14ac:dyDescent="0.25">
      <c r="R1304" s="548">
        <v>0.89652777777777704</v>
      </c>
      <c r="S1304" s="564">
        <f t="shared" si="294"/>
        <v>0</v>
      </c>
      <c r="T1304" s="564">
        <f t="shared" si="295"/>
        <v>0</v>
      </c>
      <c r="U1304" s="564">
        <f t="shared" si="296"/>
        <v>0</v>
      </c>
      <c r="V1304" s="564">
        <f t="shared" si="297"/>
        <v>0</v>
      </c>
      <c r="W1304" s="564">
        <f t="shared" si="298"/>
        <v>0</v>
      </c>
      <c r="X1304" s="564">
        <f t="shared" si="299"/>
        <v>0.25</v>
      </c>
      <c r="Y1304" s="565">
        <f t="shared" si="300"/>
        <v>0.25</v>
      </c>
      <c r="Z1304" s="547"/>
      <c r="AA1304" s="548">
        <v>0.89652777777777704</v>
      </c>
      <c r="AB1304" s="566">
        <f t="shared" si="301"/>
        <v>0.5</v>
      </c>
      <c r="AC1304" s="566">
        <f t="shared" si="302"/>
        <v>0.5</v>
      </c>
      <c r="AD1304" s="566">
        <f t="shared" si="303"/>
        <v>0.5</v>
      </c>
      <c r="AE1304" s="566">
        <f t="shared" si="304"/>
        <v>0.5</v>
      </c>
      <c r="AF1304" s="566">
        <f t="shared" si="305"/>
        <v>0.5</v>
      </c>
      <c r="AG1304" s="566">
        <f t="shared" si="306"/>
        <v>0.5</v>
      </c>
      <c r="AH1304" s="567">
        <f t="shared" si="307"/>
        <v>0.5</v>
      </c>
    </row>
    <row r="1305" spans="18:34" x14ac:dyDescent="0.25">
      <c r="R1305" s="548">
        <v>0.89722222222222203</v>
      </c>
      <c r="S1305" s="564">
        <f t="shared" si="294"/>
        <v>0</v>
      </c>
      <c r="T1305" s="564">
        <f t="shared" si="295"/>
        <v>0</v>
      </c>
      <c r="U1305" s="564">
        <f t="shared" si="296"/>
        <v>0</v>
      </c>
      <c r="V1305" s="564">
        <f t="shared" si="297"/>
        <v>0</v>
      </c>
      <c r="W1305" s="564">
        <f t="shared" si="298"/>
        <v>0</v>
      </c>
      <c r="X1305" s="564">
        <f t="shared" si="299"/>
        <v>0.25</v>
      </c>
      <c r="Y1305" s="565">
        <f t="shared" si="300"/>
        <v>0.25</v>
      </c>
      <c r="Z1305" s="547"/>
      <c r="AA1305" s="548">
        <v>0.89722222222222203</v>
      </c>
      <c r="AB1305" s="566">
        <f t="shared" si="301"/>
        <v>0.5</v>
      </c>
      <c r="AC1305" s="566">
        <f t="shared" si="302"/>
        <v>0.5</v>
      </c>
      <c r="AD1305" s="566">
        <f t="shared" si="303"/>
        <v>0.5</v>
      </c>
      <c r="AE1305" s="566">
        <f t="shared" si="304"/>
        <v>0.5</v>
      </c>
      <c r="AF1305" s="566">
        <f t="shared" si="305"/>
        <v>0.5</v>
      </c>
      <c r="AG1305" s="566">
        <f t="shared" si="306"/>
        <v>0.5</v>
      </c>
      <c r="AH1305" s="567">
        <f t="shared" si="307"/>
        <v>0.5</v>
      </c>
    </row>
    <row r="1306" spans="18:34" x14ac:dyDescent="0.25">
      <c r="R1306" s="548">
        <v>0.89791666666666603</v>
      </c>
      <c r="S1306" s="564">
        <f t="shared" si="294"/>
        <v>0</v>
      </c>
      <c r="T1306" s="564">
        <f t="shared" si="295"/>
        <v>0</v>
      </c>
      <c r="U1306" s="564">
        <f t="shared" si="296"/>
        <v>0</v>
      </c>
      <c r="V1306" s="564">
        <f t="shared" si="297"/>
        <v>0</v>
      </c>
      <c r="W1306" s="564">
        <f t="shared" si="298"/>
        <v>0</v>
      </c>
      <c r="X1306" s="564">
        <f t="shared" si="299"/>
        <v>0.25</v>
      </c>
      <c r="Y1306" s="565">
        <f t="shared" si="300"/>
        <v>0.25</v>
      </c>
      <c r="Z1306" s="547"/>
      <c r="AA1306" s="548">
        <v>0.89791666666666603</v>
      </c>
      <c r="AB1306" s="566">
        <f t="shared" si="301"/>
        <v>0.5</v>
      </c>
      <c r="AC1306" s="566">
        <f t="shared" si="302"/>
        <v>0.5</v>
      </c>
      <c r="AD1306" s="566">
        <f t="shared" si="303"/>
        <v>0.5</v>
      </c>
      <c r="AE1306" s="566">
        <f t="shared" si="304"/>
        <v>0.5</v>
      </c>
      <c r="AF1306" s="566">
        <f t="shared" si="305"/>
        <v>0.5</v>
      </c>
      <c r="AG1306" s="566">
        <f t="shared" si="306"/>
        <v>0.5</v>
      </c>
      <c r="AH1306" s="567">
        <f t="shared" si="307"/>
        <v>0.5</v>
      </c>
    </row>
    <row r="1307" spans="18:34" x14ac:dyDescent="0.25">
      <c r="R1307" s="548">
        <v>0.89861111111111103</v>
      </c>
      <c r="S1307" s="564">
        <f t="shared" si="294"/>
        <v>0</v>
      </c>
      <c r="T1307" s="564">
        <f t="shared" si="295"/>
        <v>0</v>
      </c>
      <c r="U1307" s="564">
        <f t="shared" si="296"/>
        <v>0</v>
      </c>
      <c r="V1307" s="564">
        <f t="shared" si="297"/>
        <v>0</v>
      </c>
      <c r="W1307" s="564">
        <f t="shared" si="298"/>
        <v>0</v>
      </c>
      <c r="X1307" s="564">
        <f t="shared" si="299"/>
        <v>0.25</v>
      </c>
      <c r="Y1307" s="565">
        <f t="shared" si="300"/>
        <v>0.25</v>
      </c>
      <c r="Z1307" s="547"/>
      <c r="AA1307" s="548">
        <v>0.89861111111111103</v>
      </c>
      <c r="AB1307" s="566">
        <f t="shared" si="301"/>
        <v>0.5</v>
      </c>
      <c r="AC1307" s="566">
        <f t="shared" si="302"/>
        <v>0.5</v>
      </c>
      <c r="AD1307" s="566">
        <f t="shared" si="303"/>
        <v>0.5</v>
      </c>
      <c r="AE1307" s="566">
        <f t="shared" si="304"/>
        <v>0.5</v>
      </c>
      <c r="AF1307" s="566">
        <f t="shared" si="305"/>
        <v>0.5</v>
      </c>
      <c r="AG1307" s="566">
        <f t="shared" si="306"/>
        <v>0.5</v>
      </c>
      <c r="AH1307" s="567">
        <f t="shared" si="307"/>
        <v>0.5</v>
      </c>
    </row>
    <row r="1308" spans="18:34" x14ac:dyDescent="0.25">
      <c r="R1308" s="548">
        <v>0.89930555555555503</v>
      </c>
      <c r="S1308" s="564">
        <f t="shared" si="294"/>
        <v>0</v>
      </c>
      <c r="T1308" s="564">
        <f t="shared" si="295"/>
        <v>0</v>
      </c>
      <c r="U1308" s="564">
        <f t="shared" si="296"/>
        <v>0</v>
      </c>
      <c r="V1308" s="564">
        <f t="shared" si="297"/>
        <v>0</v>
      </c>
      <c r="W1308" s="564">
        <f t="shared" si="298"/>
        <v>0</v>
      </c>
      <c r="X1308" s="564">
        <f t="shared" si="299"/>
        <v>0.25</v>
      </c>
      <c r="Y1308" s="565">
        <f t="shared" si="300"/>
        <v>0.25</v>
      </c>
      <c r="Z1308" s="547"/>
      <c r="AA1308" s="548">
        <v>0.89930555555555503</v>
      </c>
      <c r="AB1308" s="566">
        <f t="shared" si="301"/>
        <v>0.5</v>
      </c>
      <c r="AC1308" s="566">
        <f t="shared" si="302"/>
        <v>0.5</v>
      </c>
      <c r="AD1308" s="566">
        <f t="shared" si="303"/>
        <v>0.5</v>
      </c>
      <c r="AE1308" s="566">
        <f t="shared" si="304"/>
        <v>0.5</v>
      </c>
      <c r="AF1308" s="566">
        <f t="shared" si="305"/>
        <v>0.5</v>
      </c>
      <c r="AG1308" s="566">
        <f t="shared" si="306"/>
        <v>0.5</v>
      </c>
      <c r="AH1308" s="567">
        <f t="shared" si="307"/>
        <v>0.5</v>
      </c>
    </row>
    <row r="1309" spans="18:34" x14ac:dyDescent="0.25">
      <c r="R1309" s="548">
        <v>0.9</v>
      </c>
      <c r="S1309" s="564">
        <f t="shared" si="294"/>
        <v>0</v>
      </c>
      <c r="T1309" s="564">
        <f t="shared" si="295"/>
        <v>0</v>
      </c>
      <c r="U1309" s="564">
        <f t="shared" si="296"/>
        <v>0</v>
      </c>
      <c r="V1309" s="564">
        <f t="shared" si="297"/>
        <v>0</v>
      </c>
      <c r="W1309" s="564">
        <f t="shared" si="298"/>
        <v>0</v>
      </c>
      <c r="X1309" s="564">
        <f t="shared" si="299"/>
        <v>0.25</v>
      </c>
      <c r="Y1309" s="565">
        <f t="shared" si="300"/>
        <v>0.25</v>
      </c>
      <c r="Z1309" s="547"/>
      <c r="AA1309" s="548">
        <v>0.9</v>
      </c>
      <c r="AB1309" s="566">
        <f t="shared" si="301"/>
        <v>0.5</v>
      </c>
      <c r="AC1309" s="566">
        <f t="shared" si="302"/>
        <v>0.5</v>
      </c>
      <c r="AD1309" s="566">
        <f t="shared" si="303"/>
        <v>0.5</v>
      </c>
      <c r="AE1309" s="566">
        <f t="shared" si="304"/>
        <v>0.5</v>
      </c>
      <c r="AF1309" s="566">
        <f t="shared" si="305"/>
        <v>0.5</v>
      </c>
      <c r="AG1309" s="566">
        <f t="shared" si="306"/>
        <v>0.5</v>
      </c>
      <c r="AH1309" s="567">
        <f t="shared" si="307"/>
        <v>0.5</v>
      </c>
    </row>
    <row r="1310" spans="18:34" x14ac:dyDescent="0.25">
      <c r="R1310" s="548">
        <v>0.90069444444444402</v>
      </c>
      <c r="S1310" s="564">
        <f t="shared" si="294"/>
        <v>0</v>
      </c>
      <c r="T1310" s="564">
        <f t="shared" si="295"/>
        <v>0</v>
      </c>
      <c r="U1310" s="564">
        <f t="shared" si="296"/>
        <v>0</v>
      </c>
      <c r="V1310" s="564">
        <f t="shared" si="297"/>
        <v>0</v>
      </c>
      <c r="W1310" s="564">
        <f t="shared" si="298"/>
        <v>0</v>
      </c>
      <c r="X1310" s="564">
        <f t="shared" si="299"/>
        <v>0.25</v>
      </c>
      <c r="Y1310" s="565">
        <f t="shared" si="300"/>
        <v>0.25</v>
      </c>
      <c r="Z1310" s="547"/>
      <c r="AA1310" s="548">
        <v>0.90069444444444402</v>
      </c>
      <c r="AB1310" s="566">
        <f t="shared" si="301"/>
        <v>0.5</v>
      </c>
      <c r="AC1310" s="566">
        <f t="shared" si="302"/>
        <v>0.5</v>
      </c>
      <c r="AD1310" s="566">
        <f t="shared" si="303"/>
        <v>0.5</v>
      </c>
      <c r="AE1310" s="566">
        <f t="shared" si="304"/>
        <v>0.5</v>
      </c>
      <c r="AF1310" s="566">
        <f t="shared" si="305"/>
        <v>0.5</v>
      </c>
      <c r="AG1310" s="566">
        <f t="shared" si="306"/>
        <v>0.5</v>
      </c>
      <c r="AH1310" s="567">
        <f t="shared" si="307"/>
        <v>0.5</v>
      </c>
    </row>
    <row r="1311" spans="18:34" x14ac:dyDescent="0.25">
      <c r="R1311" s="548">
        <v>0.90138888888888802</v>
      </c>
      <c r="S1311" s="564">
        <f t="shared" si="294"/>
        <v>0</v>
      </c>
      <c r="T1311" s="564">
        <f t="shared" si="295"/>
        <v>0</v>
      </c>
      <c r="U1311" s="564">
        <f t="shared" si="296"/>
        <v>0</v>
      </c>
      <c r="V1311" s="564">
        <f t="shared" si="297"/>
        <v>0</v>
      </c>
      <c r="W1311" s="564">
        <f t="shared" si="298"/>
        <v>0</v>
      </c>
      <c r="X1311" s="564">
        <f t="shared" si="299"/>
        <v>0.25</v>
      </c>
      <c r="Y1311" s="565">
        <f t="shared" si="300"/>
        <v>0.25</v>
      </c>
      <c r="Z1311" s="547"/>
      <c r="AA1311" s="548">
        <v>0.90138888888888802</v>
      </c>
      <c r="AB1311" s="566">
        <f t="shared" si="301"/>
        <v>0.5</v>
      </c>
      <c r="AC1311" s="566">
        <f t="shared" si="302"/>
        <v>0.5</v>
      </c>
      <c r="AD1311" s="566">
        <f t="shared" si="303"/>
        <v>0.5</v>
      </c>
      <c r="AE1311" s="566">
        <f t="shared" si="304"/>
        <v>0.5</v>
      </c>
      <c r="AF1311" s="566">
        <f t="shared" si="305"/>
        <v>0.5</v>
      </c>
      <c r="AG1311" s="566">
        <f t="shared" si="306"/>
        <v>0.5</v>
      </c>
      <c r="AH1311" s="567">
        <f t="shared" si="307"/>
        <v>0.5</v>
      </c>
    </row>
    <row r="1312" spans="18:34" x14ac:dyDescent="0.25">
      <c r="R1312" s="548">
        <v>0.90208333333333302</v>
      </c>
      <c r="S1312" s="564">
        <f t="shared" si="294"/>
        <v>0</v>
      </c>
      <c r="T1312" s="564">
        <f t="shared" si="295"/>
        <v>0</v>
      </c>
      <c r="U1312" s="564">
        <f t="shared" si="296"/>
        <v>0</v>
      </c>
      <c r="V1312" s="564">
        <f t="shared" si="297"/>
        <v>0</v>
      </c>
      <c r="W1312" s="564">
        <f t="shared" si="298"/>
        <v>0</v>
      </c>
      <c r="X1312" s="564">
        <f t="shared" si="299"/>
        <v>0.25</v>
      </c>
      <c r="Y1312" s="565">
        <f t="shared" si="300"/>
        <v>0.25</v>
      </c>
      <c r="Z1312" s="547"/>
      <c r="AA1312" s="548">
        <v>0.90208333333333302</v>
      </c>
      <c r="AB1312" s="566">
        <f t="shared" si="301"/>
        <v>0.5</v>
      </c>
      <c r="AC1312" s="566">
        <f t="shared" si="302"/>
        <v>0.5</v>
      </c>
      <c r="AD1312" s="566">
        <f t="shared" si="303"/>
        <v>0.5</v>
      </c>
      <c r="AE1312" s="566">
        <f t="shared" si="304"/>
        <v>0.5</v>
      </c>
      <c r="AF1312" s="566">
        <f t="shared" si="305"/>
        <v>0.5</v>
      </c>
      <c r="AG1312" s="566">
        <f t="shared" si="306"/>
        <v>0.5</v>
      </c>
      <c r="AH1312" s="567">
        <f t="shared" si="307"/>
        <v>0.5</v>
      </c>
    </row>
    <row r="1313" spans="18:34" x14ac:dyDescent="0.25">
      <c r="R1313" s="548">
        <v>0.90277777777777701</v>
      </c>
      <c r="S1313" s="564">
        <f t="shared" si="294"/>
        <v>0</v>
      </c>
      <c r="T1313" s="564">
        <f t="shared" si="295"/>
        <v>0</v>
      </c>
      <c r="U1313" s="564">
        <f t="shared" si="296"/>
        <v>0</v>
      </c>
      <c r="V1313" s="564">
        <f t="shared" si="297"/>
        <v>0</v>
      </c>
      <c r="W1313" s="564">
        <f t="shared" si="298"/>
        <v>0</v>
      </c>
      <c r="X1313" s="564">
        <f t="shared" si="299"/>
        <v>0.25</v>
      </c>
      <c r="Y1313" s="565">
        <f t="shared" si="300"/>
        <v>0.25</v>
      </c>
      <c r="Z1313" s="547"/>
      <c r="AA1313" s="548">
        <v>0.90277777777777701</v>
      </c>
      <c r="AB1313" s="566">
        <f t="shared" si="301"/>
        <v>0.5</v>
      </c>
      <c r="AC1313" s="566">
        <f t="shared" si="302"/>
        <v>0.5</v>
      </c>
      <c r="AD1313" s="566">
        <f t="shared" si="303"/>
        <v>0.5</v>
      </c>
      <c r="AE1313" s="566">
        <f t="shared" si="304"/>
        <v>0.5</v>
      </c>
      <c r="AF1313" s="566">
        <f t="shared" si="305"/>
        <v>0.5</v>
      </c>
      <c r="AG1313" s="566">
        <f t="shared" si="306"/>
        <v>0.5</v>
      </c>
      <c r="AH1313" s="567">
        <f t="shared" si="307"/>
        <v>0.5</v>
      </c>
    </row>
    <row r="1314" spans="18:34" x14ac:dyDescent="0.25">
      <c r="R1314" s="548">
        <v>0.90347222222222201</v>
      </c>
      <c r="S1314" s="564">
        <f t="shared" si="294"/>
        <v>0</v>
      </c>
      <c r="T1314" s="564">
        <f t="shared" si="295"/>
        <v>0</v>
      </c>
      <c r="U1314" s="564">
        <f t="shared" si="296"/>
        <v>0</v>
      </c>
      <c r="V1314" s="564">
        <f t="shared" si="297"/>
        <v>0</v>
      </c>
      <c r="W1314" s="564">
        <f t="shared" si="298"/>
        <v>0</v>
      </c>
      <c r="X1314" s="564">
        <f t="shared" si="299"/>
        <v>0.25</v>
      </c>
      <c r="Y1314" s="565">
        <f t="shared" si="300"/>
        <v>0.25</v>
      </c>
      <c r="Z1314" s="547"/>
      <c r="AA1314" s="548">
        <v>0.90347222222222201</v>
      </c>
      <c r="AB1314" s="566">
        <f t="shared" si="301"/>
        <v>0.5</v>
      </c>
      <c r="AC1314" s="566">
        <f t="shared" si="302"/>
        <v>0.5</v>
      </c>
      <c r="AD1314" s="566">
        <f t="shared" si="303"/>
        <v>0.5</v>
      </c>
      <c r="AE1314" s="566">
        <f t="shared" si="304"/>
        <v>0.5</v>
      </c>
      <c r="AF1314" s="566">
        <f t="shared" si="305"/>
        <v>0.5</v>
      </c>
      <c r="AG1314" s="566">
        <f t="shared" si="306"/>
        <v>0.5</v>
      </c>
      <c r="AH1314" s="567">
        <f t="shared" si="307"/>
        <v>0.5</v>
      </c>
    </row>
    <row r="1315" spans="18:34" x14ac:dyDescent="0.25">
      <c r="R1315" s="548">
        <v>0.90416666666666601</v>
      </c>
      <c r="S1315" s="564">
        <f t="shared" si="294"/>
        <v>0</v>
      </c>
      <c r="T1315" s="564">
        <f t="shared" si="295"/>
        <v>0</v>
      </c>
      <c r="U1315" s="564">
        <f t="shared" si="296"/>
        <v>0</v>
      </c>
      <c r="V1315" s="564">
        <f t="shared" si="297"/>
        <v>0</v>
      </c>
      <c r="W1315" s="564">
        <f t="shared" si="298"/>
        <v>0</v>
      </c>
      <c r="X1315" s="564">
        <f t="shared" si="299"/>
        <v>0.25</v>
      </c>
      <c r="Y1315" s="565">
        <f t="shared" si="300"/>
        <v>0.25</v>
      </c>
      <c r="Z1315" s="547"/>
      <c r="AA1315" s="548">
        <v>0.90416666666666601</v>
      </c>
      <c r="AB1315" s="566">
        <f t="shared" si="301"/>
        <v>0.5</v>
      </c>
      <c r="AC1315" s="566">
        <f t="shared" si="302"/>
        <v>0.5</v>
      </c>
      <c r="AD1315" s="566">
        <f t="shared" si="303"/>
        <v>0.5</v>
      </c>
      <c r="AE1315" s="566">
        <f t="shared" si="304"/>
        <v>0.5</v>
      </c>
      <c r="AF1315" s="566">
        <f t="shared" si="305"/>
        <v>0.5</v>
      </c>
      <c r="AG1315" s="566">
        <f t="shared" si="306"/>
        <v>0.5</v>
      </c>
      <c r="AH1315" s="567">
        <f t="shared" si="307"/>
        <v>0.5</v>
      </c>
    </row>
    <row r="1316" spans="18:34" x14ac:dyDescent="0.25">
      <c r="R1316" s="548">
        <v>0.90486111111111101</v>
      </c>
      <c r="S1316" s="564">
        <f t="shared" si="294"/>
        <v>0</v>
      </c>
      <c r="T1316" s="564">
        <f t="shared" si="295"/>
        <v>0</v>
      </c>
      <c r="U1316" s="564">
        <f t="shared" si="296"/>
        <v>0</v>
      </c>
      <c r="V1316" s="564">
        <f t="shared" si="297"/>
        <v>0</v>
      </c>
      <c r="W1316" s="564">
        <f t="shared" si="298"/>
        <v>0</v>
      </c>
      <c r="X1316" s="564">
        <f t="shared" si="299"/>
        <v>0.25</v>
      </c>
      <c r="Y1316" s="565">
        <f t="shared" si="300"/>
        <v>0.25</v>
      </c>
      <c r="Z1316" s="547"/>
      <c r="AA1316" s="548">
        <v>0.90486111111111101</v>
      </c>
      <c r="AB1316" s="566">
        <f t="shared" si="301"/>
        <v>0.5</v>
      </c>
      <c r="AC1316" s="566">
        <f t="shared" si="302"/>
        <v>0.5</v>
      </c>
      <c r="AD1316" s="566">
        <f t="shared" si="303"/>
        <v>0.5</v>
      </c>
      <c r="AE1316" s="566">
        <f t="shared" si="304"/>
        <v>0.5</v>
      </c>
      <c r="AF1316" s="566">
        <f t="shared" si="305"/>
        <v>0.5</v>
      </c>
      <c r="AG1316" s="566">
        <f t="shared" si="306"/>
        <v>0.5</v>
      </c>
      <c r="AH1316" s="567">
        <f t="shared" si="307"/>
        <v>0.5</v>
      </c>
    </row>
    <row r="1317" spans="18:34" x14ac:dyDescent="0.25">
      <c r="R1317" s="548">
        <v>0.905555555555555</v>
      </c>
      <c r="S1317" s="564">
        <f t="shared" si="294"/>
        <v>0</v>
      </c>
      <c r="T1317" s="564">
        <f t="shared" si="295"/>
        <v>0</v>
      </c>
      <c r="U1317" s="564">
        <f t="shared" si="296"/>
        <v>0</v>
      </c>
      <c r="V1317" s="564">
        <f t="shared" si="297"/>
        <v>0</v>
      </c>
      <c r="W1317" s="564">
        <f t="shared" si="298"/>
        <v>0</v>
      </c>
      <c r="X1317" s="564">
        <f t="shared" si="299"/>
        <v>0.25</v>
      </c>
      <c r="Y1317" s="565">
        <f t="shared" si="300"/>
        <v>0.25</v>
      </c>
      <c r="Z1317" s="547"/>
      <c r="AA1317" s="548">
        <v>0.905555555555555</v>
      </c>
      <c r="AB1317" s="566">
        <f t="shared" si="301"/>
        <v>0.5</v>
      </c>
      <c r="AC1317" s="566">
        <f t="shared" si="302"/>
        <v>0.5</v>
      </c>
      <c r="AD1317" s="566">
        <f t="shared" si="303"/>
        <v>0.5</v>
      </c>
      <c r="AE1317" s="566">
        <f t="shared" si="304"/>
        <v>0.5</v>
      </c>
      <c r="AF1317" s="566">
        <f t="shared" si="305"/>
        <v>0.5</v>
      </c>
      <c r="AG1317" s="566">
        <f t="shared" si="306"/>
        <v>0.5</v>
      </c>
      <c r="AH1317" s="567">
        <f t="shared" si="307"/>
        <v>0.5</v>
      </c>
    </row>
    <row r="1318" spans="18:34" x14ac:dyDescent="0.25">
      <c r="R1318" s="548">
        <v>0.90625</v>
      </c>
      <c r="S1318" s="564">
        <f t="shared" si="294"/>
        <v>0</v>
      </c>
      <c r="T1318" s="564">
        <f t="shared" si="295"/>
        <v>0</v>
      </c>
      <c r="U1318" s="564">
        <f t="shared" si="296"/>
        <v>0</v>
      </c>
      <c r="V1318" s="564">
        <f t="shared" si="297"/>
        <v>0</v>
      </c>
      <c r="W1318" s="564">
        <f t="shared" si="298"/>
        <v>0</v>
      </c>
      <c r="X1318" s="564">
        <f t="shared" si="299"/>
        <v>0.25</v>
      </c>
      <c r="Y1318" s="565">
        <f t="shared" si="300"/>
        <v>0.25</v>
      </c>
      <c r="Z1318" s="547"/>
      <c r="AA1318" s="548">
        <v>0.90625</v>
      </c>
      <c r="AB1318" s="566">
        <f t="shared" si="301"/>
        <v>0.5</v>
      </c>
      <c r="AC1318" s="566">
        <f t="shared" si="302"/>
        <v>0.5</v>
      </c>
      <c r="AD1318" s="566">
        <f t="shared" si="303"/>
        <v>0.5</v>
      </c>
      <c r="AE1318" s="566">
        <f t="shared" si="304"/>
        <v>0.5</v>
      </c>
      <c r="AF1318" s="566">
        <f t="shared" si="305"/>
        <v>0.5</v>
      </c>
      <c r="AG1318" s="566">
        <f t="shared" si="306"/>
        <v>0.5</v>
      </c>
      <c r="AH1318" s="567">
        <f t="shared" si="307"/>
        <v>0.5</v>
      </c>
    </row>
    <row r="1319" spans="18:34" x14ac:dyDescent="0.25">
      <c r="R1319" s="548">
        <v>0.906944444444444</v>
      </c>
      <c r="S1319" s="564">
        <f t="shared" si="294"/>
        <v>0</v>
      </c>
      <c r="T1319" s="564">
        <f t="shared" si="295"/>
        <v>0</v>
      </c>
      <c r="U1319" s="564">
        <f t="shared" si="296"/>
        <v>0</v>
      </c>
      <c r="V1319" s="564">
        <f t="shared" si="297"/>
        <v>0</v>
      </c>
      <c r="W1319" s="564">
        <f t="shared" si="298"/>
        <v>0</v>
      </c>
      <c r="X1319" s="564">
        <f t="shared" si="299"/>
        <v>0.25</v>
      </c>
      <c r="Y1319" s="565">
        <f t="shared" si="300"/>
        <v>0.25</v>
      </c>
      <c r="Z1319" s="547"/>
      <c r="AA1319" s="548">
        <v>0.906944444444444</v>
      </c>
      <c r="AB1319" s="566">
        <f t="shared" si="301"/>
        <v>0.5</v>
      </c>
      <c r="AC1319" s="566">
        <f t="shared" si="302"/>
        <v>0.5</v>
      </c>
      <c r="AD1319" s="566">
        <f t="shared" si="303"/>
        <v>0.5</v>
      </c>
      <c r="AE1319" s="566">
        <f t="shared" si="304"/>
        <v>0.5</v>
      </c>
      <c r="AF1319" s="566">
        <f t="shared" si="305"/>
        <v>0.5</v>
      </c>
      <c r="AG1319" s="566">
        <f t="shared" si="306"/>
        <v>0.5</v>
      </c>
      <c r="AH1319" s="567">
        <f t="shared" si="307"/>
        <v>0.5</v>
      </c>
    </row>
    <row r="1320" spans="18:34" x14ac:dyDescent="0.25">
      <c r="R1320" s="548">
        <v>0.907638888888888</v>
      </c>
      <c r="S1320" s="564">
        <f t="shared" si="294"/>
        <v>0</v>
      </c>
      <c r="T1320" s="564">
        <f t="shared" si="295"/>
        <v>0</v>
      </c>
      <c r="U1320" s="564">
        <f t="shared" si="296"/>
        <v>0</v>
      </c>
      <c r="V1320" s="564">
        <f t="shared" si="297"/>
        <v>0</v>
      </c>
      <c r="W1320" s="564">
        <f t="shared" si="298"/>
        <v>0</v>
      </c>
      <c r="X1320" s="564">
        <f t="shared" si="299"/>
        <v>0.25</v>
      </c>
      <c r="Y1320" s="565">
        <f t="shared" si="300"/>
        <v>0.25</v>
      </c>
      <c r="Z1320" s="547"/>
      <c r="AA1320" s="548">
        <v>0.907638888888888</v>
      </c>
      <c r="AB1320" s="566">
        <f t="shared" si="301"/>
        <v>0.5</v>
      </c>
      <c r="AC1320" s="566">
        <f t="shared" si="302"/>
        <v>0.5</v>
      </c>
      <c r="AD1320" s="566">
        <f t="shared" si="303"/>
        <v>0.5</v>
      </c>
      <c r="AE1320" s="566">
        <f t="shared" si="304"/>
        <v>0.5</v>
      </c>
      <c r="AF1320" s="566">
        <f t="shared" si="305"/>
        <v>0.5</v>
      </c>
      <c r="AG1320" s="566">
        <f t="shared" si="306"/>
        <v>0.5</v>
      </c>
      <c r="AH1320" s="567">
        <f t="shared" si="307"/>
        <v>0.5</v>
      </c>
    </row>
    <row r="1321" spans="18:34" x14ac:dyDescent="0.25">
      <c r="R1321" s="548">
        <v>0.90833333333333299</v>
      </c>
      <c r="S1321" s="564">
        <f t="shared" si="294"/>
        <v>0</v>
      </c>
      <c r="T1321" s="564">
        <f t="shared" si="295"/>
        <v>0</v>
      </c>
      <c r="U1321" s="564">
        <f t="shared" si="296"/>
        <v>0</v>
      </c>
      <c r="V1321" s="564">
        <f t="shared" si="297"/>
        <v>0</v>
      </c>
      <c r="W1321" s="564">
        <f t="shared" si="298"/>
        <v>0</v>
      </c>
      <c r="X1321" s="564">
        <f t="shared" si="299"/>
        <v>0.25</v>
      </c>
      <c r="Y1321" s="565">
        <f t="shared" si="300"/>
        <v>0.25</v>
      </c>
      <c r="Z1321" s="547"/>
      <c r="AA1321" s="548">
        <v>0.90833333333333299</v>
      </c>
      <c r="AB1321" s="566">
        <f t="shared" si="301"/>
        <v>0.5</v>
      </c>
      <c r="AC1321" s="566">
        <f t="shared" si="302"/>
        <v>0.5</v>
      </c>
      <c r="AD1321" s="566">
        <f t="shared" si="303"/>
        <v>0.5</v>
      </c>
      <c r="AE1321" s="566">
        <f t="shared" si="304"/>
        <v>0.5</v>
      </c>
      <c r="AF1321" s="566">
        <f t="shared" si="305"/>
        <v>0.5</v>
      </c>
      <c r="AG1321" s="566">
        <f t="shared" si="306"/>
        <v>0.5</v>
      </c>
      <c r="AH1321" s="567">
        <f t="shared" si="307"/>
        <v>0.5</v>
      </c>
    </row>
    <row r="1322" spans="18:34" x14ac:dyDescent="0.25">
      <c r="R1322" s="548">
        <v>0.90902777777777699</v>
      </c>
      <c r="S1322" s="564">
        <f t="shared" si="294"/>
        <v>0</v>
      </c>
      <c r="T1322" s="564">
        <f t="shared" si="295"/>
        <v>0</v>
      </c>
      <c r="U1322" s="564">
        <f t="shared" si="296"/>
        <v>0</v>
      </c>
      <c r="V1322" s="564">
        <f t="shared" si="297"/>
        <v>0</v>
      </c>
      <c r="W1322" s="564">
        <f t="shared" si="298"/>
        <v>0</v>
      </c>
      <c r="X1322" s="564">
        <f t="shared" si="299"/>
        <v>0.25</v>
      </c>
      <c r="Y1322" s="565">
        <f t="shared" si="300"/>
        <v>0.25</v>
      </c>
      <c r="Z1322" s="547"/>
      <c r="AA1322" s="548">
        <v>0.90902777777777699</v>
      </c>
      <c r="AB1322" s="566">
        <f t="shared" si="301"/>
        <v>0.5</v>
      </c>
      <c r="AC1322" s="566">
        <f t="shared" si="302"/>
        <v>0.5</v>
      </c>
      <c r="AD1322" s="566">
        <f t="shared" si="303"/>
        <v>0.5</v>
      </c>
      <c r="AE1322" s="566">
        <f t="shared" si="304"/>
        <v>0.5</v>
      </c>
      <c r="AF1322" s="566">
        <f t="shared" si="305"/>
        <v>0.5</v>
      </c>
      <c r="AG1322" s="566">
        <f t="shared" si="306"/>
        <v>0.5</v>
      </c>
      <c r="AH1322" s="567">
        <f t="shared" si="307"/>
        <v>0.5</v>
      </c>
    </row>
    <row r="1323" spans="18:34" x14ac:dyDescent="0.25">
      <c r="R1323" s="548">
        <v>0.90972222222222199</v>
      </c>
      <c r="S1323" s="564">
        <f t="shared" si="294"/>
        <v>0</v>
      </c>
      <c r="T1323" s="564">
        <f t="shared" si="295"/>
        <v>0</v>
      </c>
      <c r="U1323" s="564">
        <f t="shared" si="296"/>
        <v>0</v>
      </c>
      <c r="V1323" s="564">
        <f t="shared" si="297"/>
        <v>0</v>
      </c>
      <c r="W1323" s="564">
        <f t="shared" si="298"/>
        <v>0</v>
      </c>
      <c r="X1323" s="564">
        <f t="shared" si="299"/>
        <v>0.25</v>
      </c>
      <c r="Y1323" s="565">
        <f t="shared" si="300"/>
        <v>0.25</v>
      </c>
      <c r="Z1323" s="547"/>
      <c r="AA1323" s="548">
        <v>0.90972222222222199</v>
      </c>
      <c r="AB1323" s="566">
        <f t="shared" si="301"/>
        <v>0.5</v>
      </c>
      <c r="AC1323" s="566">
        <f t="shared" si="302"/>
        <v>0.5</v>
      </c>
      <c r="AD1323" s="566">
        <f t="shared" si="303"/>
        <v>0.5</v>
      </c>
      <c r="AE1323" s="566">
        <f t="shared" si="304"/>
        <v>0.5</v>
      </c>
      <c r="AF1323" s="566">
        <f t="shared" si="305"/>
        <v>0.5</v>
      </c>
      <c r="AG1323" s="566">
        <f t="shared" si="306"/>
        <v>0.5</v>
      </c>
      <c r="AH1323" s="567">
        <f t="shared" si="307"/>
        <v>0.5</v>
      </c>
    </row>
    <row r="1324" spans="18:34" x14ac:dyDescent="0.25">
      <c r="R1324" s="548">
        <v>0.91041666666666599</v>
      </c>
      <c r="S1324" s="564">
        <f t="shared" si="294"/>
        <v>0</v>
      </c>
      <c r="T1324" s="564">
        <f t="shared" si="295"/>
        <v>0</v>
      </c>
      <c r="U1324" s="564">
        <f t="shared" si="296"/>
        <v>0</v>
      </c>
      <c r="V1324" s="564">
        <f t="shared" si="297"/>
        <v>0</v>
      </c>
      <c r="W1324" s="564">
        <f t="shared" si="298"/>
        <v>0</v>
      </c>
      <c r="X1324" s="564">
        <f t="shared" si="299"/>
        <v>0.25</v>
      </c>
      <c r="Y1324" s="565">
        <f t="shared" si="300"/>
        <v>0.25</v>
      </c>
      <c r="Z1324" s="547"/>
      <c r="AA1324" s="548">
        <v>0.91041666666666599</v>
      </c>
      <c r="AB1324" s="566">
        <f t="shared" si="301"/>
        <v>0.5</v>
      </c>
      <c r="AC1324" s="566">
        <f t="shared" si="302"/>
        <v>0.5</v>
      </c>
      <c r="AD1324" s="566">
        <f t="shared" si="303"/>
        <v>0.5</v>
      </c>
      <c r="AE1324" s="566">
        <f t="shared" si="304"/>
        <v>0.5</v>
      </c>
      <c r="AF1324" s="566">
        <f t="shared" si="305"/>
        <v>0.5</v>
      </c>
      <c r="AG1324" s="566">
        <f t="shared" si="306"/>
        <v>0.5</v>
      </c>
      <c r="AH1324" s="567">
        <f t="shared" si="307"/>
        <v>0.5</v>
      </c>
    </row>
    <row r="1325" spans="18:34" x14ac:dyDescent="0.25">
      <c r="R1325" s="548">
        <v>0.91111111111111098</v>
      </c>
      <c r="S1325" s="564">
        <f t="shared" si="294"/>
        <v>0</v>
      </c>
      <c r="T1325" s="564">
        <f t="shared" si="295"/>
        <v>0</v>
      </c>
      <c r="U1325" s="564">
        <f t="shared" si="296"/>
        <v>0</v>
      </c>
      <c r="V1325" s="564">
        <f t="shared" si="297"/>
        <v>0</v>
      </c>
      <c r="W1325" s="564">
        <f t="shared" si="298"/>
        <v>0</v>
      </c>
      <c r="X1325" s="564">
        <f t="shared" si="299"/>
        <v>0.25</v>
      </c>
      <c r="Y1325" s="565">
        <f t="shared" si="300"/>
        <v>0.25</v>
      </c>
      <c r="Z1325" s="547"/>
      <c r="AA1325" s="548">
        <v>0.91111111111111098</v>
      </c>
      <c r="AB1325" s="566">
        <f t="shared" si="301"/>
        <v>0.5</v>
      </c>
      <c r="AC1325" s="566">
        <f t="shared" si="302"/>
        <v>0.5</v>
      </c>
      <c r="AD1325" s="566">
        <f t="shared" si="303"/>
        <v>0.5</v>
      </c>
      <c r="AE1325" s="566">
        <f t="shared" si="304"/>
        <v>0.5</v>
      </c>
      <c r="AF1325" s="566">
        <f t="shared" si="305"/>
        <v>0.5</v>
      </c>
      <c r="AG1325" s="566">
        <f t="shared" si="306"/>
        <v>0.5</v>
      </c>
      <c r="AH1325" s="567">
        <f t="shared" si="307"/>
        <v>0.5</v>
      </c>
    </row>
    <row r="1326" spans="18:34" x14ac:dyDescent="0.25">
      <c r="R1326" s="548">
        <v>0.91180555555555498</v>
      </c>
      <c r="S1326" s="564">
        <f t="shared" si="294"/>
        <v>0</v>
      </c>
      <c r="T1326" s="564">
        <f t="shared" si="295"/>
        <v>0</v>
      </c>
      <c r="U1326" s="564">
        <f t="shared" si="296"/>
        <v>0</v>
      </c>
      <c r="V1326" s="564">
        <f t="shared" si="297"/>
        <v>0</v>
      </c>
      <c r="W1326" s="564">
        <f t="shared" si="298"/>
        <v>0</v>
      </c>
      <c r="X1326" s="564">
        <f t="shared" si="299"/>
        <v>0.25</v>
      </c>
      <c r="Y1326" s="565">
        <f t="shared" si="300"/>
        <v>0.25</v>
      </c>
      <c r="Z1326" s="547"/>
      <c r="AA1326" s="548">
        <v>0.91180555555555498</v>
      </c>
      <c r="AB1326" s="566">
        <f t="shared" si="301"/>
        <v>0.5</v>
      </c>
      <c r="AC1326" s="566">
        <f t="shared" si="302"/>
        <v>0.5</v>
      </c>
      <c r="AD1326" s="566">
        <f t="shared" si="303"/>
        <v>0.5</v>
      </c>
      <c r="AE1326" s="566">
        <f t="shared" si="304"/>
        <v>0.5</v>
      </c>
      <c r="AF1326" s="566">
        <f t="shared" si="305"/>
        <v>0.5</v>
      </c>
      <c r="AG1326" s="566">
        <f t="shared" si="306"/>
        <v>0.5</v>
      </c>
      <c r="AH1326" s="567">
        <f t="shared" si="307"/>
        <v>0.5</v>
      </c>
    </row>
    <row r="1327" spans="18:34" x14ac:dyDescent="0.25">
      <c r="R1327" s="548">
        <v>0.91249999999999998</v>
      </c>
      <c r="S1327" s="564">
        <f t="shared" si="294"/>
        <v>0</v>
      </c>
      <c r="T1327" s="564">
        <f t="shared" si="295"/>
        <v>0</v>
      </c>
      <c r="U1327" s="564">
        <f t="shared" si="296"/>
        <v>0</v>
      </c>
      <c r="V1327" s="564">
        <f t="shared" si="297"/>
        <v>0</v>
      </c>
      <c r="W1327" s="564">
        <f t="shared" si="298"/>
        <v>0</v>
      </c>
      <c r="X1327" s="564">
        <f t="shared" si="299"/>
        <v>0.25</v>
      </c>
      <c r="Y1327" s="565">
        <f t="shared" si="300"/>
        <v>0.25</v>
      </c>
      <c r="Z1327" s="547"/>
      <c r="AA1327" s="548">
        <v>0.91249999999999998</v>
      </c>
      <c r="AB1327" s="566">
        <f t="shared" si="301"/>
        <v>0.5</v>
      </c>
      <c r="AC1327" s="566">
        <f t="shared" si="302"/>
        <v>0.5</v>
      </c>
      <c r="AD1327" s="566">
        <f t="shared" si="303"/>
        <v>0.5</v>
      </c>
      <c r="AE1327" s="566">
        <f t="shared" si="304"/>
        <v>0.5</v>
      </c>
      <c r="AF1327" s="566">
        <f t="shared" si="305"/>
        <v>0.5</v>
      </c>
      <c r="AG1327" s="566">
        <f t="shared" si="306"/>
        <v>0.5</v>
      </c>
      <c r="AH1327" s="567">
        <f t="shared" si="307"/>
        <v>0.5</v>
      </c>
    </row>
    <row r="1328" spans="18:34" x14ac:dyDescent="0.25">
      <c r="R1328" s="548">
        <v>0.91319444444444398</v>
      </c>
      <c r="S1328" s="564">
        <f t="shared" si="294"/>
        <v>0</v>
      </c>
      <c r="T1328" s="564">
        <f t="shared" si="295"/>
        <v>0</v>
      </c>
      <c r="U1328" s="564">
        <f t="shared" si="296"/>
        <v>0</v>
      </c>
      <c r="V1328" s="564">
        <f t="shared" si="297"/>
        <v>0</v>
      </c>
      <c r="W1328" s="564">
        <f t="shared" si="298"/>
        <v>0</v>
      </c>
      <c r="X1328" s="564">
        <f t="shared" si="299"/>
        <v>0.25</v>
      </c>
      <c r="Y1328" s="565">
        <f t="shared" si="300"/>
        <v>0.25</v>
      </c>
      <c r="Z1328" s="547"/>
      <c r="AA1328" s="548">
        <v>0.91319444444444398</v>
      </c>
      <c r="AB1328" s="566">
        <f t="shared" si="301"/>
        <v>0.5</v>
      </c>
      <c r="AC1328" s="566">
        <f t="shared" si="302"/>
        <v>0.5</v>
      </c>
      <c r="AD1328" s="566">
        <f t="shared" si="303"/>
        <v>0.5</v>
      </c>
      <c r="AE1328" s="566">
        <f t="shared" si="304"/>
        <v>0.5</v>
      </c>
      <c r="AF1328" s="566">
        <f t="shared" si="305"/>
        <v>0.5</v>
      </c>
      <c r="AG1328" s="566">
        <f t="shared" si="306"/>
        <v>0.5</v>
      </c>
      <c r="AH1328" s="567">
        <f t="shared" si="307"/>
        <v>0.5</v>
      </c>
    </row>
    <row r="1329" spans="18:34" x14ac:dyDescent="0.25">
      <c r="R1329" s="548">
        <v>0.91388888888888897</v>
      </c>
      <c r="S1329" s="564">
        <f t="shared" si="294"/>
        <v>0</v>
      </c>
      <c r="T1329" s="564">
        <f t="shared" si="295"/>
        <v>0</v>
      </c>
      <c r="U1329" s="564">
        <f t="shared" si="296"/>
        <v>0</v>
      </c>
      <c r="V1329" s="564">
        <f t="shared" si="297"/>
        <v>0</v>
      </c>
      <c r="W1329" s="564">
        <f t="shared" si="298"/>
        <v>0</v>
      </c>
      <c r="X1329" s="564">
        <f t="shared" si="299"/>
        <v>0.25</v>
      </c>
      <c r="Y1329" s="565">
        <f t="shared" si="300"/>
        <v>0.25</v>
      </c>
      <c r="Z1329" s="547"/>
      <c r="AA1329" s="548">
        <v>0.91388888888888897</v>
      </c>
      <c r="AB1329" s="566">
        <f t="shared" si="301"/>
        <v>0.5</v>
      </c>
      <c r="AC1329" s="566">
        <f t="shared" si="302"/>
        <v>0.5</v>
      </c>
      <c r="AD1329" s="566">
        <f t="shared" si="303"/>
        <v>0.5</v>
      </c>
      <c r="AE1329" s="566">
        <f t="shared" si="304"/>
        <v>0.5</v>
      </c>
      <c r="AF1329" s="566">
        <f t="shared" si="305"/>
        <v>0.5</v>
      </c>
      <c r="AG1329" s="566">
        <f t="shared" si="306"/>
        <v>0.5</v>
      </c>
      <c r="AH1329" s="567">
        <f t="shared" si="307"/>
        <v>0.5</v>
      </c>
    </row>
    <row r="1330" spans="18:34" x14ac:dyDescent="0.25">
      <c r="R1330" s="548">
        <v>0.91458333333333297</v>
      </c>
      <c r="S1330" s="564">
        <f t="shared" si="294"/>
        <v>0</v>
      </c>
      <c r="T1330" s="564">
        <f t="shared" si="295"/>
        <v>0</v>
      </c>
      <c r="U1330" s="564">
        <f t="shared" si="296"/>
        <v>0</v>
      </c>
      <c r="V1330" s="564">
        <f t="shared" si="297"/>
        <v>0</v>
      </c>
      <c r="W1330" s="564">
        <f t="shared" si="298"/>
        <v>0</v>
      </c>
      <c r="X1330" s="564">
        <f t="shared" si="299"/>
        <v>0.25</v>
      </c>
      <c r="Y1330" s="565">
        <f t="shared" si="300"/>
        <v>0.25</v>
      </c>
      <c r="Z1330" s="547"/>
      <c r="AA1330" s="548">
        <v>0.91458333333333297</v>
      </c>
      <c r="AB1330" s="566">
        <f t="shared" si="301"/>
        <v>0.5</v>
      </c>
      <c r="AC1330" s="566">
        <f t="shared" si="302"/>
        <v>0.5</v>
      </c>
      <c r="AD1330" s="566">
        <f t="shared" si="303"/>
        <v>0.5</v>
      </c>
      <c r="AE1330" s="566">
        <f t="shared" si="304"/>
        <v>0.5</v>
      </c>
      <c r="AF1330" s="566">
        <f t="shared" si="305"/>
        <v>0.5</v>
      </c>
      <c r="AG1330" s="566">
        <f t="shared" si="306"/>
        <v>0.5</v>
      </c>
      <c r="AH1330" s="567">
        <f t="shared" si="307"/>
        <v>0.5</v>
      </c>
    </row>
    <row r="1331" spans="18:34" x14ac:dyDescent="0.25">
      <c r="R1331" s="548">
        <v>0.91527777777777697</v>
      </c>
      <c r="S1331" s="564">
        <f t="shared" si="294"/>
        <v>0</v>
      </c>
      <c r="T1331" s="564">
        <f t="shared" si="295"/>
        <v>0</v>
      </c>
      <c r="U1331" s="564">
        <f t="shared" si="296"/>
        <v>0</v>
      </c>
      <c r="V1331" s="564">
        <f t="shared" si="297"/>
        <v>0</v>
      </c>
      <c r="W1331" s="564">
        <f t="shared" si="298"/>
        <v>0</v>
      </c>
      <c r="X1331" s="564">
        <f t="shared" si="299"/>
        <v>0.25</v>
      </c>
      <c r="Y1331" s="565">
        <f t="shared" si="300"/>
        <v>0.25</v>
      </c>
      <c r="Z1331" s="547"/>
      <c r="AA1331" s="548">
        <v>0.91527777777777697</v>
      </c>
      <c r="AB1331" s="566">
        <f t="shared" si="301"/>
        <v>0.5</v>
      </c>
      <c r="AC1331" s="566">
        <f t="shared" si="302"/>
        <v>0.5</v>
      </c>
      <c r="AD1331" s="566">
        <f t="shared" si="303"/>
        <v>0.5</v>
      </c>
      <c r="AE1331" s="566">
        <f t="shared" si="304"/>
        <v>0.5</v>
      </c>
      <c r="AF1331" s="566">
        <f t="shared" si="305"/>
        <v>0.5</v>
      </c>
      <c r="AG1331" s="566">
        <f t="shared" si="306"/>
        <v>0.5</v>
      </c>
      <c r="AH1331" s="567">
        <f t="shared" si="307"/>
        <v>0.5</v>
      </c>
    </row>
    <row r="1332" spans="18:34" x14ac:dyDescent="0.25">
      <c r="R1332" s="548">
        <v>0.91597222222222197</v>
      </c>
      <c r="S1332" s="564">
        <f t="shared" si="294"/>
        <v>0</v>
      </c>
      <c r="T1332" s="564">
        <f t="shared" si="295"/>
        <v>0</v>
      </c>
      <c r="U1332" s="564">
        <f t="shared" si="296"/>
        <v>0</v>
      </c>
      <c r="V1332" s="564">
        <f t="shared" si="297"/>
        <v>0</v>
      </c>
      <c r="W1332" s="564">
        <f t="shared" si="298"/>
        <v>0</v>
      </c>
      <c r="X1332" s="564">
        <f t="shared" si="299"/>
        <v>0.25</v>
      </c>
      <c r="Y1332" s="565">
        <f t="shared" si="300"/>
        <v>0.25</v>
      </c>
      <c r="Z1332" s="547"/>
      <c r="AA1332" s="548">
        <v>0.91597222222222197</v>
      </c>
      <c r="AB1332" s="566">
        <f t="shared" si="301"/>
        <v>0.5</v>
      </c>
      <c r="AC1332" s="566">
        <f t="shared" si="302"/>
        <v>0.5</v>
      </c>
      <c r="AD1332" s="566">
        <f t="shared" si="303"/>
        <v>0.5</v>
      </c>
      <c r="AE1332" s="566">
        <f t="shared" si="304"/>
        <v>0.5</v>
      </c>
      <c r="AF1332" s="566">
        <f t="shared" si="305"/>
        <v>0.5</v>
      </c>
      <c r="AG1332" s="566">
        <f t="shared" si="306"/>
        <v>0.5</v>
      </c>
      <c r="AH1332" s="567">
        <f t="shared" si="307"/>
        <v>0.5</v>
      </c>
    </row>
    <row r="1333" spans="18:34" x14ac:dyDescent="0.25">
      <c r="R1333" s="548">
        <v>0.91666666666666596</v>
      </c>
      <c r="S1333" s="564">
        <f t="shared" si="294"/>
        <v>0</v>
      </c>
      <c r="T1333" s="564">
        <f t="shared" si="295"/>
        <v>0</v>
      </c>
      <c r="U1333" s="564">
        <f t="shared" si="296"/>
        <v>0</v>
      </c>
      <c r="V1333" s="564">
        <f t="shared" si="297"/>
        <v>0</v>
      </c>
      <c r="W1333" s="564">
        <f t="shared" si="298"/>
        <v>0</v>
      </c>
      <c r="X1333" s="564">
        <f t="shared" si="299"/>
        <v>0.25</v>
      </c>
      <c r="Y1333" s="565">
        <f t="shared" si="300"/>
        <v>0.25</v>
      </c>
      <c r="Z1333" s="547"/>
      <c r="AA1333" s="548">
        <v>0.91666666666666596</v>
      </c>
      <c r="AB1333" s="566">
        <f t="shared" si="301"/>
        <v>0.5</v>
      </c>
      <c r="AC1333" s="566">
        <f t="shared" si="302"/>
        <v>0.5</v>
      </c>
      <c r="AD1333" s="566">
        <f t="shared" si="303"/>
        <v>0.5</v>
      </c>
      <c r="AE1333" s="566">
        <f t="shared" si="304"/>
        <v>0.5</v>
      </c>
      <c r="AF1333" s="566">
        <f t="shared" si="305"/>
        <v>0.5</v>
      </c>
      <c r="AG1333" s="566">
        <f t="shared" si="306"/>
        <v>0.5</v>
      </c>
      <c r="AH1333" s="567">
        <f t="shared" si="307"/>
        <v>0.5</v>
      </c>
    </row>
    <row r="1334" spans="18:34" x14ac:dyDescent="0.25">
      <c r="R1334" s="548">
        <v>0.91736111111111096</v>
      </c>
      <c r="S1334" s="564">
        <f t="shared" si="294"/>
        <v>0</v>
      </c>
      <c r="T1334" s="564">
        <f t="shared" si="295"/>
        <v>0</v>
      </c>
      <c r="U1334" s="564">
        <f t="shared" si="296"/>
        <v>0</v>
      </c>
      <c r="V1334" s="564">
        <f t="shared" si="297"/>
        <v>0</v>
      </c>
      <c r="W1334" s="564">
        <f t="shared" si="298"/>
        <v>0</v>
      </c>
      <c r="X1334" s="564">
        <f t="shared" si="299"/>
        <v>0.25</v>
      </c>
      <c r="Y1334" s="565">
        <f t="shared" si="300"/>
        <v>0.25</v>
      </c>
      <c r="Z1334" s="547"/>
      <c r="AA1334" s="548">
        <v>0.91736111111111096</v>
      </c>
      <c r="AB1334" s="566">
        <f t="shared" si="301"/>
        <v>0.5</v>
      </c>
      <c r="AC1334" s="566">
        <f t="shared" si="302"/>
        <v>0.5</v>
      </c>
      <c r="AD1334" s="566">
        <f t="shared" si="303"/>
        <v>0.5</v>
      </c>
      <c r="AE1334" s="566">
        <f t="shared" si="304"/>
        <v>0.5</v>
      </c>
      <c r="AF1334" s="566">
        <f t="shared" si="305"/>
        <v>0.5</v>
      </c>
      <c r="AG1334" s="566">
        <f t="shared" si="306"/>
        <v>0.5</v>
      </c>
      <c r="AH1334" s="567">
        <f t="shared" si="307"/>
        <v>0.5</v>
      </c>
    </row>
    <row r="1335" spans="18:34" x14ac:dyDescent="0.25">
      <c r="R1335" s="548">
        <v>0.91805555555555496</v>
      </c>
      <c r="S1335" s="564">
        <f t="shared" si="294"/>
        <v>0</v>
      </c>
      <c r="T1335" s="564">
        <f t="shared" si="295"/>
        <v>0</v>
      </c>
      <c r="U1335" s="564">
        <f t="shared" si="296"/>
        <v>0</v>
      </c>
      <c r="V1335" s="564">
        <f t="shared" si="297"/>
        <v>0</v>
      </c>
      <c r="W1335" s="564">
        <f t="shared" si="298"/>
        <v>0</v>
      </c>
      <c r="X1335" s="564">
        <f t="shared" si="299"/>
        <v>0.25</v>
      </c>
      <c r="Y1335" s="565">
        <f t="shared" si="300"/>
        <v>0.25</v>
      </c>
      <c r="Z1335" s="547"/>
      <c r="AA1335" s="548">
        <v>0.91805555555555496</v>
      </c>
      <c r="AB1335" s="566">
        <f t="shared" si="301"/>
        <v>0.5</v>
      </c>
      <c r="AC1335" s="566">
        <f t="shared" si="302"/>
        <v>0.5</v>
      </c>
      <c r="AD1335" s="566">
        <f t="shared" si="303"/>
        <v>0.5</v>
      </c>
      <c r="AE1335" s="566">
        <f t="shared" si="304"/>
        <v>0.5</v>
      </c>
      <c r="AF1335" s="566">
        <f t="shared" si="305"/>
        <v>0.5</v>
      </c>
      <c r="AG1335" s="566">
        <f t="shared" si="306"/>
        <v>0.5</v>
      </c>
      <c r="AH1335" s="567">
        <f t="shared" si="307"/>
        <v>0.5</v>
      </c>
    </row>
    <row r="1336" spans="18:34" x14ac:dyDescent="0.25">
      <c r="R1336" s="548">
        <v>0.91874999999999996</v>
      </c>
      <c r="S1336" s="564">
        <f t="shared" si="294"/>
        <v>0</v>
      </c>
      <c r="T1336" s="564">
        <f t="shared" si="295"/>
        <v>0</v>
      </c>
      <c r="U1336" s="564">
        <f t="shared" si="296"/>
        <v>0</v>
      </c>
      <c r="V1336" s="564">
        <f t="shared" si="297"/>
        <v>0</v>
      </c>
      <c r="W1336" s="564">
        <f t="shared" si="298"/>
        <v>0</v>
      </c>
      <c r="X1336" s="564">
        <f t="shared" si="299"/>
        <v>0.25</v>
      </c>
      <c r="Y1336" s="565">
        <f t="shared" si="300"/>
        <v>0.25</v>
      </c>
      <c r="Z1336" s="547"/>
      <c r="AA1336" s="548">
        <v>0.91874999999999996</v>
      </c>
      <c r="AB1336" s="566">
        <f t="shared" si="301"/>
        <v>0.5</v>
      </c>
      <c r="AC1336" s="566">
        <f t="shared" si="302"/>
        <v>0.5</v>
      </c>
      <c r="AD1336" s="566">
        <f t="shared" si="303"/>
        <v>0.5</v>
      </c>
      <c r="AE1336" s="566">
        <f t="shared" si="304"/>
        <v>0.5</v>
      </c>
      <c r="AF1336" s="566">
        <f t="shared" si="305"/>
        <v>0.5</v>
      </c>
      <c r="AG1336" s="566">
        <f t="shared" si="306"/>
        <v>0.5</v>
      </c>
      <c r="AH1336" s="567">
        <f t="shared" si="307"/>
        <v>0.5</v>
      </c>
    </row>
    <row r="1337" spans="18:34" x14ac:dyDescent="0.25">
      <c r="R1337" s="548">
        <v>0.91944444444444395</v>
      </c>
      <c r="S1337" s="564">
        <f t="shared" si="294"/>
        <v>0</v>
      </c>
      <c r="T1337" s="564">
        <f t="shared" si="295"/>
        <v>0</v>
      </c>
      <c r="U1337" s="564">
        <f t="shared" si="296"/>
        <v>0</v>
      </c>
      <c r="V1337" s="564">
        <f t="shared" si="297"/>
        <v>0</v>
      </c>
      <c r="W1337" s="564">
        <f t="shared" si="298"/>
        <v>0</v>
      </c>
      <c r="X1337" s="564">
        <f t="shared" si="299"/>
        <v>0.25</v>
      </c>
      <c r="Y1337" s="565">
        <f t="shared" si="300"/>
        <v>0.25</v>
      </c>
      <c r="Z1337" s="547"/>
      <c r="AA1337" s="548">
        <v>0.91944444444444395</v>
      </c>
      <c r="AB1337" s="566">
        <f t="shared" si="301"/>
        <v>0.5</v>
      </c>
      <c r="AC1337" s="566">
        <f t="shared" si="302"/>
        <v>0.5</v>
      </c>
      <c r="AD1337" s="566">
        <f t="shared" si="303"/>
        <v>0.5</v>
      </c>
      <c r="AE1337" s="566">
        <f t="shared" si="304"/>
        <v>0.5</v>
      </c>
      <c r="AF1337" s="566">
        <f t="shared" si="305"/>
        <v>0.5</v>
      </c>
      <c r="AG1337" s="566">
        <f t="shared" si="306"/>
        <v>0.5</v>
      </c>
      <c r="AH1337" s="567">
        <f t="shared" si="307"/>
        <v>0.5</v>
      </c>
    </row>
    <row r="1338" spans="18:34" x14ac:dyDescent="0.25">
      <c r="R1338" s="548">
        <v>0.92013888888888895</v>
      </c>
      <c r="S1338" s="564">
        <f t="shared" si="294"/>
        <v>0</v>
      </c>
      <c r="T1338" s="564">
        <f t="shared" si="295"/>
        <v>0</v>
      </c>
      <c r="U1338" s="564">
        <f t="shared" si="296"/>
        <v>0</v>
      </c>
      <c r="V1338" s="564">
        <f t="shared" si="297"/>
        <v>0</v>
      </c>
      <c r="W1338" s="564">
        <f t="shared" si="298"/>
        <v>0</v>
      </c>
      <c r="X1338" s="564">
        <f t="shared" si="299"/>
        <v>0.25</v>
      </c>
      <c r="Y1338" s="565">
        <f t="shared" si="300"/>
        <v>0.25</v>
      </c>
      <c r="Z1338" s="547"/>
      <c r="AA1338" s="548">
        <v>0.92013888888888895</v>
      </c>
      <c r="AB1338" s="566">
        <f t="shared" si="301"/>
        <v>0.5</v>
      </c>
      <c r="AC1338" s="566">
        <f t="shared" si="302"/>
        <v>0.5</v>
      </c>
      <c r="AD1338" s="566">
        <f t="shared" si="303"/>
        <v>0.5</v>
      </c>
      <c r="AE1338" s="566">
        <f t="shared" si="304"/>
        <v>0.5</v>
      </c>
      <c r="AF1338" s="566">
        <f t="shared" si="305"/>
        <v>0.5</v>
      </c>
      <c r="AG1338" s="566">
        <f t="shared" si="306"/>
        <v>0.5</v>
      </c>
      <c r="AH1338" s="567">
        <f t="shared" si="307"/>
        <v>0.5</v>
      </c>
    </row>
    <row r="1339" spans="18:34" x14ac:dyDescent="0.25">
      <c r="R1339" s="548">
        <v>0.92083333333333295</v>
      </c>
      <c r="S1339" s="564">
        <f t="shared" si="294"/>
        <v>0</v>
      </c>
      <c r="T1339" s="564">
        <f t="shared" si="295"/>
        <v>0</v>
      </c>
      <c r="U1339" s="564">
        <f t="shared" si="296"/>
        <v>0</v>
      </c>
      <c r="V1339" s="564">
        <f t="shared" si="297"/>
        <v>0</v>
      </c>
      <c r="W1339" s="564">
        <f t="shared" si="298"/>
        <v>0</v>
      </c>
      <c r="X1339" s="564">
        <f t="shared" si="299"/>
        <v>0.25</v>
      </c>
      <c r="Y1339" s="565">
        <f t="shared" si="300"/>
        <v>0.25</v>
      </c>
      <c r="Z1339" s="547"/>
      <c r="AA1339" s="548">
        <v>0.92083333333333295</v>
      </c>
      <c r="AB1339" s="566">
        <f t="shared" si="301"/>
        <v>0.5</v>
      </c>
      <c r="AC1339" s="566">
        <f t="shared" si="302"/>
        <v>0.5</v>
      </c>
      <c r="AD1339" s="566">
        <f t="shared" si="303"/>
        <v>0.5</v>
      </c>
      <c r="AE1339" s="566">
        <f t="shared" si="304"/>
        <v>0.5</v>
      </c>
      <c r="AF1339" s="566">
        <f t="shared" si="305"/>
        <v>0.5</v>
      </c>
      <c r="AG1339" s="566">
        <f t="shared" si="306"/>
        <v>0.5</v>
      </c>
      <c r="AH1339" s="567">
        <f t="shared" si="307"/>
        <v>0.5</v>
      </c>
    </row>
    <row r="1340" spans="18:34" x14ac:dyDescent="0.25">
      <c r="R1340" s="548">
        <v>0.92152777777777695</v>
      </c>
      <c r="S1340" s="564">
        <f t="shared" si="294"/>
        <v>0</v>
      </c>
      <c r="T1340" s="564">
        <f t="shared" si="295"/>
        <v>0</v>
      </c>
      <c r="U1340" s="564">
        <f t="shared" si="296"/>
        <v>0</v>
      </c>
      <c r="V1340" s="564">
        <f t="shared" si="297"/>
        <v>0</v>
      </c>
      <c r="W1340" s="564">
        <f t="shared" si="298"/>
        <v>0</v>
      </c>
      <c r="X1340" s="564">
        <f t="shared" si="299"/>
        <v>0.25</v>
      </c>
      <c r="Y1340" s="565">
        <f t="shared" si="300"/>
        <v>0.25</v>
      </c>
      <c r="Z1340" s="547"/>
      <c r="AA1340" s="548">
        <v>0.92152777777777695</v>
      </c>
      <c r="AB1340" s="566">
        <f t="shared" si="301"/>
        <v>0.5</v>
      </c>
      <c r="AC1340" s="566">
        <f t="shared" si="302"/>
        <v>0.5</v>
      </c>
      <c r="AD1340" s="566">
        <f t="shared" si="303"/>
        <v>0.5</v>
      </c>
      <c r="AE1340" s="566">
        <f t="shared" si="304"/>
        <v>0.5</v>
      </c>
      <c r="AF1340" s="566">
        <f t="shared" si="305"/>
        <v>0.5</v>
      </c>
      <c r="AG1340" s="566">
        <f t="shared" si="306"/>
        <v>0.5</v>
      </c>
      <c r="AH1340" s="567">
        <f t="shared" si="307"/>
        <v>0.5</v>
      </c>
    </row>
    <row r="1341" spans="18:34" x14ac:dyDescent="0.25">
      <c r="R1341" s="548">
        <v>0.92222222222222205</v>
      </c>
      <c r="S1341" s="564">
        <f t="shared" si="294"/>
        <v>0</v>
      </c>
      <c r="T1341" s="564">
        <f t="shared" si="295"/>
        <v>0</v>
      </c>
      <c r="U1341" s="564">
        <f t="shared" si="296"/>
        <v>0</v>
      </c>
      <c r="V1341" s="564">
        <f t="shared" si="297"/>
        <v>0</v>
      </c>
      <c r="W1341" s="564">
        <f t="shared" si="298"/>
        <v>0</v>
      </c>
      <c r="X1341" s="564">
        <f t="shared" si="299"/>
        <v>0.25</v>
      </c>
      <c r="Y1341" s="565">
        <f t="shared" si="300"/>
        <v>0.25</v>
      </c>
      <c r="Z1341" s="547"/>
      <c r="AA1341" s="548">
        <v>0.92222222222222205</v>
      </c>
      <c r="AB1341" s="566">
        <f t="shared" si="301"/>
        <v>0.5</v>
      </c>
      <c r="AC1341" s="566">
        <f t="shared" si="302"/>
        <v>0.5</v>
      </c>
      <c r="AD1341" s="566">
        <f t="shared" si="303"/>
        <v>0.5</v>
      </c>
      <c r="AE1341" s="566">
        <f t="shared" si="304"/>
        <v>0.5</v>
      </c>
      <c r="AF1341" s="566">
        <f t="shared" si="305"/>
        <v>0.5</v>
      </c>
      <c r="AG1341" s="566">
        <f t="shared" si="306"/>
        <v>0.5</v>
      </c>
      <c r="AH1341" s="567">
        <f t="shared" si="307"/>
        <v>0.5</v>
      </c>
    </row>
    <row r="1342" spans="18:34" x14ac:dyDescent="0.25">
      <c r="R1342" s="548">
        <v>0.92291666666666605</v>
      </c>
      <c r="S1342" s="564">
        <f t="shared" si="294"/>
        <v>0</v>
      </c>
      <c r="T1342" s="564">
        <f t="shared" si="295"/>
        <v>0</v>
      </c>
      <c r="U1342" s="564">
        <f t="shared" si="296"/>
        <v>0</v>
      </c>
      <c r="V1342" s="564">
        <f t="shared" si="297"/>
        <v>0</v>
      </c>
      <c r="W1342" s="564">
        <f t="shared" si="298"/>
        <v>0</v>
      </c>
      <c r="X1342" s="564">
        <f t="shared" si="299"/>
        <v>0.25</v>
      </c>
      <c r="Y1342" s="565">
        <f t="shared" si="300"/>
        <v>0.25</v>
      </c>
      <c r="Z1342" s="547"/>
      <c r="AA1342" s="548">
        <v>0.92291666666666605</v>
      </c>
      <c r="AB1342" s="566">
        <f t="shared" si="301"/>
        <v>0.5</v>
      </c>
      <c r="AC1342" s="566">
        <f t="shared" si="302"/>
        <v>0.5</v>
      </c>
      <c r="AD1342" s="566">
        <f t="shared" si="303"/>
        <v>0.5</v>
      </c>
      <c r="AE1342" s="566">
        <f t="shared" si="304"/>
        <v>0.5</v>
      </c>
      <c r="AF1342" s="566">
        <f t="shared" si="305"/>
        <v>0.5</v>
      </c>
      <c r="AG1342" s="566">
        <f t="shared" si="306"/>
        <v>0.5</v>
      </c>
      <c r="AH1342" s="567">
        <f t="shared" si="307"/>
        <v>0.5</v>
      </c>
    </row>
    <row r="1343" spans="18:34" x14ac:dyDescent="0.25">
      <c r="R1343" s="548">
        <v>0.92361111111111105</v>
      </c>
      <c r="S1343" s="564">
        <f t="shared" si="294"/>
        <v>0</v>
      </c>
      <c r="T1343" s="564">
        <f t="shared" si="295"/>
        <v>0</v>
      </c>
      <c r="U1343" s="564">
        <f t="shared" si="296"/>
        <v>0</v>
      </c>
      <c r="V1343" s="564">
        <f t="shared" si="297"/>
        <v>0</v>
      </c>
      <c r="W1343" s="564">
        <f t="shared" si="298"/>
        <v>0</v>
      </c>
      <c r="X1343" s="564">
        <f t="shared" si="299"/>
        <v>0.25</v>
      </c>
      <c r="Y1343" s="565">
        <f t="shared" si="300"/>
        <v>0.25</v>
      </c>
      <c r="Z1343" s="547"/>
      <c r="AA1343" s="548">
        <v>0.92361111111111105</v>
      </c>
      <c r="AB1343" s="566">
        <f t="shared" si="301"/>
        <v>0.5</v>
      </c>
      <c r="AC1343" s="566">
        <f t="shared" si="302"/>
        <v>0.5</v>
      </c>
      <c r="AD1343" s="566">
        <f t="shared" si="303"/>
        <v>0.5</v>
      </c>
      <c r="AE1343" s="566">
        <f t="shared" si="304"/>
        <v>0.5</v>
      </c>
      <c r="AF1343" s="566">
        <f t="shared" si="305"/>
        <v>0.5</v>
      </c>
      <c r="AG1343" s="566">
        <f t="shared" si="306"/>
        <v>0.5</v>
      </c>
      <c r="AH1343" s="567">
        <f t="shared" si="307"/>
        <v>0.5</v>
      </c>
    </row>
    <row r="1344" spans="18:34" x14ac:dyDescent="0.25">
      <c r="R1344" s="548">
        <v>0.92430555555555505</v>
      </c>
      <c r="S1344" s="564">
        <f t="shared" si="294"/>
        <v>0</v>
      </c>
      <c r="T1344" s="564">
        <f t="shared" si="295"/>
        <v>0</v>
      </c>
      <c r="U1344" s="564">
        <f t="shared" si="296"/>
        <v>0</v>
      </c>
      <c r="V1344" s="564">
        <f t="shared" si="297"/>
        <v>0</v>
      </c>
      <c r="W1344" s="564">
        <f t="shared" si="298"/>
        <v>0</v>
      </c>
      <c r="X1344" s="564">
        <f t="shared" si="299"/>
        <v>0.25</v>
      </c>
      <c r="Y1344" s="565">
        <f t="shared" si="300"/>
        <v>0.25</v>
      </c>
      <c r="Z1344" s="547"/>
      <c r="AA1344" s="548">
        <v>0.92430555555555505</v>
      </c>
      <c r="AB1344" s="566">
        <f t="shared" si="301"/>
        <v>0.5</v>
      </c>
      <c r="AC1344" s="566">
        <f t="shared" si="302"/>
        <v>0.5</v>
      </c>
      <c r="AD1344" s="566">
        <f t="shared" si="303"/>
        <v>0.5</v>
      </c>
      <c r="AE1344" s="566">
        <f t="shared" si="304"/>
        <v>0.5</v>
      </c>
      <c r="AF1344" s="566">
        <f t="shared" si="305"/>
        <v>0.5</v>
      </c>
      <c r="AG1344" s="566">
        <f t="shared" si="306"/>
        <v>0.5</v>
      </c>
      <c r="AH1344" s="567">
        <f t="shared" si="307"/>
        <v>0.5</v>
      </c>
    </row>
    <row r="1345" spans="18:34" x14ac:dyDescent="0.25">
      <c r="R1345" s="548">
        <v>0.92500000000000004</v>
      </c>
      <c r="S1345" s="564">
        <f t="shared" si="294"/>
        <v>0</v>
      </c>
      <c r="T1345" s="564">
        <f t="shared" si="295"/>
        <v>0</v>
      </c>
      <c r="U1345" s="564">
        <f t="shared" si="296"/>
        <v>0</v>
      </c>
      <c r="V1345" s="564">
        <f t="shared" si="297"/>
        <v>0</v>
      </c>
      <c r="W1345" s="564">
        <f t="shared" si="298"/>
        <v>0</v>
      </c>
      <c r="X1345" s="564">
        <f t="shared" si="299"/>
        <v>0.25</v>
      </c>
      <c r="Y1345" s="565">
        <f t="shared" si="300"/>
        <v>0.25</v>
      </c>
      <c r="Z1345" s="547"/>
      <c r="AA1345" s="548">
        <v>0.92500000000000004</v>
      </c>
      <c r="AB1345" s="566">
        <f t="shared" si="301"/>
        <v>0.5</v>
      </c>
      <c r="AC1345" s="566">
        <f t="shared" si="302"/>
        <v>0.5</v>
      </c>
      <c r="AD1345" s="566">
        <f t="shared" si="303"/>
        <v>0.5</v>
      </c>
      <c r="AE1345" s="566">
        <f t="shared" si="304"/>
        <v>0.5</v>
      </c>
      <c r="AF1345" s="566">
        <f t="shared" si="305"/>
        <v>0.5</v>
      </c>
      <c r="AG1345" s="566">
        <f t="shared" si="306"/>
        <v>0.5</v>
      </c>
      <c r="AH1345" s="567">
        <f t="shared" si="307"/>
        <v>0.5</v>
      </c>
    </row>
    <row r="1346" spans="18:34" x14ac:dyDescent="0.25">
      <c r="R1346" s="548">
        <v>0.92569444444444404</v>
      </c>
      <c r="S1346" s="564">
        <f t="shared" si="294"/>
        <v>0</v>
      </c>
      <c r="T1346" s="564">
        <f t="shared" si="295"/>
        <v>0</v>
      </c>
      <c r="U1346" s="564">
        <f t="shared" si="296"/>
        <v>0</v>
      </c>
      <c r="V1346" s="564">
        <f t="shared" si="297"/>
        <v>0</v>
      </c>
      <c r="W1346" s="564">
        <f t="shared" si="298"/>
        <v>0</v>
      </c>
      <c r="X1346" s="564">
        <f t="shared" si="299"/>
        <v>0.25</v>
      </c>
      <c r="Y1346" s="565">
        <f t="shared" si="300"/>
        <v>0.25</v>
      </c>
      <c r="Z1346" s="547"/>
      <c r="AA1346" s="548">
        <v>0.92569444444444404</v>
      </c>
      <c r="AB1346" s="566">
        <f t="shared" si="301"/>
        <v>0.5</v>
      </c>
      <c r="AC1346" s="566">
        <f t="shared" si="302"/>
        <v>0.5</v>
      </c>
      <c r="AD1346" s="566">
        <f t="shared" si="303"/>
        <v>0.5</v>
      </c>
      <c r="AE1346" s="566">
        <f t="shared" si="304"/>
        <v>0.5</v>
      </c>
      <c r="AF1346" s="566">
        <f t="shared" si="305"/>
        <v>0.5</v>
      </c>
      <c r="AG1346" s="566">
        <f t="shared" si="306"/>
        <v>0.5</v>
      </c>
      <c r="AH1346" s="567">
        <f t="shared" si="307"/>
        <v>0.5</v>
      </c>
    </row>
    <row r="1347" spans="18:34" x14ac:dyDescent="0.25">
      <c r="R1347" s="548">
        <v>0.92638888888888804</v>
      </c>
      <c r="S1347" s="564">
        <f t="shared" si="294"/>
        <v>0</v>
      </c>
      <c r="T1347" s="564">
        <f t="shared" si="295"/>
        <v>0</v>
      </c>
      <c r="U1347" s="564">
        <f t="shared" si="296"/>
        <v>0</v>
      </c>
      <c r="V1347" s="564">
        <f t="shared" si="297"/>
        <v>0</v>
      </c>
      <c r="W1347" s="564">
        <f t="shared" si="298"/>
        <v>0</v>
      </c>
      <c r="X1347" s="564">
        <f t="shared" si="299"/>
        <v>0.25</v>
      </c>
      <c r="Y1347" s="565">
        <f t="shared" si="300"/>
        <v>0.25</v>
      </c>
      <c r="Z1347" s="547"/>
      <c r="AA1347" s="548">
        <v>0.92638888888888804</v>
      </c>
      <c r="AB1347" s="566">
        <f t="shared" si="301"/>
        <v>0.5</v>
      </c>
      <c r="AC1347" s="566">
        <f t="shared" si="302"/>
        <v>0.5</v>
      </c>
      <c r="AD1347" s="566">
        <f t="shared" si="303"/>
        <v>0.5</v>
      </c>
      <c r="AE1347" s="566">
        <f t="shared" si="304"/>
        <v>0.5</v>
      </c>
      <c r="AF1347" s="566">
        <f t="shared" si="305"/>
        <v>0.5</v>
      </c>
      <c r="AG1347" s="566">
        <f t="shared" si="306"/>
        <v>0.5</v>
      </c>
      <c r="AH1347" s="567">
        <f t="shared" si="307"/>
        <v>0.5</v>
      </c>
    </row>
    <row r="1348" spans="18:34" x14ac:dyDescent="0.25">
      <c r="R1348" s="548">
        <v>0.92708333333333304</v>
      </c>
      <c r="S1348" s="564">
        <f t="shared" si="294"/>
        <v>0</v>
      </c>
      <c r="T1348" s="564">
        <f t="shared" si="295"/>
        <v>0</v>
      </c>
      <c r="U1348" s="564">
        <f t="shared" si="296"/>
        <v>0</v>
      </c>
      <c r="V1348" s="564">
        <f t="shared" si="297"/>
        <v>0</v>
      </c>
      <c r="W1348" s="564">
        <f t="shared" si="298"/>
        <v>0</v>
      </c>
      <c r="X1348" s="564">
        <f t="shared" si="299"/>
        <v>0.25</v>
      </c>
      <c r="Y1348" s="565">
        <f t="shared" si="300"/>
        <v>0.25</v>
      </c>
      <c r="Z1348" s="547"/>
      <c r="AA1348" s="548">
        <v>0.92708333333333304</v>
      </c>
      <c r="AB1348" s="566">
        <f t="shared" si="301"/>
        <v>0.5</v>
      </c>
      <c r="AC1348" s="566">
        <f t="shared" si="302"/>
        <v>0.5</v>
      </c>
      <c r="AD1348" s="566">
        <f t="shared" si="303"/>
        <v>0.5</v>
      </c>
      <c r="AE1348" s="566">
        <f t="shared" si="304"/>
        <v>0.5</v>
      </c>
      <c r="AF1348" s="566">
        <f t="shared" si="305"/>
        <v>0.5</v>
      </c>
      <c r="AG1348" s="566">
        <f t="shared" si="306"/>
        <v>0.5</v>
      </c>
      <c r="AH1348" s="567">
        <f t="shared" si="307"/>
        <v>0.5</v>
      </c>
    </row>
    <row r="1349" spans="18:34" x14ac:dyDescent="0.25">
      <c r="R1349" s="548">
        <v>0.92777777777777704</v>
      </c>
      <c r="S1349" s="564">
        <f t="shared" si="294"/>
        <v>0</v>
      </c>
      <c r="T1349" s="564">
        <f t="shared" si="295"/>
        <v>0</v>
      </c>
      <c r="U1349" s="564">
        <f t="shared" si="296"/>
        <v>0</v>
      </c>
      <c r="V1349" s="564">
        <f t="shared" si="297"/>
        <v>0</v>
      </c>
      <c r="W1349" s="564">
        <f t="shared" si="298"/>
        <v>0</v>
      </c>
      <c r="X1349" s="564">
        <f t="shared" si="299"/>
        <v>0.25</v>
      </c>
      <c r="Y1349" s="565">
        <f t="shared" si="300"/>
        <v>0.25</v>
      </c>
      <c r="Z1349" s="547"/>
      <c r="AA1349" s="548">
        <v>0.92777777777777704</v>
      </c>
      <c r="AB1349" s="566">
        <f t="shared" si="301"/>
        <v>0.5</v>
      </c>
      <c r="AC1349" s="566">
        <f t="shared" si="302"/>
        <v>0.5</v>
      </c>
      <c r="AD1349" s="566">
        <f t="shared" si="303"/>
        <v>0.5</v>
      </c>
      <c r="AE1349" s="566">
        <f t="shared" si="304"/>
        <v>0.5</v>
      </c>
      <c r="AF1349" s="566">
        <f t="shared" si="305"/>
        <v>0.5</v>
      </c>
      <c r="AG1349" s="566">
        <f t="shared" si="306"/>
        <v>0.5</v>
      </c>
      <c r="AH1349" s="567">
        <f t="shared" si="307"/>
        <v>0.5</v>
      </c>
    </row>
    <row r="1350" spans="18:34" x14ac:dyDescent="0.25">
      <c r="R1350" s="548">
        <v>0.92847222222222203</v>
      </c>
      <c r="S1350" s="564">
        <f t="shared" si="294"/>
        <v>0</v>
      </c>
      <c r="T1350" s="564">
        <f t="shared" si="295"/>
        <v>0</v>
      </c>
      <c r="U1350" s="564">
        <f t="shared" si="296"/>
        <v>0</v>
      </c>
      <c r="V1350" s="564">
        <f t="shared" si="297"/>
        <v>0</v>
      </c>
      <c r="W1350" s="564">
        <f t="shared" si="298"/>
        <v>0</v>
      </c>
      <c r="X1350" s="564">
        <f t="shared" si="299"/>
        <v>0.25</v>
      </c>
      <c r="Y1350" s="565">
        <f t="shared" si="300"/>
        <v>0.25</v>
      </c>
      <c r="Z1350" s="547"/>
      <c r="AA1350" s="548">
        <v>0.92847222222222203</v>
      </c>
      <c r="AB1350" s="566">
        <f t="shared" si="301"/>
        <v>0.5</v>
      </c>
      <c r="AC1350" s="566">
        <f t="shared" si="302"/>
        <v>0.5</v>
      </c>
      <c r="AD1350" s="566">
        <f t="shared" si="303"/>
        <v>0.5</v>
      </c>
      <c r="AE1350" s="566">
        <f t="shared" si="304"/>
        <v>0.5</v>
      </c>
      <c r="AF1350" s="566">
        <f t="shared" si="305"/>
        <v>0.5</v>
      </c>
      <c r="AG1350" s="566">
        <f t="shared" si="306"/>
        <v>0.5</v>
      </c>
      <c r="AH1350" s="567">
        <f t="shared" si="307"/>
        <v>0.5</v>
      </c>
    </row>
    <row r="1351" spans="18:34" x14ac:dyDescent="0.25">
      <c r="R1351" s="548">
        <v>0.92916666666666603</v>
      </c>
      <c r="S1351" s="564">
        <f t="shared" si="294"/>
        <v>0</v>
      </c>
      <c r="T1351" s="564">
        <f t="shared" si="295"/>
        <v>0</v>
      </c>
      <c r="U1351" s="564">
        <f t="shared" si="296"/>
        <v>0</v>
      </c>
      <c r="V1351" s="564">
        <f t="shared" si="297"/>
        <v>0</v>
      </c>
      <c r="W1351" s="564">
        <f t="shared" si="298"/>
        <v>0</v>
      </c>
      <c r="X1351" s="564">
        <f t="shared" si="299"/>
        <v>0.25</v>
      </c>
      <c r="Y1351" s="565">
        <f t="shared" si="300"/>
        <v>0.25</v>
      </c>
      <c r="Z1351" s="547"/>
      <c r="AA1351" s="548">
        <v>0.92916666666666603</v>
      </c>
      <c r="AB1351" s="566">
        <f t="shared" si="301"/>
        <v>0.5</v>
      </c>
      <c r="AC1351" s="566">
        <f t="shared" si="302"/>
        <v>0.5</v>
      </c>
      <c r="AD1351" s="566">
        <f t="shared" si="303"/>
        <v>0.5</v>
      </c>
      <c r="AE1351" s="566">
        <f t="shared" si="304"/>
        <v>0.5</v>
      </c>
      <c r="AF1351" s="566">
        <f t="shared" si="305"/>
        <v>0.5</v>
      </c>
      <c r="AG1351" s="566">
        <f t="shared" si="306"/>
        <v>0.5</v>
      </c>
      <c r="AH1351" s="567">
        <f t="shared" si="307"/>
        <v>0.5</v>
      </c>
    </row>
    <row r="1352" spans="18:34" x14ac:dyDescent="0.25">
      <c r="R1352" s="548">
        <v>0.92986111111111103</v>
      </c>
      <c r="S1352" s="564">
        <f t="shared" si="294"/>
        <v>0</v>
      </c>
      <c r="T1352" s="564">
        <f t="shared" si="295"/>
        <v>0</v>
      </c>
      <c r="U1352" s="564">
        <f t="shared" si="296"/>
        <v>0</v>
      </c>
      <c r="V1352" s="564">
        <f t="shared" si="297"/>
        <v>0</v>
      </c>
      <c r="W1352" s="564">
        <f t="shared" si="298"/>
        <v>0</v>
      </c>
      <c r="X1352" s="564">
        <f t="shared" si="299"/>
        <v>0.25</v>
      </c>
      <c r="Y1352" s="565">
        <f t="shared" si="300"/>
        <v>0.25</v>
      </c>
      <c r="Z1352" s="547"/>
      <c r="AA1352" s="548">
        <v>0.92986111111111103</v>
      </c>
      <c r="AB1352" s="566">
        <f t="shared" si="301"/>
        <v>0.5</v>
      </c>
      <c r="AC1352" s="566">
        <f t="shared" si="302"/>
        <v>0.5</v>
      </c>
      <c r="AD1352" s="566">
        <f t="shared" si="303"/>
        <v>0.5</v>
      </c>
      <c r="AE1352" s="566">
        <f t="shared" si="304"/>
        <v>0.5</v>
      </c>
      <c r="AF1352" s="566">
        <f t="shared" si="305"/>
        <v>0.5</v>
      </c>
      <c r="AG1352" s="566">
        <f t="shared" si="306"/>
        <v>0.5</v>
      </c>
      <c r="AH1352" s="567">
        <f t="shared" si="307"/>
        <v>0.5</v>
      </c>
    </row>
    <row r="1353" spans="18:34" x14ac:dyDescent="0.25">
      <c r="R1353" s="548">
        <v>0.93055555555555503</v>
      </c>
      <c r="S1353" s="564">
        <f t="shared" si="294"/>
        <v>0</v>
      </c>
      <c r="T1353" s="564">
        <f t="shared" si="295"/>
        <v>0</v>
      </c>
      <c r="U1353" s="564">
        <f t="shared" si="296"/>
        <v>0</v>
      </c>
      <c r="V1353" s="564">
        <f t="shared" si="297"/>
        <v>0</v>
      </c>
      <c r="W1353" s="564">
        <f t="shared" si="298"/>
        <v>0</v>
      </c>
      <c r="X1353" s="564">
        <f t="shared" si="299"/>
        <v>0.25</v>
      </c>
      <c r="Y1353" s="565">
        <f t="shared" si="300"/>
        <v>0.25</v>
      </c>
      <c r="Z1353" s="547"/>
      <c r="AA1353" s="548">
        <v>0.93055555555555503</v>
      </c>
      <c r="AB1353" s="566">
        <f t="shared" si="301"/>
        <v>0.5</v>
      </c>
      <c r="AC1353" s="566">
        <f t="shared" si="302"/>
        <v>0.5</v>
      </c>
      <c r="AD1353" s="566">
        <f t="shared" si="303"/>
        <v>0.5</v>
      </c>
      <c r="AE1353" s="566">
        <f t="shared" si="304"/>
        <v>0.5</v>
      </c>
      <c r="AF1353" s="566">
        <f t="shared" si="305"/>
        <v>0.5</v>
      </c>
      <c r="AG1353" s="566">
        <f t="shared" si="306"/>
        <v>0.5</v>
      </c>
      <c r="AH1353" s="567">
        <f t="shared" si="307"/>
        <v>0.5</v>
      </c>
    </row>
    <row r="1354" spans="18:34" x14ac:dyDescent="0.25">
      <c r="R1354" s="548">
        <v>0.93125000000000002</v>
      </c>
      <c r="S1354" s="564">
        <f t="shared" si="294"/>
        <v>0</v>
      </c>
      <c r="T1354" s="564">
        <f t="shared" si="295"/>
        <v>0</v>
      </c>
      <c r="U1354" s="564">
        <f t="shared" si="296"/>
        <v>0</v>
      </c>
      <c r="V1354" s="564">
        <f t="shared" si="297"/>
        <v>0</v>
      </c>
      <c r="W1354" s="564">
        <f t="shared" si="298"/>
        <v>0</v>
      </c>
      <c r="X1354" s="564">
        <f t="shared" si="299"/>
        <v>0.25</v>
      </c>
      <c r="Y1354" s="565">
        <f t="shared" si="300"/>
        <v>0.25</v>
      </c>
      <c r="Z1354" s="547"/>
      <c r="AA1354" s="548">
        <v>0.93125000000000002</v>
      </c>
      <c r="AB1354" s="566">
        <f t="shared" si="301"/>
        <v>0.5</v>
      </c>
      <c r="AC1354" s="566">
        <f t="shared" si="302"/>
        <v>0.5</v>
      </c>
      <c r="AD1354" s="566">
        <f t="shared" si="303"/>
        <v>0.5</v>
      </c>
      <c r="AE1354" s="566">
        <f t="shared" si="304"/>
        <v>0.5</v>
      </c>
      <c r="AF1354" s="566">
        <f t="shared" si="305"/>
        <v>0.5</v>
      </c>
      <c r="AG1354" s="566">
        <f t="shared" si="306"/>
        <v>0.5</v>
      </c>
      <c r="AH1354" s="567">
        <f t="shared" si="307"/>
        <v>0.5</v>
      </c>
    </row>
    <row r="1355" spans="18:34" x14ac:dyDescent="0.25">
      <c r="R1355" s="548">
        <v>0.93194444444444402</v>
      </c>
      <c r="S1355" s="564">
        <f t="shared" ref="S1355:S1418" si="308">$S$6</f>
        <v>0</v>
      </c>
      <c r="T1355" s="564">
        <f t="shared" ref="T1355:T1418" si="309">$T$6</f>
        <v>0</v>
      </c>
      <c r="U1355" s="564">
        <f t="shared" ref="U1355:U1418" si="310">$U$6</f>
        <v>0</v>
      </c>
      <c r="V1355" s="564">
        <f t="shared" ref="V1355:V1418" si="311">$V$6</f>
        <v>0</v>
      </c>
      <c r="W1355" s="564">
        <f t="shared" ref="W1355:W1418" si="312">-$W$6</f>
        <v>0</v>
      </c>
      <c r="X1355" s="564">
        <f t="shared" ref="X1355:X1418" si="313">$X$6</f>
        <v>0.25</v>
      </c>
      <c r="Y1355" s="565">
        <f t="shared" ref="Y1355:Y1418" si="314">$Y$6</f>
        <v>0.25</v>
      </c>
      <c r="Z1355" s="547"/>
      <c r="AA1355" s="548">
        <v>0.93194444444444402</v>
      </c>
      <c r="AB1355" s="566">
        <f t="shared" ref="AB1355:AB1418" si="315">$AB$6</f>
        <v>0.5</v>
      </c>
      <c r="AC1355" s="566">
        <f t="shared" ref="AC1355:AC1418" si="316">$AC$6</f>
        <v>0.5</v>
      </c>
      <c r="AD1355" s="566">
        <f t="shared" ref="AD1355:AD1418" si="317">$AD$6</f>
        <v>0.5</v>
      </c>
      <c r="AE1355" s="566">
        <f t="shared" ref="AE1355:AE1418" si="318">$AE$6</f>
        <v>0.5</v>
      </c>
      <c r="AF1355" s="566">
        <f t="shared" ref="AF1355:AF1418" si="319">$AF$6</f>
        <v>0.5</v>
      </c>
      <c r="AG1355" s="566">
        <f t="shared" ref="AG1355:AG1418" si="320">$AG$6</f>
        <v>0.5</v>
      </c>
      <c r="AH1355" s="567">
        <f t="shared" ref="AH1355:AH1418" si="321">$AH$6</f>
        <v>0.5</v>
      </c>
    </row>
    <row r="1356" spans="18:34" x14ac:dyDescent="0.25">
      <c r="R1356" s="548">
        <v>0.93263888888888802</v>
      </c>
      <c r="S1356" s="564">
        <f t="shared" si="308"/>
        <v>0</v>
      </c>
      <c r="T1356" s="564">
        <f t="shared" si="309"/>
        <v>0</v>
      </c>
      <c r="U1356" s="564">
        <f t="shared" si="310"/>
        <v>0</v>
      </c>
      <c r="V1356" s="564">
        <f t="shared" si="311"/>
        <v>0</v>
      </c>
      <c r="W1356" s="564">
        <f t="shared" si="312"/>
        <v>0</v>
      </c>
      <c r="X1356" s="564">
        <f t="shared" si="313"/>
        <v>0.25</v>
      </c>
      <c r="Y1356" s="565">
        <f t="shared" si="314"/>
        <v>0.25</v>
      </c>
      <c r="Z1356" s="547"/>
      <c r="AA1356" s="548">
        <v>0.93263888888888802</v>
      </c>
      <c r="AB1356" s="566">
        <f t="shared" si="315"/>
        <v>0.5</v>
      </c>
      <c r="AC1356" s="566">
        <f t="shared" si="316"/>
        <v>0.5</v>
      </c>
      <c r="AD1356" s="566">
        <f t="shared" si="317"/>
        <v>0.5</v>
      </c>
      <c r="AE1356" s="566">
        <f t="shared" si="318"/>
        <v>0.5</v>
      </c>
      <c r="AF1356" s="566">
        <f t="shared" si="319"/>
        <v>0.5</v>
      </c>
      <c r="AG1356" s="566">
        <f t="shared" si="320"/>
        <v>0.5</v>
      </c>
      <c r="AH1356" s="567">
        <f t="shared" si="321"/>
        <v>0.5</v>
      </c>
    </row>
    <row r="1357" spans="18:34" x14ac:dyDescent="0.25">
      <c r="R1357" s="548">
        <v>0.93333333333333302</v>
      </c>
      <c r="S1357" s="564">
        <f t="shared" si="308"/>
        <v>0</v>
      </c>
      <c r="T1357" s="564">
        <f t="shared" si="309"/>
        <v>0</v>
      </c>
      <c r="U1357" s="564">
        <f t="shared" si="310"/>
        <v>0</v>
      </c>
      <c r="V1357" s="564">
        <f t="shared" si="311"/>
        <v>0</v>
      </c>
      <c r="W1357" s="564">
        <f t="shared" si="312"/>
        <v>0</v>
      </c>
      <c r="X1357" s="564">
        <f t="shared" si="313"/>
        <v>0.25</v>
      </c>
      <c r="Y1357" s="565">
        <f t="shared" si="314"/>
        <v>0.25</v>
      </c>
      <c r="Z1357" s="547"/>
      <c r="AA1357" s="548">
        <v>0.93333333333333302</v>
      </c>
      <c r="AB1357" s="566">
        <f t="shared" si="315"/>
        <v>0.5</v>
      </c>
      <c r="AC1357" s="566">
        <f t="shared" si="316"/>
        <v>0.5</v>
      </c>
      <c r="AD1357" s="566">
        <f t="shared" si="317"/>
        <v>0.5</v>
      </c>
      <c r="AE1357" s="566">
        <f t="shared" si="318"/>
        <v>0.5</v>
      </c>
      <c r="AF1357" s="566">
        <f t="shared" si="319"/>
        <v>0.5</v>
      </c>
      <c r="AG1357" s="566">
        <f t="shared" si="320"/>
        <v>0.5</v>
      </c>
      <c r="AH1357" s="567">
        <f t="shared" si="321"/>
        <v>0.5</v>
      </c>
    </row>
    <row r="1358" spans="18:34" x14ac:dyDescent="0.25">
      <c r="R1358" s="548">
        <v>0.93402777777777701</v>
      </c>
      <c r="S1358" s="564">
        <f t="shared" si="308"/>
        <v>0</v>
      </c>
      <c r="T1358" s="564">
        <f t="shared" si="309"/>
        <v>0</v>
      </c>
      <c r="U1358" s="564">
        <f t="shared" si="310"/>
        <v>0</v>
      </c>
      <c r="V1358" s="564">
        <f t="shared" si="311"/>
        <v>0</v>
      </c>
      <c r="W1358" s="564">
        <f t="shared" si="312"/>
        <v>0</v>
      </c>
      <c r="X1358" s="564">
        <f t="shared" si="313"/>
        <v>0.25</v>
      </c>
      <c r="Y1358" s="565">
        <f t="shared" si="314"/>
        <v>0.25</v>
      </c>
      <c r="Z1358" s="547"/>
      <c r="AA1358" s="548">
        <v>0.93402777777777701</v>
      </c>
      <c r="AB1358" s="566">
        <f t="shared" si="315"/>
        <v>0.5</v>
      </c>
      <c r="AC1358" s="566">
        <f t="shared" si="316"/>
        <v>0.5</v>
      </c>
      <c r="AD1358" s="566">
        <f t="shared" si="317"/>
        <v>0.5</v>
      </c>
      <c r="AE1358" s="566">
        <f t="shared" si="318"/>
        <v>0.5</v>
      </c>
      <c r="AF1358" s="566">
        <f t="shared" si="319"/>
        <v>0.5</v>
      </c>
      <c r="AG1358" s="566">
        <f t="shared" si="320"/>
        <v>0.5</v>
      </c>
      <c r="AH1358" s="567">
        <f t="shared" si="321"/>
        <v>0.5</v>
      </c>
    </row>
    <row r="1359" spans="18:34" x14ac:dyDescent="0.25">
      <c r="R1359" s="548">
        <v>0.93472222222222201</v>
      </c>
      <c r="S1359" s="564">
        <f t="shared" si="308"/>
        <v>0</v>
      </c>
      <c r="T1359" s="564">
        <f t="shared" si="309"/>
        <v>0</v>
      </c>
      <c r="U1359" s="564">
        <f t="shared" si="310"/>
        <v>0</v>
      </c>
      <c r="V1359" s="564">
        <f t="shared" si="311"/>
        <v>0</v>
      </c>
      <c r="W1359" s="564">
        <f t="shared" si="312"/>
        <v>0</v>
      </c>
      <c r="X1359" s="564">
        <f t="shared" si="313"/>
        <v>0.25</v>
      </c>
      <c r="Y1359" s="565">
        <f t="shared" si="314"/>
        <v>0.25</v>
      </c>
      <c r="Z1359" s="547"/>
      <c r="AA1359" s="548">
        <v>0.93472222222222201</v>
      </c>
      <c r="AB1359" s="566">
        <f t="shared" si="315"/>
        <v>0.5</v>
      </c>
      <c r="AC1359" s="566">
        <f t="shared" si="316"/>
        <v>0.5</v>
      </c>
      <c r="AD1359" s="566">
        <f t="shared" si="317"/>
        <v>0.5</v>
      </c>
      <c r="AE1359" s="566">
        <f t="shared" si="318"/>
        <v>0.5</v>
      </c>
      <c r="AF1359" s="566">
        <f t="shared" si="319"/>
        <v>0.5</v>
      </c>
      <c r="AG1359" s="566">
        <f t="shared" si="320"/>
        <v>0.5</v>
      </c>
      <c r="AH1359" s="567">
        <f t="shared" si="321"/>
        <v>0.5</v>
      </c>
    </row>
    <row r="1360" spans="18:34" x14ac:dyDescent="0.25">
      <c r="R1360" s="548">
        <v>0.93541666666666601</v>
      </c>
      <c r="S1360" s="564">
        <f t="shared" si="308"/>
        <v>0</v>
      </c>
      <c r="T1360" s="564">
        <f t="shared" si="309"/>
        <v>0</v>
      </c>
      <c r="U1360" s="564">
        <f t="shared" si="310"/>
        <v>0</v>
      </c>
      <c r="V1360" s="564">
        <f t="shared" si="311"/>
        <v>0</v>
      </c>
      <c r="W1360" s="564">
        <f t="shared" si="312"/>
        <v>0</v>
      </c>
      <c r="X1360" s="564">
        <f t="shared" si="313"/>
        <v>0.25</v>
      </c>
      <c r="Y1360" s="565">
        <f t="shared" si="314"/>
        <v>0.25</v>
      </c>
      <c r="Z1360" s="547"/>
      <c r="AA1360" s="548">
        <v>0.93541666666666601</v>
      </c>
      <c r="AB1360" s="566">
        <f t="shared" si="315"/>
        <v>0.5</v>
      </c>
      <c r="AC1360" s="566">
        <f t="shared" si="316"/>
        <v>0.5</v>
      </c>
      <c r="AD1360" s="566">
        <f t="shared" si="317"/>
        <v>0.5</v>
      </c>
      <c r="AE1360" s="566">
        <f t="shared" si="318"/>
        <v>0.5</v>
      </c>
      <c r="AF1360" s="566">
        <f t="shared" si="319"/>
        <v>0.5</v>
      </c>
      <c r="AG1360" s="566">
        <f t="shared" si="320"/>
        <v>0.5</v>
      </c>
      <c r="AH1360" s="567">
        <f t="shared" si="321"/>
        <v>0.5</v>
      </c>
    </row>
    <row r="1361" spans="18:34" x14ac:dyDescent="0.25">
      <c r="R1361" s="548">
        <v>0.93611111111111101</v>
      </c>
      <c r="S1361" s="564">
        <f t="shared" si="308"/>
        <v>0</v>
      </c>
      <c r="T1361" s="564">
        <f t="shared" si="309"/>
        <v>0</v>
      </c>
      <c r="U1361" s="564">
        <f t="shared" si="310"/>
        <v>0</v>
      </c>
      <c r="V1361" s="564">
        <f t="shared" si="311"/>
        <v>0</v>
      </c>
      <c r="W1361" s="564">
        <f t="shared" si="312"/>
        <v>0</v>
      </c>
      <c r="X1361" s="564">
        <f t="shared" si="313"/>
        <v>0.25</v>
      </c>
      <c r="Y1361" s="565">
        <f t="shared" si="314"/>
        <v>0.25</v>
      </c>
      <c r="Z1361" s="547"/>
      <c r="AA1361" s="548">
        <v>0.93611111111111101</v>
      </c>
      <c r="AB1361" s="566">
        <f t="shared" si="315"/>
        <v>0.5</v>
      </c>
      <c r="AC1361" s="566">
        <f t="shared" si="316"/>
        <v>0.5</v>
      </c>
      <c r="AD1361" s="566">
        <f t="shared" si="317"/>
        <v>0.5</v>
      </c>
      <c r="AE1361" s="566">
        <f t="shared" si="318"/>
        <v>0.5</v>
      </c>
      <c r="AF1361" s="566">
        <f t="shared" si="319"/>
        <v>0.5</v>
      </c>
      <c r="AG1361" s="566">
        <f t="shared" si="320"/>
        <v>0.5</v>
      </c>
      <c r="AH1361" s="567">
        <f t="shared" si="321"/>
        <v>0.5</v>
      </c>
    </row>
    <row r="1362" spans="18:34" x14ac:dyDescent="0.25">
      <c r="R1362" s="548">
        <v>0.936805555555555</v>
      </c>
      <c r="S1362" s="564">
        <f t="shared" si="308"/>
        <v>0</v>
      </c>
      <c r="T1362" s="564">
        <f t="shared" si="309"/>
        <v>0</v>
      </c>
      <c r="U1362" s="564">
        <f t="shared" si="310"/>
        <v>0</v>
      </c>
      <c r="V1362" s="564">
        <f t="shared" si="311"/>
        <v>0</v>
      </c>
      <c r="W1362" s="564">
        <f t="shared" si="312"/>
        <v>0</v>
      </c>
      <c r="X1362" s="564">
        <f t="shared" si="313"/>
        <v>0.25</v>
      </c>
      <c r="Y1362" s="565">
        <f t="shared" si="314"/>
        <v>0.25</v>
      </c>
      <c r="Z1362" s="547"/>
      <c r="AA1362" s="548">
        <v>0.936805555555555</v>
      </c>
      <c r="AB1362" s="566">
        <f t="shared" si="315"/>
        <v>0.5</v>
      </c>
      <c r="AC1362" s="566">
        <f t="shared" si="316"/>
        <v>0.5</v>
      </c>
      <c r="AD1362" s="566">
        <f t="shared" si="317"/>
        <v>0.5</v>
      </c>
      <c r="AE1362" s="566">
        <f t="shared" si="318"/>
        <v>0.5</v>
      </c>
      <c r="AF1362" s="566">
        <f t="shared" si="319"/>
        <v>0.5</v>
      </c>
      <c r="AG1362" s="566">
        <f t="shared" si="320"/>
        <v>0.5</v>
      </c>
      <c r="AH1362" s="567">
        <f t="shared" si="321"/>
        <v>0.5</v>
      </c>
    </row>
    <row r="1363" spans="18:34" x14ac:dyDescent="0.25">
      <c r="R1363" s="548">
        <v>0.9375</v>
      </c>
      <c r="S1363" s="564">
        <f t="shared" si="308"/>
        <v>0</v>
      </c>
      <c r="T1363" s="564">
        <f t="shared" si="309"/>
        <v>0</v>
      </c>
      <c r="U1363" s="564">
        <f t="shared" si="310"/>
        <v>0</v>
      </c>
      <c r="V1363" s="564">
        <f t="shared" si="311"/>
        <v>0</v>
      </c>
      <c r="W1363" s="564">
        <f t="shared" si="312"/>
        <v>0</v>
      </c>
      <c r="X1363" s="564">
        <f t="shared" si="313"/>
        <v>0.25</v>
      </c>
      <c r="Y1363" s="565">
        <f t="shared" si="314"/>
        <v>0.25</v>
      </c>
      <c r="Z1363" s="547"/>
      <c r="AA1363" s="548">
        <v>0.9375</v>
      </c>
      <c r="AB1363" s="566">
        <f t="shared" si="315"/>
        <v>0.5</v>
      </c>
      <c r="AC1363" s="566">
        <f t="shared" si="316"/>
        <v>0.5</v>
      </c>
      <c r="AD1363" s="566">
        <f t="shared" si="317"/>
        <v>0.5</v>
      </c>
      <c r="AE1363" s="566">
        <f t="shared" si="318"/>
        <v>0.5</v>
      </c>
      <c r="AF1363" s="566">
        <f t="shared" si="319"/>
        <v>0.5</v>
      </c>
      <c r="AG1363" s="566">
        <f t="shared" si="320"/>
        <v>0.5</v>
      </c>
      <c r="AH1363" s="567">
        <f t="shared" si="321"/>
        <v>0.5</v>
      </c>
    </row>
    <row r="1364" spans="18:34" x14ac:dyDescent="0.25">
      <c r="R1364" s="548">
        <v>0.938194444444444</v>
      </c>
      <c r="S1364" s="564">
        <f t="shared" si="308"/>
        <v>0</v>
      </c>
      <c r="T1364" s="564">
        <f t="shared" si="309"/>
        <v>0</v>
      </c>
      <c r="U1364" s="564">
        <f t="shared" si="310"/>
        <v>0</v>
      </c>
      <c r="V1364" s="564">
        <f t="shared" si="311"/>
        <v>0</v>
      </c>
      <c r="W1364" s="564">
        <f t="shared" si="312"/>
        <v>0</v>
      </c>
      <c r="X1364" s="564">
        <f t="shared" si="313"/>
        <v>0.25</v>
      </c>
      <c r="Y1364" s="565">
        <f t="shared" si="314"/>
        <v>0.25</v>
      </c>
      <c r="Z1364" s="547"/>
      <c r="AA1364" s="548">
        <v>0.938194444444444</v>
      </c>
      <c r="AB1364" s="566">
        <f t="shared" si="315"/>
        <v>0.5</v>
      </c>
      <c r="AC1364" s="566">
        <f t="shared" si="316"/>
        <v>0.5</v>
      </c>
      <c r="AD1364" s="566">
        <f t="shared" si="317"/>
        <v>0.5</v>
      </c>
      <c r="AE1364" s="566">
        <f t="shared" si="318"/>
        <v>0.5</v>
      </c>
      <c r="AF1364" s="566">
        <f t="shared" si="319"/>
        <v>0.5</v>
      </c>
      <c r="AG1364" s="566">
        <f t="shared" si="320"/>
        <v>0.5</v>
      </c>
      <c r="AH1364" s="567">
        <f t="shared" si="321"/>
        <v>0.5</v>
      </c>
    </row>
    <row r="1365" spans="18:34" x14ac:dyDescent="0.25">
      <c r="R1365" s="548">
        <v>0.938888888888888</v>
      </c>
      <c r="S1365" s="564">
        <f t="shared" si="308"/>
        <v>0</v>
      </c>
      <c r="T1365" s="564">
        <f t="shared" si="309"/>
        <v>0</v>
      </c>
      <c r="U1365" s="564">
        <f t="shared" si="310"/>
        <v>0</v>
      </c>
      <c r="V1365" s="564">
        <f t="shared" si="311"/>
        <v>0</v>
      </c>
      <c r="W1365" s="564">
        <f t="shared" si="312"/>
        <v>0</v>
      </c>
      <c r="X1365" s="564">
        <f t="shared" si="313"/>
        <v>0.25</v>
      </c>
      <c r="Y1365" s="565">
        <f t="shared" si="314"/>
        <v>0.25</v>
      </c>
      <c r="Z1365" s="547"/>
      <c r="AA1365" s="548">
        <v>0.938888888888888</v>
      </c>
      <c r="AB1365" s="566">
        <f t="shared" si="315"/>
        <v>0.5</v>
      </c>
      <c r="AC1365" s="566">
        <f t="shared" si="316"/>
        <v>0.5</v>
      </c>
      <c r="AD1365" s="566">
        <f t="shared" si="317"/>
        <v>0.5</v>
      </c>
      <c r="AE1365" s="566">
        <f t="shared" si="318"/>
        <v>0.5</v>
      </c>
      <c r="AF1365" s="566">
        <f t="shared" si="319"/>
        <v>0.5</v>
      </c>
      <c r="AG1365" s="566">
        <f t="shared" si="320"/>
        <v>0.5</v>
      </c>
      <c r="AH1365" s="567">
        <f t="shared" si="321"/>
        <v>0.5</v>
      </c>
    </row>
    <row r="1366" spans="18:34" x14ac:dyDescent="0.25">
      <c r="R1366" s="548">
        <v>0.93958333333333299</v>
      </c>
      <c r="S1366" s="564">
        <f t="shared" si="308"/>
        <v>0</v>
      </c>
      <c r="T1366" s="564">
        <f t="shared" si="309"/>
        <v>0</v>
      </c>
      <c r="U1366" s="564">
        <f t="shared" si="310"/>
        <v>0</v>
      </c>
      <c r="V1366" s="564">
        <f t="shared" si="311"/>
        <v>0</v>
      </c>
      <c r="W1366" s="564">
        <f t="shared" si="312"/>
        <v>0</v>
      </c>
      <c r="X1366" s="564">
        <f t="shared" si="313"/>
        <v>0.25</v>
      </c>
      <c r="Y1366" s="565">
        <f t="shared" si="314"/>
        <v>0.25</v>
      </c>
      <c r="Z1366" s="547"/>
      <c r="AA1366" s="548">
        <v>0.93958333333333299</v>
      </c>
      <c r="AB1366" s="566">
        <f t="shared" si="315"/>
        <v>0.5</v>
      </c>
      <c r="AC1366" s="566">
        <f t="shared" si="316"/>
        <v>0.5</v>
      </c>
      <c r="AD1366" s="566">
        <f t="shared" si="317"/>
        <v>0.5</v>
      </c>
      <c r="AE1366" s="566">
        <f t="shared" si="318"/>
        <v>0.5</v>
      </c>
      <c r="AF1366" s="566">
        <f t="shared" si="319"/>
        <v>0.5</v>
      </c>
      <c r="AG1366" s="566">
        <f t="shared" si="320"/>
        <v>0.5</v>
      </c>
      <c r="AH1366" s="567">
        <f t="shared" si="321"/>
        <v>0.5</v>
      </c>
    </row>
    <row r="1367" spans="18:34" x14ac:dyDescent="0.25">
      <c r="R1367" s="548">
        <v>0.94027777777777699</v>
      </c>
      <c r="S1367" s="564">
        <f t="shared" si="308"/>
        <v>0</v>
      </c>
      <c r="T1367" s="564">
        <f t="shared" si="309"/>
        <v>0</v>
      </c>
      <c r="U1367" s="564">
        <f t="shared" si="310"/>
        <v>0</v>
      </c>
      <c r="V1367" s="564">
        <f t="shared" si="311"/>
        <v>0</v>
      </c>
      <c r="W1367" s="564">
        <f t="shared" si="312"/>
        <v>0</v>
      </c>
      <c r="X1367" s="564">
        <f t="shared" si="313"/>
        <v>0.25</v>
      </c>
      <c r="Y1367" s="565">
        <f t="shared" si="314"/>
        <v>0.25</v>
      </c>
      <c r="Z1367" s="547"/>
      <c r="AA1367" s="548">
        <v>0.94027777777777699</v>
      </c>
      <c r="AB1367" s="566">
        <f t="shared" si="315"/>
        <v>0.5</v>
      </c>
      <c r="AC1367" s="566">
        <f t="shared" si="316"/>
        <v>0.5</v>
      </c>
      <c r="AD1367" s="566">
        <f t="shared" si="317"/>
        <v>0.5</v>
      </c>
      <c r="AE1367" s="566">
        <f t="shared" si="318"/>
        <v>0.5</v>
      </c>
      <c r="AF1367" s="566">
        <f t="shared" si="319"/>
        <v>0.5</v>
      </c>
      <c r="AG1367" s="566">
        <f t="shared" si="320"/>
        <v>0.5</v>
      </c>
      <c r="AH1367" s="567">
        <f t="shared" si="321"/>
        <v>0.5</v>
      </c>
    </row>
    <row r="1368" spans="18:34" x14ac:dyDescent="0.25">
      <c r="R1368" s="548">
        <v>0.94097222222222199</v>
      </c>
      <c r="S1368" s="564">
        <f t="shared" si="308"/>
        <v>0</v>
      </c>
      <c r="T1368" s="564">
        <f t="shared" si="309"/>
        <v>0</v>
      </c>
      <c r="U1368" s="564">
        <f t="shared" si="310"/>
        <v>0</v>
      </c>
      <c r="V1368" s="564">
        <f t="shared" si="311"/>
        <v>0</v>
      </c>
      <c r="W1368" s="564">
        <f t="shared" si="312"/>
        <v>0</v>
      </c>
      <c r="X1368" s="564">
        <f t="shared" si="313"/>
        <v>0.25</v>
      </c>
      <c r="Y1368" s="565">
        <f t="shared" si="314"/>
        <v>0.25</v>
      </c>
      <c r="Z1368" s="547"/>
      <c r="AA1368" s="548">
        <v>0.94097222222222199</v>
      </c>
      <c r="AB1368" s="566">
        <f t="shared" si="315"/>
        <v>0.5</v>
      </c>
      <c r="AC1368" s="566">
        <f t="shared" si="316"/>
        <v>0.5</v>
      </c>
      <c r="AD1368" s="566">
        <f t="shared" si="317"/>
        <v>0.5</v>
      </c>
      <c r="AE1368" s="566">
        <f t="shared" si="318"/>
        <v>0.5</v>
      </c>
      <c r="AF1368" s="566">
        <f t="shared" si="319"/>
        <v>0.5</v>
      </c>
      <c r="AG1368" s="566">
        <f t="shared" si="320"/>
        <v>0.5</v>
      </c>
      <c r="AH1368" s="567">
        <f t="shared" si="321"/>
        <v>0.5</v>
      </c>
    </row>
    <row r="1369" spans="18:34" x14ac:dyDescent="0.25">
      <c r="R1369" s="548">
        <v>0.94166666666666599</v>
      </c>
      <c r="S1369" s="564">
        <f t="shared" si="308"/>
        <v>0</v>
      </c>
      <c r="T1369" s="564">
        <f t="shared" si="309"/>
        <v>0</v>
      </c>
      <c r="U1369" s="564">
        <f t="shared" si="310"/>
        <v>0</v>
      </c>
      <c r="V1369" s="564">
        <f t="shared" si="311"/>
        <v>0</v>
      </c>
      <c r="W1369" s="564">
        <f t="shared" si="312"/>
        <v>0</v>
      </c>
      <c r="X1369" s="564">
        <f t="shared" si="313"/>
        <v>0.25</v>
      </c>
      <c r="Y1369" s="565">
        <f t="shared" si="314"/>
        <v>0.25</v>
      </c>
      <c r="Z1369" s="547"/>
      <c r="AA1369" s="548">
        <v>0.94166666666666599</v>
      </c>
      <c r="AB1369" s="566">
        <f t="shared" si="315"/>
        <v>0.5</v>
      </c>
      <c r="AC1369" s="566">
        <f t="shared" si="316"/>
        <v>0.5</v>
      </c>
      <c r="AD1369" s="566">
        <f t="shared" si="317"/>
        <v>0.5</v>
      </c>
      <c r="AE1369" s="566">
        <f t="shared" si="318"/>
        <v>0.5</v>
      </c>
      <c r="AF1369" s="566">
        <f t="shared" si="319"/>
        <v>0.5</v>
      </c>
      <c r="AG1369" s="566">
        <f t="shared" si="320"/>
        <v>0.5</v>
      </c>
      <c r="AH1369" s="567">
        <f t="shared" si="321"/>
        <v>0.5</v>
      </c>
    </row>
    <row r="1370" spans="18:34" x14ac:dyDescent="0.25">
      <c r="R1370" s="548">
        <v>0.94236111111111098</v>
      </c>
      <c r="S1370" s="564">
        <f t="shared" si="308"/>
        <v>0</v>
      </c>
      <c r="T1370" s="564">
        <f t="shared" si="309"/>
        <v>0</v>
      </c>
      <c r="U1370" s="564">
        <f t="shared" si="310"/>
        <v>0</v>
      </c>
      <c r="V1370" s="564">
        <f t="shared" si="311"/>
        <v>0</v>
      </c>
      <c r="W1370" s="564">
        <f t="shared" si="312"/>
        <v>0</v>
      </c>
      <c r="X1370" s="564">
        <f t="shared" si="313"/>
        <v>0.25</v>
      </c>
      <c r="Y1370" s="565">
        <f t="shared" si="314"/>
        <v>0.25</v>
      </c>
      <c r="Z1370" s="547"/>
      <c r="AA1370" s="548">
        <v>0.94236111111111098</v>
      </c>
      <c r="AB1370" s="566">
        <f t="shared" si="315"/>
        <v>0.5</v>
      </c>
      <c r="AC1370" s="566">
        <f t="shared" si="316"/>
        <v>0.5</v>
      </c>
      <c r="AD1370" s="566">
        <f t="shared" si="317"/>
        <v>0.5</v>
      </c>
      <c r="AE1370" s="566">
        <f t="shared" si="318"/>
        <v>0.5</v>
      </c>
      <c r="AF1370" s="566">
        <f t="shared" si="319"/>
        <v>0.5</v>
      </c>
      <c r="AG1370" s="566">
        <f t="shared" si="320"/>
        <v>0.5</v>
      </c>
      <c r="AH1370" s="567">
        <f t="shared" si="321"/>
        <v>0.5</v>
      </c>
    </row>
    <row r="1371" spans="18:34" x14ac:dyDescent="0.25">
      <c r="R1371" s="548">
        <v>0.94305555555555498</v>
      </c>
      <c r="S1371" s="564">
        <f t="shared" si="308"/>
        <v>0</v>
      </c>
      <c r="T1371" s="564">
        <f t="shared" si="309"/>
        <v>0</v>
      </c>
      <c r="U1371" s="564">
        <f t="shared" si="310"/>
        <v>0</v>
      </c>
      <c r="V1371" s="564">
        <f t="shared" si="311"/>
        <v>0</v>
      </c>
      <c r="W1371" s="564">
        <f t="shared" si="312"/>
        <v>0</v>
      </c>
      <c r="X1371" s="564">
        <f t="shared" si="313"/>
        <v>0.25</v>
      </c>
      <c r="Y1371" s="565">
        <f t="shared" si="314"/>
        <v>0.25</v>
      </c>
      <c r="Z1371" s="547"/>
      <c r="AA1371" s="548">
        <v>0.94305555555555498</v>
      </c>
      <c r="AB1371" s="566">
        <f t="shared" si="315"/>
        <v>0.5</v>
      </c>
      <c r="AC1371" s="566">
        <f t="shared" si="316"/>
        <v>0.5</v>
      </c>
      <c r="AD1371" s="566">
        <f t="shared" si="317"/>
        <v>0.5</v>
      </c>
      <c r="AE1371" s="566">
        <f t="shared" si="318"/>
        <v>0.5</v>
      </c>
      <c r="AF1371" s="566">
        <f t="shared" si="319"/>
        <v>0.5</v>
      </c>
      <c r="AG1371" s="566">
        <f t="shared" si="320"/>
        <v>0.5</v>
      </c>
      <c r="AH1371" s="567">
        <f t="shared" si="321"/>
        <v>0.5</v>
      </c>
    </row>
    <row r="1372" spans="18:34" x14ac:dyDescent="0.25">
      <c r="R1372" s="548">
        <v>0.94374999999999998</v>
      </c>
      <c r="S1372" s="564">
        <f t="shared" si="308"/>
        <v>0</v>
      </c>
      <c r="T1372" s="564">
        <f t="shared" si="309"/>
        <v>0</v>
      </c>
      <c r="U1372" s="564">
        <f t="shared" si="310"/>
        <v>0</v>
      </c>
      <c r="V1372" s="564">
        <f t="shared" si="311"/>
        <v>0</v>
      </c>
      <c r="W1372" s="564">
        <f t="shared" si="312"/>
        <v>0</v>
      </c>
      <c r="X1372" s="564">
        <f t="shared" si="313"/>
        <v>0.25</v>
      </c>
      <c r="Y1372" s="565">
        <f t="shared" si="314"/>
        <v>0.25</v>
      </c>
      <c r="Z1372" s="547"/>
      <c r="AA1372" s="548">
        <v>0.94374999999999998</v>
      </c>
      <c r="AB1372" s="566">
        <f t="shared" si="315"/>
        <v>0.5</v>
      </c>
      <c r="AC1372" s="566">
        <f t="shared" si="316"/>
        <v>0.5</v>
      </c>
      <c r="AD1372" s="566">
        <f t="shared" si="317"/>
        <v>0.5</v>
      </c>
      <c r="AE1372" s="566">
        <f t="shared" si="318"/>
        <v>0.5</v>
      </c>
      <c r="AF1372" s="566">
        <f t="shared" si="319"/>
        <v>0.5</v>
      </c>
      <c r="AG1372" s="566">
        <f t="shared" si="320"/>
        <v>0.5</v>
      </c>
      <c r="AH1372" s="567">
        <f t="shared" si="321"/>
        <v>0.5</v>
      </c>
    </row>
    <row r="1373" spans="18:34" x14ac:dyDescent="0.25">
      <c r="R1373" s="548">
        <v>0.94444444444444398</v>
      </c>
      <c r="S1373" s="564">
        <f t="shared" si="308"/>
        <v>0</v>
      </c>
      <c r="T1373" s="564">
        <f t="shared" si="309"/>
        <v>0</v>
      </c>
      <c r="U1373" s="564">
        <f t="shared" si="310"/>
        <v>0</v>
      </c>
      <c r="V1373" s="564">
        <f t="shared" si="311"/>
        <v>0</v>
      </c>
      <c r="W1373" s="564">
        <f t="shared" si="312"/>
        <v>0</v>
      </c>
      <c r="X1373" s="564">
        <f t="shared" si="313"/>
        <v>0.25</v>
      </c>
      <c r="Y1373" s="565">
        <f t="shared" si="314"/>
        <v>0.25</v>
      </c>
      <c r="Z1373" s="547"/>
      <c r="AA1373" s="548">
        <v>0.94444444444444398</v>
      </c>
      <c r="AB1373" s="566">
        <f t="shared" si="315"/>
        <v>0.5</v>
      </c>
      <c r="AC1373" s="566">
        <f t="shared" si="316"/>
        <v>0.5</v>
      </c>
      <c r="AD1373" s="566">
        <f t="shared" si="317"/>
        <v>0.5</v>
      </c>
      <c r="AE1373" s="566">
        <f t="shared" si="318"/>
        <v>0.5</v>
      </c>
      <c r="AF1373" s="566">
        <f t="shared" si="319"/>
        <v>0.5</v>
      </c>
      <c r="AG1373" s="566">
        <f t="shared" si="320"/>
        <v>0.5</v>
      </c>
      <c r="AH1373" s="567">
        <f t="shared" si="321"/>
        <v>0.5</v>
      </c>
    </row>
    <row r="1374" spans="18:34" x14ac:dyDescent="0.25">
      <c r="R1374" s="548">
        <v>0.94513888888888897</v>
      </c>
      <c r="S1374" s="564">
        <f t="shared" si="308"/>
        <v>0</v>
      </c>
      <c r="T1374" s="564">
        <f t="shared" si="309"/>
        <v>0</v>
      </c>
      <c r="U1374" s="564">
        <f t="shared" si="310"/>
        <v>0</v>
      </c>
      <c r="V1374" s="564">
        <f t="shared" si="311"/>
        <v>0</v>
      </c>
      <c r="W1374" s="564">
        <f t="shared" si="312"/>
        <v>0</v>
      </c>
      <c r="X1374" s="564">
        <f t="shared" si="313"/>
        <v>0.25</v>
      </c>
      <c r="Y1374" s="565">
        <f t="shared" si="314"/>
        <v>0.25</v>
      </c>
      <c r="Z1374" s="547"/>
      <c r="AA1374" s="548">
        <v>0.94513888888888897</v>
      </c>
      <c r="AB1374" s="566">
        <f t="shared" si="315"/>
        <v>0.5</v>
      </c>
      <c r="AC1374" s="566">
        <f t="shared" si="316"/>
        <v>0.5</v>
      </c>
      <c r="AD1374" s="566">
        <f t="shared" si="317"/>
        <v>0.5</v>
      </c>
      <c r="AE1374" s="566">
        <f t="shared" si="318"/>
        <v>0.5</v>
      </c>
      <c r="AF1374" s="566">
        <f t="shared" si="319"/>
        <v>0.5</v>
      </c>
      <c r="AG1374" s="566">
        <f t="shared" si="320"/>
        <v>0.5</v>
      </c>
      <c r="AH1374" s="567">
        <f t="shared" si="321"/>
        <v>0.5</v>
      </c>
    </row>
    <row r="1375" spans="18:34" x14ac:dyDescent="0.25">
      <c r="R1375" s="548">
        <v>0.94583333333333297</v>
      </c>
      <c r="S1375" s="564">
        <f t="shared" si="308"/>
        <v>0</v>
      </c>
      <c r="T1375" s="564">
        <f t="shared" si="309"/>
        <v>0</v>
      </c>
      <c r="U1375" s="564">
        <f t="shared" si="310"/>
        <v>0</v>
      </c>
      <c r="V1375" s="564">
        <f t="shared" si="311"/>
        <v>0</v>
      </c>
      <c r="W1375" s="564">
        <f t="shared" si="312"/>
        <v>0</v>
      </c>
      <c r="X1375" s="564">
        <f t="shared" si="313"/>
        <v>0.25</v>
      </c>
      <c r="Y1375" s="565">
        <f t="shared" si="314"/>
        <v>0.25</v>
      </c>
      <c r="Z1375" s="547"/>
      <c r="AA1375" s="548">
        <v>0.94583333333333297</v>
      </c>
      <c r="AB1375" s="566">
        <f t="shared" si="315"/>
        <v>0.5</v>
      </c>
      <c r="AC1375" s="566">
        <f t="shared" si="316"/>
        <v>0.5</v>
      </c>
      <c r="AD1375" s="566">
        <f t="shared" si="317"/>
        <v>0.5</v>
      </c>
      <c r="AE1375" s="566">
        <f t="shared" si="318"/>
        <v>0.5</v>
      </c>
      <c r="AF1375" s="566">
        <f t="shared" si="319"/>
        <v>0.5</v>
      </c>
      <c r="AG1375" s="566">
        <f t="shared" si="320"/>
        <v>0.5</v>
      </c>
      <c r="AH1375" s="567">
        <f t="shared" si="321"/>
        <v>0.5</v>
      </c>
    </row>
    <row r="1376" spans="18:34" x14ac:dyDescent="0.25">
      <c r="R1376" s="548">
        <v>0.94652777777777697</v>
      </c>
      <c r="S1376" s="564">
        <f t="shared" si="308"/>
        <v>0</v>
      </c>
      <c r="T1376" s="564">
        <f t="shared" si="309"/>
        <v>0</v>
      </c>
      <c r="U1376" s="564">
        <f t="shared" si="310"/>
        <v>0</v>
      </c>
      <c r="V1376" s="564">
        <f t="shared" si="311"/>
        <v>0</v>
      </c>
      <c r="W1376" s="564">
        <f t="shared" si="312"/>
        <v>0</v>
      </c>
      <c r="X1376" s="564">
        <f t="shared" si="313"/>
        <v>0.25</v>
      </c>
      <c r="Y1376" s="565">
        <f t="shared" si="314"/>
        <v>0.25</v>
      </c>
      <c r="Z1376" s="547"/>
      <c r="AA1376" s="548">
        <v>0.94652777777777697</v>
      </c>
      <c r="AB1376" s="566">
        <f t="shared" si="315"/>
        <v>0.5</v>
      </c>
      <c r="AC1376" s="566">
        <f t="shared" si="316"/>
        <v>0.5</v>
      </c>
      <c r="AD1376" s="566">
        <f t="shared" si="317"/>
        <v>0.5</v>
      </c>
      <c r="AE1376" s="566">
        <f t="shared" si="318"/>
        <v>0.5</v>
      </c>
      <c r="AF1376" s="566">
        <f t="shared" si="319"/>
        <v>0.5</v>
      </c>
      <c r="AG1376" s="566">
        <f t="shared" si="320"/>
        <v>0.5</v>
      </c>
      <c r="AH1376" s="567">
        <f t="shared" si="321"/>
        <v>0.5</v>
      </c>
    </row>
    <row r="1377" spans="18:34" x14ac:dyDescent="0.25">
      <c r="R1377" s="548">
        <v>0.94722222222222197</v>
      </c>
      <c r="S1377" s="564">
        <f t="shared" si="308"/>
        <v>0</v>
      </c>
      <c r="T1377" s="564">
        <f t="shared" si="309"/>
        <v>0</v>
      </c>
      <c r="U1377" s="564">
        <f t="shared" si="310"/>
        <v>0</v>
      </c>
      <c r="V1377" s="564">
        <f t="shared" si="311"/>
        <v>0</v>
      </c>
      <c r="W1377" s="564">
        <f t="shared" si="312"/>
        <v>0</v>
      </c>
      <c r="X1377" s="564">
        <f t="shared" si="313"/>
        <v>0.25</v>
      </c>
      <c r="Y1377" s="565">
        <f t="shared" si="314"/>
        <v>0.25</v>
      </c>
      <c r="Z1377" s="547"/>
      <c r="AA1377" s="548">
        <v>0.94722222222222197</v>
      </c>
      <c r="AB1377" s="566">
        <f t="shared" si="315"/>
        <v>0.5</v>
      </c>
      <c r="AC1377" s="566">
        <f t="shared" si="316"/>
        <v>0.5</v>
      </c>
      <c r="AD1377" s="566">
        <f t="shared" si="317"/>
        <v>0.5</v>
      </c>
      <c r="AE1377" s="566">
        <f t="shared" si="318"/>
        <v>0.5</v>
      </c>
      <c r="AF1377" s="566">
        <f t="shared" si="319"/>
        <v>0.5</v>
      </c>
      <c r="AG1377" s="566">
        <f t="shared" si="320"/>
        <v>0.5</v>
      </c>
      <c r="AH1377" s="567">
        <f t="shared" si="321"/>
        <v>0.5</v>
      </c>
    </row>
    <row r="1378" spans="18:34" x14ac:dyDescent="0.25">
      <c r="R1378" s="548">
        <v>0.94791666666666596</v>
      </c>
      <c r="S1378" s="564">
        <f t="shared" si="308"/>
        <v>0</v>
      </c>
      <c r="T1378" s="564">
        <f t="shared" si="309"/>
        <v>0</v>
      </c>
      <c r="U1378" s="564">
        <f t="shared" si="310"/>
        <v>0</v>
      </c>
      <c r="V1378" s="564">
        <f t="shared" si="311"/>
        <v>0</v>
      </c>
      <c r="W1378" s="564">
        <f t="shared" si="312"/>
        <v>0</v>
      </c>
      <c r="X1378" s="564">
        <f t="shared" si="313"/>
        <v>0.25</v>
      </c>
      <c r="Y1378" s="565">
        <f t="shared" si="314"/>
        <v>0.25</v>
      </c>
      <c r="Z1378" s="547"/>
      <c r="AA1378" s="548">
        <v>0.94791666666666596</v>
      </c>
      <c r="AB1378" s="566">
        <f t="shared" si="315"/>
        <v>0.5</v>
      </c>
      <c r="AC1378" s="566">
        <f t="shared" si="316"/>
        <v>0.5</v>
      </c>
      <c r="AD1378" s="566">
        <f t="shared" si="317"/>
        <v>0.5</v>
      </c>
      <c r="AE1378" s="566">
        <f t="shared" si="318"/>
        <v>0.5</v>
      </c>
      <c r="AF1378" s="566">
        <f t="shared" si="319"/>
        <v>0.5</v>
      </c>
      <c r="AG1378" s="566">
        <f t="shared" si="320"/>
        <v>0.5</v>
      </c>
      <c r="AH1378" s="567">
        <f t="shared" si="321"/>
        <v>0.5</v>
      </c>
    </row>
    <row r="1379" spans="18:34" x14ac:dyDescent="0.25">
      <c r="R1379" s="548">
        <v>0.94861111111111096</v>
      </c>
      <c r="S1379" s="564">
        <f t="shared" si="308"/>
        <v>0</v>
      </c>
      <c r="T1379" s="564">
        <f t="shared" si="309"/>
        <v>0</v>
      </c>
      <c r="U1379" s="564">
        <f t="shared" si="310"/>
        <v>0</v>
      </c>
      <c r="V1379" s="564">
        <f t="shared" si="311"/>
        <v>0</v>
      </c>
      <c r="W1379" s="564">
        <f t="shared" si="312"/>
        <v>0</v>
      </c>
      <c r="X1379" s="564">
        <f t="shared" si="313"/>
        <v>0.25</v>
      </c>
      <c r="Y1379" s="565">
        <f t="shared" si="314"/>
        <v>0.25</v>
      </c>
      <c r="Z1379" s="547"/>
      <c r="AA1379" s="548">
        <v>0.94861111111111096</v>
      </c>
      <c r="AB1379" s="566">
        <f t="shared" si="315"/>
        <v>0.5</v>
      </c>
      <c r="AC1379" s="566">
        <f t="shared" si="316"/>
        <v>0.5</v>
      </c>
      <c r="AD1379" s="566">
        <f t="shared" si="317"/>
        <v>0.5</v>
      </c>
      <c r="AE1379" s="566">
        <f t="shared" si="318"/>
        <v>0.5</v>
      </c>
      <c r="AF1379" s="566">
        <f t="shared" si="319"/>
        <v>0.5</v>
      </c>
      <c r="AG1379" s="566">
        <f t="shared" si="320"/>
        <v>0.5</v>
      </c>
      <c r="AH1379" s="567">
        <f t="shared" si="321"/>
        <v>0.5</v>
      </c>
    </row>
    <row r="1380" spans="18:34" x14ac:dyDescent="0.25">
      <c r="R1380" s="548">
        <v>0.94930555555555496</v>
      </c>
      <c r="S1380" s="564">
        <f t="shared" si="308"/>
        <v>0</v>
      </c>
      <c r="T1380" s="564">
        <f t="shared" si="309"/>
        <v>0</v>
      </c>
      <c r="U1380" s="564">
        <f t="shared" si="310"/>
        <v>0</v>
      </c>
      <c r="V1380" s="564">
        <f t="shared" si="311"/>
        <v>0</v>
      </c>
      <c r="W1380" s="564">
        <f t="shared" si="312"/>
        <v>0</v>
      </c>
      <c r="X1380" s="564">
        <f t="shared" si="313"/>
        <v>0.25</v>
      </c>
      <c r="Y1380" s="565">
        <f t="shared" si="314"/>
        <v>0.25</v>
      </c>
      <c r="Z1380" s="547"/>
      <c r="AA1380" s="548">
        <v>0.94930555555555496</v>
      </c>
      <c r="AB1380" s="566">
        <f t="shared" si="315"/>
        <v>0.5</v>
      </c>
      <c r="AC1380" s="566">
        <f t="shared" si="316"/>
        <v>0.5</v>
      </c>
      <c r="AD1380" s="566">
        <f t="shared" si="317"/>
        <v>0.5</v>
      </c>
      <c r="AE1380" s="566">
        <f t="shared" si="318"/>
        <v>0.5</v>
      </c>
      <c r="AF1380" s="566">
        <f t="shared" si="319"/>
        <v>0.5</v>
      </c>
      <c r="AG1380" s="566">
        <f t="shared" si="320"/>
        <v>0.5</v>
      </c>
      <c r="AH1380" s="567">
        <f t="shared" si="321"/>
        <v>0.5</v>
      </c>
    </row>
    <row r="1381" spans="18:34" x14ac:dyDescent="0.25">
      <c r="R1381" s="548">
        <v>0.95</v>
      </c>
      <c r="S1381" s="564">
        <f t="shared" si="308"/>
        <v>0</v>
      </c>
      <c r="T1381" s="564">
        <f t="shared" si="309"/>
        <v>0</v>
      </c>
      <c r="U1381" s="564">
        <f t="shared" si="310"/>
        <v>0</v>
      </c>
      <c r="V1381" s="564">
        <f t="shared" si="311"/>
        <v>0</v>
      </c>
      <c r="W1381" s="564">
        <f t="shared" si="312"/>
        <v>0</v>
      </c>
      <c r="X1381" s="564">
        <f t="shared" si="313"/>
        <v>0.25</v>
      </c>
      <c r="Y1381" s="565">
        <f t="shared" si="314"/>
        <v>0.25</v>
      </c>
      <c r="Z1381" s="547"/>
      <c r="AA1381" s="548">
        <v>0.95</v>
      </c>
      <c r="AB1381" s="566">
        <f t="shared" si="315"/>
        <v>0.5</v>
      </c>
      <c r="AC1381" s="566">
        <f t="shared" si="316"/>
        <v>0.5</v>
      </c>
      <c r="AD1381" s="566">
        <f t="shared" si="317"/>
        <v>0.5</v>
      </c>
      <c r="AE1381" s="566">
        <f t="shared" si="318"/>
        <v>0.5</v>
      </c>
      <c r="AF1381" s="566">
        <f t="shared" si="319"/>
        <v>0.5</v>
      </c>
      <c r="AG1381" s="566">
        <f t="shared" si="320"/>
        <v>0.5</v>
      </c>
      <c r="AH1381" s="567">
        <f t="shared" si="321"/>
        <v>0.5</v>
      </c>
    </row>
    <row r="1382" spans="18:34" x14ac:dyDescent="0.25">
      <c r="R1382" s="548">
        <v>0.95069444444444395</v>
      </c>
      <c r="S1382" s="564">
        <f t="shared" si="308"/>
        <v>0</v>
      </c>
      <c r="T1382" s="564">
        <f t="shared" si="309"/>
        <v>0</v>
      </c>
      <c r="U1382" s="564">
        <f t="shared" si="310"/>
        <v>0</v>
      </c>
      <c r="V1382" s="564">
        <f t="shared" si="311"/>
        <v>0</v>
      </c>
      <c r="W1382" s="564">
        <f t="shared" si="312"/>
        <v>0</v>
      </c>
      <c r="X1382" s="564">
        <f t="shared" si="313"/>
        <v>0.25</v>
      </c>
      <c r="Y1382" s="565">
        <f t="shared" si="314"/>
        <v>0.25</v>
      </c>
      <c r="Z1382" s="547"/>
      <c r="AA1382" s="548">
        <v>0.95069444444444395</v>
      </c>
      <c r="AB1382" s="566">
        <f t="shared" si="315"/>
        <v>0.5</v>
      </c>
      <c r="AC1382" s="566">
        <f t="shared" si="316"/>
        <v>0.5</v>
      </c>
      <c r="AD1382" s="566">
        <f t="shared" si="317"/>
        <v>0.5</v>
      </c>
      <c r="AE1382" s="566">
        <f t="shared" si="318"/>
        <v>0.5</v>
      </c>
      <c r="AF1382" s="566">
        <f t="shared" si="319"/>
        <v>0.5</v>
      </c>
      <c r="AG1382" s="566">
        <f t="shared" si="320"/>
        <v>0.5</v>
      </c>
      <c r="AH1382" s="567">
        <f t="shared" si="321"/>
        <v>0.5</v>
      </c>
    </row>
    <row r="1383" spans="18:34" x14ac:dyDescent="0.25">
      <c r="R1383" s="548">
        <v>0.95138888888888895</v>
      </c>
      <c r="S1383" s="564">
        <f t="shared" si="308"/>
        <v>0</v>
      </c>
      <c r="T1383" s="564">
        <f t="shared" si="309"/>
        <v>0</v>
      </c>
      <c r="U1383" s="564">
        <f t="shared" si="310"/>
        <v>0</v>
      </c>
      <c r="V1383" s="564">
        <f t="shared" si="311"/>
        <v>0</v>
      </c>
      <c r="W1383" s="564">
        <f t="shared" si="312"/>
        <v>0</v>
      </c>
      <c r="X1383" s="564">
        <f t="shared" si="313"/>
        <v>0.25</v>
      </c>
      <c r="Y1383" s="565">
        <f t="shared" si="314"/>
        <v>0.25</v>
      </c>
      <c r="Z1383" s="547"/>
      <c r="AA1383" s="548">
        <v>0.95138888888888895</v>
      </c>
      <c r="AB1383" s="566">
        <f t="shared" si="315"/>
        <v>0.5</v>
      </c>
      <c r="AC1383" s="566">
        <f t="shared" si="316"/>
        <v>0.5</v>
      </c>
      <c r="AD1383" s="566">
        <f t="shared" si="317"/>
        <v>0.5</v>
      </c>
      <c r="AE1383" s="566">
        <f t="shared" si="318"/>
        <v>0.5</v>
      </c>
      <c r="AF1383" s="566">
        <f t="shared" si="319"/>
        <v>0.5</v>
      </c>
      <c r="AG1383" s="566">
        <f t="shared" si="320"/>
        <v>0.5</v>
      </c>
      <c r="AH1383" s="567">
        <f t="shared" si="321"/>
        <v>0.5</v>
      </c>
    </row>
    <row r="1384" spans="18:34" x14ac:dyDescent="0.25">
      <c r="R1384" s="548">
        <v>0.95208333333333295</v>
      </c>
      <c r="S1384" s="564">
        <f t="shared" si="308"/>
        <v>0</v>
      </c>
      <c r="T1384" s="564">
        <f t="shared" si="309"/>
        <v>0</v>
      </c>
      <c r="U1384" s="564">
        <f t="shared" si="310"/>
        <v>0</v>
      </c>
      <c r="V1384" s="564">
        <f t="shared" si="311"/>
        <v>0</v>
      </c>
      <c r="W1384" s="564">
        <f t="shared" si="312"/>
        <v>0</v>
      </c>
      <c r="X1384" s="564">
        <f t="shared" si="313"/>
        <v>0.25</v>
      </c>
      <c r="Y1384" s="565">
        <f t="shared" si="314"/>
        <v>0.25</v>
      </c>
      <c r="Z1384" s="547"/>
      <c r="AA1384" s="548">
        <v>0.95208333333333295</v>
      </c>
      <c r="AB1384" s="566">
        <f t="shared" si="315"/>
        <v>0.5</v>
      </c>
      <c r="AC1384" s="566">
        <f t="shared" si="316"/>
        <v>0.5</v>
      </c>
      <c r="AD1384" s="566">
        <f t="shared" si="317"/>
        <v>0.5</v>
      </c>
      <c r="AE1384" s="566">
        <f t="shared" si="318"/>
        <v>0.5</v>
      </c>
      <c r="AF1384" s="566">
        <f t="shared" si="319"/>
        <v>0.5</v>
      </c>
      <c r="AG1384" s="566">
        <f t="shared" si="320"/>
        <v>0.5</v>
      </c>
      <c r="AH1384" s="567">
        <f t="shared" si="321"/>
        <v>0.5</v>
      </c>
    </row>
    <row r="1385" spans="18:34" x14ac:dyDescent="0.25">
      <c r="R1385" s="548">
        <v>0.95277777777777695</v>
      </c>
      <c r="S1385" s="564">
        <f t="shared" si="308"/>
        <v>0</v>
      </c>
      <c r="T1385" s="564">
        <f t="shared" si="309"/>
        <v>0</v>
      </c>
      <c r="U1385" s="564">
        <f t="shared" si="310"/>
        <v>0</v>
      </c>
      <c r="V1385" s="564">
        <f t="shared" si="311"/>
        <v>0</v>
      </c>
      <c r="W1385" s="564">
        <f t="shared" si="312"/>
        <v>0</v>
      </c>
      <c r="X1385" s="564">
        <f t="shared" si="313"/>
        <v>0.25</v>
      </c>
      <c r="Y1385" s="565">
        <f t="shared" si="314"/>
        <v>0.25</v>
      </c>
      <c r="Z1385" s="547"/>
      <c r="AA1385" s="548">
        <v>0.95277777777777695</v>
      </c>
      <c r="AB1385" s="566">
        <f t="shared" si="315"/>
        <v>0.5</v>
      </c>
      <c r="AC1385" s="566">
        <f t="shared" si="316"/>
        <v>0.5</v>
      </c>
      <c r="AD1385" s="566">
        <f t="shared" si="317"/>
        <v>0.5</v>
      </c>
      <c r="AE1385" s="566">
        <f t="shared" si="318"/>
        <v>0.5</v>
      </c>
      <c r="AF1385" s="566">
        <f t="shared" si="319"/>
        <v>0.5</v>
      </c>
      <c r="AG1385" s="566">
        <f t="shared" si="320"/>
        <v>0.5</v>
      </c>
      <c r="AH1385" s="567">
        <f t="shared" si="321"/>
        <v>0.5</v>
      </c>
    </row>
    <row r="1386" spans="18:34" x14ac:dyDescent="0.25">
      <c r="R1386" s="548">
        <v>0.95347222222222205</v>
      </c>
      <c r="S1386" s="564">
        <f t="shared" si="308"/>
        <v>0</v>
      </c>
      <c r="T1386" s="564">
        <f t="shared" si="309"/>
        <v>0</v>
      </c>
      <c r="U1386" s="564">
        <f t="shared" si="310"/>
        <v>0</v>
      </c>
      <c r="V1386" s="564">
        <f t="shared" si="311"/>
        <v>0</v>
      </c>
      <c r="W1386" s="564">
        <f t="shared" si="312"/>
        <v>0</v>
      </c>
      <c r="X1386" s="564">
        <f t="shared" si="313"/>
        <v>0.25</v>
      </c>
      <c r="Y1386" s="565">
        <f t="shared" si="314"/>
        <v>0.25</v>
      </c>
      <c r="Z1386" s="547"/>
      <c r="AA1386" s="548">
        <v>0.95347222222222205</v>
      </c>
      <c r="AB1386" s="566">
        <f t="shared" si="315"/>
        <v>0.5</v>
      </c>
      <c r="AC1386" s="566">
        <f t="shared" si="316"/>
        <v>0.5</v>
      </c>
      <c r="AD1386" s="566">
        <f t="shared" si="317"/>
        <v>0.5</v>
      </c>
      <c r="AE1386" s="566">
        <f t="shared" si="318"/>
        <v>0.5</v>
      </c>
      <c r="AF1386" s="566">
        <f t="shared" si="319"/>
        <v>0.5</v>
      </c>
      <c r="AG1386" s="566">
        <f t="shared" si="320"/>
        <v>0.5</v>
      </c>
      <c r="AH1386" s="567">
        <f t="shared" si="321"/>
        <v>0.5</v>
      </c>
    </row>
    <row r="1387" spans="18:34" x14ac:dyDescent="0.25">
      <c r="R1387" s="548">
        <v>0.95416666666666605</v>
      </c>
      <c r="S1387" s="564">
        <f t="shared" si="308"/>
        <v>0</v>
      </c>
      <c r="T1387" s="564">
        <f t="shared" si="309"/>
        <v>0</v>
      </c>
      <c r="U1387" s="564">
        <f t="shared" si="310"/>
        <v>0</v>
      </c>
      <c r="V1387" s="564">
        <f t="shared" si="311"/>
        <v>0</v>
      </c>
      <c r="W1387" s="564">
        <f t="shared" si="312"/>
        <v>0</v>
      </c>
      <c r="X1387" s="564">
        <f t="shared" si="313"/>
        <v>0.25</v>
      </c>
      <c r="Y1387" s="565">
        <f t="shared" si="314"/>
        <v>0.25</v>
      </c>
      <c r="Z1387" s="547"/>
      <c r="AA1387" s="548">
        <v>0.95416666666666605</v>
      </c>
      <c r="AB1387" s="566">
        <f t="shared" si="315"/>
        <v>0.5</v>
      </c>
      <c r="AC1387" s="566">
        <f t="shared" si="316"/>
        <v>0.5</v>
      </c>
      <c r="AD1387" s="566">
        <f t="shared" si="317"/>
        <v>0.5</v>
      </c>
      <c r="AE1387" s="566">
        <f t="shared" si="318"/>
        <v>0.5</v>
      </c>
      <c r="AF1387" s="566">
        <f t="shared" si="319"/>
        <v>0.5</v>
      </c>
      <c r="AG1387" s="566">
        <f t="shared" si="320"/>
        <v>0.5</v>
      </c>
      <c r="AH1387" s="567">
        <f t="shared" si="321"/>
        <v>0.5</v>
      </c>
    </row>
    <row r="1388" spans="18:34" x14ac:dyDescent="0.25">
      <c r="R1388" s="548">
        <v>0.95486111111111105</v>
      </c>
      <c r="S1388" s="564">
        <f t="shared" si="308"/>
        <v>0</v>
      </c>
      <c r="T1388" s="564">
        <f t="shared" si="309"/>
        <v>0</v>
      </c>
      <c r="U1388" s="564">
        <f t="shared" si="310"/>
        <v>0</v>
      </c>
      <c r="V1388" s="564">
        <f t="shared" si="311"/>
        <v>0</v>
      </c>
      <c r="W1388" s="564">
        <f t="shared" si="312"/>
        <v>0</v>
      </c>
      <c r="X1388" s="564">
        <f t="shared" si="313"/>
        <v>0.25</v>
      </c>
      <c r="Y1388" s="565">
        <f t="shared" si="314"/>
        <v>0.25</v>
      </c>
      <c r="Z1388" s="547"/>
      <c r="AA1388" s="548">
        <v>0.95486111111111105</v>
      </c>
      <c r="AB1388" s="566">
        <f t="shared" si="315"/>
        <v>0.5</v>
      </c>
      <c r="AC1388" s="566">
        <f t="shared" si="316"/>
        <v>0.5</v>
      </c>
      <c r="AD1388" s="566">
        <f t="shared" si="317"/>
        <v>0.5</v>
      </c>
      <c r="AE1388" s="566">
        <f t="shared" si="318"/>
        <v>0.5</v>
      </c>
      <c r="AF1388" s="566">
        <f t="shared" si="319"/>
        <v>0.5</v>
      </c>
      <c r="AG1388" s="566">
        <f t="shared" si="320"/>
        <v>0.5</v>
      </c>
      <c r="AH1388" s="567">
        <f t="shared" si="321"/>
        <v>0.5</v>
      </c>
    </row>
    <row r="1389" spans="18:34" x14ac:dyDescent="0.25">
      <c r="R1389" s="548">
        <v>0.95555555555555505</v>
      </c>
      <c r="S1389" s="564">
        <f t="shared" si="308"/>
        <v>0</v>
      </c>
      <c r="T1389" s="564">
        <f t="shared" si="309"/>
        <v>0</v>
      </c>
      <c r="U1389" s="564">
        <f t="shared" si="310"/>
        <v>0</v>
      </c>
      <c r="V1389" s="564">
        <f t="shared" si="311"/>
        <v>0</v>
      </c>
      <c r="W1389" s="564">
        <f t="shared" si="312"/>
        <v>0</v>
      </c>
      <c r="X1389" s="564">
        <f t="shared" si="313"/>
        <v>0.25</v>
      </c>
      <c r="Y1389" s="565">
        <f t="shared" si="314"/>
        <v>0.25</v>
      </c>
      <c r="Z1389" s="547"/>
      <c r="AA1389" s="548">
        <v>0.95555555555555505</v>
      </c>
      <c r="AB1389" s="566">
        <f t="shared" si="315"/>
        <v>0.5</v>
      </c>
      <c r="AC1389" s="566">
        <f t="shared" si="316"/>
        <v>0.5</v>
      </c>
      <c r="AD1389" s="566">
        <f t="shared" si="317"/>
        <v>0.5</v>
      </c>
      <c r="AE1389" s="566">
        <f t="shared" si="318"/>
        <v>0.5</v>
      </c>
      <c r="AF1389" s="566">
        <f t="shared" si="319"/>
        <v>0.5</v>
      </c>
      <c r="AG1389" s="566">
        <f t="shared" si="320"/>
        <v>0.5</v>
      </c>
      <c r="AH1389" s="567">
        <f t="shared" si="321"/>
        <v>0.5</v>
      </c>
    </row>
    <row r="1390" spans="18:34" x14ac:dyDescent="0.25">
      <c r="R1390" s="548">
        <v>0.95625000000000004</v>
      </c>
      <c r="S1390" s="564">
        <f t="shared" si="308"/>
        <v>0</v>
      </c>
      <c r="T1390" s="564">
        <f t="shared" si="309"/>
        <v>0</v>
      </c>
      <c r="U1390" s="564">
        <f t="shared" si="310"/>
        <v>0</v>
      </c>
      <c r="V1390" s="564">
        <f t="shared" si="311"/>
        <v>0</v>
      </c>
      <c r="W1390" s="564">
        <f t="shared" si="312"/>
        <v>0</v>
      </c>
      <c r="X1390" s="564">
        <f t="shared" si="313"/>
        <v>0.25</v>
      </c>
      <c r="Y1390" s="565">
        <f t="shared" si="314"/>
        <v>0.25</v>
      </c>
      <c r="Z1390" s="547"/>
      <c r="AA1390" s="548">
        <v>0.95625000000000004</v>
      </c>
      <c r="AB1390" s="566">
        <f t="shared" si="315"/>
        <v>0.5</v>
      </c>
      <c r="AC1390" s="566">
        <f t="shared" si="316"/>
        <v>0.5</v>
      </c>
      <c r="AD1390" s="566">
        <f t="shared" si="317"/>
        <v>0.5</v>
      </c>
      <c r="AE1390" s="566">
        <f t="shared" si="318"/>
        <v>0.5</v>
      </c>
      <c r="AF1390" s="566">
        <f t="shared" si="319"/>
        <v>0.5</v>
      </c>
      <c r="AG1390" s="566">
        <f t="shared" si="320"/>
        <v>0.5</v>
      </c>
      <c r="AH1390" s="567">
        <f t="shared" si="321"/>
        <v>0.5</v>
      </c>
    </row>
    <row r="1391" spans="18:34" x14ac:dyDescent="0.25">
      <c r="R1391" s="548">
        <v>0.95694444444444404</v>
      </c>
      <c r="S1391" s="564">
        <f t="shared" si="308"/>
        <v>0</v>
      </c>
      <c r="T1391" s="564">
        <f t="shared" si="309"/>
        <v>0</v>
      </c>
      <c r="U1391" s="564">
        <f t="shared" si="310"/>
        <v>0</v>
      </c>
      <c r="V1391" s="564">
        <f t="shared" si="311"/>
        <v>0</v>
      </c>
      <c r="W1391" s="564">
        <f t="shared" si="312"/>
        <v>0</v>
      </c>
      <c r="X1391" s="564">
        <f t="shared" si="313"/>
        <v>0.25</v>
      </c>
      <c r="Y1391" s="565">
        <f t="shared" si="314"/>
        <v>0.25</v>
      </c>
      <c r="Z1391" s="547"/>
      <c r="AA1391" s="548">
        <v>0.95694444444444404</v>
      </c>
      <c r="AB1391" s="566">
        <f t="shared" si="315"/>
        <v>0.5</v>
      </c>
      <c r="AC1391" s="566">
        <f t="shared" si="316"/>
        <v>0.5</v>
      </c>
      <c r="AD1391" s="566">
        <f t="shared" si="317"/>
        <v>0.5</v>
      </c>
      <c r="AE1391" s="566">
        <f t="shared" si="318"/>
        <v>0.5</v>
      </c>
      <c r="AF1391" s="566">
        <f t="shared" si="319"/>
        <v>0.5</v>
      </c>
      <c r="AG1391" s="566">
        <f t="shared" si="320"/>
        <v>0.5</v>
      </c>
      <c r="AH1391" s="567">
        <f t="shared" si="321"/>
        <v>0.5</v>
      </c>
    </row>
    <row r="1392" spans="18:34" x14ac:dyDescent="0.25">
      <c r="R1392" s="548">
        <v>0.95763888888888804</v>
      </c>
      <c r="S1392" s="564">
        <f t="shared" si="308"/>
        <v>0</v>
      </c>
      <c r="T1392" s="564">
        <f t="shared" si="309"/>
        <v>0</v>
      </c>
      <c r="U1392" s="564">
        <f t="shared" si="310"/>
        <v>0</v>
      </c>
      <c r="V1392" s="564">
        <f t="shared" si="311"/>
        <v>0</v>
      </c>
      <c r="W1392" s="564">
        <f t="shared" si="312"/>
        <v>0</v>
      </c>
      <c r="X1392" s="564">
        <f t="shared" si="313"/>
        <v>0.25</v>
      </c>
      <c r="Y1392" s="565">
        <f t="shared" si="314"/>
        <v>0.25</v>
      </c>
      <c r="Z1392" s="547"/>
      <c r="AA1392" s="548">
        <v>0.95763888888888804</v>
      </c>
      <c r="AB1392" s="566">
        <f t="shared" si="315"/>
        <v>0.5</v>
      </c>
      <c r="AC1392" s="566">
        <f t="shared" si="316"/>
        <v>0.5</v>
      </c>
      <c r="AD1392" s="566">
        <f t="shared" si="317"/>
        <v>0.5</v>
      </c>
      <c r="AE1392" s="566">
        <f t="shared" si="318"/>
        <v>0.5</v>
      </c>
      <c r="AF1392" s="566">
        <f t="shared" si="319"/>
        <v>0.5</v>
      </c>
      <c r="AG1392" s="566">
        <f t="shared" si="320"/>
        <v>0.5</v>
      </c>
      <c r="AH1392" s="567">
        <f t="shared" si="321"/>
        <v>0.5</v>
      </c>
    </row>
    <row r="1393" spans="18:34" x14ac:dyDescent="0.25">
      <c r="R1393" s="548">
        <v>0.95833333333333304</v>
      </c>
      <c r="S1393" s="564">
        <f t="shared" si="308"/>
        <v>0</v>
      </c>
      <c r="T1393" s="564">
        <f t="shared" si="309"/>
        <v>0</v>
      </c>
      <c r="U1393" s="564">
        <f t="shared" si="310"/>
        <v>0</v>
      </c>
      <c r="V1393" s="564">
        <f t="shared" si="311"/>
        <v>0</v>
      </c>
      <c r="W1393" s="564">
        <f t="shared" si="312"/>
        <v>0</v>
      </c>
      <c r="X1393" s="564">
        <f t="shared" si="313"/>
        <v>0.25</v>
      </c>
      <c r="Y1393" s="565">
        <f t="shared" si="314"/>
        <v>0.25</v>
      </c>
      <c r="Z1393" s="547"/>
      <c r="AA1393" s="548">
        <v>0.95833333333333304</v>
      </c>
      <c r="AB1393" s="566">
        <f t="shared" si="315"/>
        <v>0.5</v>
      </c>
      <c r="AC1393" s="566">
        <f t="shared" si="316"/>
        <v>0.5</v>
      </c>
      <c r="AD1393" s="566">
        <f t="shared" si="317"/>
        <v>0.5</v>
      </c>
      <c r="AE1393" s="566">
        <f t="shared" si="318"/>
        <v>0.5</v>
      </c>
      <c r="AF1393" s="566">
        <f t="shared" si="319"/>
        <v>0.5</v>
      </c>
      <c r="AG1393" s="566">
        <f t="shared" si="320"/>
        <v>0.5</v>
      </c>
      <c r="AH1393" s="567">
        <f t="shared" si="321"/>
        <v>0.5</v>
      </c>
    </row>
    <row r="1394" spans="18:34" x14ac:dyDescent="0.25">
      <c r="R1394" s="548">
        <v>0.95902777777777704</v>
      </c>
      <c r="S1394" s="564">
        <f t="shared" si="308"/>
        <v>0</v>
      </c>
      <c r="T1394" s="564">
        <f t="shared" si="309"/>
        <v>0</v>
      </c>
      <c r="U1394" s="564">
        <f t="shared" si="310"/>
        <v>0</v>
      </c>
      <c r="V1394" s="564">
        <f t="shared" si="311"/>
        <v>0</v>
      </c>
      <c r="W1394" s="564">
        <f t="shared" si="312"/>
        <v>0</v>
      </c>
      <c r="X1394" s="564">
        <f t="shared" si="313"/>
        <v>0.25</v>
      </c>
      <c r="Y1394" s="565">
        <f t="shared" si="314"/>
        <v>0.25</v>
      </c>
      <c r="Z1394" s="547"/>
      <c r="AA1394" s="548">
        <v>0.95902777777777704</v>
      </c>
      <c r="AB1394" s="566">
        <f t="shared" si="315"/>
        <v>0.5</v>
      </c>
      <c r="AC1394" s="566">
        <f t="shared" si="316"/>
        <v>0.5</v>
      </c>
      <c r="AD1394" s="566">
        <f t="shared" si="317"/>
        <v>0.5</v>
      </c>
      <c r="AE1394" s="566">
        <f t="shared" si="318"/>
        <v>0.5</v>
      </c>
      <c r="AF1394" s="566">
        <f t="shared" si="319"/>
        <v>0.5</v>
      </c>
      <c r="AG1394" s="566">
        <f t="shared" si="320"/>
        <v>0.5</v>
      </c>
      <c r="AH1394" s="567">
        <f t="shared" si="321"/>
        <v>0.5</v>
      </c>
    </row>
    <row r="1395" spans="18:34" x14ac:dyDescent="0.25">
      <c r="R1395" s="548">
        <v>0.95972222222222203</v>
      </c>
      <c r="S1395" s="564">
        <f t="shared" si="308"/>
        <v>0</v>
      </c>
      <c r="T1395" s="564">
        <f t="shared" si="309"/>
        <v>0</v>
      </c>
      <c r="U1395" s="564">
        <f t="shared" si="310"/>
        <v>0</v>
      </c>
      <c r="V1395" s="564">
        <f t="shared" si="311"/>
        <v>0</v>
      </c>
      <c r="W1395" s="564">
        <f t="shared" si="312"/>
        <v>0</v>
      </c>
      <c r="X1395" s="564">
        <f t="shared" si="313"/>
        <v>0.25</v>
      </c>
      <c r="Y1395" s="565">
        <f t="shared" si="314"/>
        <v>0.25</v>
      </c>
      <c r="Z1395" s="547"/>
      <c r="AA1395" s="548">
        <v>0.95972222222222203</v>
      </c>
      <c r="AB1395" s="566">
        <f t="shared" si="315"/>
        <v>0.5</v>
      </c>
      <c r="AC1395" s="566">
        <f t="shared" si="316"/>
        <v>0.5</v>
      </c>
      <c r="AD1395" s="566">
        <f t="shared" si="317"/>
        <v>0.5</v>
      </c>
      <c r="AE1395" s="566">
        <f t="shared" si="318"/>
        <v>0.5</v>
      </c>
      <c r="AF1395" s="566">
        <f t="shared" si="319"/>
        <v>0.5</v>
      </c>
      <c r="AG1395" s="566">
        <f t="shared" si="320"/>
        <v>0.5</v>
      </c>
      <c r="AH1395" s="567">
        <f t="shared" si="321"/>
        <v>0.5</v>
      </c>
    </row>
    <row r="1396" spans="18:34" x14ac:dyDescent="0.25">
      <c r="R1396" s="548">
        <v>0.96041666666666603</v>
      </c>
      <c r="S1396" s="564">
        <f t="shared" si="308"/>
        <v>0</v>
      </c>
      <c r="T1396" s="564">
        <f t="shared" si="309"/>
        <v>0</v>
      </c>
      <c r="U1396" s="564">
        <f t="shared" si="310"/>
        <v>0</v>
      </c>
      <c r="V1396" s="564">
        <f t="shared" si="311"/>
        <v>0</v>
      </c>
      <c r="W1396" s="564">
        <f t="shared" si="312"/>
        <v>0</v>
      </c>
      <c r="X1396" s="564">
        <f t="shared" si="313"/>
        <v>0.25</v>
      </c>
      <c r="Y1396" s="565">
        <f t="shared" si="314"/>
        <v>0.25</v>
      </c>
      <c r="Z1396" s="547"/>
      <c r="AA1396" s="548">
        <v>0.96041666666666603</v>
      </c>
      <c r="AB1396" s="566">
        <f t="shared" si="315"/>
        <v>0.5</v>
      </c>
      <c r="AC1396" s="566">
        <f t="shared" si="316"/>
        <v>0.5</v>
      </c>
      <c r="AD1396" s="566">
        <f t="shared" si="317"/>
        <v>0.5</v>
      </c>
      <c r="AE1396" s="566">
        <f t="shared" si="318"/>
        <v>0.5</v>
      </c>
      <c r="AF1396" s="566">
        <f t="shared" si="319"/>
        <v>0.5</v>
      </c>
      <c r="AG1396" s="566">
        <f t="shared" si="320"/>
        <v>0.5</v>
      </c>
      <c r="AH1396" s="567">
        <f t="shared" si="321"/>
        <v>0.5</v>
      </c>
    </row>
    <row r="1397" spans="18:34" x14ac:dyDescent="0.25">
      <c r="R1397" s="548">
        <v>0.96111111111111103</v>
      </c>
      <c r="S1397" s="564">
        <f t="shared" si="308"/>
        <v>0</v>
      </c>
      <c r="T1397" s="564">
        <f t="shared" si="309"/>
        <v>0</v>
      </c>
      <c r="U1397" s="564">
        <f t="shared" si="310"/>
        <v>0</v>
      </c>
      <c r="V1397" s="564">
        <f t="shared" si="311"/>
        <v>0</v>
      </c>
      <c r="W1397" s="564">
        <f t="shared" si="312"/>
        <v>0</v>
      </c>
      <c r="X1397" s="564">
        <f t="shared" si="313"/>
        <v>0.25</v>
      </c>
      <c r="Y1397" s="565">
        <f t="shared" si="314"/>
        <v>0.25</v>
      </c>
      <c r="Z1397" s="547"/>
      <c r="AA1397" s="548">
        <v>0.96111111111111103</v>
      </c>
      <c r="AB1397" s="566">
        <f t="shared" si="315"/>
        <v>0.5</v>
      </c>
      <c r="AC1397" s="566">
        <f t="shared" si="316"/>
        <v>0.5</v>
      </c>
      <c r="AD1397" s="566">
        <f t="shared" si="317"/>
        <v>0.5</v>
      </c>
      <c r="AE1397" s="566">
        <f t="shared" si="318"/>
        <v>0.5</v>
      </c>
      <c r="AF1397" s="566">
        <f t="shared" si="319"/>
        <v>0.5</v>
      </c>
      <c r="AG1397" s="566">
        <f t="shared" si="320"/>
        <v>0.5</v>
      </c>
      <c r="AH1397" s="567">
        <f t="shared" si="321"/>
        <v>0.5</v>
      </c>
    </row>
    <row r="1398" spans="18:34" x14ac:dyDescent="0.25">
      <c r="R1398" s="548">
        <v>0.96180555555555503</v>
      </c>
      <c r="S1398" s="564">
        <f t="shared" si="308"/>
        <v>0</v>
      </c>
      <c r="T1398" s="564">
        <f t="shared" si="309"/>
        <v>0</v>
      </c>
      <c r="U1398" s="564">
        <f t="shared" si="310"/>
        <v>0</v>
      </c>
      <c r="V1398" s="564">
        <f t="shared" si="311"/>
        <v>0</v>
      </c>
      <c r="W1398" s="564">
        <f t="shared" si="312"/>
        <v>0</v>
      </c>
      <c r="X1398" s="564">
        <f t="shared" si="313"/>
        <v>0.25</v>
      </c>
      <c r="Y1398" s="565">
        <f t="shared" si="314"/>
        <v>0.25</v>
      </c>
      <c r="Z1398" s="547"/>
      <c r="AA1398" s="548">
        <v>0.96180555555555503</v>
      </c>
      <c r="AB1398" s="566">
        <f t="shared" si="315"/>
        <v>0.5</v>
      </c>
      <c r="AC1398" s="566">
        <f t="shared" si="316"/>
        <v>0.5</v>
      </c>
      <c r="AD1398" s="566">
        <f t="shared" si="317"/>
        <v>0.5</v>
      </c>
      <c r="AE1398" s="566">
        <f t="shared" si="318"/>
        <v>0.5</v>
      </c>
      <c r="AF1398" s="566">
        <f t="shared" si="319"/>
        <v>0.5</v>
      </c>
      <c r="AG1398" s="566">
        <f t="shared" si="320"/>
        <v>0.5</v>
      </c>
      <c r="AH1398" s="567">
        <f t="shared" si="321"/>
        <v>0.5</v>
      </c>
    </row>
    <row r="1399" spans="18:34" x14ac:dyDescent="0.25">
      <c r="R1399" s="548">
        <v>0.96250000000000002</v>
      </c>
      <c r="S1399" s="564">
        <f t="shared" si="308"/>
        <v>0</v>
      </c>
      <c r="T1399" s="564">
        <f t="shared" si="309"/>
        <v>0</v>
      </c>
      <c r="U1399" s="564">
        <f t="shared" si="310"/>
        <v>0</v>
      </c>
      <c r="V1399" s="564">
        <f t="shared" si="311"/>
        <v>0</v>
      </c>
      <c r="W1399" s="564">
        <f t="shared" si="312"/>
        <v>0</v>
      </c>
      <c r="X1399" s="564">
        <f t="shared" si="313"/>
        <v>0.25</v>
      </c>
      <c r="Y1399" s="565">
        <f t="shared" si="314"/>
        <v>0.25</v>
      </c>
      <c r="Z1399" s="547"/>
      <c r="AA1399" s="548">
        <v>0.96250000000000002</v>
      </c>
      <c r="AB1399" s="566">
        <f t="shared" si="315"/>
        <v>0.5</v>
      </c>
      <c r="AC1399" s="566">
        <f t="shared" si="316"/>
        <v>0.5</v>
      </c>
      <c r="AD1399" s="566">
        <f t="shared" si="317"/>
        <v>0.5</v>
      </c>
      <c r="AE1399" s="566">
        <f t="shared" si="318"/>
        <v>0.5</v>
      </c>
      <c r="AF1399" s="566">
        <f t="shared" si="319"/>
        <v>0.5</v>
      </c>
      <c r="AG1399" s="566">
        <f t="shared" si="320"/>
        <v>0.5</v>
      </c>
      <c r="AH1399" s="567">
        <f t="shared" si="321"/>
        <v>0.5</v>
      </c>
    </row>
    <row r="1400" spans="18:34" x14ac:dyDescent="0.25">
      <c r="R1400" s="548">
        <v>0.96319444444444402</v>
      </c>
      <c r="S1400" s="564">
        <f t="shared" si="308"/>
        <v>0</v>
      </c>
      <c r="T1400" s="564">
        <f t="shared" si="309"/>
        <v>0</v>
      </c>
      <c r="U1400" s="564">
        <f t="shared" si="310"/>
        <v>0</v>
      </c>
      <c r="V1400" s="564">
        <f t="shared" si="311"/>
        <v>0</v>
      </c>
      <c r="W1400" s="564">
        <f t="shared" si="312"/>
        <v>0</v>
      </c>
      <c r="X1400" s="564">
        <f t="shared" si="313"/>
        <v>0.25</v>
      </c>
      <c r="Y1400" s="565">
        <f t="shared" si="314"/>
        <v>0.25</v>
      </c>
      <c r="Z1400" s="547"/>
      <c r="AA1400" s="548">
        <v>0.96319444444444402</v>
      </c>
      <c r="AB1400" s="566">
        <f t="shared" si="315"/>
        <v>0.5</v>
      </c>
      <c r="AC1400" s="566">
        <f t="shared" si="316"/>
        <v>0.5</v>
      </c>
      <c r="AD1400" s="566">
        <f t="shared" si="317"/>
        <v>0.5</v>
      </c>
      <c r="AE1400" s="566">
        <f t="shared" si="318"/>
        <v>0.5</v>
      </c>
      <c r="AF1400" s="566">
        <f t="shared" si="319"/>
        <v>0.5</v>
      </c>
      <c r="AG1400" s="566">
        <f t="shared" si="320"/>
        <v>0.5</v>
      </c>
      <c r="AH1400" s="567">
        <f t="shared" si="321"/>
        <v>0.5</v>
      </c>
    </row>
    <row r="1401" spans="18:34" x14ac:dyDescent="0.25">
      <c r="R1401" s="548">
        <v>0.96388888888888802</v>
      </c>
      <c r="S1401" s="564">
        <f t="shared" si="308"/>
        <v>0</v>
      </c>
      <c r="T1401" s="564">
        <f t="shared" si="309"/>
        <v>0</v>
      </c>
      <c r="U1401" s="564">
        <f t="shared" si="310"/>
        <v>0</v>
      </c>
      <c r="V1401" s="564">
        <f t="shared" si="311"/>
        <v>0</v>
      </c>
      <c r="W1401" s="564">
        <f t="shared" si="312"/>
        <v>0</v>
      </c>
      <c r="X1401" s="564">
        <f t="shared" si="313"/>
        <v>0.25</v>
      </c>
      <c r="Y1401" s="565">
        <f t="shared" si="314"/>
        <v>0.25</v>
      </c>
      <c r="Z1401" s="547"/>
      <c r="AA1401" s="548">
        <v>0.96388888888888802</v>
      </c>
      <c r="AB1401" s="566">
        <f t="shared" si="315"/>
        <v>0.5</v>
      </c>
      <c r="AC1401" s="566">
        <f t="shared" si="316"/>
        <v>0.5</v>
      </c>
      <c r="AD1401" s="566">
        <f t="shared" si="317"/>
        <v>0.5</v>
      </c>
      <c r="AE1401" s="566">
        <f t="shared" si="318"/>
        <v>0.5</v>
      </c>
      <c r="AF1401" s="566">
        <f t="shared" si="319"/>
        <v>0.5</v>
      </c>
      <c r="AG1401" s="566">
        <f t="shared" si="320"/>
        <v>0.5</v>
      </c>
      <c r="AH1401" s="567">
        <f t="shared" si="321"/>
        <v>0.5</v>
      </c>
    </row>
    <row r="1402" spans="18:34" x14ac:dyDescent="0.25">
      <c r="R1402" s="548">
        <v>0.96458333333333302</v>
      </c>
      <c r="S1402" s="564">
        <f t="shared" si="308"/>
        <v>0</v>
      </c>
      <c r="T1402" s="564">
        <f t="shared" si="309"/>
        <v>0</v>
      </c>
      <c r="U1402" s="564">
        <f t="shared" si="310"/>
        <v>0</v>
      </c>
      <c r="V1402" s="564">
        <f t="shared" si="311"/>
        <v>0</v>
      </c>
      <c r="W1402" s="564">
        <f t="shared" si="312"/>
        <v>0</v>
      </c>
      <c r="X1402" s="564">
        <f t="shared" si="313"/>
        <v>0.25</v>
      </c>
      <c r="Y1402" s="565">
        <f t="shared" si="314"/>
        <v>0.25</v>
      </c>
      <c r="Z1402" s="547"/>
      <c r="AA1402" s="548">
        <v>0.96458333333333302</v>
      </c>
      <c r="AB1402" s="566">
        <f t="shared" si="315"/>
        <v>0.5</v>
      </c>
      <c r="AC1402" s="566">
        <f t="shared" si="316"/>
        <v>0.5</v>
      </c>
      <c r="AD1402" s="566">
        <f t="shared" si="317"/>
        <v>0.5</v>
      </c>
      <c r="AE1402" s="566">
        <f t="shared" si="318"/>
        <v>0.5</v>
      </c>
      <c r="AF1402" s="566">
        <f t="shared" si="319"/>
        <v>0.5</v>
      </c>
      <c r="AG1402" s="566">
        <f t="shared" si="320"/>
        <v>0.5</v>
      </c>
      <c r="AH1402" s="567">
        <f t="shared" si="321"/>
        <v>0.5</v>
      </c>
    </row>
    <row r="1403" spans="18:34" x14ac:dyDescent="0.25">
      <c r="R1403" s="548">
        <v>0.96527777777777701</v>
      </c>
      <c r="S1403" s="564">
        <f t="shared" si="308"/>
        <v>0</v>
      </c>
      <c r="T1403" s="564">
        <f t="shared" si="309"/>
        <v>0</v>
      </c>
      <c r="U1403" s="564">
        <f t="shared" si="310"/>
        <v>0</v>
      </c>
      <c r="V1403" s="564">
        <f t="shared" si="311"/>
        <v>0</v>
      </c>
      <c r="W1403" s="564">
        <f t="shared" si="312"/>
        <v>0</v>
      </c>
      <c r="X1403" s="564">
        <f t="shared" si="313"/>
        <v>0.25</v>
      </c>
      <c r="Y1403" s="565">
        <f t="shared" si="314"/>
        <v>0.25</v>
      </c>
      <c r="Z1403" s="547"/>
      <c r="AA1403" s="548">
        <v>0.96527777777777701</v>
      </c>
      <c r="AB1403" s="566">
        <f t="shared" si="315"/>
        <v>0.5</v>
      </c>
      <c r="AC1403" s="566">
        <f t="shared" si="316"/>
        <v>0.5</v>
      </c>
      <c r="AD1403" s="566">
        <f t="shared" si="317"/>
        <v>0.5</v>
      </c>
      <c r="AE1403" s="566">
        <f t="shared" si="318"/>
        <v>0.5</v>
      </c>
      <c r="AF1403" s="566">
        <f t="shared" si="319"/>
        <v>0.5</v>
      </c>
      <c r="AG1403" s="566">
        <f t="shared" si="320"/>
        <v>0.5</v>
      </c>
      <c r="AH1403" s="567">
        <f t="shared" si="321"/>
        <v>0.5</v>
      </c>
    </row>
    <row r="1404" spans="18:34" x14ac:dyDescent="0.25">
      <c r="R1404" s="548">
        <v>0.96597222222222201</v>
      </c>
      <c r="S1404" s="564">
        <f t="shared" si="308"/>
        <v>0</v>
      </c>
      <c r="T1404" s="564">
        <f t="shared" si="309"/>
        <v>0</v>
      </c>
      <c r="U1404" s="564">
        <f t="shared" si="310"/>
        <v>0</v>
      </c>
      <c r="V1404" s="564">
        <f t="shared" si="311"/>
        <v>0</v>
      </c>
      <c r="W1404" s="564">
        <f t="shared" si="312"/>
        <v>0</v>
      </c>
      <c r="X1404" s="564">
        <f t="shared" si="313"/>
        <v>0.25</v>
      </c>
      <c r="Y1404" s="565">
        <f t="shared" si="314"/>
        <v>0.25</v>
      </c>
      <c r="Z1404" s="547"/>
      <c r="AA1404" s="548">
        <v>0.96597222222222201</v>
      </c>
      <c r="AB1404" s="566">
        <f t="shared" si="315"/>
        <v>0.5</v>
      </c>
      <c r="AC1404" s="566">
        <f t="shared" si="316"/>
        <v>0.5</v>
      </c>
      <c r="AD1404" s="566">
        <f t="shared" si="317"/>
        <v>0.5</v>
      </c>
      <c r="AE1404" s="566">
        <f t="shared" si="318"/>
        <v>0.5</v>
      </c>
      <c r="AF1404" s="566">
        <f t="shared" si="319"/>
        <v>0.5</v>
      </c>
      <c r="AG1404" s="566">
        <f t="shared" si="320"/>
        <v>0.5</v>
      </c>
      <c r="AH1404" s="567">
        <f t="shared" si="321"/>
        <v>0.5</v>
      </c>
    </row>
    <row r="1405" spans="18:34" x14ac:dyDescent="0.25">
      <c r="R1405" s="548">
        <v>0.96666666666666601</v>
      </c>
      <c r="S1405" s="564">
        <f t="shared" si="308"/>
        <v>0</v>
      </c>
      <c r="T1405" s="564">
        <f t="shared" si="309"/>
        <v>0</v>
      </c>
      <c r="U1405" s="564">
        <f t="shared" si="310"/>
        <v>0</v>
      </c>
      <c r="V1405" s="564">
        <f t="shared" si="311"/>
        <v>0</v>
      </c>
      <c r="W1405" s="564">
        <f t="shared" si="312"/>
        <v>0</v>
      </c>
      <c r="X1405" s="564">
        <f t="shared" si="313"/>
        <v>0.25</v>
      </c>
      <c r="Y1405" s="565">
        <f t="shared" si="314"/>
        <v>0.25</v>
      </c>
      <c r="Z1405" s="547"/>
      <c r="AA1405" s="548">
        <v>0.96666666666666601</v>
      </c>
      <c r="AB1405" s="566">
        <f t="shared" si="315"/>
        <v>0.5</v>
      </c>
      <c r="AC1405" s="566">
        <f t="shared" si="316"/>
        <v>0.5</v>
      </c>
      <c r="AD1405" s="566">
        <f t="shared" si="317"/>
        <v>0.5</v>
      </c>
      <c r="AE1405" s="566">
        <f t="shared" si="318"/>
        <v>0.5</v>
      </c>
      <c r="AF1405" s="566">
        <f t="shared" si="319"/>
        <v>0.5</v>
      </c>
      <c r="AG1405" s="566">
        <f t="shared" si="320"/>
        <v>0.5</v>
      </c>
      <c r="AH1405" s="567">
        <f t="shared" si="321"/>
        <v>0.5</v>
      </c>
    </row>
    <row r="1406" spans="18:34" x14ac:dyDescent="0.25">
      <c r="R1406" s="548">
        <v>0.96736111111111101</v>
      </c>
      <c r="S1406" s="564">
        <f t="shared" si="308"/>
        <v>0</v>
      </c>
      <c r="T1406" s="564">
        <f t="shared" si="309"/>
        <v>0</v>
      </c>
      <c r="U1406" s="564">
        <f t="shared" si="310"/>
        <v>0</v>
      </c>
      <c r="V1406" s="564">
        <f t="shared" si="311"/>
        <v>0</v>
      </c>
      <c r="W1406" s="564">
        <f t="shared" si="312"/>
        <v>0</v>
      </c>
      <c r="X1406" s="564">
        <f t="shared" si="313"/>
        <v>0.25</v>
      </c>
      <c r="Y1406" s="565">
        <f t="shared" si="314"/>
        <v>0.25</v>
      </c>
      <c r="Z1406" s="547"/>
      <c r="AA1406" s="548">
        <v>0.96736111111111101</v>
      </c>
      <c r="AB1406" s="566">
        <f t="shared" si="315"/>
        <v>0.5</v>
      </c>
      <c r="AC1406" s="566">
        <f t="shared" si="316"/>
        <v>0.5</v>
      </c>
      <c r="AD1406" s="566">
        <f t="shared" si="317"/>
        <v>0.5</v>
      </c>
      <c r="AE1406" s="566">
        <f t="shared" si="318"/>
        <v>0.5</v>
      </c>
      <c r="AF1406" s="566">
        <f t="shared" si="319"/>
        <v>0.5</v>
      </c>
      <c r="AG1406" s="566">
        <f t="shared" si="320"/>
        <v>0.5</v>
      </c>
      <c r="AH1406" s="567">
        <f t="shared" si="321"/>
        <v>0.5</v>
      </c>
    </row>
    <row r="1407" spans="18:34" x14ac:dyDescent="0.25">
      <c r="R1407" s="548">
        <v>0.968055555555555</v>
      </c>
      <c r="S1407" s="564">
        <f t="shared" si="308"/>
        <v>0</v>
      </c>
      <c r="T1407" s="564">
        <f t="shared" si="309"/>
        <v>0</v>
      </c>
      <c r="U1407" s="564">
        <f t="shared" si="310"/>
        <v>0</v>
      </c>
      <c r="V1407" s="564">
        <f t="shared" si="311"/>
        <v>0</v>
      </c>
      <c r="W1407" s="564">
        <f t="shared" si="312"/>
        <v>0</v>
      </c>
      <c r="X1407" s="564">
        <f t="shared" si="313"/>
        <v>0.25</v>
      </c>
      <c r="Y1407" s="565">
        <f t="shared" si="314"/>
        <v>0.25</v>
      </c>
      <c r="Z1407" s="547"/>
      <c r="AA1407" s="548">
        <v>0.968055555555555</v>
      </c>
      <c r="AB1407" s="566">
        <f t="shared" si="315"/>
        <v>0.5</v>
      </c>
      <c r="AC1407" s="566">
        <f t="shared" si="316"/>
        <v>0.5</v>
      </c>
      <c r="AD1407" s="566">
        <f t="shared" si="317"/>
        <v>0.5</v>
      </c>
      <c r="AE1407" s="566">
        <f t="shared" si="318"/>
        <v>0.5</v>
      </c>
      <c r="AF1407" s="566">
        <f t="shared" si="319"/>
        <v>0.5</v>
      </c>
      <c r="AG1407" s="566">
        <f t="shared" si="320"/>
        <v>0.5</v>
      </c>
      <c r="AH1407" s="567">
        <f t="shared" si="321"/>
        <v>0.5</v>
      </c>
    </row>
    <row r="1408" spans="18:34" x14ac:dyDescent="0.25">
      <c r="R1408" s="548">
        <v>0.96875</v>
      </c>
      <c r="S1408" s="564">
        <f t="shared" si="308"/>
        <v>0</v>
      </c>
      <c r="T1408" s="564">
        <f t="shared" si="309"/>
        <v>0</v>
      </c>
      <c r="U1408" s="564">
        <f t="shared" si="310"/>
        <v>0</v>
      </c>
      <c r="V1408" s="564">
        <f t="shared" si="311"/>
        <v>0</v>
      </c>
      <c r="W1408" s="564">
        <f t="shared" si="312"/>
        <v>0</v>
      </c>
      <c r="X1408" s="564">
        <f t="shared" si="313"/>
        <v>0.25</v>
      </c>
      <c r="Y1408" s="565">
        <f t="shared" si="314"/>
        <v>0.25</v>
      </c>
      <c r="Z1408" s="547"/>
      <c r="AA1408" s="548">
        <v>0.96875</v>
      </c>
      <c r="AB1408" s="566">
        <f t="shared" si="315"/>
        <v>0.5</v>
      </c>
      <c r="AC1408" s="566">
        <f t="shared" si="316"/>
        <v>0.5</v>
      </c>
      <c r="AD1408" s="566">
        <f t="shared" si="317"/>
        <v>0.5</v>
      </c>
      <c r="AE1408" s="566">
        <f t="shared" si="318"/>
        <v>0.5</v>
      </c>
      <c r="AF1408" s="566">
        <f t="shared" si="319"/>
        <v>0.5</v>
      </c>
      <c r="AG1408" s="566">
        <f t="shared" si="320"/>
        <v>0.5</v>
      </c>
      <c r="AH1408" s="567">
        <f t="shared" si="321"/>
        <v>0.5</v>
      </c>
    </row>
    <row r="1409" spans="18:34" x14ac:dyDescent="0.25">
      <c r="R1409" s="548">
        <v>0.969444444444444</v>
      </c>
      <c r="S1409" s="564">
        <f t="shared" si="308"/>
        <v>0</v>
      </c>
      <c r="T1409" s="564">
        <f t="shared" si="309"/>
        <v>0</v>
      </c>
      <c r="U1409" s="564">
        <f t="shared" si="310"/>
        <v>0</v>
      </c>
      <c r="V1409" s="564">
        <f t="shared" si="311"/>
        <v>0</v>
      </c>
      <c r="W1409" s="564">
        <f t="shared" si="312"/>
        <v>0</v>
      </c>
      <c r="X1409" s="564">
        <f t="shared" si="313"/>
        <v>0.25</v>
      </c>
      <c r="Y1409" s="565">
        <f t="shared" si="314"/>
        <v>0.25</v>
      </c>
      <c r="Z1409" s="547"/>
      <c r="AA1409" s="548">
        <v>0.969444444444444</v>
      </c>
      <c r="AB1409" s="566">
        <f t="shared" si="315"/>
        <v>0.5</v>
      </c>
      <c r="AC1409" s="566">
        <f t="shared" si="316"/>
        <v>0.5</v>
      </c>
      <c r="AD1409" s="566">
        <f t="shared" si="317"/>
        <v>0.5</v>
      </c>
      <c r="AE1409" s="566">
        <f t="shared" si="318"/>
        <v>0.5</v>
      </c>
      <c r="AF1409" s="566">
        <f t="shared" si="319"/>
        <v>0.5</v>
      </c>
      <c r="AG1409" s="566">
        <f t="shared" si="320"/>
        <v>0.5</v>
      </c>
      <c r="AH1409" s="567">
        <f t="shared" si="321"/>
        <v>0.5</v>
      </c>
    </row>
    <row r="1410" spans="18:34" x14ac:dyDescent="0.25">
      <c r="R1410" s="548">
        <v>0.970138888888888</v>
      </c>
      <c r="S1410" s="564">
        <f t="shared" si="308"/>
        <v>0</v>
      </c>
      <c r="T1410" s="564">
        <f t="shared" si="309"/>
        <v>0</v>
      </c>
      <c r="U1410" s="564">
        <f t="shared" si="310"/>
        <v>0</v>
      </c>
      <c r="V1410" s="564">
        <f t="shared" si="311"/>
        <v>0</v>
      </c>
      <c r="W1410" s="564">
        <f t="shared" si="312"/>
        <v>0</v>
      </c>
      <c r="X1410" s="564">
        <f t="shared" si="313"/>
        <v>0.25</v>
      </c>
      <c r="Y1410" s="565">
        <f t="shared" si="314"/>
        <v>0.25</v>
      </c>
      <c r="Z1410" s="547"/>
      <c r="AA1410" s="548">
        <v>0.970138888888888</v>
      </c>
      <c r="AB1410" s="566">
        <f t="shared" si="315"/>
        <v>0.5</v>
      </c>
      <c r="AC1410" s="566">
        <f t="shared" si="316"/>
        <v>0.5</v>
      </c>
      <c r="AD1410" s="566">
        <f t="shared" si="317"/>
        <v>0.5</v>
      </c>
      <c r="AE1410" s="566">
        <f t="shared" si="318"/>
        <v>0.5</v>
      </c>
      <c r="AF1410" s="566">
        <f t="shared" si="319"/>
        <v>0.5</v>
      </c>
      <c r="AG1410" s="566">
        <f t="shared" si="320"/>
        <v>0.5</v>
      </c>
      <c r="AH1410" s="567">
        <f t="shared" si="321"/>
        <v>0.5</v>
      </c>
    </row>
    <row r="1411" spans="18:34" x14ac:dyDescent="0.25">
      <c r="R1411" s="548">
        <v>0.97083333333333299</v>
      </c>
      <c r="S1411" s="564">
        <f t="shared" si="308"/>
        <v>0</v>
      </c>
      <c r="T1411" s="564">
        <f t="shared" si="309"/>
        <v>0</v>
      </c>
      <c r="U1411" s="564">
        <f t="shared" si="310"/>
        <v>0</v>
      </c>
      <c r="V1411" s="564">
        <f t="shared" si="311"/>
        <v>0</v>
      </c>
      <c r="W1411" s="564">
        <f t="shared" si="312"/>
        <v>0</v>
      </c>
      <c r="X1411" s="564">
        <f t="shared" si="313"/>
        <v>0.25</v>
      </c>
      <c r="Y1411" s="565">
        <f t="shared" si="314"/>
        <v>0.25</v>
      </c>
      <c r="Z1411" s="547"/>
      <c r="AA1411" s="548">
        <v>0.97083333333333299</v>
      </c>
      <c r="AB1411" s="566">
        <f t="shared" si="315"/>
        <v>0.5</v>
      </c>
      <c r="AC1411" s="566">
        <f t="shared" si="316"/>
        <v>0.5</v>
      </c>
      <c r="AD1411" s="566">
        <f t="shared" si="317"/>
        <v>0.5</v>
      </c>
      <c r="AE1411" s="566">
        <f t="shared" si="318"/>
        <v>0.5</v>
      </c>
      <c r="AF1411" s="566">
        <f t="shared" si="319"/>
        <v>0.5</v>
      </c>
      <c r="AG1411" s="566">
        <f t="shared" si="320"/>
        <v>0.5</v>
      </c>
      <c r="AH1411" s="567">
        <f t="shared" si="321"/>
        <v>0.5</v>
      </c>
    </row>
    <row r="1412" spans="18:34" x14ac:dyDescent="0.25">
      <c r="R1412" s="548">
        <v>0.97152777777777699</v>
      </c>
      <c r="S1412" s="564">
        <f t="shared" si="308"/>
        <v>0</v>
      </c>
      <c r="T1412" s="564">
        <f t="shared" si="309"/>
        <v>0</v>
      </c>
      <c r="U1412" s="564">
        <f t="shared" si="310"/>
        <v>0</v>
      </c>
      <c r="V1412" s="564">
        <f t="shared" si="311"/>
        <v>0</v>
      </c>
      <c r="W1412" s="564">
        <f t="shared" si="312"/>
        <v>0</v>
      </c>
      <c r="X1412" s="564">
        <f t="shared" si="313"/>
        <v>0.25</v>
      </c>
      <c r="Y1412" s="565">
        <f t="shared" si="314"/>
        <v>0.25</v>
      </c>
      <c r="Z1412" s="547"/>
      <c r="AA1412" s="548">
        <v>0.97152777777777699</v>
      </c>
      <c r="AB1412" s="566">
        <f t="shared" si="315"/>
        <v>0.5</v>
      </c>
      <c r="AC1412" s="566">
        <f t="shared" si="316"/>
        <v>0.5</v>
      </c>
      <c r="AD1412" s="566">
        <f t="shared" si="317"/>
        <v>0.5</v>
      </c>
      <c r="AE1412" s="566">
        <f t="shared" si="318"/>
        <v>0.5</v>
      </c>
      <c r="AF1412" s="566">
        <f t="shared" si="319"/>
        <v>0.5</v>
      </c>
      <c r="AG1412" s="566">
        <f t="shared" si="320"/>
        <v>0.5</v>
      </c>
      <c r="AH1412" s="567">
        <f t="shared" si="321"/>
        <v>0.5</v>
      </c>
    </row>
    <row r="1413" spans="18:34" x14ac:dyDescent="0.25">
      <c r="R1413" s="548">
        <v>0.97222222222222199</v>
      </c>
      <c r="S1413" s="564">
        <f t="shared" si="308"/>
        <v>0</v>
      </c>
      <c r="T1413" s="564">
        <f t="shared" si="309"/>
        <v>0</v>
      </c>
      <c r="U1413" s="564">
        <f t="shared" si="310"/>
        <v>0</v>
      </c>
      <c r="V1413" s="564">
        <f t="shared" si="311"/>
        <v>0</v>
      </c>
      <c r="W1413" s="564">
        <f t="shared" si="312"/>
        <v>0</v>
      </c>
      <c r="X1413" s="564">
        <f t="shared" si="313"/>
        <v>0.25</v>
      </c>
      <c r="Y1413" s="565">
        <f t="shared" si="314"/>
        <v>0.25</v>
      </c>
      <c r="Z1413" s="547"/>
      <c r="AA1413" s="548">
        <v>0.97222222222222199</v>
      </c>
      <c r="AB1413" s="566">
        <f t="shared" si="315"/>
        <v>0.5</v>
      </c>
      <c r="AC1413" s="566">
        <f t="shared" si="316"/>
        <v>0.5</v>
      </c>
      <c r="AD1413" s="566">
        <f t="shared" si="317"/>
        <v>0.5</v>
      </c>
      <c r="AE1413" s="566">
        <f t="shared" si="318"/>
        <v>0.5</v>
      </c>
      <c r="AF1413" s="566">
        <f t="shared" si="319"/>
        <v>0.5</v>
      </c>
      <c r="AG1413" s="566">
        <f t="shared" si="320"/>
        <v>0.5</v>
      </c>
      <c r="AH1413" s="567">
        <f t="shared" si="321"/>
        <v>0.5</v>
      </c>
    </row>
    <row r="1414" spans="18:34" x14ac:dyDescent="0.25">
      <c r="R1414" s="548">
        <v>0.97291666666666599</v>
      </c>
      <c r="S1414" s="564">
        <f t="shared" si="308"/>
        <v>0</v>
      </c>
      <c r="T1414" s="564">
        <f t="shared" si="309"/>
        <v>0</v>
      </c>
      <c r="U1414" s="564">
        <f t="shared" si="310"/>
        <v>0</v>
      </c>
      <c r="V1414" s="564">
        <f t="shared" si="311"/>
        <v>0</v>
      </c>
      <c r="W1414" s="564">
        <f t="shared" si="312"/>
        <v>0</v>
      </c>
      <c r="X1414" s="564">
        <f t="shared" si="313"/>
        <v>0.25</v>
      </c>
      <c r="Y1414" s="565">
        <f t="shared" si="314"/>
        <v>0.25</v>
      </c>
      <c r="Z1414" s="547"/>
      <c r="AA1414" s="548">
        <v>0.97291666666666599</v>
      </c>
      <c r="AB1414" s="566">
        <f t="shared" si="315"/>
        <v>0.5</v>
      </c>
      <c r="AC1414" s="566">
        <f t="shared" si="316"/>
        <v>0.5</v>
      </c>
      <c r="AD1414" s="566">
        <f t="shared" si="317"/>
        <v>0.5</v>
      </c>
      <c r="AE1414" s="566">
        <f t="shared" si="318"/>
        <v>0.5</v>
      </c>
      <c r="AF1414" s="566">
        <f t="shared" si="319"/>
        <v>0.5</v>
      </c>
      <c r="AG1414" s="566">
        <f t="shared" si="320"/>
        <v>0.5</v>
      </c>
      <c r="AH1414" s="567">
        <f t="shared" si="321"/>
        <v>0.5</v>
      </c>
    </row>
    <row r="1415" spans="18:34" x14ac:dyDescent="0.25">
      <c r="R1415" s="548">
        <v>0.97361111111111098</v>
      </c>
      <c r="S1415" s="564">
        <f t="shared" si="308"/>
        <v>0</v>
      </c>
      <c r="T1415" s="564">
        <f t="shared" si="309"/>
        <v>0</v>
      </c>
      <c r="U1415" s="564">
        <f t="shared" si="310"/>
        <v>0</v>
      </c>
      <c r="V1415" s="564">
        <f t="shared" si="311"/>
        <v>0</v>
      </c>
      <c r="W1415" s="564">
        <f t="shared" si="312"/>
        <v>0</v>
      </c>
      <c r="X1415" s="564">
        <f t="shared" si="313"/>
        <v>0.25</v>
      </c>
      <c r="Y1415" s="565">
        <f t="shared" si="314"/>
        <v>0.25</v>
      </c>
      <c r="Z1415" s="547"/>
      <c r="AA1415" s="548">
        <v>0.97361111111111098</v>
      </c>
      <c r="AB1415" s="566">
        <f t="shared" si="315"/>
        <v>0.5</v>
      </c>
      <c r="AC1415" s="566">
        <f t="shared" si="316"/>
        <v>0.5</v>
      </c>
      <c r="AD1415" s="566">
        <f t="shared" si="317"/>
        <v>0.5</v>
      </c>
      <c r="AE1415" s="566">
        <f t="shared" si="318"/>
        <v>0.5</v>
      </c>
      <c r="AF1415" s="566">
        <f t="shared" si="319"/>
        <v>0.5</v>
      </c>
      <c r="AG1415" s="566">
        <f t="shared" si="320"/>
        <v>0.5</v>
      </c>
      <c r="AH1415" s="567">
        <f t="shared" si="321"/>
        <v>0.5</v>
      </c>
    </row>
    <row r="1416" spans="18:34" x14ac:dyDescent="0.25">
      <c r="R1416" s="548">
        <v>0.97430555555555498</v>
      </c>
      <c r="S1416" s="564">
        <f t="shared" si="308"/>
        <v>0</v>
      </c>
      <c r="T1416" s="564">
        <f t="shared" si="309"/>
        <v>0</v>
      </c>
      <c r="U1416" s="564">
        <f t="shared" si="310"/>
        <v>0</v>
      </c>
      <c r="V1416" s="564">
        <f t="shared" si="311"/>
        <v>0</v>
      </c>
      <c r="W1416" s="564">
        <f t="shared" si="312"/>
        <v>0</v>
      </c>
      <c r="X1416" s="564">
        <f t="shared" si="313"/>
        <v>0.25</v>
      </c>
      <c r="Y1416" s="565">
        <f t="shared" si="314"/>
        <v>0.25</v>
      </c>
      <c r="Z1416" s="547"/>
      <c r="AA1416" s="548">
        <v>0.97430555555555498</v>
      </c>
      <c r="AB1416" s="566">
        <f t="shared" si="315"/>
        <v>0.5</v>
      </c>
      <c r="AC1416" s="566">
        <f t="shared" si="316"/>
        <v>0.5</v>
      </c>
      <c r="AD1416" s="566">
        <f t="shared" si="317"/>
        <v>0.5</v>
      </c>
      <c r="AE1416" s="566">
        <f t="shared" si="318"/>
        <v>0.5</v>
      </c>
      <c r="AF1416" s="566">
        <f t="shared" si="319"/>
        <v>0.5</v>
      </c>
      <c r="AG1416" s="566">
        <f t="shared" si="320"/>
        <v>0.5</v>
      </c>
      <c r="AH1416" s="567">
        <f t="shared" si="321"/>
        <v>0.5</v>
      </c>
    </row>
    <row r="1417" spans="18:34" x14ac:dyDescent="0.25">
      <c r="R1417" s="548">
        <v>0.97499999999999998</v>
      </c>
      <c r="S1417" s="564">
        <f t="shared" si="308"/>
        <v>0</v>
      </c>
      <c r="T1417" s="564">
        <f t="shared" si="309"/>
        <v>0</v>
      </c>
      <c r="U1417" s="564">
        <f t="shared" si="310"/>
        <v>0</v>
      </c>
      <c r="V1417" s="564">
        <f t="shared" si="311"/>
        <v>0</v>
      </c>
      <c r="W1417" s="564">
        <f t="shared" si="312"/>
        <v>0</v>
      </c>
      <c r="X1417" s="564">
        <f t="shared" si="313"/>
        <v>0.25</v>
      </c>
      <c r="Y1417" s="565">
        <f t="shared" si="314"/>
        <v>0.25</v>
      </c>
      <c r="Z1417" s="547"/>
      <c r="AA1417" s="548">
        <v>0.97499999999999998</v>
      </c>
      <c r="AB1417" s="566">
        <f t="shared" si="315"/>
        <v>0.5</v>
      </c>
      <c r="AC1417" s="566">
        <f t="shared" si="316"/>
        <v>0.5</v>
      </c>
      <c r="AD1417" s="566">
        <f t="shared" si="317"/>
        <v>0.5</v>
      </c>
      <c r="AE1417" s="566">
        <f t="shared" si="318"/>
        <v>0.5</v>
      </c>
      <c r="AF1417" s="566">
        <f t="shared" si="319"/>
        <v>0.5</v>
      </c>
      <c r="AG1417" s="566">
        <f t="shared" si="320"/>
        <v>0.5</v>
      </c>
      <c r="AH1417" s="567">
        <f t="shared" si="321"/>
        <v>0.5</v>
      </c>
    </row>
    <row r="1418" spans="18:34" x14ac:dyDescent="0.25">
      <c r="R1418" s="548">
        <v>0.97569444444444398</v>
      </c>
      <c r="S1418" s="564">
        <f t="shared" si="308"/>
        <v>0</v>
      </c>
      <c r="T1418" s="564">
        <f t="shared" si="309"/>
        <v>0</v>
      </c>
      <c r="U1418" s="564">
        <f t="shared" si="310"/>
        <v>0</v>
      </c>
      <c r="V1418" s="564">
        <f t="shared" si="311"/>
        <v>0</v>
      </c>
      <c r="W1418" s="564">
        <f t="shared" si="312"/>
        <v>0</v>
      </c>
      <c r="X1418" s="564">
        <f t="shared" si="313"/>
        <v>0.25</v>
      </c>
      <c r="Y1418" s="565">
        <f t="shared" si="314"/>
        <v>0.25</v>
      </c>
      <c r="Z1418" s="547"/>
      <c r="AA1418" s="548">
        <v>0.97569444444444398</v>
      </c>
      <c r="AB1418" s="566">
        <f t="shared" si="315"/>
        <v>0.5</v>
      </c>
      <c r="AC1418" s="566">
        <f t="shared" si="316"/>
        <v>0.5</v>
      </c>
      <c r="AD1418" s="566">
        <f t="shared" si="317"/>
        <v>0.5</v>
      </c>
      <c r="AE1418" s="566">
        <f t="shared" si="318"/>
        <v>0.5</v>
      </c>
      <c r="AF1418" s="566">
        <f t="shared" si="319"/>
        <v>0.5</v>
      </c>
      <c r="AG1418" s="566">
        <f t="shared" si="320"/>
        <v>0.5</v>
      </c>
      <c r="AH1418" s="567">
        <f t="shared" si="321"/>
        <v>0.5</v>
      </c>
    </row>
    <row r="1419" spans="18:34" x14ac:dyDescent="0.25">
      <c r="R1419" s="548">
        <v>0.97638888888888897</v>
      </c>
      <c r="S1419" s="564">
        <f t="shared" ref="S1419:S1452" si="322">$S$6</f>
        <v>0</v>
      </c>
      <c r="T1419" s="564">
        <f t="shared" ref="T1419:T1452" si="323">$T$6</f>
        <v>0</v>
      </c>
      <c r="U1419" s="564">
        <f t="shared" ref="U1419:U1452" si="324">$U$6</f>
        <v>0</v>
      </c>
      <c r="V1419" s="564">
        <f t="shared" ref="V1419:V1452" si="325">$V$6</f>
        <v>0</v>
      </c>
      <c r="W1419" s="564">
        <f t="shared" ref="W1419:W1452" si="326">-$W$6</f>
        <v>0</v>
      </c>
      <c r="X1419" s="564">
        <f t="shared" ref="X1419:X1452" si="327">$X$6</f>
        <v>0.25</v>
      </c>
      <c r="Y1419" s="565">
        <f t="shared" ref="Y1419:Y1452" si="328">$Y$6</f>
        <v>0.25</v>
      </c>
      <c r="Z1419" s="547"/>
      <c r="AA1419" s="548">
        <v>0.97638888888888897</v>
      </c>
      <c r="AB1419" s="566">
        <f t="shared" ref="AB1419:AB1452" si="329">$AB$6</f>
        <v>0.5</v>
      </c>
      <c r="AC1419" s="566">
        <f t="shared" ref="AC1419:AC1452" si="330">$AC$6</f>
        <v>0.5</v>
      </c>
      <c r="AD1419" s="566">
        <f t="shared" ref="AD1419:AD1452" si="331">$AD$6</f>
        <v>0.5</v>
      </c>
      <c r="AE1419" s="566">
        <f t="shared" ref="AE1419:AE1452" si="332">$AE$6</f>
        <v>0.5</v>
      </c>
      <c r="AF1419" s="566">
        <f t="shared" ref="AF1419:AF1452" si="333">$AF$6</f>
        <v>0.5</v>
      </c>
      <c r="AG1419" s="566">
        <f t="shared" ref="AG1419:AG1452" si="334">$AG$6</f>
        <v>0.5</v>
      </c>
      <c r="AH1419" s="567">
        <f t="shared" ref="AH1419:AH1452" si="335">$AH$6</f>
        <v>0.5</v>
      </c>
    </row>
    <row r="1420" spans="18:34" x14ac:dyDescent="0.25">
      <c r="R1420" s="548">
        <v>0.97708333333333297</v>
      </c>
      <c r="S1420" s="564">
        <f t="shared" si="322"/>
        <v>0</v>
      </c>
      <c r="T1420" s="564">
        <f t="shared" si="323"/>
        <v>0</v>
      </c>
      <c r="U1420" s="564">
        <f t="shared" si="324"/>
        <v>0</v>
      </c>
      <c r="V1420" s="564">
        <f t="shared" si="325"/>
        <v>0</v>
      </c>
      <c r="W1420" s="564">
        <f t="shared" si="326"/>
        <v>0</v>
      </c>
      <c r="X1420" s="564">
        <f t="shared" si="327"/>
        <v>0.25</v>
      </c>
      <c r="Y1420" s="565">
        <f t="shared" si="328"/>
        <v>0.25</v>
      </c>
      <c r="Z1420" s="547"/>
      <c r="AA1420" s="548">
        <v>0.97708333333333297</v>
      </c>
      <c r="AB1420" s="566">
        <f t="shared" si="329"/>
        <v>0.5</v>
      </c>
      <c r="AC1420" s="566">
        <f t="shared" si="330"/>
        <v>0.5</v>
      </c>
      <c r="AD1420" s="566">
        <f t="shared" si="331"/>
        <v>0.5</v>
      </c>
      <c r="AE1420" s="566">
        <f t="shared" si="332"/>
        <v>0.5</v>
      </c>
      <c r="AF1420" s="566">
        <f t="shared" si="333"/>
        <v>0.5</v>
      </c>
      <c r="AG1420" s="566">
        <f t="shared" si="334"/>
        <v>0.5</v>
      </c>
      <c r="AH1420" s="567">
        <f t="shared" si="335"/>
        <v>0.5</v>
      </c>
    </row>
    <row r="1421" spans="18:34" x14ac:dyDescent="0.25">
      <c r="R1421" s="548">
        <v>0.97777777777777697</v>
      </c>
      <c r="S1421" s="564">
        <f t="shared" si="322"/>
        <v>0</v>
      </c>
      <c r="T1421" s="564">
        <f t="shared" si="323"/>
        <v>0</v>
      </c>
      <c r="U1421" s="564">
        <f t="shared" si="324"/>
        <v>0</v>
      </c>
      <c r="V1421" s="564">
        <f t="shared" si="325"/>
        <v>0</v>
      </c>
      <c r="W1421" s="564">
        <f t="shared" si="326"/>
        <v>0</v>
      </c>
      <c r="X1421" s="564">
        <f t="shared" si="327"/>
        <v>0.25</v>
      </c>
      <c r="Y1421" s="565">
        <f t="shared" si="328"/>
        <v>0.25</v>
      </c>
      <c r="Z1421" s="547"/>
      <c r="AA1421" s="548">
        <v>0.97777777777777697</v>
      </c>
      <c r="AB1421" s="566">
        <f t="shared" si="329"/>
        <v>0.5</v>
      </c>
      <c r="AC1421" s="566">
        <f t="shared" si="330"/>
        <v>0.5</v>
      </c>
      <c r="AD1421" s="566">
        <f t="shared" si="331"/>
        <v>0.5</v>
      </c>
      <c r="AE1421" s="566">
        <f t="shared" si="332"/>
        <v>0.5</v>
      </c>
      <c r="AF1421" s="566">
        <f t="shared" si="333"/>
        <v>0.5</v>
      </c>
      <c r="AG1421" s="566">
        <f t="shared" si="334"/>
        <v>0.5</v>
      </c>
      <c r="AH1421" s="567">
        <f t="shared" si="335"/>
        <v>0.5</v>
      </c>
    </row>
    <row r="1422" spans="18:34" x14ac:dyDescent="0.25">
      <c r="R1422" s="548">
        <v>0.97847222222222197</v>
      </c>
      <c r="S1422" s="564">
        <f t="shared" si="322"/>
        <v>0</v>
      </c>
      <c r="T1422" s="564">
        <f t="shared" si="323"/>
        <v>0</v>
      </c>
      <c r="U1422" s="564">
        <f t="shared" si="324"/>
        <v>0</v>
      </c>
      <c r="V1422" s="564">
        <f t="shared" si="325"/>
        <v>0</v>
      </c>
      <c r="W1422" s="564">
        <f t="shared" si="326"/>
        <v>0</v>
      </c>
      <c r="X1422" s="564">
        <f t="shared" si="327"/>
        <v>0.25</v>
      </c>
      <c r="Y1422" s="565">
        <f t="shared" si="328"/>
        <v>0.25</v>
      </c>
      <c r="Z1422" s="547"/>
      <c r="AA1422" s="548">
        <v>0.97847222222222197</v>
      </c>
      <c r="AB1422" s="566">
        <f t="shared" si="329"/>
        <v>0.5</v>
      </c>
      <c r="AC1422" s="566">
        <f t="shared" si="330"/>
        <v>0.5</v>
      </c>
      <c r="AD1422" s="566">
        <f t="shared" si="331"/>
        <v>0.5</v>
      </c>
      <c r="AE1422" s="566">
        <f t="shared" si="332"/>
        <v>0.5</v>
      </c>
      <c r="AF1422" s="566">
        <f t="shared" si="333"/>
        <v>0.5</v>
      </c>
      <c r="AG1422" s="566">
        <f t="shared" si="334"/>
        <v>0.5</v>
      </c>
      <c r="AH1422" s="567">
        <f t="shared" si="335"/>
        <v>0.5</v>
      </c>
    </row>
    <row r="1423" spans="18:34" x14ac:dyDescent="0.25">
      <c r="R1423" s="548">
        <v>0.97916666666666596</v>
      </c>
      <c r="S1423" s="564">
        <f t="shared" si="322"/>
        <v>0</v>
      </c>
      <c r="T1423" s="564">
        <f t="shared" si="323"/>
        <v>0</v>
      </c>
      <c r="U1423" s="564">
        <f t="shared" si="324"/>
        <v>0</v>
      </c>
      <c r="V1423" s="564">
        <f t="shared" si="325"/>
        <v>0</v>
      </c>
      <c r="W1423" s="564">
        <f t="shared" si="326"/>
        <v>0</v>
      </c>
      <c r="X1423" s="564">
        <f t="shared" si="327"/>
        <v>0.25</v>
      </c>
      <c r="Y1423" s="565">
        <f t="shared" si="328"/>
        <v>0.25</v>
      </c>
      <c r="Z1423" s="547"/>
      <c r="AA1423" s="548">
        <v>0.97916666666666596</v>
      </c>
      <c r="AB1423" s="566">
        <f t="shared" si="329"/>
        <v>0.5</v>
      </c>
      <c r="AC1423" s="566">
        <f t="shared" si="330"/>
        <v>0.5</v>
      </c>
      <c r="AD1423" s="566">
        <f t="shared" si="331"/>
        <v>0.5</v>
      </c>
      <c r="AE1423" s="566">
        <f t="shared" si="332"/>
        <v>0.5</v>
      </c>
      <c r="AF1423" s="566">
        <f t="shared" si="333"/>
        <v>0.5</v>
      </c>
      <c r="AG1423" s="566">
        <f t="shared" si="334"/>
        <v>0.5</v>
      </c>
      <c r="AH1423" s="567">
        <f t="shared" si="335"/>
        <v>0.5</v>
      </c>
    </row>
    <row r="1424" spans="18:34" x14ac:dyDescent="0.25">
      <c r="R1424" s="548">
        <v>0.97986111111111096</v>
      </c>
      <c r="S1424" s="564">
        <f t="shared" si="322"/>
        <v>0</v>
      </c>
      <c r="T1424" s="564">
        <f t="shared" si="323"/>
        <v>0</v>
      </c>
      <c r="U1424" s="564">
        <f t="shared" si="324"/>
        <v>0</v>
      </c>
      <c r="V1424" s="564">
        <f t="shared" si="325"/>
        <v>0</v>
      </c>
      <c r="W1424" s="564">
        <f t="shared" si="326"/>
        <v>0</v>
      </c>
      <c r="X1424" s="564">
        <f t="shared" si="327"/>
        <v>0.25</v>
      </c>
      <c r="Y1424" s="565">
        <f t="shared" si="328"/>
        <v>0.25</v>
      </c>
      <c r="Z1424" s="547"/>
      <c r="AA1424" s="548">
        <v>0.97986111111111096</v>
      </c>
      <c r="AB1424" s="566">
        <f t="shared" si="329"/>
        <v>0.5</v>
      </c>
      <c r="AC1424" s="566">
        <f t="shared" si="330"/>
        <v>0.5</v>
      </c>
      <c r="AD1424" s="566">
        <f t="shared" si="331"/>
        <v>0.5</v>
      </c>
      <c r="AE1424" s="566">
        <f t="shared" si="332"/>
        <v>0.5</v>
      </c>
      <c r="AF1424" s="566">
        <f t="shared" si="333"/>
        <v>0.5</v>
      </c>
      <c r="AG1424" s="566">
        <f t="shared" si="334"/>
        <v>0.5</v>
      </c>
      <c r="AH1424" s="567">
        <f t="shared" si="335"/>
        <v>0.5</v>
      </c>
    </row>
    <row r="1425" spans="18:34" x14ac:dyDescent="0.25">
      <c r="R1425" s="548">
        <v>0.98055555555555496</v>
      </c>
      <c r="S1425" s="564">
        <f t="shared" si="322"/>
        <v>0</v>
      </c>
      <c r="T1425" s="564">
        <f t="shared" si="323"/>
        <v>0</v>
      </c>
      <c r="U1425" s="564">
        <f t="shared" si="324"/>
        <v>0</v>
      </c>
      <c r="V1425" s="564">
        <f t="shared" si="325"/>
        <v>0</v>
      </c>
      <c r="W1425" s="564">
        <f t="shared" si="326"/>
        <v>0</v>
      </c>
      <c r="X1425" s="564">
        <f t="shared" si="327"/>
        <v>0.25</v>
      </c>
      <c r="Y1425" s="565">
        <f t="shared" si="328"/>
        <v>0.25</v>
      </c>
      <c r="Z1425" s="547"/>
      <c r="AA1425" s="548">
        <v>0.98055555555555496</v>
      </c>
      <c r="AB1425" s="566">
        <f t="shared" si="329"/>
        <v>0.5</v>
      </c>
      <c r="AC1425" s="566">
        <f t="shared" si="330"/>
        <v>0.5</v>
      </c>
      <c r="AD1425" s="566">
        <f t="shared" si="331"/>
        <v>0.5</v>
      </c>
      <c r="AE1425" s="566">
        <f t="shared" si="332"/>
        <v>0.5</v>
      </c>
      <c r="AF1425" s="566">
        <f t="shared" si="333"/>
        <v>0.5</v>
      </c>
      <c r="AG1425" s="566">
        <f t="shared" si="334"/>
        <v>0.5</v>
      </c>
      <c r="AH1425" s="567">
        <f t="shared" si="335"/>
        <v>0.5</v>
      </c>
    </row>
    <row r="1426" spans="18:34" x14ac:dyDescent="0.25">
      <c r="R1426" s="548">
        <v>0.98124999999999996</v>
      </c>
      <c r="S1426" s="564">
        <f t="shared" si="322"/>
        <v>0</v>
      </c>
      <c r="T1426" s="564">
        <f t="shared" si="323"/>
        <v>0</v>
      </c>
      <c r="U1426" s="564">
        <f t="shared" si="324"/>
        <v>0</v>
      </c>
      <c r="V1426" s="564">
        <f t="shared" si="325"/>
        <v>0</v>
      </c>
      <c r="W1426" s="564">
        <f t="shared" si="326"/>
        <v>0</v>
      </c>
      <c r="X1426" s="564">
        <f t="shared" si="327"/>
        <v>0.25</v>
      </c>
      <c r="Y1426" s="565">
        <f t="shared" si="328"/>
        <v>0.25</v>
      </c>
      <c r="Z1426" s="547"/>
      <c r="AA1426" s="548">
        <v>0.98124999999999996</v>
      </c>
      <c r="AB1426" s="566">
        <f t="shared" si="329"/>
        <v>0.5</v>
      </c>
      <c r="AC1426" s="566">
        <f t="shared" si="330"/>
        <v>0.5</v>
      </c>
      <c r="AD1426" s="566">
        <f t="shared" si="331"/>
        <v>0.5</v>
      </c>
      <c r="AE1426" s="566">
        <f t="shared" si="332"/>
        <v>0.5</v>
      </c>
      <c r="AF1426" s="566">
        <f t="shared" si="333"/>
        <v>0.5</v>
      </c>
      <c r="AG1426" s="566">
        <f t="shared" si="334"/>
        <v>0.5</v>
      </c>
      <c r="AH1426" s="567">
        <f t="shared" si="335"/>
        <v>0.5</v>
      </c>
    </row>
    <row r="1427" spans="18:34" x14ac:dyDescent="0.25">
      <c r="R1427" s="548">
        <v>0.98194444444444395</v>
      </c>
      <c r="S1427" s="564">
        <f t="shared" si="322"/>
        <v>0</v>
      </c>
      <c r="T1427" s="564">
        <f t="shared" si="323"/>
        <v>0</v>
      </c>
      <c r="U1427" s="564">
        <f t="shared" si="324"/>
        <v>0</v>
      </c>
      <c r="V1427" s="564">
        <f t="shared" si="325"/>
        <v>0</v>
      </c>
      <c r="W1427" s="564">
        <f t="shared" si="326"/>
        <v>0</v>
      </c>
      <c r="X1427" s="564">
        <f t="shared" si="327"/>
        <v>0.25</v>
      </c>
      <c r="Y1427" s="565">
        <f t="shared" si="328"/>
        <v>0.25</v>
      </c>
      <c r="Z1427" s="547"/>
      <c r="AA1427" s="548">
        <v>0.98194444444444395</v>
      </c>
      <c r="AB1427" s="566">
        <f t="shared" si="329"/>
        <v>0.5</v>
      </c>
      <c r="AC1427" s="566">
        <f t="shared" si="330"/>
        <v>0.5</v>
      </c>
      <c r="AD1427" s="566">
        <f t="shared" si="331"/>
        <v>0.5</v>
      </c>
      <c r="AE1427" s="566">
        <f t="shared" si="332"/>
        <v>0.5</v>
      </c>
      <c r="AF1427" s="566">
        <f t="shared" si="333"/>
        <v>0.5</v>
      </c>
      <c r="AG1427" s="566">
        <f t="shared" si="334"/>
        <v>0.5</v>
      </c>
      <c r="AH1427" s="567">
        <f t="shared" si="335"/>
        <v>0.5</v>
      </c>
    </row>
    <row r="1428" spans="18:34" x14ac:dyDescent="0.25">
      <c r="R1428" s="548">
        <v>0.98263888888888895</v>
      </c>
      <c r="S1428" s="564">
        <f t="shared" si="322"/>
        <v>0</v>
      </c>
      <c r="T1428" s="564">
        <f t="shared" si="323"/>
        <v>0</v>
      </c>
      <c r="U1428" s="564">
        <f t="shared" si="324"/>
        <v>0</v>
      </c>
      <c r="V1428" s="564">
        <f t="shared" si="325"/>
        <v>0</v>
      </c>
      <c r="W1428" s="564">
        <f t="shared" si="326"/>
        <v>0</v>
      </c>
      <c r="X1428" s="564">
        <f t="shared" si="327"/>
        <v>0.25</v>
      </c>
      <c r="Y1428" s="565">
        <f t="shared" si="328"/>
        <v>0.25</v>
      </c>
      <c r="Z1428" s="547"/>
      <c r="AA1428" s="548">
        <v>0.98263888888888895</v>
      </c>
      <c r="AB1428" s="566">
        <f t="shared" si="329"/>
        <v>0.5</v>
      </c>
      <c r="AC1428" s="566">
        <f t="shared" si="330"/>
        <v>0.5</v>
      </c>
      <c r="AD1428" s="566">
        <f t="shared" si="331"/>
        <v>0.5</v>
      </c>
      <c r="AE1428" s="566">
        <f t="shared" si="332"/>
        <v>0.5</v>
      </c>
      <c r="AF1428" s="566">
        <f t="shared" si="333"/>
        <v>0.5</v>
      </c>
      <c r="AG1428" s="566">
        <f t="shared" si="334"/>
        <v>0.5</v>
      </c>
      <c r="AH1428" s="567">
        <f t="shared" si="335"/>
        <v>0.5</v>
      </c>
    </row>
    <row r="1429" spans="18:34" x14ac:dyDescent="0.25">
      <c r="R1429" s="548">
        <v>0.98333333333333295</v>
      </c>
      <c r="S1429" s="564">
        <f t="shared" si="322"/>
        <v>0</v>
      </c>
      <c r="T1429" s="564">
        <f t="shared" si="323"/>
        <v>0</v>
      </c>
      <c r="U1429" s="564">
        <f t="shared" si="324"/>
        <v>0</v>
      </c>
      <c r="V1429" s="564">
        <f t="shared" si="325"/>
        <v>0</v>
      </c>
      <c r="W1429" s="564">
        <f t="shared" si="326"/>
        <v>0</v>
      </c>
      <c r="X1429" s="564">
        <f t="shared" si="327"/>
        <v>0.25</v>
      </c>
      <c r="Y1429" s="565">
        <f t="shared" si="328"/>
        <v>0.25</v>
      </c>
      <c r="Z1429" s="547"/>
      <c r="AA1429" s="548">
        <v>0.98333333333333295</v>
      </c>
      <c r="AB1429" s="566">
        <f t="shared" si="329"/>
        <v>0.5</v>
      </c>
      <c r="AC1429" s="566">
        <f t="shared" si="330"/>
        <v>0.5</v>
      </c>
      <c r="AD1429" s="566">
        <f t="shared" si="331"/>
        <v>0.5</v>
      </c>
      <c r="AE1429" s="566">
        <f t="shared" si="332"/>
        <v>0.5</v>
      </c>
      <c r="AF1429" s="566">
        <f t="shared" si="333"/>
        <v>0.5</v>
      </c>
      <c r="AG1429" s="566">
        <f t="shared" si="334"/>
        <v>0.5</v>
      </c>
      <c r="AH1429" s="567">
        <f t="shared" si="335"/>
        <v>0.5</v>
      </c>
    </row>
    <row r="1430" spans="18:34" x14ac:dyDescent="0.25">
      <c r="R1430" s="548">
        <v>0.98402777777777695</v>
      </c>
      <c r="S1430" s="564">
        <f t="shared" si="322"/>
        <v>0</v>
      </c>
      <c r="T1430" s="564">
        <f t="shared" si="323"/>
        <v>0</v>
      </c>
      <c r="U1430" s="564">
        <f t="shared" si="324"/>
        <v>0</v>
      </c>
      <c r="V1430" s="564">
        <f t="shared" si="325"/>
        <v>0</v>
      </c>
      <c r="W1430" s="564">
        <f t="shared" si="326"/>
        <v>0</v>
      </c>
      <c r="X1430" s="564">
        <f t="shared" si="327"/>
        <v>0.25</v>
      </c>
      <c r="Y1430" s="565">
        <f t="shared" si="328"/>
        <v>0.25</v>
      </c>
      <c r="Z1430" s="547"/>
      <c r="AA1430" s="548">
        <v>0.98402777777777695</v>
      </c>
      <c r="AB1430" s="566">
        <f t="shared" si="329"/>
        <v>0.5</v>
      </c>
      <c r="AC1430" s="566">
        <f t="shared" si="330"/>
        <v>0.5</v>
      </c>
      <c r="AD1430" s="566">
        <f t="shared" si="331"/>
        <v>0.5</v>
      </c>
      <c r="AE1430" s="566">
        <f t="shared" si="332"/>
        <v>0.5</v>
      </c>
      <c r="AF1430" s="566">
        <f t="shared" si="333"/>
        <v>0.5</v>
      </c>
      <c r="AG1430" s="566">
        <f t="shared" si="334"/>
        <v>0.5</v>
      </c>
      <c r="AH1430" s="567">
        <f t="shared" si="335"/>
        <v>0.5</v>
      </c>
    </row>
    <row r="1431" spans="18:34" x14ac:dyDescent="0.25">
      <c r="R1431" s="548">
        <v>0.98472222222222205</v>
      </c>
      <c r="S1431" s="564">
        <f t="shared" si="322"/>
        <v>0</v>
      </c>
      <c r="T1431" s="564">
        <f t="shared" si="323"/>
        <v>0</v>
      </c>
      <c r="U1431" s="564">
        <f t="shared" si="324"/>
        <v>0</v>
      </c>
      <c r="V1431" s="564">
        <f t="shared" si="325"/>
        <v>0</v>
      </c>
      <c r="W1431" s="564">
        <f t="shared" si="326"/>
        <v>0</v>
      </c>
      <c r="X1431" s="564">
        <f t="shared" si="327"/>
        <v>0.25</v>
      </c>
      <c r="Y1431" s="565">
        <f t="shared" si="328"/>
        <v>0.25</v>
      </c>
      <c r="Z1431" s="547"/>
      <c r="AA1431" s="548">
        <v>0.98472222222222205</v>
      </c>
      <c r="AB1431" s="566">
        <f t="shared" si="329"/>
        <v>0.5</v>
      </c>
      <c r="AC1431" s="566">
        <f t="shared" si="330"/>
        <v>0.5</v>
      </c>
      <c r="AD1431" s="566">
        <f t="shared" si="331"/>
        <v>0.5</v>
      </c>
      <c r="AE1431" s="566">
        <f t="shared" si="332"/>
        <v>0.5</v>
      </c>
      <c r="AF1431" s="566">
        <f t="shared" si="333"/>
        <v>0.5</v>
      </c>
      <c r="AG1431" s="566">
        <f t="shared" si="334"/>
        <v>0.5</v>
      </c>
      <c r="AH1431" s="567">
        <f t="shared" si="335"/>
        <v>0.5</v>
      </c>
    </row>
    <row r="1432" spans="18:34" x14ac:dyDescent="0.25">
      <c r="R1432" s="548">
        <v>0.98541666666666605</v>
      </c>
      <c r="S1432" s="564">
        <f t="shared" si="322"/>
        <v>0</v>
      </c>
      <c r="T1432" s="564">
        <f t="shared" si="323"/>
        <v>0</v>
      </c>
      <c r="U1432" s="564">
        <f t="shared" si="324"/>
        <v>0</v>
      </c>
      <c r="V1432" s="564">
        <f t="shared" si="325"/>
        <v>0</v>
      </c>
      <c r="W1432" s="564">
        <f t="shared" si="326"/>
        <v>0</v>
      </c>
      <c r="X1432" s="564">
        <f t="shared" si="327"/>
        <v>0.25</v>
      </c>
      <c r="Y1432" s="565">
        <f t="shared" si="328"/>
        <v>0.25</v>
      </c>
      <c r="Z1432" s="547"/>
      <c r="AA1432" s="548">
        <v>0.98541666666666605</v>
      </c>
      <c r="AB1432" s="566">
        <f t="shared" si="329"/>
        <v>0.5</v>
      </c>
      <c r="AC1432" s="566">
        <f t="shared" si="330"/>
        <v>0.5</v>
      </c>
      <c r="AD1432" s="566">
        <f t="shared" si="331"/>
        <v>0.5</v>
      </c>
      <c r="AE1432" s="566">
        <f t="shared" si="332"/>
        <v>0.5</v>
      </c>
      <c r="AF1432" s="566">
        <f t="shared" si="333"/>
        <v>0.5</v>
      </c>
      <c r="AG1432" s="566">
        <f t="shared" si="334"/>
        <v>0.5</v>
      </c>
      <c r="AH1432" s="567">
        <f t="shared" si="335"/>
        <v>0.5</v>
      </c>
    </row>
    <row r="1433" spans="18:34" x14ac:dyDescent="0.25">
      <c r="R1433" s="548">
        <v>0.98611111111111105</v>
      </c>
      <c r="S1433" s="564">
        <f t="shared" si="322"/>
        <v>0</v>
      </c>
      <c r="T1433" s="564">
        <f t="shared" si="323"/>
        <v>0</v>
      </c>
      <c r="U1433" s="564">
        <f t="shared" si="324"/>
        <v>0</v>
      </c>
      <c r="V1433" s="564">
        <f t="shared" si="325"/>
        <v>0</v>
      </c>
      <c r="W1433" s="564">
        <f t="shared" si="326"/>
        <v>0</v>
      </c>
      <c r="X1433" s="564">
        <f t="shared" si="327"/>
        <v>0.25</v>
      </c>
      <c r="Y1433" s="565">
        <f t="shared" si="328"/>
        <v>0.25</v>
      </c>
      <c r="Z1433" s="547"/>
      <c r="AA1433" s="548">
        <v>0.98611111111111105</v>
      </c>
      <c r="AB1433" s="566">
        <f t="shared" si="329"/>
        <v>0.5</v>
      </c>
      <c r="AC1433" s="566">
        <f t="shared" si="330"/>
        <v>0.5</v>
      </c>
      <c r="AD1433" s="566">
        <f t="shared" si="331"/>
        <v>0.5</v>
      </c>
      <c r="AE1433" s="566">
        <f t="shared" si="332"/>
        <v>0.5</v>
      </c>
      <c r="AF1433" s="566">
        <f t="shared" si="333"/>
        <v>0.5</v>
      </c>
      <c r="AG1433" s="566">
        <f t="shared" si="334"/>
        <v>0.5</v>
      </c>
      <c r="AH1433" s="567">
        <f t="shared" si="335"/>
        <v>0.5</v>
      </c>
    </row>
    <row r="1434" spans="18:34" x14ac:dyDescent="0.25">
      <c r="R1434" s="548">
        <v>0.98680555555555505</v>
      </c>
      <c r="S1434" s="564">
        <f t="shared" si="322"/>
        <v>0</v>
      </c>
      <c r="T1434" s="564">
        <f t="shared" si="323"/>
        <v>0</v>
      </c>
      <c r="U1434" s="564">
        <f t="shared" si="324"/>
        <v>0</v>
      </c>
      <c r="V1434" s="564">
        <f t="shared" si="325"/>
        <v>0</v>
      </c>
      <c r="W1434" s="564">
        <f t="shared" si="326"/>
        <v>0</v>
      </c>
      <c r="X1434" s="564">
        <f t="shared" si="327"/>
        <v>0.25</v>
      </c>
      <c r="Y1434" s="565">
        <f t="shared" si="328"/>
        <v>0.25</v>
      </c>
      <c r="Z1434" s="547"/>
      <c r="AA1434" s="548">
        <v>0.98680555555555505</v>
      </c>
      <c r="AB1434" s="566">
        <f t="shared" si="329"/>
        <v>0.5</v>
      </c>
      <c r="AC1434" s="566">
        <f t="shared" si="330"/>
        <v>0.5</v>
      </c>
      <c r="AD1434" s="566">
        <f t="shared" si="331"/>
        <v>0.5</v>
      </c>
      <c r="AE1434" s="566">
        <f t="shared" si="332"/>
        <v>0.5</v>
      </c>
      <c r="AF1434" s="566">
        <f t="shared" si="333"/>
        <v>0.5</v>
      </c>
      <c r="AG1434" s="566">
        <f t="shared" si="334"/>
        <v>0.5</v>
      </c>
      <c r="AH1434" s="567">
        <f t="shared" si="335"/>
        <v>0.5</v>
      </c>
    </row>
    <row r="1435" spans="18:34" x14ac:dyDescent="0.25">
      <c r="R1435" s="548">
        <v>0.98750000000000004</v>
      </c>
      <c r="S1435" s="564">
        <f t="shared" si="322"/>
        <v>0</v>
      </c>
      <c r="T1435" s="564">
        <f t="shared" si="323"/>
        <v>0</v>
      </c>
      <c r="U1435" s="564">
        <f t="shared" si="324"/>
        <v>0</v>
      </c>
      <c r="V1435" s="564">
        <f t="shared" si="325"/>
        <v>0</v>
      </c>
      <c r="W1435" s="564">
        <f t="shared" si="326"/>
        <v>0</v>
      </c>
      <c r="X1435" s="564">
        <f t="shared" si="327"/>
        <v>0.25</v>
      </c>
      <c r="Y1435" s="565">
        <f t="shared" si="328"/>
        <v>0.25</v>
      </c>
      <c r="Z1435" s="547"/>
      <c r="AA1435" s="548">
        <v>0.98750000000000004</v>
      </c>
      <c r="AB1435" s="566">
        <f t="shared" si="329"/>
        <v>0.5</v>
      </c>
      <c r="AC1435" s="566">
        <f t="shared" si="330"/>
        <v>0.5</v>
      </c>
      <c r="AD1435" s="566">
        <f t="shared" si="331"/>
        <v>0.5</v>
      </c>
      <c r="AE1435" s="566">
        <f t="shared" si="332"/>
        <v>0.5</v>
      </c>
      <c r="AF1435" s="566">
        <f t="shared" si="333"/>
        <v>0.5</v>
      </c>
      <c r="AG1435" s="566">
        <f t="shared" si="334"/>
        <v>0.5</v>
      </c>
      <c r="AH1435" s="567">
        <f t="shared" si="335"/>
        <v>0.5</v>
      </c>
    </row>
    <row r="1436" spans="18:34" x14ac:dyDescent="0.25">
      <c r="R1436" s="548">
        <v>0.98819444444444404</v>
      </c>
      <c r="S1436" s="564">
        <f t="shared" si="322"/>
        <v>0</v>
      </c>
      <c r="T1436" s="564">
        <f t="shared" si="323"/>
        <v>0</v>
      </c>
      <c r="U1436" s="564">
        <f t="shared" si="324"/>
        <v>0</v>
      </c>
      <c r="V1436" s="564">
        <f t="shared" si="325"/>
        <v>0</v>
      </c>
      <c r="W1436" s="564">
        <f t="shared" si="326"/>
        <v>0</v>
      </c>
      <c r="X1436" s="564">
        <f t="shared" si="327"/>
        <v>0.25</v>
      </c>
      <c r="Y1436" s="565">
        <f t="shared" si="328"/>
        <v>0.25</v>
      </c>
      <c r="Z1436" s="547"/>
      <c r="AA1436" s="548">
        <v>0.98819444444444404</v>
      </c>
      <c r="AB1436" s="566">
        <f t="shared" si="329"/>
        <v>0.5</v>
      </c>
      <c r="AC1436" s="566">
        <f t="shared" si="330"/>
        <v>0.5</v>
      </c>
      <c r="AD1436" s="566">
        <f t="shared" si="331"/>
        <v>0.5</v>
      </c>
      <c r="AE1436" s="566">
        <f t="shared" si="332"/>
        <v>0.5</v>
      </c>
      <c r="AF1436" s="566">
        <f t="shared" si="333"/>
        <v>0.5</v>
      </c>
      <c r="AG1436" s="566">
        <f t="shared" si="334"/>
        <v>0.5</v>
      </c>
      <c r="AH1436" s="567">
        <f t="shared" si="335"/>
        <v>0.5</v>
      </c>
    </row>
    <row r="1437" spans="18:34" x14ac:dyDescent="0.25">
      <c r="R1437" s="548">
        <v>0.98888888888888804</v>
      </c>
      <c r="S1437" s="564">
        <f t="shared" si="322"/>
        <v>0</v>
      </c>
      <c r="T1437" s="564">
        <f t="shared" si="323"/>
        <v>0</v>
      </c>
      <c r="U1437" s="564">
        <f t="shared" si="324"/>
        <v>0</v>
      </c>
      <c r="V1437" s="564">
        <f t="shared" si="325"/>
        <v>0</v>
      </c>
      <c r="W1437" s="564">
        <f t="shared" si="326"/>
        <v>0</v>
      </c>
      <c r="X1437" s="564">
        <f t="shared" si="327"/>
        <v>0.25</v>
      </c>
      <c r="Y1437" s="565">
        <f t="shared" si="328"/>
        <v>0.25</v>
      </c>
      <c r="Z1437" s="547"/>
      <c r="AA1437" s="548">
        <v>0.98888888888888804</v>
      </c>
      <c r="AB1437" s="566">
        <f t="shared" si="329"/>
        <v>0.5</v>
      </c>
      <c r="AC1437" s="566">
        <f t="shared" si="330"/>
        <v>0.5</v>
      </c>
      <c r="AD1437" s="566">
        <f t="shared" si="331"/>
        <v>0.5</v>
      </c>
      <c r="AE1437" s="566">
        <f t="shared" si="332"/>
        <v>0.5</v>
      </c>
      <c r="AF1437" s="566">
        <f t="shared" si="333"/>
        <v>0.5</v>
      </c>
      <c r="AG1437" s="566">
        <f t="shared" si="334"/>
        <v>0.5</v>
      </c>
      <c r="AH1437" s="567">
        <f t="shared" si="335"/>
        <v>0.5</v>
      </c>
    </row>
    <row r="1438" spans="18:34" x14ac:dyDescent="0.25">
      <c r="R1438" s="548">
        <v>0.98958333333333304</v>
      </c>
      <c r="S1438" s="564">
        <f t="shared" si="322"/>
        <v>0</v>
      </c>
      <c r="T1438" s="564">
        <f t="shared" si="323"/>
        <v>0</v>
      </c>
      <c r="U1438" s="564">
        <f t="shared" si="324"/>
        <v>0</v>
      </c>
      <c r="V1438" s="564">
        <f t="shared" si="325"/>
        <v>0</v>
      </c>
      <c r="W1438" s="564">
        <f t="shared" si="326"/>
        <v>0</v>
      </c>
      <c r="X1438" s="564">
        <f t="shared" si="327"/>
        <v>0.25</v>
      </c>
      <c r="Y1438" s="565">
        <f t="shared" si="328"/>
        <v>0.25</v>
      </c>
      <c r="Z1438" s="547"/>
      <c r="AA1438" s="548">
        <v>0.98958333333333304</v>
      </c>
      <c r="AB1438" s="566">
        <f t="shared" si="329"/>
        <v>0.5</v>
      </c>
      <c r="AC1438" s="566">
        <f t="shared" si="330"/>
        <v>0.5</v>
      </c>
      <c r="AD1438" s="566">
        <f t="shared" si="331"/>
        <v>0.5</v>
      </c>
      <c r="AE1438" s="566">
        <f t="shared" si="332"/>
        <v>0.5</v>
      </c>
      <c r="AF1438" s="566">
        <f t="shared" si="333"/>
        <v>0.5</v>
      </c>
      <c r="AG1438" s="566">
        <f t="shared" si="334"/>
        <v>0.5</v>
      </c>
      <c r="AH1438" s="567">
        <f t="shared" si="335"/>
        <v>0.5</v>
      </c>
    </row>
    <row r="1439" spans="18:34" x14ac:dyDescent="0.25">
      <c r="R1439" s="548">
        <v>0.99027777777777704</v>
      </c>
      <c r="S1439" s="564">
        <f t="shared" si="322"/>
        <v>0</v>
      </c>
      <c r="T1439" s="564">
        <f t="shared" si="323"/>
        <v>0</v>
      </c>
      <c r="U1439" s="564">
        <f t="shared" si="324"/>
        <v>0</v>
      </c>
      <c r="V1439" s="564">
        <f t="shared" si="325"/>
        <v>0</v>
      </c>
      <c r="W1439" s="564">
        <f t="shared" si="326"/>
        <v>0</v>
      </c>
      <c r="X1439" s="564">
        <f t="shared" si="327"/>
        <v>0.25</v>
      </c>
      <c r="Y1439" s="565">
        <f t="shared" si="328"/>
        <v>0.25</v>
      </c>
      <c r="Z1439" s="547"/>
      <c r="AA1439" s="548">
        <v>0.99027777777777704</v>
      </c>
      <c r="AB1439" s="566">
        <f t="shared" si="329"/>
        <v>0.5</v>
      </c>
      <c r="AC1439" s="566">
        <f t="shared" si="330"/>
        <v>0.5</v>
      </c>
      <c r="AD1439" s="566">
        <f t="shared" si="331"/>
        <v>0.5</v>
      </c>
      <c r="AE1439" s="566">
        <f t="shared" si="332"/>
        <v>0.5</v>
      </c>
      <c r="AF1439" s="566">
        <f t="shared" si="333"/>
        <v>0.5</v>
      </c>
      <c r="AG1439" s="566">
        <f t="shared" si="334"/>
        <v>0.5</v>
      </c>
      <c r="AH1439" s="567">
        <f t="shared" si="335"/>
        <v>0.5</v>
      </c>
    </row>
    <row r="1440" spans="18:34" x14ac:dyDescent="0.25">
      <c r="R1440" s="548">
        <v>0.99097222222222203</v>
      </c>
      <c r="S1440" s="564">
        <f t="shared" si="322"/>
        <v>0</v>
      </c>
      <c r="T1440" s="564">
        <f t="shared" si="323"/>
        <v>0</v>
      </c>
      <c r="U1440" s="564">
        <f t="shared" si="324"/>
        <v>0</v>
      </c>
      <c r="V1440" s="564">
        <f t="shared" si="325"/>
        <v>0</v>
      </c>
      <c r="W1440" s="564">
        <f t="shared" si="326"/>
        <v>0</v>
      </c>
      <c r="X1440" s="564">
        <f t="shared" si="327"/>
        <v>0.25</v>
      </c>
      <c r="Y1440" s="565">
        <f t="shared" si="328"/>
        <v>0.25</v>
      </c>
      <c r="Z1440" s="547"/>
      <c r="AA1440" s="548">
        <v>0.99097222222222203</v>
      </c>
      <c r="AB1440" s="566">
        <f t="shared" si="329"/>
        <v>0.5</v>
      </c>
      <c r="AC1440" s="566">
        <f t="shared" si="330"/>
        <v>0.5</v>
      </c>
      <c r="AD1440" s="566">
        <f t="shared" si="331"/>
        <v>0.5</v>
      </c>
      <c r="AE1440" s="566">
        <f t="shared" si="332"/>
        <v>0.5</v>
      </c>
      <c r="AF1440" s="566">
        <f t="shared" si="333"/>
        <v>0.5</v>
      </c>
      <c r="AG1440" s="566">
        <f t="shared" si="334"/>
        <v>0.5</v>
      </c>
      <c r="AH1440" s="567">
        <f t="shared" si="335"/>
        <v>0.5</v>
      </c>
    </row>
    <row r="1441" spans="18:34" x14ac:dyDescent="0.25">
      <c r="R1441" s="548">
        <v>0.99166666666666603</v>
      </c>
      <c r="S1441" s="564">
        <f t="shared" si="322"/>
        <v>0</v>
      </c>
      <c r="T1441" s="564">
        <f t="shared" si="323"/>
        <v>0</v>
      </c>
      <c r="U1441" s="564">
        <f t="shared" si="324"/>
        <v>0</v>
      </c>
      <c r="V1441" s="564">
        <f t="shared" si="325"/>
        <v>0</v>
      </c>
      <c r="W1441" s="564">
        <f t="shared" si="326"/>
        <v>0</v>
      </c>
      <c r="X1441" s="564">
        <f t="shared" si="327"/>
        <v>0.25</v>
      </c>
      <c r="Y1441" s="565">
        <f t="shared" si="328"/>
        <v>0.25</v>
      </c>
      <c r="Z1441" s="547"/>
      <c r="AA1441" s="548">
        <v>0.99166666666666603</v>
      </c>
      <c r="AB1441" s="566">
        <f t="shared" si="329"/>
        <v>0.5</v>
      </c>
      <c r="AC1441" s="566">
        <f t="shared" si="330"/>
        <v>0.5</v>
      </c>
      <c r="AD1441" s="566">
        <f t="shared" si="331"/>
        <v>0.5</v>
      </c>
      <c r="AE1441" s="566">
        <f t="shared" si="332"/>
        <v>0.5</v>
      </c>
      <c r="AF1441" s="566">
        <f t="shared" si="333"/>
        <v>0.5</v>
      </c>
      <c r="AG1441" s="566">
        <f t="shared" si="334"/>
        <v>0.5</v>
      </c>
      <c r="AH1441" s="567">
        <f t="shared" si="335"/>
        <v>0.5</v>
      </c>
    </row>
    <row r="1442" spans="18:34" x14ac:dyDescent="0.25">
      <c r="R1442" s="548">
        <v>0.99236111111111103</v>
      </c>
      <c r="S1442" s="564">
        <f t="shared" si="322"/>
        <v>0</v>
      </c>
      <c r="T1442" s="564">
        <f t="shared" si="323"/>
        <v>0</v>
      </c>
      <c r="U1442" s="564">
        <f t="shared" si="324"/>
        <v>0</v>
      </c>
      <c r="V1442" s="564">
        <f t="shared" si="325"/>
        <v>0</v>
      </c>
      <c r="W1442" s="564">
        <f t="shared" si="326"/>
        <v>0</v>
      </c>
      <c r="X1442" s="564">
        <f t="shared" si="327"/>
        <v>0.25</v>
      </c>
      <c r="Y1442" s="565">
        <f t="shared" si="328"/>
        <v>0.25</v>
      </c>
      <c r="Z1442" s="547"/>
      <c r="AA1442" s="548">
        <v>0.99236111111111103</v>
      </c>
      <c r="AB1442" s="566">
        <f t="shared" si="329"/>
        <v>0.5</v>
      </c>
      <c r="AC1442" s="566">
        <f t="shared" si="330"/>
        <v>0.5</v>
      </c>
      <c r="AD1442" s="566">
        <f t="shared" si="331"/>
        <v>0.5</v>
      </c>
      <c r="AE1442" s="566">
        <f t="shared" si="332"/>
        <v>0.5</v>
      </c>
      <c r="AF1442" s="566">
        <f t="shared" si="333"/>
        <v>0.5</v>
      </c>
      <c r="AG1442" s="566">
        <f t="shared" si="334"/>
        <v>0.5</v>
      </c>
      <c r="AH1442" s="567">
        <f t="shared" si="335"/>
        <v>0.5</v>
      </c>
    </row>
    <row r="1443" spans="18:34" x14ac:dyDescent="0.25">
      <c r="R1443" s="548">
        <v>0.99305555555555503</v>
      </c>
      <c r="S1443" s="564">
        <f t="shared" si="322"/>
        <v>0</v>
      </c>
      <c r="T1443" s="564">
        <f t="shared" si="323"/>
        <v>0</v>
      </c>
      <c r="U1443" s="564">
        <f t="shared" si="324"/>
        <v>0</v>
      </c>
      <c r="V1443" s="564">
        <f t="shared" si="325"/>
        <v>0</v>
      </c>
      <c r="W1443" s="564">
        <f t="shared" si="326"/>
        <v>0</v>
      </c>
      <c r="X1443" s="564">
        <f t="shared" si="327"/>
        <v>0.25</v>
      </c>
      <c r="Y1443" s="565">
        <f t="shared" si="328"/>
        <v>0.25</v>
      </c>
      <c r="Z1443" s="547"/>
      <c r="AA1443" s="548">
        <v>0.99305555555555503</v>
      </c>
      <c r="AB1443" s="566">
        <f t="shared" si="329"/>
        <v>0.5</v>
      </c>
      <c r="AC1443" s="566">
        <f t="shared" si="330"/>
        <v>0.5</v>
      </c>
      <c r="AD1443" s="566">
        <f t="shared" si="331"/>
        <v>0.5</v>
      </c>
      <c r="AE1443" s="566">
        <f t="shared" si="332"/>
        <v>0.5</v>
      </c>
      <c r="AF1443" s="566">
        <f t="shared" si="333"/>
        <v>0.5</v>
      </c>
      <c r="AG1443" s="566">
        <f t="shared" si="334"/>
        <v>0.5</v>
      </c>
      <c r="AH1443" s="567">
        <f t="shared" si="335"/>
        <v>0.5</v>
      </c>
    </row>
    <row r="1444" spans="18:34" x14ac:dyDescent="0.25">
      <c r="R1444" s="548">
        <v>0.99375000000000002</v>
      </c>
      <c r="S1444" s="564">
        <f t="shared" si="322"/>
        <v>0</v>
      </c>
      <c r="T1444" s="564">
        <f t="shared" si="323"/>
        <v>0</v>
      </c>
      <c r="U1444" s="564">
        <f t="shared" si="324"/>
        <v>0</v>
      </c>
      <c r="V1444" s="564">
        <f t="shared" si="325"/>
        <v>0</v>
      </c>
      <c r="W1444" s="564">
        <f t="shared" si="326"/>
        <v>0</v>
      </c>
      <c r="X1444" s="564">
        <f t="shared" si="327"/>
        <v>0.25</v>
      </c>
      <c r="Y1444" s="565">
        <f t="shared" si="328"/>
        <v>0.25</v>
      </c>
      <c r="Z1444" s="547"/>
      <c r="AA1444" s="548">
        <v>0.99375000000000002</v>
      </c>
      <c r="AB1444" s="566">
        <f t="shared" si="329"/>
        <v>0.5</v>
      </c>
      <c r="AC1444" s="566">
        <f t="shared" si="330"/>
        <v>0.5</v>
      </c>
      <c r="AD1444" s="566">
        <f t="shared" si="331"/>
        <v>0.5</v>
      </c>
      <c r="AE1444" s="566">
        <f t="shared" si="332"/>
        <v>0.5</v>
      </c>
      <c r="AF1444" s="566">
        <f t="shared" si="333"/>
        <v>0.5</v>
      </c>
      <c r="AG1444" s="566">
        <f t="shared" si="334"/>
        <v>0.5</v>
      </c>
      <c r="AH1444" s="567">
        <f t="shared" si="335"/>
        <v>0.5</v>
      </c>
    </row>
    <row r="1445" spans="18:34" x14ac:dyDescent="0.25">
      <c r="R1445" s="548">
        <v>0.99444444444444402</v>
      </c>
      <c r="S1445" s="564">
        <f t="shared" si="322"/>
        <v>0</v>
      </c>
      <c r="T1445" s="564">
        <f t="shared" si="323"/>
        <v>0</v>
      </c>
      <c r="U1445" s="564">
        <f t="shared" si="324"/>
        <v>0</v>
      </c>
      <c r="V1445" s="564">
        <f t="shared" si="325"/>
        <v>0</v>
      </c>
      <c r="W1445" s="564">
        <f t="shared" si="326"/>
        <v>0</v>
      </c>
      <c r="X1445" s="564">
        <f t="shared" si="327"/>
        <v>0.25</v>
      </c>
      <c r="Y1445" s="565">
        <f t="shared" si="328"/>
        <v>0.25</v>
      </c>
      <c r="Z1445" s="547"/>
      <c r="AA1445" s="548">
        <v>0.99444444444444402</v>
      </c>
      <c r="AB1445" s="566">
        <f t="shared" si="329"/>
        <v>0.5</v>
      </c>
      <c r="AC1445" s="566">
        <f t="shared" si="330"/>
        <v>0.5</v>
      </c>
      <c r="AD1445" s="566">
        <f t="shared" si="331"/>
        <v>0.5</v>
      </c>
      <c r="AE1445" s="566">
        <f t="shared" si="332"/>
        <v>0.5</v>
      </c>
      <c r="AF1445" s="566">
        <f t="shared" si="333"/>
        <v>0.5</v>
      </c>
      <c r="AG1445" s="566">
        <f t="shared" si="334"/>
        <v>0.5</v>
      </c>
      <c r="AH1445" s="567">
        <f t="shared" si="335"/>
        <v>0.5</v>
      </c>
    </row>
    <row r="1446" spans="18:34" x14ac:dyDescent="0.25">
      <c r="R1446" s="548">
        <v>0.99513888888888802</v>
      </c>
      <c r="S1446" s="564">
        <f t="shared" si="322"/>
        <v>0</v>
      </c>
      <c r="T1446" s="564">
        <f t="shared" si="323"/>
        <v>0</v>
      </c>
      <c r="U1446" s="564">
        <f t="shared" si="324"/>
        <v>0</v>
      </c>
      <c r="V1446" s="564">
        <f t="shared" si="325"/>
        <v>0</v>
      </c>
      <c r="W1446" s="564">
        <f t="shared" si="326"/>
        <v>0</v>
      </c>
      <c r="X1446" s="564">
        <f t="shared" si="327"/>
        <v>0.25</v>
      </c>
      <c r="Y1446" s="565">
        <f t="shared" si="328"/>
        <v>0.25</v>
      </c>
      <c r="Z1446" s="547"/>
      <c r="AA1446" s="548">
        <v>0.99513888888888802</v>
      </c>
      <c r="AB1446" s="566">
        <f t="shared" si="329"/>
        <v>0.5</v>
      </c>
      <c r="AC1446" s="566">
        <f t="shared" si="330"/>
        <v>0.5</v>
      </c>
      <c r="AD1446" s="566">
        <f t="shared" si="331"/>
        <v>0.5</v>
      </c>
      <c r="AE1446" s="566">
        <f t="shared" si="332"/>
        <v>0.5</v>
      </c>
      <c r="AF1446" s="566">
        <f t="shared" si="333"/>
        <v>0.5</v>
      </c>
      <c r="AG1446" s="566">
        <f t="shared" si="334"/>
        <v>0.5</v>
      </c>
      <c r="AH1446" s="567">
        <f t="shared" si="335"/>
        <v>0.5</v>
      </c>
    </row>
    <row r="1447" spans="18:34" x14ac:dyDescent="0.25">
      <c r="R1447" s="548">
        <v>0.99583333333333302</v>
      </c>
      <c r="S1447" s="564">
        <f t="shared" si="322"/>
        <v>0</v>
      </c>
      <c r="T1447" s="564">
        <f t="shared" si="323"/>
        <v>0</v>
      </c>
      <c r="U1447" s="564">
        <f t="shared" si="324"/>
        <v>0</v>
      </c>
      <c r="V1447" s="564">
        <f t="shared" si="325"/>
        <v>0</v>
      </c>
      <c r="W1447" s="564">
        <f t="shared" si="326"/>
        <v>0</v>
      </c>
      <c r="X1447" s="564">
        <f t="shared" si="327"/>
        <v>0.25</v>
      </c>
      <c r="Y1447" s="565">
        <f t="shared" si="328"/>
        <v>0.25</v>
      </c>
      <c r="Z1447" s="547"/>
      <c r="AA1447" s="548">
        <v>0.99583333333333302</v>
      </c>
      <c r="AB1447" s="566">
        <f t="shared" si="329"/>
        <v>0.5</v>
      </c>
      <c r="AC1447" s="566">
        <f t="shared" si="330"/>
        <v>0.5</v>
      </c>
      <c r="AD1447" s="566">
        <f t="shared" si="331"/>
        <v>0.5</v>
      </c>
      <c r="AE1447" s="566">
        <f t="shared" si="332"/>
        <v>0.5</v>
      </c>
      <c r="AF1447" s="566">
        <f t="shared" si="333"/>
        <v>0.5</v>
      </c>
      <c r="AG1447" s="566">
        <f t="shared" si="334"/>
        <v>0.5</v>
      </c>
      <c r="AH1447" s="567">
        <f t="shared" si="335"/>
        <v>0.5</v>
      </c>
    </row>
    <row r="1448" spans="18:34" x14ac:dyDescent="0.25">
      <c r="R1448" s="548">
        <v>0.99652777777777701</v>
      </c>
      <c r="S1448" s="564">
        <f t="shared" si="322"/>
        <v>0</v>
      </c>
      <c r="T1448" s="564">
        <f t="shared" si="323"/>
        <v>0</v>
      </c>
      <c r="U1448" s="564">
        <f t="shared" si="324"/>
        <v>0</v>
      </c>
      <c r="V1448" s="564">
        <f t="shared" si="325"/>
        <v>0</v>
      </c>
      <c r="W1448" s="564">
        <f t="shared" si="326"/>
        <v>0</v>
      </c>
      <c r="X1448" s="564">
        <f t="shared" si="327"/>
        <v>0.25</v>
      </c>
      <c r="Y1448" s="565">
        <f t="shared" si="328"/>
        <v>0.25</v>
      </c>
      <c r="Z1448" s="547"/>
      <c r="AA1448" s="548">
        <v>0.99652777777777701</v>
      </c>
      <c r="AB1448" s="566">
        <f t="shared" si="329"/>
        <v>0.5</v>
      </c>
      <c r="AC1448" s="566">
        <f t="shared" si="330"/>
        <v>0.5</v>
      </c>
      <c r="AD1448" s="566">
        <f t="shared" si="331"/>
        <v>0.5</v>
      </c>
      <c r="AE1448" s="566">
        <f t="shared" si="332"/>
        <v>0.5</v>
      </c>
      <c r="AF1448" s="566">
        <f t="shared" si="333"/>
        <v>0.5</v>
      </c>
      <c r="AG1448" s="566">
        <f t="shared" si="334"/>
        <v>0.5</v>
      </c>
      <c r="AH1448" s="567">
        <f t="shared" si="335"/>
        <v>0.5</v>
      </c>
    </row>
    <row r="1449" spans="18:34" x14ac:dyDescent="0.25">
      <c r="R1449" s="548">
        <v>0.99722222222222201</v>
      </c>
      <c r="S1449" s="564">
        <f t="shared" si="322"/>
        <v>0</v>
      </c>
      <c r="T1449" s="564">
        <f t="shared" si="323"/>
        <v>0</v>
      </c>
      <c r="U1449" s="564">
        <f t="shared" si="324"/>
        <v>0</v>
      </c>
      <c r="V1449" s="564">
        <f t="shared" si="325"/>
        <v>0</v>
      </c>
      <c r="W1449" s="564">
        <f t="shared" si="326"/>
        <v>0</v>
      </c>
      <c r="X1449" s="564">
        <f t="shared" si="327"/>
        <v>0.25</v>
      </c>
      <c r="Y1449" s="565">
        <f t="shared" si="328"/>
        <v>0.25</v>
      </c>
      <c r="Z1449" s="547"/>
      <c r="AA1449" s="548">
        <v>0.99722222222222201</v>
      </c>
      <c r="AB1449" s="566">
        <f t="shared" si="329"/>
        <v>0.5</v>
      </c>
      <c r="AC1449" s="566">
        <f t="shared" si="330"/>
        <v>0.5</v>
      </c>
      <c r="AD1449" s="566">
        <f t="shared" si="331"/>
        <v>0.5</v>
      </c>
      <c r="AE1449" s="566">
        <f t="shared" si="332"/>
        <v>0.5</v>
      </c>
      <c r="AF1449" s="566">
        <f t="shared" si="333"/>
        <v>0.5</v>
      </c>
      <c r="AG1449" s="566">
        <f t="shared" si="334"/>
        <v>0.5</v>
      </c>
      <c r="AH1449" s="567">
        <f t="shared" si="335"/>
        <v>0.5</v>
      </c>
    </row>
    <row r="1450" spans="18:34" x14ac:dyDescent="0.25">
      <c r="R1450" s="548">
        <v>0.99791666666666601</v>
      </c>
      <c r="S1450" s="564">
        <f t="shared" si="322"/>
        <v>0</v>
      </c>
      <c r="T1450" s="564">
        <f t="shared" si="323"/>
        <v>0</v>
      </c>
      <c r="U1450" s="564">
        <f t="shared" si="324"/>
        <v>0</v>
      </c>
      <c r="V1450" s="564">
        <f t="shared" si="325"/>
        <v>0</v>
      </c>
      <c r="W1450" s="564">
        <f t="shared" si="326"/>
        <v>0</v>
      </c>
      <c r="X1450" s="564">
        <f t="shared" si="327"/>
        <v>0.25</v>
      </c>
      <c r="Y1450" s="565">
        <f t="shared" si="328"/>
        <v>0.25</v>
      </c>
      <c r="Z1450" s="547"/>
      <c r="AA1450" s="548">
        <v>0.99791666666666601</v>
      </c>
      <c r="AB1450" s="566">
        <f t="shared" si="329"/>
        <v>0.5</v>
      </c>
      <c r="AC1450" s="566">
        <f t="shared" si="330"/>
        <v>0.5</v>
      </c>
      <c r="AD1450" s="566">
        <f t="shared" si="331"/>
        <v>0.5</v>
      </c>
      <c r="AE1450" s="566">
        <f t="shared" si="332"/>
        <v>0.5</v>
      </c>
      <c r="AF1450" s="566">
        <f t="shared" si="333"/>
        <v>0.5</v>
      </c>
      <c r="AG1450" s="566">
        <f t="shared" si="334"/>
        <v>0.5</v>
      </c>
      <c r="AH1450" s="567">
        <f t="shared" si="335"/>
        <v>0.5</v>
      </c>
    </row>
    <row r="1451" spans="18:34" x14ac:dyDescent="0.25">
      <c r="R1451" s="548">
        <v>0.99861111111111101</v>
      </c>
      <c r="S1451" s="564">
        <f t="shared" si="322"/>
        <v>0</v>
      </c>
      <c r="T1451" s="564">
        <f t="shared" si="323"/>
        <v>0</v>
      </c>
      <c r="U1451" s="564">
        <f t="shared" si="324"/>
        <v>0</v>
      </c>
      <c r="V1451" s="564">
        <f t="shared" si="325"/>
        <v>0</v>
      </c>
      <c r="W1451" s="564">
        <f t="shared" si="326"/>
        <v>0</v>
      </c>
      <c r="X1451" s="564">
        <f t="shared" si="327"/>
        <v>0.25</v>
      </c>
      <c r="Y1451" s="565">
        <f t="shared" si="328"/>
        <v>0.25</v>
      </c>
      <c r="Z1451" s="547"/>
      <c r="AA1451" s="548">
        <v>0.99861111111111101</v>
      </c>
      <c r="AB1451" s="566">
        <f t="shared" si="329"/>
        <v>0.5</v>
      </c>
      <c r="AC1451" s="566">
        <f t="shared" si="330"/>
        <v>0.5</v>
      </c>
      <c r="AD1451" s="566">
        <f t="shared" si="331"/>
        <v>0.5</v>
      </c>
      <c r="AE1451" s="566">
        <f t="shared" si="332"/>
        <v>0.5</v>
      </c>
      <c r="AF1451" s="566">
        <f t="shared" si="333"/>
        <v>0.5</v>
      </c>
      <c r="AG1451" s="566">
        <f t="shared" si="334"/>
        <v>0.5</v>
      </c>
      <c r="AH1451" s="567">
        <f t="shared" si="335"/>
        <v>0.5</v>
      </c>
    </row>
    <row r="1452" spans="18:34" x14ac:dyDescent="0.25">
      <c r="R1452" s="568">
        <v>0.999305555555555</v>
      </c>
      <c r="S1452" s="569">
        <f t="shared" si="322"/>
        <v>0</v>
      </c>
      <c r="T1452" s="569">
        <f t="shared" si="323"/>
        <v>0</v>
      </c>
      <c r="U1452" s="569">
        <f t="shared" si="324"/>
        <v>0</v>
      </c>
      <c r="V1452" s="569">
        <f t="shared" si="325"/>
        <v>0</v>
      </c>
      <c r="W1452" s="569">
        <f t="shared" si="326"/>
        <v>0</v>
      </c>
      <c r="X1452" s="569">
        <f t="shared" si="327"/>
        <v>0.25</v>
      </c>
      <c r="Y1452" s="570">
        <f t="shared" si="328"/>
        <v>0.25</v>
      </c>
      <c r="Z1452" s="547"/>
      <c r="AA1452" s="568">
        <v>0.999305555555555</v>
      </c>
      <c r="AB1452" s="571">
        <f t="shared" si="329"/>
        <v>0.5</v>
      </c>
      <c r="AC1452" s="571">
        <f t="shared" si="330"/>
        <v>0.5</v>
      </c>
      <c r="AD1452" s="571">
        <f t="shared" si="331"/>
        <v>0.5</v>
      </c>
      <c r="AE1452" s="571">
        <f t="shared" si="332"/>
        <v>0.5</v>
      </c>
      <c r="AF1452" s="571">
        <f t="shared" si="333"/>
        <v>0.5</v>
      </c>
      <c r="AG1452" s="571">
        <f t="shared" si="334"/>
        <v>0.5</v>
      </c>
      <c r="AH1452" s="572">
        <f t="shared" si="335"/>
        <v>0.5</v>
      </c>
    </row>
    <row r="1453" spans="18:34" x14ac:dyDescent="0.25">
      <c r="R1453" s="573"/>
      <c r="S1453" s="547"/>
      <c r="T1453" s="547"/>
      <c r="U1453" s="547"/>
      <c r="V1453" s="547"/>
      <c r="W1453" s="547"/>
      <c r="X1453" s="547"/>
      <c r="Y1453" s="547"/>
      <c r="Z1453" s="547"/>
      <c r="AA1453" s="547"/>
      <c r="AB1453" s="547"/>
      <c r="AC1453" s="547"/>
      <c r="AD1453" s="547"/>
      <c r="AE1453" s="547"/>
      <c r="AF1453" s="547"/>
      <c r="AG1453" s="547"/>
      <c r="AH1453" s="547"/>
    </row>
  </sheetData>
  <sheetProtection algorithmName="SHA-512" hashValue="ZIB9OChP2+tIwIThADPDmEa3Qd8BObvbRpwghcIhY4xOjecnVDGoWHjY0qgSP95yNspmkSS+BWiFnuRFSpp3rw==" saltValue="Wi0usj49BD/+fUAj6x5EqQ==" spinCount="100000" sheet="1" objects="1" scenarios="1"/>
  <sortState ref="H3:J16">
    <sortCondition ref="H3:H1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EDBDF-1267-4F3E-8086-9980F2DB7BDA}">
  <sheetPr>
    <tabColor rgb="FF00B0F0"/>
  </sheetPr>
  <dimension ref="B7:P35"/>
  <sheetViews>
    <sheetView showGridLines="0" tabSelected="1" workbookViewId="0">
      <selection activeCell="C35" sqref="C35"/>
    </sheetView>
  </sheetViews>
  <sheetFormatPr defaultRowHeight="15" x14ac:dyDescent="0.25"/>
  <cols>
    <col min="1" max="1" width="2" style="488" bestFit="1" customWidth="1"/>
    <col min="2" max="2" width="3.5703125" style="488" bestFit="1" customWidth="1"/>
    <col min="3" max="3" width="31.85546875" style="488" bestFit="1" customWidth="1"/>
    <col min="4" max="4" width="4" style="488" bestFit="1" customWidth="1"/>
    <col min="5" max="6" width="5.5703125" style="488" bestFit="1" customWidth="1"/>
    <col min="7" max="7" width="11.28515625" style="488" bestFit="1" customWidth="1"/>
    <col min="8" max="8" width="7.42578125" style="488" bestFit="1" customWidth="1"/>
    <col min="9" max="9" width="9.7109375" style="488" bestFit="1" customWidth="1"/>
    <col min="10" max="10" width="8.140625" style="488" bestFit="1" customWidth="1"/>
    <col min="11" max="11" width="12.5703125" style="488" customWidth="1"/>
    <col min="12" max="12" width="3.42578125" style="488" customWidth="1"/>
    <col min="13" max="15" width="12" style="488" bestFit="1" customWidth="1"/>
    <col min="16" max="16" width="12.85546875" style="488" bestFit="1" customWidth="1"/>
    <col min="17" max="16384" width="9.140625" style="488"/>
  </cols>
  <sheetData>
    <row r="7" spans="2:16" ht="18.75" x14ac:dyDescent="0.3">
      <c r="C7" s="645" t="s">
        <v>3749</v>
      </c>
      <c r="D7" s="645"/>
      <c r="E7" s="645"/>
      <c r="F7" s="645"/>
      <c r="G7" s="645"/>
      <c r="H7" s="645"/>
      <c r="I7" s="645"/>
      <c r="J7" s="645"/>
      <c r="K7" s="645"/>
      <c r="L7" s="645"/>
      <c r="M7" s="645"/>
      <c r="N7" s="645"/>
      <c r="O7" s="645"/>
      <c r="P7" s="645"/>
    </row>
    <row r="8" spans="2:16" s="521" customFormat="1" x14ac:dyDescent="0.25"/>
    <row r="9" spans="2:16" s="646" customFormat="1" ht="21" x14ac:dyDescent="0.35">
      <c r="B9" s="647">
        <v>1</v>
      </c>
      <c r="C9" s="648" t="s">
        <v>3748</v>
      </c>
      <c r="D9" s="648"/>
      <c r="E9" s="648"/>
      <c r="F9" s="648"/>
      <c r="G9" s="648"/>
      <c r="H9" s="648"/>
      <c r="I9" s="648"/>
      <c r="J9" s="648"/>
      <c r="K9" s="648"/>
      <c r="L9" s="648"/>
      <c r="M9" s="648"/>
    </row>
    <row r="10" spans="2:16" ht="26.25" x14ac:dyDescent="0.4">
      <c r="B10" s="649"/>
      <c r="C10" s="650" t="s">
        <v>3750</v>
      </c>
      <c r="D10" s="650"/>
      <c r="E10" s="650"/>
      <c r="F10" s="650"/>
      <c r="G10" s="650"/>
      <c r="H10" s="650"/>
      <c r="I10" s="650"/>
      <c r="J10" s="650"/>
      <c r="K10" s="650"/>
      <c r="L10" s="650"/>
      <c r="M10" s="650"/>
      <c r="N10" s="650"/>
      <c r="O10" s="650"/>
      <c r="P10" s="650"/>
    </row>
    <row r="11" spans="2:16" x14ac:dyDescent="0.25">
      <c r="C11" s="651"/>
    </row>
    <row r="12" spans="2:16" x14ac:dyDescent="0.25">
      <c r="C12" s="652" t="s">
        <v>3683</v>
      </c>
      <c r="D12" s="653"/>
      <c r="E12" s="653"/>
      <c r="F12" s="653"/>
      <c r="G12" s="653" t="s">
        <v>2842</v>
      </c>
      <c r="H12" s="653" t="s">
        <v>2844</v>
      </c>
      <c r="I12" s="653" t="s">
        <v>2854</v>
      </c>
      <c r="J12" s="653" t="s">
        <v>2856</v>
      </c>
      <c r="K12" s="653" t="s">
        <v>2897</v>
      </c>
      <c r="L12" s="653"/>
      <c r="M12" s="653" t="s">
        <v>3017</v>
      </c>
      <c r="N12" s="653" t="s">
        <v>3124</v>
      </c>
      <c r="O12" s="653" t="s">
        <v>2851</v>
      </c>
      <c r="P12" s="654" t="s">
        <v>2954</v>
      </c>
    </row>
    <row r="13" spans="2:16" ht="15.75" x14ac:dyDescent="0.25">
      <c r="C13" s="655" t="s">
        <v>3685</v>
      </c>
      <c r="D13" s="656"/>
      <c r="E13" s="656"/>
      <c r="F13" s="656"/>
      <c r="G13" s="656" t="s">
        <v>2843</v>
      </c>
      <c r="H13" s="657" t="s">
        <v>2845</v>
      </c>
      <c r="I13" s="657" t="s">
        <v>2855</v>
      </c>
      <c r="J13" s="657" t="s">
        <v>2857</v>
      </c>
      <c r="K13" s="657" t="s">
        <v>2898</v>
      </c>
      <c r="L13" s="657"/>
      <c r="M13" s="657" t="s">
        <v>3125</v>
      </c>
      <c r="N13" s="657" t="s">
        <v>3689</v>
      </c>
      <c r="O13" s="657" t="s">
        <v>2853</v>
      </c>
      <c r="P13" s="658" t="s">
        <v>3690</v>
      </c>
    </row>
    <row r="14" spans="2:16" ht="15.75" x14ac:dyDescent="0.25">
      <c r="C14" s="655"/>
      <c r="D14" s="656"/>
      <c r="E14" s="656"/>
      <c r="F14" s="656"/>
      <c r="G14" s="656"/>
      <c r="H14" s="657" t="s">
        <v>2981</v>
      </c>
      <c r="I14" s="657" t="s">
        <v>2982</v>
      </c>
      <c r="J14" s="657" t="s">
        <v>2858</v>
      </c>
      <c r="K14" s="657" t="s">
        <v>2899</v>
      </c>
      <c r="L14" s="657"/>
      <c r="M14" s="657" t="s">
        <v>2846</v>
      </c>
      <c r="N14" s="657" t="s">
        <v>2846</v>
      </c>
      <c r="O14" s="657" t="s">
        <v>2846</v>
      </c>
      <c r="P14" s="658" t="s">
        <v>2846</v>
      </c>
    </row>
    <row r="15" spans="2:16" ht="15.75" x14ac:dyDescent="0.25">
      <c r="C15" s="655"/>
      <c r="D15" s="656"/>
      <c r="E15" s="656"/>
      <c r="F15" s="656"/>
      <c r="G15" s="656"/>
      <c r="H15" s="657"/>
      <c r="I15" s="657"/>
      <c r="J15" s="657"/>
      <c r="K15" s="657"/>
      <c r="L15" s="657"/>
      <c r="M15" s="657"/>
      <c r="N15" s="657"/>
      <c r="O15" s="657"/>
      <c r="P15" s="658"/>
    </row>
    <row r="16" spans="2:16" ht="18.75" x14ac:dyDescent="0.3">
      <c r="C16" s="487" t="s">
        <v>3745</v>
      </c>
      <c r="D16" s="659"/>
      <c r="E16" s="659"/>
      <c r="F16" s="659"/>
      <c r="G16" s="660">
        <f>VLOOKUP($C$16,'Postcodes tariff'!$C$8:$Q$3209,6,FALSE)</f>
        <v>198.5</v>
      </c>
      <c r="H16" s="660">
        <f>VLOOKUP($C$16,'Postcodes tariff'!$C$8:$Q$3209,7,FALSE)</f>
        <v>4.4111111111111114</v>
      </c>
      <c r="I16" s="660">
        <f>VLOOKUP($C$16,'Postcodes tariff'!$C$8:$Q$3209,8,FALSE)</f>
        <v>8.8222222222222229</v>
      </c>
      <c r="J16" s="660">
        <f>VLOOKUP($C$16,'Postcodes tariff'!$C$8:$Q$3209,9,FALSE)</f>
        <v>0.98024691358024696</v>
      </c>
      <c r="K16" s="661">
        <f>VLOOKUP($C$16,'Postcodes tariff'!$C$8:$Q$3209,10,FALSE)</f>
        <v>0</v>
      </c>
      <c r="L16" s="659"/>
      <c r="M16" s="662">
        <f>VLOOKUP($C$16,'Postcodes tariff'!$C$8:$Q$3209,12,FALSE)</f>
        <v>341.20569609259258</v>
      </c>
      <c r="N16" s="662">
        <f>VLOOKUP($C$16,'Postcodes tariff'!$C$8:$Q$3209,13,FALSE)</f>
        <v>376.81064953086423</v>
      </c>
      <c r="O16" s="662">
        <f>VLOOKUP($C$16,'Postcodes tariff'!$C$8:$Q$3209,14,FALSE)</f>
        <v>416.32605919506176</v>
      </c>
      <c r="P16" s="663">
        <f>VLOOKUP($C$16,'Postcodes tariff'!$C$8:$Q$3209,15,FALSE)</f>
        <v>452.37507492592596</v>
      </c>
    </row>
    <row r="17" spans="2:16" ht="9" customHeight="1" x14ac:dyDescent="0.25">
      <c r="C17" s="651"/>
    </row>
    <row r="18" spans="2:16" s="646" customFormat="1" ht="21" x14ac:dyDescent="0.35">
      <c r="B18" s="647">
        <v>2</v>
      </c>
      <c r="C18" s="664" t="s">
        <v>3747</v>
      </c>
    </row>
    <row r="19" spans="2:16" ht="6.75" customHeight="1" x14ac:dyDescent="0.25">
      <c r="C19" s="665"/>
      <c r="D19" s="665"/>
      <c r="E19" s="665"/>
      <c r="F19" s="665"/>
      <c r="G19" s="665"/>
      <c r="H19" s="665"/>
      <c r="I19" s="665"/>
      <c r="J19" s="665"/>
    </row>
    <row r="20" spans="2:16" ht="15" customHeight="1" x14ac:dyDescent="0.25">
      <c r="C20" s="666" t="s">
        <v>3751</v>
      </c>
      <c r="D20" s="666"/>
      <c r="E20" s="666"/>
      <c r="F20" s="666"/>
      <c r="G20" s="666"/>
      <c r="H20" s="666"/>
      <c r="I20" s="666"/>
      <c r="J20" s="666"/>
      <c r="K20" s="666"/>
      <c r="L20" s="666"/>
      <c r="M20" s="666"/>
      <c r="N20" s="666"/>
      <c r="O20" s="666"/>
      <c r="P20" s="666"/>
    </row>
    <row r="21" spans="2:16" x14ac:dyDescent="0.25">
      <c r="C21" s="666"/>
      <c r="D21" s="666"/>
      <c r="E21" s="666"/>
      <c r="F21" s="666"/>
      <c r="G21" s="666"/>
      <c r="H21" s="666"/>
      <c r="I21" s="666"/>
      <c r="J21" s="666"/>
      <c r="K21" s="666"/>
      <c r="L21" s="666"/>
      <c r="M21" s="666"/>
      <c r="N21" s="666"/>
      <c r="O21" s="666"/>
      <c r="P21" s="666"/>
    </row>
    <row r="22" spans="2:16" x14ac:dyDescent="0.25">
      <c r="C22" s="667" t="s">
        <v>3752</v>
      </c>
      <c r="D22" s="667"/>
      <c r="E22" s="667"/>
      <c r="F22" s="667"/>
      <c r="G22" s="667"/>
      <c r="H22" s="667"/>
      <c r="I22" s="667"/>
      <c r="J22" s="667"/>
      <c r="K22" s="667"/>
      <c r="L22" s="667"/>
      <c r="M22" s="667"/>
      <c r="N22" s="667"/>
      <c r="O22" s="667"/>
      <c r="P22" s="667"/>
    </row>
    <row r="23" spans="2:16" ht="7.5" customHeight="1" x14ac:dyDescent="0.25">
      <c r="C23" s="668"/>
      <c r="D23" s="668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8"/>
    </row>
    <row r="24" spans="2:16" x14ac:dyDescent="0.25">
      <c r="C24" s="674" t="s">
        <v>3743</v>
      </c>
      <c r="D24" s="670"/>
      <c r="E24" s="670"/>
      <c r="F24" s="670"/>
      <c r="G24" s="670"/>
      <c r="H24" s="665"/>
      <c r="I24" s="665"/>
      <c r="J24" s="665"/>
    </row>
    <row r="25" spans="2:16" ht="6.75" customHeight="1" x14ac:dyDescent="0.25">
      <c r="C25" s="669"/>
      <c r="D25" s="670"/>
      <c r="E25" s="670"/>
      <c r="F25" s="670"/>
      <c r="G25" s="670"/>
      <c r="H25" s="665"/>
      <c r="I25" s="665"/>
      <c r="J25" s="665"/>
    </row>
    <row r="26" spans="2:16" x14ac:dyDescent="0.25">
      <c r="C26" s="671" t="s">
        <v>3744</v>
      </c>
      <c r="D26" s="671"/>
      <c r="E26" s="671"/>
    </row>
    <row r="27" spans="2:16" ht="9" customHeight="1" x14ac:dyDescent="0.25"/>
    <row r="28" spans="2:16" x14ac:dyDescent="0.25">
      <c r="C28" s="652" t="s">
        <v>3683</v>
      </c>
      <c r="D28" s="653"/>
      <c r="E28" s="653"/>
      <c r="F28" s="653"/>
      <c r="G28" s="653" t="s">
        <v>2842</v>
      </c>
      <c r="H28" s="653" t="s">
        <v>2844</v>
      </c>
      <c r="I28" s="653" t="s">
        <v>2854</v>
      </c>
      <c r="J28" s="653" t="s">
        <v>2856</v>
      </c>
      <c r="K28" s="653" t="s">
        <v>2897</v>
      </c>
      <c r="L28" s="653"/>
      <c r="M28" s="653" t="s">
        <v>3017</v>
      </c>
      <c r="N28" s="653" t="s">
        <v>3124</v>
      </c>
      <c r="O28" s="653" t="s">
        <v>2851</v>
      </c>
      <c r="P28" s="654" t="s">
        <v>2954</v>
      </c>
    </row>
    <row r="29" spans="2:16" ht="15.75" x14ac:dyDescent="0.25">
      <c r="C29" s="655" t="s">
        <v>3742</v>
      </c>
      <c r="D29" s="656"/>
      <c r="E29" s="656"/>
      <c r="F29" s="656"/>
      <c r="G29" s="656" t="s">
        <v>2843</v>
      </c>
      <c r="H29" s="657" t="s">
        <v>2845</v>
      </c>
      <c r="I29" s="657" t="s">
        <v>2855</v>
      </c>
      <c r="J29" s="657" t="s">
        <v>2857</v>
      </c>
      <c r="K29" s="657" t="s">
        <v>2898</v>
      </c>
      <c r="L29" s="657"/>
      <c r="M29" s="657" t="s">
        <v>3125</v>
      </c>
      <c r="N29" s="657" t="s">
        <v>3689</v>
      </c>
      <c r="O29" s="657" t="s">
        <v>2853</v>
      </c>
      <c r="P29" s="658" t="s">
        <v>3690</v>
      </c>
    </row>
    <row r="30" spans="2:16" ht="15.75" x14ac:dyDescent="0.25">
      <c r="C30" s="655"/>
      <c r="D30" s="656"/>
      <c r="E30" s="656"/>
      <c r="F30" s="656"/>
      <c r="G30" s="656"/>
      <c r="H30" s="657" t="s">
        <v>2981</v>
      </c>
      <c r="I30" s="657" t="s">
        <v>2982</v>
      </c>
      <c r="J30" s="657" t="s">
        <v>2858</v>
      </c>
      <c r="K30" s="657" t="s">
        <v>2899</v>
      </c>
      <c r="L30" s="657"/>
      <c r="M30" s="657" t="s">
        <v>2846</v>
      </c>
      <c r="N30" s="657" t="s">
        <v>2846</v>
      </c>
      <c r="O30" s="657" t="s">
        <v>2846</v>
      </c>
      <c r="P30" s="658" t="s">
        <v>2846</v>
      </c>
    </row>
    <row r="31" spans="2:16" x14ac:dyDescent="0.25">
      <c r="C31" s="655"/>
      <c r="D31" s="657"/>
      <c r="E31" s="657"/>
      <c r="F31" s="657"/>
      <c r="G31" s="657"/>
      <c r="H31" s="657"/>
      <c r="I31" s="657"/>
      <c r="J31" s="657"/>
      <c r="K31" s="657"/>
      <c r="L31" s="657"/>
      <c r="M31" s="657"/>
      <c r="N31" s="657"/>
      <c r="O31" s="657"/>
      <c r="P31" s="658"/>
    </row>
    <row r="32" spans="2:16" ht="18.75" x14ac:dyDescent="0.3">
      <c r="C32" s="487">
        <v>416</v>
      </c>
      <c r="D32" s="659"/>
      <c r="E32" s="659"/>
      <c r="F32" s="659"/>
      <c r="G32" s="660">
        <f>C32/2</f>
        <v>208</v>
      </c>
      <c r="H32" s="660">
        <f>(C32/2)/'Search &amp; Variables'!E30</f>
        <v>4.6222222222222218</v>
      </c>
      <c r="I32" s="660">
        <f>H32*2</f>
        <v>9.2444444444444436</v>
      </c>
      <c r="J32" s="660">
        <f>I32/9</f>
        <v>1.0271604938271603</v>
      </c>
      <c r="K32" s="661">
        <f>IF(I32&gt;14,120,0)</f>
        <v>0</v>
      </c>
      <c r="L32" s="659"/>
      <c r="M32" s="662">
        <f>(($C$32/2)*'Outside M25 '!J30)+'Outside M25 '!J34+K32</f>
        <v>356.12939315313389</v>
      </c>
      <c r="N32" s="662">
        <f>(($C$32/2)*'Outside M25 '!K30)+'Outside M25 '!K34+K32</f>
        <v>393.35037089078821</v>
      </c>
      <c r="O32" s="662">
        <f>(($C$32/2)*'Outside M25 '!L30)+'Outside M25 '!L34+K32</f>
        <v>434.63280246362774</v>
      </c>
      <c r="P32" s="663">
        <f>(($C$32/2)*'Outside M25 '!M30)+'Outside M25 '!M34+K32</f>
        <v>472.33403006980058</v>
      </c>
    </row>
    <row r="34" spans="2:3" ht="21" x14ac:dyDescent="0.35">
      <c r="B34" s="646">
        <v>3</v>
      </c>
      <c r="C34" s="672" t="s">
        <v>3746</v>
      </c>
    </row>
    <row r="35" spans="2:3" ht="18.75" x14ac:dyDescent="0.3">
      <c r="C35" s="673"/>
    </row>
  </sheetData>
  <sheetProtection algorithmName="SHA-512" hashValue="yLnv2VCpRFsdvB+meNI0P9yy74+qKVQYq+zp7mj++sK3S1pCQtaqVNydLWvs+LQsL3qPS6JuzCFevbXsly99tQ==" saltValue="EDFc5TGOZgEFu8JLXz7fmg==" spinCount="100000" sheet="1"/>
  <mergeCells count="6">
    <mergeCell ref="C26:E26"/>
    <mergeCell ref="C7:P7"/>
    <mergeCell ref="C9:M9"/>
    <mergeCell ref="C10:P10"/>
    <mergeCell ref="C20:P21"/>
    <mergeCell ref="C22:P22"/>
  </mergeCells>
  <hyperlinks>
    <hyperlink ref="C24" r:id="rId1" xr:uid="{D6D43197-67BF-4A8F-9106-D19B44076DA2}"/>
  </hyperlink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B2:U32"/>
  <sheetViews>
    <sheetView zoomScaleNormal="100" workbookViewId="0">
      <selection activeCell="E12" sqref="E12"/>
    </sheetView>
  </sheetViews>
  <sheetFormatPr defaultColWidth="9.140625" defaultRowHeight="15.75" x14ac:dyDescent="0.25"/>
  <cols>
    <col min="1" max="1" width="9.140625" style="525" customWidth="1"/>
    <col min="2" max="2" width="6" style="575" bestFit="1" customWidth="1"/>
    <col min="3" max="3" width="2.28515625" style="575" customWidth="1"/>
    <col min="4" max="4" width="20.85546875" style="525" bestFit="1" customWidth="1"/>
    <col min="5" max="5" width="11.28515625" style="525" bestFit="1" customWidth="1"/>
    <col min="6" max="6" width="13.28515625" style="525" bestFit="1" customWidth="1"/>
    <col min="7" max="7" width="15.85546875" style="525" bestFit="1" customWidth="1"/>
    <col min="8" max="8" width="11.28515625" style="525" bestFit="1" customWidth="1"/>
    <col min="9" max="9" width="8.28515625" style="525" bestFit="1" customWidth="1"/>
    <col min="10" max="10" width="10.28515625" style="525" bestFit="1" customWidth="1"/>
    <col min="11" max="11" width="9" style="525" bestFit="1" customWidth="1"/>
    <col min="12" max="12" width="11.42578125" style="525" bestFit="1" customWidth="1"/>
    <col min="13" max="13" width="6.5703125" style="525" customWidth="1"/>
    <col min="14" max="14" width="8.42578125" style="525" bestFit="1" customWidth="1"/>
    <col min="15" max="15" width="11.85546875" style="525" bestFit="1" customWidth="1"/>
    <col min="16" max="16" width="9" style="525" bestFit="1" customWidth="1"/>
    <col min="17" max="17" width="14.5703125" style="525" bestFit="1" customWidth="1"/>
    <col min="18" max="18" width="11.140625" style="525" bestFit="1" customWidth="1"/>
    <col min="19" max="19" width="12" style="525" customWidth="1"/>
    <col min="20" max="20" width="11.85546875" style="525" bestFit="1" customWidth="1"/>
    <col min="21" max="21" width="12.5703125" style="525" customWidth="1"/>
    <col min="22" max="22" width="13.42578125" style="525" customWidth="1"/>
    <col min="23" max="23" width="11.85546875" style="525" customWidth="1"/>
    <col min="24" max="16384" width="9.140625" style="525"/>
  </cols>
  <sheetData>
    <row r="2" spans="2:17" s="525" customFormat="1" ht="21" x14ac:dyDescent="0.35">
      <c r="B2" s="574">
        <v>1</v>
      </c>
      <c r="C2" s="575"/>
      <c r="D2" s="576" t="s">
        <v>3706</v>
      </c>
      <c r="E2" s="577">
        <f>IF('Customer Search'!C35=2018,15,33)</f>
        <v>33</v>
      </c>
      <c r="F2" s="541"/>
    </row>
    <row r="3" spans="2:17" s="525" customFormat="1" ht="21" x14ac:dyDescent="0.35">
      <c r="B3" s="574"/>
      <c r="C3" s="575"/>
      <c r="D3" s="578" t="s">
        <v>2905</v>
      </c>
      <c r="E3" s="579">
        <f>VLOOKUP(E2,'Pull Through Sheet'!B3:C33,2,FALSE)</f>
        <v>0.33</v>
      </c>
      <c r="F3" s="541"/>
    </row>
    <row r="4" spans="2:17" s="525" customFormat="1" ht="12" customHeight="1" x14ac:dyDescent="0.35">
      <c r="B4" s="574"/>
      <c r="C4" s="575"/>
    </row>
    <row r="5" spans="2:17" s="525" customFormat="1" ht="21" x14ac:dyDescent="0.35">
      <c r="B5" s="580"/>
      <c r="C5" s="581"/>
      <c r="D5" s="576" t="s">
        <v>3683</v>
      </c>
      <c r="E5" s="582"/>
      <c r="F5" s="582"/>
      <c r="G5" s="582"/>
      <c r="H5" s="582" t="s">
        <v>2842</v>
      </c>
      <c r="I5" s="582" t="s">
        <v>2844</v>
      </c>
      <c r="J5" s="582" t="s">
        <v>2854</v>
      </c>
      <c r="K5" s="582" t="s">
        <v>2856</v>
      </c>
      <c r="L5" s="582" t="s">
        <v>2897</v>
      </c>
      <c r="M5" s="582"/>
      <c r="N5" s="582" t="s">
        <v>3017</v>
      </c>
      <c r="O5" s="582" t="s">
        <v>3124</v>
      </c>
      <c r="P5" s="582" t="s">
        <v>2851</v>
      </c>
      <c r="Q5" s="583" t="s">
        <v>2954</v>
      </c>
    </row>
    <row r="6" spans="2:17" s="525" customFormat="1" ht="21" x14ac:dyDescent="0.35">
      <c r="B6" s="580"/>
      <c r="C6" s="581"/>
      <c r="D6" s="584" t="s">
        <v>3685</v>
      </c>
      <c r="E6" s="585"/>
      <c r="F6" s="585"/>
      <c r="G6" s="585"/>
      <c r="H6" s="585" t="s">
        <v>2843</v>
      </c>
      <c r="I6" s="585" t="s">
        <v>2845</v>
      </c>
      <c r="J6" s="585" t="s">
        <v>2855</v>
      </c>
      <c r="K6" s="585" t="s">
        <v>2857</v>
      </c>
      <c r="L6" s="585" t="s">
        <v>2898</v>
      </c>
      <c r="M6" s="585"/>
      <c r="N6" s="585" t="s">
        <v>3125</v>
      </c>
      <c r="O6" s="585" t="s">
        <v>3689</v>
      </c>
      <c r="P6" s="585" t="s">
        <v>2853</v>
      </c>
      <c r="Q6" s="586" t="s">
        <v>3690</v>
      </c>
    </row>
    <row r="7" spans="2:17" s="525" customFormat="1" ht="21" x14ac:dyDescent="0.35">
      <c r="B7" s="580"/>
      <c r="C7" s="581"/>
      <c r="D7" s="584"/>
      <c r="E7" s="585"/>
      <c r="F7" s="585"/>
      <c r="G7" s="585"/>
      <c r="H7" s="585"/>
      <c r="I7" s="585" t="s">
        <v>2981</v>
      </c>
      <c r="J7" s="585" t="s">
        <v>2982</v>
      </c>
      <c r="K7" s="585" t="s">
        <v>2858</v>
      </c>
      <c r="L7" s="585" t="s">
        <v>2899</v>
      </c>
      <c r="M7" s="585"/>
      <c r="N7" s="585" t="s">
        <v>2846</v>
      </c>
      <c r="O7" s="585" t="s">
        <v>2846</v>
      </c>
      <c r="P7" s="585" t="s">
        <v>2846</v>
      </c>
      <c r="Q7" s="586" t="s">
        <v>2846</v>
      </c>
    </row>
    <row r="8" spans="2:17" s="525" customFormat="1" ht="10.5" customHeight="1" x14ac:dyDescent="0.35">
      <c r="B8" s="580"/>
      <c r="C8" s="581"/>
      <c r="D8" s="584"/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6"/>
    </row>
    <row r="9" spans="2:17" s="525" customFormat="1" ht="21" x14ac:dyDescent="0.35">
      <c r="B9" s="574">
        <v>2</v>
      </c>
      <c r="C9" s="575"/>
      <c r="D9" s="577" t="s">
        <v>3745</v>
      </c>
      <c r="E9" s="587"/>
      <c r="F9" s="588">
        <f>VLOOKUP($D$9,'Postcodes tariff'!$C$8:$Q$3209,4,FALSE)</f>
        <v>1</v>
      </c>
      <c r="G9" s="588">
        <f>VLOOKUP($D$9,'Postcodes tariff'!$C$8:$Q$3209,5,FALSE)</f>
        <v>1</v>
      </c>
      <c r="H9" s="589">
        <f>VLOOKUP($D$9,'Postcodes tariff'!$C$8:$Q$3209,6,FALSE)</f>
        <v>198.5</v>
      </c>
      <c r="I9" s="589">
        <f>VLOOKUP($D$9,'Postcodes tariff'!$C$8:$Q$3209,7,FALSE)</f>
        <v>4.4111111111111114</v>
      </c>
      <c r="J9" s="589">
        <f>VLOOKUP($D$9,'Postcodes tariff'!$C$8:$Q$3209,8,FALSE)</f>
        <v>8.8222222222222229</v>
      </c>
      <c r="K9" s="589">
        <f>VLOOKUP($D$9,'Postcodes tariff'!$C$8:$Q$3209,9,FALSE)</f>
        <v>0.98024691358024696</v>
      </c>
      <c r="L9" s="590">
        <f>VLOOKUP($D$9,'Postcodes tariff'!$C$8:$Q$3209,10,FALSE)</f>
        <v>0</v>
      </c>
      <c r="M9" s="587"/>
      <c r="N9" s="590">
        <f>VLOOKUP($D$9,'Postcodes tariff'!$C$8:$Q$3209,12,FALSE)</f>
        <v>341.20569609259258</v>
      </c>
      <c r="O9" s="590">
        <f>VLOOKUP($D$9,'Postcodes tariff'!$C$8:$Q$3209,13,FALSE)</f>
        <v>376.81064953086423</v>
      </c>
      <c r="P9" s="590">
        <f>VLOOKUP($D$9,'Postcodes tariff'!$C$8:$Q$3209,14,FALSE)</f>
        <v>416.32605919506176</v>
      </c>
      <c r="Q9" s="591">
        <f>VLOOKUP($D$9,'Postcodes tariff'!$C$8:$Q$3209,15,FALSE)</f>
        <v>452.37507492592596</v>
      </c>
    </row>
    <row r="10" spans="2:17" s="525" customFormat="1" ht="21" x14ac:dyDescent="0.35">
      <c r="B10" s="574"/>
      <c r="C10" s="575"/>
      <c r="D10" s="592" t="s">
        <v>3735</v>
      </c>
      <c r="E10" s="587"/>
      <c r="F10" s="587"/>
      <c r="G10" s="593"/>
      <c r="H10" s="589"/>
      <c r="I10" s="589"/>
      <c r="J10" s="589"/>
      <c r="K10" s="589"/>
      <c r="L10" s="589"/>
      <c r="M10" s="587"/>
      <c r="N10" s="594">
        <f>VLOOKUP(G9,'Pull Through Sheet'!L2:P4,2,FALSE)</f>
        <v>77.370540241453</v>
      </c>
      <c r="O10" s="594">
        <f>VLOOKUP(G9,'Pull Through Sheet'!L2:P4,3,FALSE)</f>
        <v>85.748670176638186</v>
      </c>
      <c r="P10" s="594">
        <f>VLOOKUP(G9,'Pull Through Sheet'!L2:P4,4,FALSE)</f>
        <v>94.909633384045591</v>
      </c>
      <c r="Q10" s="595">
        <f>VLOOKUP(G9,'Pull Through Sheet'!L2:P4,5,FALSE)</f>
        <v>103.475374491453</v>
      </c>
    </row>
    <row r="11" spans="2:17" s="525" customFormat="1" ht="21" x14ac:dyDescent="0.35">
      <c r="B11" s="574"/>
      <c r="C11" s="575"/>
      <c r="D11" s="592"/>
      <c r="E11" s="587"/>
      <c r="F11" s="587"/>
      <c r="G11" s="593"/>
      <c r="H11" s="589"/>
      <c r="I11" s="589"/>
      <c r="J11" s="589"/>
      <c r="K11" s="589"/>
      <c r="L11" s="589"/>
      <c r="M11" s="587"/>
      <c r="N11" s="594"/>
      <c r="O11" s="594"/>
      <c r="P11" s="594"/>
      <c r="Q11" s="595"/>
    </row>
    <row r="12" spans="2:17" s="525" customFormat="1" ht="21" x14ac:dyDescent="0.35">
      <c r="B12" s="574"/>
      <c r="C12" s="575"/>
      <c r="D12" s="596" t="s">
        <v>3741</v>
      </c>
      <c r="E12" s="577">
        <v>50</v>
      </c>
      <c r="F12" s="587"/>
      <c r="G12" s="593"/>
      <c r="H12" s="589"/>
      <c r="I12" s="589"/>
      <c r="J12" s="589"/>
      <c r="K12" s="589"/>
      <c r="L12" s="589"/>
      <c r="M12" s="587"/>
      <c r="N12" s="590">
        <f>(($E$12/2)*'Outside M25 '!J30)+'Outside M25 '!$J$34</f>
        <v>68.651860302706552</v>
      </c>
      <c r="O12" s="590">
        <f>(($E$12/2)*'Outside M25 '!K30)+'Outside M25 '!K34</f>
        <v>74.743106799620136</v>
      </c>
      <c r="P12" s="590">
        <f>(($E$12/2)*'Outside M25 '!L30)+'Outside M25 '!$L34</f>
        <v>81.987116342830021</v>
      </c>
      <c r="Q12" s="591">
        <f>(($E$12/2)*'Outside M25 '!M30)+'Outside M25 '!M34</f>
        <v>87.861525719373219</v>
      </c>
    </row>
    <row r="13" spans="2:17" s="525" customFormat="1" ht="21" x14ac:dyDescent="0.35">
      <c r="B13" s="574"/>
      <c r="C13" s="575"/>
      <c r="D13" s="592" t="s">
        <v>3735</v>
      </c>
      <c r="E13" s="587"/>
      <c r="F13" s="587"/>
      <c r="G13" s="593"/>
      <c r="H13" s="589"/>
      <c r="I13" s="589"/>
      <c r="J13" s="589"/>
      <c r="K13" s="589"/>
      <c r="L13" s="589"/>
      <c r="M13" s="587"/>
      <c r="N13" s="594">
        <f>(($E$12/$E$30)*'Outside M25 '!J28)</f>
        <v>9.7444005341880349</v>
      </c>
      <c r="O13" s="594">
        <f>(($E$12/$E$30)*'Outside M25 '!K28)</f>
        <v>10.799580626780628</v>
      </c>
      <c r="P13" s="594">
        <f>(($E$12/$E$30)*'Outside M25 '!L28)</f>
        <v>11.953354330484332</v>
      </c>
      <c r="Q13" s="595">
        <f>(($E$12/$E$30)*'Outside M25 '!M28)</f>
        <v>13.032163034188034</v>
      </c>
    </row>
    <row r="14" spans="2:17" s="525" customFormat="1" ht="12" customHeight="1" x14ac:dyDescent="0.35">
      <c r="B14" s="574"/>
      <c r="C14" s="575"/>
      <c r="D14" s="596"/>
      <c r="E14" s="587"/>
      <c r="F14" s="587"/>
      <c r="G14" s="587"/>
      <c r="H14" s="589"/>
      <c r="I14" s="589"/>
      <c r="J14" s="589"/>
      <c r="K14" s="589"/>
      <c r="L14" s="589"/>
      <c r="M14" s="587"/>
      <c r="N14" s="590"/>
      <c r="O14" s="590"/>
      <c r="P14" s="590"/>
      <c r="Q14" s="591"/>
    </row>
    <row r="15" spans="2:17" s="525" customFormat="1" ht="21" x14ac:dyDescent="0.35">
      <c r="B15" s="574"/>
      <c r="C15" s="575"/>
      <c r="D15" s="597" t="s">
        <v>3719</v>
      </c>
      <c r="E15" s="598" t="s">
        <v>3716</v>
      </c>
      <c r="F15" s="598" t="s">
        <v>3717</v>
      </c>
      <c r="G15" s="598" t="s">
        <v>3718</v>
      </c>
      <c r="H15" s="589"/>
      <c r="I15" s="589"/>
      <c r="J15" s="589"/>
      <c r="K15" s="589"/>
      <c r="L15" s="589"/>
      <c r="M15" s="587"/>
      <c r="N15" s="590">
        <f>N9*$G$16</f>
        <v>0</v>
      </c>
      <c r="O15" s="590">
        <f>O9*$G$16</f>
        <v>0</v>
      </c>
      <c r="P15" s="590">
        <f>P9*$G$16</f>
        <v>0</v>
      </c>
      <c r="Q15" s="591">
        <f>Q9*$G$16</f>
        <v>0</v>
      </c>
    </row>
    <row r="16" spans="2:17" s="525" customFormat="1" ht="21" x14ac:dyDescent="0.35">
      <c r="B16" s="574">
        <v>2.1</v>
      </c>
      <c r="C16" s="575"/>
      <c r="D16" s="577" t="s">
        <v>3727</v>
      </c>
      <c r="E16" s="599">
        <v>0.375</v>
      </c>
      <c r="F16" s="600">
        <f>$F$9</f>
        <v>1</v>
      </c>
      <c r="G16" s="600">
        <f>IF(F16='Pull Through Sheet'!AJ2,'Pull Through Sheet'!AN2,'Pull Through Sheet'!AN11)</f>
        <v>0</v>
      </c>
      <c r="H16" s="601"/>
      <c r="I16" s="601"/>
      <c r="J16" s="601"/>
      <c r="K16" s="601"/>
      <c r="L16" s="601"/>
      <c r="M16" s="602"/>
      <c r="N16" s="603">
        <f>N15+N9</f>
        <v>341.20569609259258</v>
      </c>
      <c r="O16" s="603">
        <f>O15+O9</f>
        <v>376.81064953086423</v>
      </c>
      <c r="P16" s="603">
        <f>P15+P9</f>
        <v>416.32605919506176</v>
      </c>
      <c r="Q16" s="604">
        <f>Q15+Q9</f>
        <v>452.37507492592596</v>
      </c>
    </row>
    <row r="17" spans="2:21" s="525" customFormat="1" ht="13.5" customHeight="1" x14ac:dyDescent="0.35">
      <c r="B17" s="574"/>
      <c r="C17" s="575"/>
    </row>
    <row r="18" spans="2:21" s="525" customFormat="1" ht="21" x14ac:dyDescent="0.35">
      <c r="B18" s="574"/>
      <c r="C18" s="575"/>
      <c r="D18" s="605" t="s">
        <v>3711</v>
      </c>
      <c r="E18" s="606"/>
      <c r="F18" s="606"/>
      <c r="G18" s="607"/>
      <c r="I18" s="608" t="s">
        <v>3729</v>
      </c>
      <c r="J18" s="606"/>
      <c r="K18" s="606"/>
      <c r="L18" s="606"/>
      <c r="M18" s="606"/>
      <c r="N18" s="606"/>
      <c r="O18" s="606"/>
      <c r="P18" s="607"/>
    </row>
    <row r="19" spans="2:21" s="525" customFormat="1" ht="21" x14ac:dyDescent="0.35">
      <c r="B19" s="574"/>
      <c r="C19" s="575"/>
      <c r="D19" s="609"/>
      <c r="E19" s="610"/>
      <c r="F19" s="610"/>
      <c r="G19" s="611"/>
      <c r="I19" s="612" t="s">
        <v>3730</v>
      </c>
      <c r="J19" s="610"/>
      <c r="K19" s="610"/>
      <c r="L19" s="610"/>
      <c r="M19" s="610"/>
      <c r="N19" s="610"/>
      <c r="O19" s="610"/>
      <c r="P19" s="611"/>
    </row>
    <row r="20" spans="2:21" s="554" customFormat="1" ht="21" x14ac:dyDescent="0.35">
      <c r="B20" s="574"/>
      <c r="C20" s="575"/>
      <c r="D20" s="613" t="s">
        <v>3684</v>
      </c>
      <c r="E20" s="587" t="s">
        <v>3686</v>
      </c>
      <c r="F20" s="587" t="s">
        <v>3687</v>
      </c>
      <c r="G20" s="614" t="s">
        <v>3688</v>
      </c>
      <c r="I20" s="613"/>
      <c r="J20" s="615"/>
      <c r="K20" s="615"/>
      <c r="L20" s="615"/>
      <c r="M20" s="615"/>
      <c r="N20" s="615"/>
      <c r="O20" s="615"/>
      <c r="P20" s="616"/>
    </row>
    <row r="21" spans="2:21" s="554" customFormat="1" ht="21" x14ac:dyDescent="0.35">
      <c r="B21" s="574">
        <v>3</v>
      </c>
      <c r="C21" s="575"/>
      <c r="D21" s="613"/>
      <c r="E21" s="617">
        <v>1.4</v>
      </c>
      <c r="F21" s="618">
        <f>(E21/120)*100</f>
        <v>1.1666666666666665</v>
      </c>
      <c r="G21" s="619">
        <f>SUM(E21*4.546)</f>
        <v>6.3643999999999998</v>
      </c>
      <c r="I21" s="613"/>
      <c r="J21" s="615"/>
      <c r="K21" s="615"/>
      <c r="L21" s="615"/>
      <c r="M21" s="615"/>
      <c r="N21" s="615"/>
      <c r="O21" s="615"/>
      <c r="P21" s="616"/>
    </row>
    <row r="22" spans="2:21" s="554" customFormat="1" ht="21" x14ac:dyDescent="0.35">
      <c r="B22" s="574"/>
      <c r="C22" s="575"/>
      <c r="D22" s="613"/>
      <c r="E22" s="618"/>
      <c r="F22" s="618"/>
      <c r="G22" s="619"/>
      <c r="I22" s="613"/>
      <c r="J22" s="615"/>
      <c r="K22" s="615"/>
      <c r="L22" s="615"/>
      <c r="M22" s="615"/>
      <c r="N22" s="615"/>
      <c r="O22" s="615"/>
      <c r="P22" s="616"/>
      <c r="S22" s="525"/>
      <c r="T22" s="525"/>
      <c r="U22" s="525"/>
    </row>
    <row r="23" spans="2:21" s="525" customFormat="1" ht="21" x14ac:dyDescent="0.35">
      <c r="B23" s="574"/>
      <c r="C23" s="575"/>
      <c r="D23" s="613" t="s">
        <v>2903</v>
      </c>
      <c r="E23" s="610"/>
      <c r="F23" s="620">
        <v>11.5</v>
      </c>
      <c r="G23" s="611"/>
      <c r="I23" s="621"/>
      <c r="J23" s="610"/>
      <c r="K23" s="610"/>
      <c r="L23" s="610"/>
      <c r="M23" s="610"/>
      <c r="N23" s="610"/>
      <c r="O23" s="610"/>
      <c r="P23" s="611"/>
    </row>
    <row r="24" spans="2:21" s="525" customFormat="1" ht="21" x14ac:dyDescent="0.35">
      <c r="B24" s="574"/>
      <c r="C24" s="575"/>
      <c r="D24" s="613"/>
      <c r="E24" s="610"/>
      <c r="F24" s="587"/>
      <c r="G24" s="611"/>
      <c r="I24" s="621"/>
      <c r="J24" s="610"/>
      <c r="K24" s="610"/>
      <c r="L24" s="610"/>
      <c r="M24" s="610"/>
      <c r="N24" s="610"/>
      <c r="O24" s="610"/>
      <c r="P24" s="611"/>
    </row>
    <row r="25" spans="2:21" s="525" customFormat="1" ht="21" x14ac:dyDescent="0.35">
      <c r="B25" s="574"/>
      <c r="C25" s="575"/>
      <c r="D25" s="613" t="s">
        <v>2904</v>
      </c>
      <c r="E25" s="610"/>
      <c r="F25" s="620">
        <v>11.2</v>
      </c>
      <c r="G25" s="611"/>
      <c r="I25" s="621"/>
      <c r="J25" s="610"/>
      <c r="K25" s="610"/>
      <c r="L25" s="610"/>
      <c r="M25" s="610"/>
      <c r="N25" s="610"/>
      <c r="O25" s="610"/>
      <c r="P25" s="611"/>
    </row>
    <row r="26" spans="2:21" s="525" customFormat="1" ht="21" x14ac:dyDescent="0.35">
      <c r="B26" s="574"/>
      <c r="C26" s="575"/>
      <c r="D26" s="613"/>
      <c r="E26" s="610"/>
      <c r="F26" s="587"/>
      <c r="G26" s="611"/>
      <c r="I26" s="622"/>
      <c r="J26" s="623"/>
      <c r="K26" s="623"/>
      <c r="L26" s="623"/>
      <c r="M26" s="623"/>
      <c r="N26" s="623"/>
      <c r="O26" s="623"/>
      <c r="P26" s="624"/>
    </row>
    <row r="27" spans="2:21" s="525" customFormat="1" ht="21" x14ac:dyDescent="0.35">
      <c r="B27" s="574"/>
      <c r="C27" s="575"/>
      <c r="D27" s="613" t="s">
        <v>3731</v>
      </c>
      <c r="E27" s="610"/>
      <c r="F27" s="590">
        <f>VLOOKUP(E2,'Pull Through Sheet'!H3:J34,2,FALSE)</f>
        <v>35000</v>
      </c>
      <c r="G27" s="611"/>
    </row>
    <row r="28" spans="2:21" s="525" customFormat="1" ht="21" x14ac:dyDescent="0.35">
      <c r="B28" s="574"/>
      <c r="C28" s="575"/>
      <c r="D28" s="625" t="s">
        <v>3732</v>
      </c>
      <c r="E28" s="623"/>
      <c r="F28" s="603">
        <f>VLOOKUP(F27,'Pull Through Sheet'!E3:F25,2,FALSE)</f>
        <v>38667.49</v>
      </c>
      <c r="G28" s="624"/>
    </row>
    <row r="29" spans="2:21" s="525" customFormat="1" ht="12" customHeight="1" x14ac:dyDescent="0.35">
      <c r="B29" s="574"/>
      <c r="C29" s="575"/>
      <c r="D29" s="554"/>
      <c r="H29" s="519"/>
    </row>
    <row r="30" spans="2:21" s="525" customFormat="1" ht="21" x14ac:dyDescent="0.35">
      <c r="B30" s="574">
        <v>4</v>
      </c>
      <c r="C30" s="575"/>
      <c r="D30" s="608" t="s">
        <v>2909</v>
      </c>
      <c r="E30" s="626">
        <f>VLOOKUP(E2,'Pull Through Sheet'!H3:J34,3,FALSE)</f>
        <v>45</v>
      </c>
    </row>
    <row r="31" spans="2:21" s="525" customFormat="1" x14ac:dyDescent="0.25">
      <c r="B31" s="575"/>
      <c r="C31" s="575"/>
      <c r="D31" s="613"/>
      <c r="E31" s="627">
        <v>20</v>
      </c>
    </row>
    <row r="32" spans="2:21" s="525" customFormat="1" x14ac:dyDescent="0.25">
      <c r="B32" s="575"/>
      <c r="C32" s="575"/>
      <c r="D32" s="625"/>
      <c r="E32" s="628">
        <v>10</v>
      </c>
    </row>
  </sheetData>
  <sheetProtection algorithmName="SHA-512" hashValue="V2GHBw4ZA5ltvSkUCUoeIs2IZMXUlyQ78a99UWHkT89/ZXmHYsPnVel2mKK+3e2otoFnpdOSdG/Nop0t3LCdjg==" saltValue="m0EqyQwiosnwMO0TXxtd8Q==" spinCount="100000" sheet="1" objects="1" scenarios="1"/>
  <hyperlinks>
    <hyperlink ref="I19" r:id="rId1" xr:uid="{5F498F89-4168-43EF-A3DD-476B6E688344}"/>
  </hyperlinks>
  <pageMargins left="0.7" right="0.7" top="0.75" bottom="0.75" header="0.3" footer="0.3"/>
  <pageSetup paperSize="8" orientation="landscape" r:id="rId2"/>
  <ignoredErrors>
    <ignoredError sqref="G21 F2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/>
  </sheetPr>
  <dimension ref="A1:X3226"/>
  <sheetViews>
    <sheetView zoomScale="90" zoomScaleNormal="90" workbookViewId="0">
      <pane xSplit="3" ySplit="7" topLeftCell="D8" activePane="bottomRight" state="frozen"/>
      <selection pane="topRight" activeCell="C1" sqref="C1"/>
      <selection pane="bottomLeft" activeCell="A6" sqref="A6"/>
      <selection pane="bottomRight" sqref="A1:XFD1048576"/>
    </sheetView>
  </sheetViews>
  <sheetFormatPr defaultColWidth="9.140625" defaultRowHeight="15.75" x14ac:dyDescent="0.25"/>
  <cols>
    <col min="1" max="1" width="55.140625" style="223" customWidth="1"/>
    <col min="2" max="2" width="26.5703125" style="223" customWidth="1"/>
    <col min="3" max="3" width="11.7109375" style="223" bestFit="1" customWidth="1"/>
    <col min="4" max="4" width="11" style="223" customWidth="1"/>
    <col min="5" max="5" width="12.5703125" style="223" customWidth="1"/>
    <col min="6" max="7" width="9.140625" style="454" customWidth="1"/>
    <col min="8" max="8" width="14.7109375" style="436" customWidth="1"/>
    <col min="9" max="9" width="11.5703125" style="224" bestFit="1" customWidth="1"/>
    <col min="10" max="10" width="12.28515625" style="224" customWidth="1"/>
    <col min="11" max="11" width="11.28515625" style="224" customWidth="1"/>
    <col min="12" max="12" width="14" style="225" customWidth="1"/>
    <col min="13" max="13" width="14" style="223" customWidth="1"/>
    <col min="14" max="15" width="18.140625" style="228" bestFit="1" customWidth="1"/>
    <col min="16" max="17" width="17" style="228" bestFit="1" customWidth="1"/>
    <col min="18" max="19" width="7.140625" style="223" bestFit="1" customWidth="1"/>
    <col min="20" max="20" width="14.28515625" style="223" bestFit="1" customWidth="1"/>
    <col min="21" max="21" width="9.140625" style="223"/>
    <col min="22" max="22" width="4" style="223" bestFit="1" customWidth="1"/>
    <col min="23" max="23" width="9.140625" style="223"/>
    <col min="24" max="24" width="10.5703125" style="223" bestFit="1" customWidth="1"/>
    <col min="25" max="16384" width="9.140625" style="223"/>
  </cols>
  <sheetData>
    <row r="1" spans="1:24" ht="36" x14ac:dyDescent="0.55000000000000004">
      <c r="A1" s="222" t="s">
        <v>3152</v>
      </c>
      <c r="B1" s="222"/>
      <c r="H1" s="222"/>
      <c r="M1" s="226"/>
      <c r="N1" s="227"/>
      <c r="O1" s="227"/>
    </row>
    <row r="2" spans="1:24" ht="36" x14ac:dyDescent="0.55000000000000004">
      <c r="A2" s="222"/>
      <c r="B2" s="222"/>
      <c r="H2" s="222"/>
      <c r="M2" s="226"/>
      <c r="N2" s="227"/>
      <c r="O2" s="227"/>
    </row>
    <row r="3" spans="1:24" ht="36" x14ac:dyDescent="0.55000000000000004">
      <c r="A3" s="229" t="s">
        <v>3673</v>
      </c>
      <c r="B3" s="229"/>
      <c r="C3" s="230" t="s">
        <v>3559</v>
      </c>
      <c r="D3" s="231"/>
      <c r="E3" s="231"/>
      <c r="F3" s="486" t="s">
        <v>3614</v>
      </c>
      <c r="G3" s="486" t="s">
        <v>3614</v>
      </c>
      <c r="H3" s="232"/>
      <c r="I3" s="233"/>
      <c r="N3" s="227"/>
      <c r="O3" s="227"/>
      <c r="R3" s="446"/>
      <c r="S3" s="446"/>
    </row>
    <row r="4" spans="1:24" s="234" customFormat="1" ht="36" x14ac:dyDescent="0.55000000000000004">
      <c r="C4" s="222"/>
      <c r="F4" s="455"/>
      <c r="G4" s="455"/>
      <c r="H4" s="222"/>
      <c r="I4" s="235"/>
      <c r="J4" s="235"/>
      <c r="K4" s="235"/>
      <c r="L4" s="236"/>
      <c r="N4" s="237"/>
      <c r="O4" s="237"/>
      <c r="P4" s="237"/>
      <c r="Q4" s="237"/>
      <c r="R4" s="447"/>
      <c r="S4" s="447"/>
    </row>
    <row r="5" spans="1:24" s="238" customFormat="1" ht="18.75" x14ac:dyDescent="0.3">
      <c r="A5" s="238" t="s">
        <v>2945</v>
      </c>
      <c r="C5" s="238" t="s">
        <v>2847</v>
      </c>
      <c r="D5" s="238" t="s">
        <v>2848</v>
      </c>
      <c r="E5" s="238" t="s">
        <v>2849</v>
      </c>
      <c r="F5" s="456" t="s">
        <v>3714</v>
      </c>
      <c r="G5" s="456" t="s">
        <v>3503</v>
      </c>
      <c r="H5" s="239" t="s">
        <v>2842</v>
      </c>
      <c r="I5" s="240" t="s">
        <v>2844</v>
      </c>
      <c r="J5" s="240" t="s">
        <v>2854</v>
      </c>
      <c r="K5" s="240" t="s">
        <v>2856</v>
      </c>
      <c r="L5" s="241" t="s">
        <v>2897</v>
      </c>
      <c r="N5" s="241" t="s">
        <v>3017</v>
      </c>
      <c r="O5" s="241" t="s">
        <v>3124</v>
      </c>
      <c r="P5" s="241" t="s">
        <v>2851</v>
      </c>
      <c r="Q5" s="241" t="s">
        <v>2954</v>
      </c>
      <c r="R5" s="448"/>
      <c r="S5" s="448"/>
      <c r="X5" s="242"/>
    </row>
    <row r="6" spans="1:24" s="238" customFormat="1" ht="18.75" x14ac:dyDescent="0.3">
      <c r="A6" s="243"/>
      <c r="B6" s="243"/>
      <c r="F6" s="456" t="s">
        <v>3715</v>
      </c>
      <c r="G6" s="456" t="s">
        <v>3715</v>
      </c>
      <c r="H6" s="239" t="s">
        <v>2843</v>
      </c>
      <c r="I6" s="240" t="s">
        <v>2845</v>
      </c>
      <c r="J6" s="240" t="s">
        <v>2855</v>
      </c>
      <c r="K6" s="240" t="s">
        <v>2857</v>
      </c>
      <c r="L6" s="244" t="s">
        <v>2898</v>
      </c>
      <c r="M6" s="245"/>
      <c r="N6" s="241" t="s">
        <v>3125</v>
      </c>
      <c r="O6" s="241" t="s">
        <v>2852</v>
      </c>
      <c r="P6" s="241" t="s">
        <v>2853</v>
      </c>
      <c r="Q6" s="241" t="s">
        <v>2853</v>
      </c>
      <c r="R6" s="448"/>
      <c r="S6" s="448"/>
      <c r="X6" s="242"/>
    </row>
    <row r="7" spans="1:24" s="238" customFormat="1" ht="19.5" thickBot="1" x14ac:dyDescent="0.35">
      <c r="A7" s="243"/>
      <c r="B7" s="243"/>
      <c r="F7" s="457"/>
      <c r="G7" s="457"/>
      <c r="H7" s="239"/>
      <c r="I7" s="240" t="s">
        <v>2981</v>
      </c>
      <c r="J7" s="240" t="s">
        <v>2982</v>
      </c>
      <c r="K7" s="240" t="s">
        <v>2858</v>
      </c>
      <c r="L7" s="241" t="s">
        <v>2899</v>
      </c>
      <c r="N7" s="241" t="s">
        <v>2846</v>
      </c>
      <c r="O7" s="241" t="s">
        <v>2846</v>
      </c>
      <c r="P7" s="241" t="s">
        <v>2846</v>
      </c>
      <c r="Q7" s="241" t="s">
        <v>2846</v>
      </c>
      <c r="R7" s="448"/>
      <c r="S7" s="448"/>
    </row>
    <row r="8" spans="1:24" s="243" customFormat="1" x14ac:dyDescent="0.25">
      <c r="A8" s="246" t="s">
        <v>2923</v>
      </c>
      <c r="B8" s="247"/>
      <c r="C8" s="247" t="s">
        <v>0</v>
      </c>
      <c r="D8" s="247">
        <v>57.131086000000003</v>
      </c>
      <c r="E8" s="247">
        <v>-2.1224820000000002</v>
      </c>
      <c r="F8" s="458">
        <v>1</v>
      </c>
      <c r="G8" s="458">
        <v>1</v>
      </c>
      <c r="H8" s="248">
        <v>532.1</v>
      </c>
      <c r="I8" s="249">
        <f>SUM(H8/'Search &amp; Variables'!$E$30)</f>
        <v>11.824444444444445</v>
      </c>
      <c r="J8" s="249">
        <f>SUM(I8*2)</f>
        <v>23.648888888888891</v>
      </c>
      <c r="K8" s="249">
        <f>SUM(J8/9)</f>
        <v>2.6276543209876544</v>
      </c>
      <c r="L8" s="250">
        <f>IF(J8 &gt; 14,120,0)</f>
        <v>120</v>
      </c>
      <c r="M8" s="251"/>
      <c r="N8" s="252">
        <f>SUM(H8*'Outside M25 '!$J$30+'Outside M25 '!$J$34+'Postcodes tariff'!L8)</f>
        <v>985.26310023960116</v>
      </c>
      <c r="O8" s="252">
        <f>SUM(H8*'Outside M25 '!$K$30+'Outside M25 '!$K$34+'Postcodes tariff'!L8)</f>
        <v>1077.6160227593541</v>
      </c>
      <c r="P8" s="252">
        <f>SUM(H8*'Outside M25 '!$L$30+'Outside M25 '!$L$34+'Postcodes tariff'!L8)</f>
        <v>1179.1818017628111</v>
      </c>
      <c r="Q8" s="253">
        <f>SUM(H8*'Outside M25 '!$M$30+'Outside M25 '!$M$34+'Postcodes tariff'!L8)</f>
        <v>1273.2495418729345</v>
      </c>
      <c r="R8" s="330"/>
      <c r="S8" s="330"/>
    </row>
    <row r="9" spans="1:24" s="263" customFormat="1" x14ac:dyDescent="0.25">
      <c r="A9" s="254" t="s">
        <v>2923</v>
      </c>
      <c r="B9" s="93" t="s">
        <v>3681</v>
      </c>
      <c r="C9" s="256" t="s">
        <v>1</v>
      </c>
      <c r="D9" s="257">
        <v>57.131210000000003</v>
      </c>
      <c r="E9" s="257">
        <v>-2.0822609999999999</v>
      </c>
      <c r="F9" s="459">
        <v>1</v>
      </c>
      <c r="G9" s="459">
        <v>1</v>
      </c>
      <c r="H9" s="258">
        <v>533.20000000000005</v>
      </c>
      <c r="I9" s="438">
        <f>SUM(H9/'Search &amp; Variables'!$E$30)</f>
        <v>11.84888888888889</v>
      </c>
      <c r="J9" s="438">
        <f t="shared" ref="J9:J39" si="0">SUM(I9*2)</f>
        <v>23.69777777777778</v>
      </c>
      <c r="K9" s="438">
        <f t="shared" ref="K9:K39" si="1">SUM(J9/9)</f>
        <v>2.6330864197530865</v>
      </c>
      <c r="L9" s="439">
        <f t="shared" ref="L9:L39" si="2">IF(J9 &gt; 14,120,0)</f>
        <v>120</v>
      </c>
      <c r="M9" s="440"/>
      <c r="N9" s="439">
        <f>SUM(H9*'Outside M25 '!$J$30+'Outside M25 '!$J$34+'Postcodes tariff'!L9)</f>
        <v>986.99110726766389</v>
      </c>
      <c r="O9" s="439">
        <f>SUM(H9*'Outside M25 '!$K$30+'Outside M25 '!$K$34+'Postcodes tariff'!L9)</f>
        <v>1079.5311483905034</v>
      </c>
      <c r="P9" s="439">
        <f>SUM(H9*'Outside M25 '!$L$30+'Outside M25 '!$L$34+'Postcodes tariff'!L9)</f>
        <v>1181.3015299307503</v>
      </c>
      <c r="Q9" s="441">
        <f>SUM(H9*'Outside M25 '!$M$30+'Outside M25 '!$M$34+'Postcodes tariff'!L9)</f>
        <v>1275.5605787843306</v>
      </c>
      <c r="R9" s="449"/>
      <c r="S9" s="336"/>
    </row>
    <row r="10" spans="1:24" s="263" customFormat="1" x14ac:dyDescent="0.25">
      <c r="A10" s="254" t="s">
        <v>2923</v>
      </c>
      <c r="B10" s="255"/>
      <c r="C10" s="256" t="s">
        <v>2</v>
      </c>
      <c r="D10" s="257">
        <v>57.098381000000003</v>
      </c>
      <c r="E10" s="257">
        <v>-2.1724000000000001</v>
      </c>
      <c r="F10" s="459">
        <v>1</v>
      </c>
      <c r="G10" s="459">
        <v>1</v>
      </c>
      <c r="H10" s="258">
        <v>529.70000000000005</v>
      </c>
      <c r="I10" s="438">
        <f>SUM(H10/'Search &amp; Variables'!$E$30)</f>
        <v>11.771111111111113</v>
      </c>
      <c r="J10" s="438">
        <f t="shared" si="0"/>
        <v>23.542222222222225</v>
      </c>
      <c r="K10" s="438">
        <f t="shared" si="1"/>
        <v>2.6158024691358026</v>
      </c>
      <c r="L10" s="439">
        <f t="shared" si="2"/>
        <v>120</v>
      </c>
      <c r="M10" s="440"/>
      <c r="N10" s="439">
        <f>SUM(H10*'Outside M25 '!$J$30+'Outside M25 '!$J$34+'Postcodes tariff'!L10)</f>
        <v>981.49290308746436</v>
      </c>
      <c r="O10" s="439">
        <f>SUM(H10*'Outside M25 '!$K$30+'Outside M25 '!$K$34+'Postcodes tariff'!L10)</f>
        <v>1073.4375668368471</v>
      </c>
      <c r="P10" s="439">
        <f>SUM(H10*'Outside M25 '!$L$30+'Outside M25 '!$L$34+'Postcodes tariff'!L10)</f>
        <v>1174.5569403054892</v>
      </c>
      <c r="Q10" s="441">
        <f>SUM(H10*'Outside M25 '!$M$30+'Outside M25 '!$M$34+'Postcodes tariff'!L10)</f>
        <v>1268.2072795207978</v>
      </c>
      <c r="R10" s="449"/>
      <c r="S10" s="336"/>
    </row>
    <row r="11" spans="1:24" s="263" customFormat="1" x14ac:dyDescent="0.25">
      <c r="A11" s="254" t="s">
        <v>2923</v>
      </c>
      <c r="B11" s="255"/>
      <c r="C11" s="256" t="s">
        <v>3</v>
      </c>
      <c r="D11" s="257">
        <v>57.107999999999997</v>
      </c>
      <c r="E11" s="257">
        <v>-2.2370000000000001</v>
      </c>
      <c r="F11" s="459">
        <v>1</v>
      </c>
      <c r="G11" s="459">
        <v>1</v>
      </c>
      <c r="H11" s="258">
        <v>530.79999999999995</v>
      </c>
      <c r="I11" s="438">
        <f>SUM(H11/'Search &amp; Variables'!$E$30)</f>
        <v>11.795555555555554</v>
      </c>
      <c r="J11" s="438">
        <f t="shared" si="0"/>
        <v>23.591111111111108</v>
      </c>
      <c r="K11" s="438">
        <f t="shared" si="1"/>
        <v>2.6212345679012343</v>
      </c>
      <c r="L11" s="439">
        <f t="shared" si="2"/>
        <v>120</v>
      </c>
      <c r="M11" s="440"/>
      <c r="N11" s="439">
        <f>SUM(H11*'Outside M25 '!$J$30+'Outside M25 '!$J$34+'Postcodes tariff'!L11)</f>
        <v>983.22091011552698</v>
      </c>
      <c r="O11" s="439">
        <f>SUM(H11*'Outside M25 '!$K$30+'Outside M25 '!$K$34+'Postcodes tariff'!L11)</f>
        <v>1075.3526924679961</v>
      </c>
      <c r="P11" s="439">
        <f>SUM(H11*'Outside M25 '!$L$30+'Outside M25 '!$L$34+'Postcodes tariff'!L11)</f>
        <v>1176.6766684734282</v>
      </c>
      <c r="Q11" s="441">
        <f>SUM(H11*'Outside M25 '!$M$30+'Outside M25 '!$M$34+'Postcodes tariff'!L11)</f>
        <v>1270.5183164321936</v>
      </c>
      <c r="R11" s="449"/>
      <c r="S11" s="336"/>
    </row>
    <row r="12" spans="1:24" s="263" customFormat="1" x14ac:dyDescent="0.25">
      <c r="A12" s="254" t="s">
        <v>2923</v>
      </c>
      <c r="B12" s="255"/>
      <c r="C12" s="256" t="s">
        <v>4</v>
      </c>
      <c r="D12" s="257">
        <v>57.100999999999999</v>
      </c>
      <c r="E12" s="257">
        <v>-2.27</v>
      </c>
      <c r="F12" s="459">
        <v>1</v>
      </c>
      <c r="G12" s="459">
        <v>1</v>
      </c>
      <c r="H12" s="258">
        <v>535.9</v>
      </c>
      <c r="I12" s="438">
        <f>SUM(H12/'Search &amp; Variables'!$E$30)</f>
        <v>11.908888888888889</v>
      </c>
      <c r="J12" s="438">
        <f t="shared" si="0"/>
        <v>23.817777777777778</v>
      </c>
      <c r="K12" s="438">
        <f t="shared" si="1"/>
        <v>2.6464197530864197</v>
      </c>
      <c r="L12" s="439">
        <f t="shared" si="2"/>
        <v>120</v>
      </c>
      <c r="M12" s="440"/>
      <c r="N12" s="439">
        <f>SUM(H12*'Outside M25 '!$J$30+'Outside M25 '!$J$34+'Postcodes tariff'!L12)</f>
        <v>991.23257906381752</v>
      </c>
      <c r="O12" s="439">
        <f>SUM(H12*'Outside M25 '!$K$30+'Outside M25 '!$K$34+'Postcodes tariff'!L12)</f>
        <v>1084.2319113033238</v>
      </c>
      <c r="P12" s="439">
        <f>SUM(H12*'Outside M25 '!$L$30+'Outside M25 '!$L$34+'Postcodes tariff'!L12)</f>
        <v>1186.5044990702374</v>
      </c>
      <c r="Q12" s="441">
        <f>SUM(H12*'Outside M25 '!$M$30+'Outside M25 '!$M$34+'Postcodes tariff'!L12)</f>
        <v>1281.2331239304842</v>
      </c>
      <c r="R12" s="449"/>
      <c r="S12" s="336"/>
    </row>
    <row r="13" spans="1:24" s="263" customFormat="1" x14ac:dyDescent="0.25">
      <c r="A13" s="254" t="s">
        <v>2923</v>
      </c>
      <c r="B13" s="255"/>
      <c r="C13" s="256" t="s">
        <v>5</v>
      </c>
      <c r="D13" s="257">
        <v>57.143396000000003</v>
      </c>
      <c r="E13" s="257">
        <v>-2.199525</v>
      </c>
      <c r="F13" s="459">
        <v>1</v>
      </c>
      <c r="G13" s="459">
        <v>1</v>
      </c>
      <c r="H13" s="258">
        <v>536.29999999999995</v>
      </c>
      <c r="I13" s="438">
        <f>SUM(H13/'Search &amp; Variables'!$E$30)</f>
        <v>11.917777777777777</v>
      </c>
      <c r="J13" s="438">
        <f t="shared" si="0"/>
        <v>23.835555555555555</v>
      </c>
      <c r="K13" s="438">
        <f t="shared" si="1"/>
        <v>2.6483950617283951</v>
      </c>
      <c r="L13" s="439">
        <f t="shared" si="2"/>
        <v>120</v>
      </c>
      <c r="M13" s="440"/>
      <c r="N13" s="439">
        <f>SUM(H13*'Outside M25 '!$J$30+'Outside M25 '!$J$34+'Postcodes tariff'!L13)</f>
        <v>991.86094525584031</v>
      </c>
      <c r="O13" s="439">
        <f>SUM(H13*'Outside M25 '!$K$30+'Outside M25 '!$K$34+'Postcodes tariff'!L13)</f>
        <v>1084.9283206237415</v>
      </c>
      <c r="P13" s="439">
        <f>SUM(H13*'Outside M25 '!$L$30+'Outside M25 '!$L$34+'Postcodes tariff'!L13)</f>
        <v>1187.2753093131244</v>
      </c>
      <c r="Q13" s="441">
        <f>SUM(H13*'Outside M25 '!$M$30+'Outside M25 '!$M$34+'Postcodes tariff'!L13)</f>
        <v>1282.0735009891737</v>
      </c>
      <c r="R13" s="449"/>
      <c r="S13" s="336"/>
    </row>
    <row r="14" spans="1:24" s="263" customFormat="1" x14ac:dyDescent="0.25">
      <c r="A14" s="254" t="s">
        <v>2923</v>
      </c>
      <c r="B14" s="255"/>
      <c r="C14" s="256" t="s">
        <v>6</v>
      </c>
      <c r="D14" s="257">
        <v>57.161000000000001</v>
      </c>
      <c r="E14" s="257">
        <v>-2.1560000000000001</v>
      </c>
      <c r="F14" s="459">
        <v>1</v>
      </c>
      <c r="G14" s="459">
        <v>1</v>
      </c>
      <c r="H14" s="258">
        <v>535.29999999999995</v>
      </c>
      <c r="I14" s="438">
        <f>SUM(H14/'Search &amp; Variables'!$E$30)</f>
        <v>11.895555555555555</v>
      </c>
      <c r="J14" s="438">
        <f t="shared" si="0"/>
        <v>23.79111111111111</v>
      </c>
      <c r="K14" s="438">
        <f t="shared" si="1"/>
        <v>2.6434567901234569</v>
      </c>
      <c r="L14" s="439">
        <f t="shared" si="2"/>
        <v>120</v>
      </c>
      <c r="M14" s="440"/>
      <c r="N14" s="439">
        <f>SUM(H14*'Outside M25 '!$J$30+'Outside M25 '!$J$34+'Postcodes tariff'!L14)</f>
        <v>990.29002977578341</v>
      </c>
      <c r="O14" s="439">
        <f>SUM(H14*'Outside M25 '!$K$30+'Outside M25 '!$K$34+'Postcodes tariff'!L14)</f>
        <v>1083.1872973226968</v>
      </c>
      <c r="P14" s="439">
        <f>SUM(H14*'Outside M25 '!$L$30+'Outside M25 '!$L$34+'Postcodes tariff'!L14)</f>
        <v>1185.3482837059069</v>
      </c>
      <c r="Q14" s="441">
        <f>SUM(H14*'Outside M25 '!$M$30+'Outside M25 '!$M$34+'Postcodes tariff'!L14)</f>
        <v>1279.9725583424502</v>
      </c>
      <c r="R14" s="449"/>
      <c r="S14" s="336"/>
    </row>
    <row r="15" spans="1:24" s="263" customFormat="1" x14ac:dyDescent="0.25">
      <c r="A15" s="254" t="s">
        <v>2923</v>
      </c>
      <c r="B15" s="255"/>
      <c r="C15" s="256" t="s">
        <v>7</v>
      </c>
      <c r="D15" s="257">
        <v>57.245342999999998</v>
      </c>
      <c r="E15" s="257">
        <v>-2.2255500000000001</v>
      </c>
      <c r="F15" s="459">
        <v>1</v>
      </c>
      <c r="G15" s="459">
        <v>1</v>
      </c>
      <c r="H15" s="258">
        <v>543.29999999999995</v>
      </c>
      <c r="I15" s="438">
        <f>SUM(H15/'Search &amp; Variables'!$E$30)</f>
        <v>12.073333333333332</v>
      </c>
      <c r="J15" s="438">
        <f t="shared" si="0"/>
        <v>24.146666666666665</v>
      </c>
      <c r="K15" s="438">
        <f t="shared" si="1"/>
        <v>2.6829629629629625</v>
      </c>
      <c r="L15" s="439">
        <f t="shared" si="2"/>
        <v>120</v>
      </c>
      <c r="M15" s="440"/>
      <c r="N15" s="439">
        <f>SUM(H15*'Outside M25 '!$J$30+'Outside M25 '!$J$34+'Postcodes tariff'!L15)</f>
        <v>1002.8573536162392</v>
      </c>
      <c r="O15" s="439">
        <f>SUM(H15*'Outside M25 '!$K$30+'Outside M25 '!$K$34+'Postcodes tariff'!L15)</f>
        <v>1097.1154837310542</v>
      </c>
      <c r="P15" s="439">
        <f>SUM(H15*'Outside M25 '!$L$30+'Outside M25 '!$L$34+'Postcodes tariff'!L15)</f>
        <v>1200.7644885636466</v>
      </c>
      <c r="Q15" s="441">
        <f>SUM(H15*'Outside M25 '!$M$30+'Outside M25 '!$M$34+'Postcodes tariff'!L15)</f>
        <v>1296.7800995162393</v>
      </c>
      <c r="R15" s="449"/>
      <c r="S15" s="336"/>
    </row>
    <row r="16" spans="1:24" s="263" customFormat="1" x14ac:dyDescent="0.25">
      <c r="A16" s="254" t="s">
        <v>2923</v>
      </c>
      <c r="B16" s="255"/>
      <c r="C16" s="256" t="s">
        <v>8</v>
      </c>
      <c r="D16" s="257">
        <v>57.187185999999997</v>
      </c>
      <c r="E16" s="257">
        <v>-2.1313759999999999</v>
      </c>
      <c r="F16" s="459">
        <v>1</v>
      </c>
      <c r="G16" s="459">
        <v>1</v>
      </c>
      <c r="H16" s="258">
        <v>538.1</v>
      </c>
      <c r="I16" s="438">
        <f>SUM(H16/'Search &amp; Variables'!$E$30)</f>
        <v>11.957777777777778</v>
      </c>
      <c r="J16" s="438">
        <f t="shared" si="0"/>
        <v>23.915555555555557</v>
      </c>
      <c r="K16" s="438">
        <f t="shared" si="1"/>
        <v>2.6572839506172841</v>
      </c>
      <c r="L16" s="439">
        <f t="shared" si="2"/>
        <v>120</v>
      </c>
      <c r="M16" s="440"/>
      <c r="N16" s="439">
        <f>SUM(H16*'Outside M25 '!$J$30+'Outside M25 '!$J$34+'Postcodes tariff'!L16)</f>
        <v>994.68859311994299</v>
      </c>
      <c r="O16" s="439">
        <f>SUM(H16*'Outside M25 '!$K$30+'Outside M25 '!$K$34+'Postcodes tariff'!L16)</f>
        <v>1088.0621625656222</v>
      </c>
      <c r="P16" s="439">
        <f>SUM(H16*'Outside M25 '!$L$30+'Outside M25 '!$L$34+'Postcodes tariff'!L16)</f>
        <v>1190.7439554061159</v>
      </c>
      <c r="Q16" s="441">
        <f>SUM(H16*'Outside M25 '!$M$30+'Outside M25 '!$M$34+'Postcodes tariff'!L16)</f>
        <v>1285.8551977532763</v>
      </c>
      <c r="R16" s="449"/>
      <c r="S16" s="336"/>
    </row>
    <row r="17" spans="1:19" s="263" customFormat="1" x14ac:dyDescent="0.25">
      <c r="A17" s="254" t="s">
        <v>2923</v>
      </c>
      <c r="B17" s="255"/>
      <c r="C17" s="256" t="s">
        <v>9</v>
      </c>
      <c r="D17" s="257">
        <v>57.230843</v>
      </c>
      <c r="E17" s="257">
        <v>-2.092813</v>
      </c>
      <c r="F17" s="459">
        <v>1</v>
      </c>
      <c r="G17" s="459">
        <v>1</v>
      </c>
      <c r="H17" s="258">
        <v>541.29999999999995</v>
      </c>
      <c r="I17" s="438">
        <f>SUM(H17/'Search &amp; Variables'!$E$30)</f>
        <v>12.028888888888888</v>
      </c>
      <c r="J17" s="438">
        <f t="shared" si="0"/>
        <v>24.057777777777776</v>
      </c>
      <c r="K17" s="438">
        <f t="shared" si="1"/>
        <v>2.6730864197530861</v>
      </c>
      <c r="L17" s="439">
        <f t="shared" si="2"/>
        <v>120</v>
      </c>
      <c r="M17" s="440"/>
      <c r="N17" s="439">
        <f>SUM(H17*'Outside M25 '!$J$30+'Outside M25 '!$J$34+'Postcodes tariff'!L17)</f>
        <v>999.71552265612524</v>
      </c>
      <c r="O17" s="439">
        <f>SUM(H17*'Outside M25 '!$K$30+'Outside M25 '!$K$34+'Postcodes tariff'!L17)</f>
        <v>1093.6334371289649</v>
      </c>
      <c r="P17" s="439">
        <f>SUM(H17*'Outside M25 '!$L$30+'Outside M25 '!$L$34+'Postcodes tariff'!L17)</f>
        <v>1196.9104373492116</v>
      </c>
      <c r="Q17" s="441">
        <f>SUM(H17*'Outside M25 '!$M$30+'Outside M25 '!$M$34+'Postcodes tariff'!L17)</f>
        <v>1292.578214222792</v>
      </c>
      <c r="R17" s="449"/>
      <c r="S17" s="336"/>
    </row>
    <row r="18" spans="1:19" s="263" customFormat="1" x14ac:dyDescent="0.25">
      <c r="A18" s="254" t="s">
        <v>2923</v>
      </c>
      <c r="B18" s="255"/>
      <c r="C18" s="256" t="s">
        <v>10</v>
      </c>
      <c r="D18" s="257">
        <v>57.154591000000003</v>
      </c>
      <c r="E18" s="257">
        <v>-2.1189179999999999</v>
      </c>
      <c r="F18" s="459">
        <v>1</v>
      </c>
      <c r="G18" s="459">
        <v>1</v>
      </c>
      <c r="H18" s="258">
        <v>534.20000000000005</v>
      </c>
      <c r="I18" s="438">
        <f>SUM(H18/'Search &amp; Variables'!$E$30)</f>
        <v>11.871111111111112</v>
      </c>
      <c r="J18" s="438">
        <f t="shared" si="0"/>
        <v>23.742222222222225</v>
      </c>
      <c r="K18" s="438">
        <f t="shared" si="1"/>
        <v>2.6380246913580248</v>
      </c>
      <c r="L18" s="439">
        <f t="shared" si="2"/>
        <v>120</v>
      </c>
      <c r="M18" s="440"/>
      <c r="N18" s="439">
        <f>SUM(H18*'Outside M25 '!$J$30+'Outside M25 '!$J$34+'Postcodes tariff'!L18)</f>
        <v>988.56202274772079</v>
      </c>
      <c r="O18" s="439">
        <f>SUM(H18*'Outside M25 '!$K$30+'Outside M25 '!$K$34+'Postcodes tariff'!L18)</f>
        <v>1081.272171691548</v>
      </c>
      <c r="P18" s="439">
        <f>SUM(H18*'Outside M25 '!$L$30+'Outside M25 '!$L$34+'Postcodes tariff'!L18)</f>
        <v>1183.2285555379678</v>
      </c>
      <c r="Q18" s="441">
        <f>SUM(H18*'Outside M25 '!$M$30+'Outside M25 '!$M$34+'Postcodes tariff'!L18)</f>
        <v>1277.6615214310543</v>
      </c>
      <c r="R18" s="449"/>
      <c r="S18" s="336"/>
    </row>
    <row r="19" spans="1:19" s="263" customFormat="1" x14ac:dyDescent="0.25">
      <c r="A19" s="254" t="s">
        <v>2923</v>
      </c>
      <c r="B19" s="255"/>
      <c r="C19" s="256" t="s">
        <v>11</v>
      </c>
      <c r="D19" s="257">
        <v>56.851565999999998</v>
      </c>
      <c r="E19" s="257">
        <v>-2.4690340000000002</v>
      </c>
      <c r="F19" s="459">
        <v>1</v>
      </c>
      <c r="G19" s="459">
        <v>1</v>
      </c>
      <c r="H19" s="258">
        <v>508.6</v>
      </c>
      <c r="I19" s="438">
        <f>SUM(H19/'Search &amp; Variables'!$E$30)</f>
        <v>11.302222222222223</v>
      </c>
      <c r="J19" s="438">
        <f t="shared" si="0"/>
        <v>22.604444444444447</v>
      </c>
      <c r="K19" s="438">
        <f t="shared" si="1"/>
        <v>2.511604938271605</v>
      </c>
      <c r="L19" s="439">
        <f t="shared" si="2"/>
        <v>120</v>
      </c>
      <c r="M19" s="440"/>
      <c r="N19" s="439">
        <f>SUM(H19*'Outside M25 '!$J$30+'Outside M25 '!$J$34+'Postcodes tariff'!L19)</f>
        <v>948.3465864582621</v>
      </c>
      <c r="O19" s="439">
        <f>SUM(H19*'Outside M25 '!$K$30+'Outside M25 '!$K$34+'Postcodes tariff'!L19)</f>
        <v>1036.7019751848054</v>
      </c>
      <c r="P19" s="439">
        <f>SUM(H19*'Outside M25 '!$L$30+'Outside M25 '!$L$34+'Postcodes tariff'!L19)</f>
        <v>1133.8966999932004</v>
      </c>
      <c r="Q19" s="441">
        <f>SUM(H19*'Outside M25 '!$M$30+'Outside M25 '!$M$34+'Postcodes tariff'!L19)</f>
        <v>1223.877389674929</v>
      </c>
      <c r="R19" s="449"/>
      <c r="S19" s="336"/>
    </row>
    <row r="20" spans="1:19" s="263" customFormat="1" x14ac:dyDescent="0.25">
      <c r="A20" s="254" t="s">
        <v>2923</v>
      </c>
      <c r="B20" s="255"/>
      <c r="C20" s="256" t="s">
        <v>12</v>
      </c>
      <c r="D20" s="257">
        <v>57.066594000000002</v>
      </c>
      <c r="E20" s="257">
        <v>-2.5331410000000001</v>
      </c>
      <c r="F20" s="459">
        <v>1</v>
      </c>
      <c r="G20" s="459">
        <v>1</v>
      </c>
      <c r="H20" s="258">
        <v>521.1</v>
      </c>
      <c r="I20" s="438">
        <f>SUM(H20/'Search &amp; Variables'!$E$30)</f>
        <v>11.58</v>
      </c>
      <c r="J20" s="438">
        <f t="shared" si="0"/>
        <v>23.16</v>
      </c>
      <c r="K20" s="438">
        <f t="shared" si="1"/>
        <v>2.5733333333333333</v>
      </c>
      <c r="L20" s="439">
        <f t="shared" si="2"/>
        <v>120</v>
      </c>
      <c r="M20" s="440"/>
      <c r="N20" s="439">
        <f>SUM(H20*'Outside M25 '!$J$30+'Outside M25 '!$J$34+'Postcodes tariff'!L20)</f>
        <v>967.98302995897438</v>
      </c>
      <c r="O20" s="439">
        <f>SUM(H20*'Outside M25 '!$K$30+'Outside M25 '!$K$34+'Postcodes tariff'!L20)</f>
        <v>1058.4647664478634</v>
      </c>
      <c r="P20" s="439">
        <f>SUM(H20*'Outside M25 '!$L$30+'Outside M25 '!$L$34+'Postcodes tariff'!L20)</f>
        <v>1157.9845200834188</v>
      </c>
      <c r="Q20" s="441">
        <f>SUM(H20*'Outside M25 '!$M$30+'Outside M25 '!$M$34+'Postcodes tariff'!L20)</f>
        <v>1250.1391727589744</v>
      </c>
      <c r="R20" s="449"/>
      <c r="S20" s="336"/>
    </row>
    <row r="21" spans="1:19" s="263" customFormat="1" x14ac:dyDescent="0.25">
      <c r="A21" s="254" t="s">
        <v>2923</v>
      </c>
      <c r="B21" s="255"/>
      <c r="C21" s="256" t="s">
        <v>13</v>
      </c>
      <c r="D21" s="257">
        <v>57.151623000000001</v>
      </c>
      <c r="E21" s="257">
        <v>-2.372573</v>
      </c>
      <c r="F21" s="459">
        <v>1</v>
      </c>
      <c r="G21" s="459">
        <v>1</v>
      </c>
      <c r="H21" s="258">
        <v>539.6</v>
      </c>
      <c r="I21" s="438">
        <f>SUM(H21/'Search &amp; Variables'!$E$30)</f>
        <v>11.991111111111111</v>
      </c>
      <c r="J21" s="438">
        <f t="shared" si="0"/>
        <v>23.982222222222223</v>
      </c>
      <c r="K21" s="438">
        <f t="shared" si="1"/>
        <v>2.6646913580246916</v>
      </c>
      <c r="L21" s="439">
        <f t="shared" si="2"/>
        <v>120</v>
      </c>
      <c r="M21" s="440"/>
      <c r="N21" s="439">
        <f>SUM(H21*'Outside M25 '!$J$30+'Outside M25 '!$J$34+'Postcodes tariff'!L21)</f>
        <v>997.04496634002851</v>
      </c>
      <c r="O21" s="439">
        <f>SUM(H21*'Outside M25 '!$K$30+'Outside M25 '!$K$34+'Postcodes tariff'!L21)</f>
        <v>1090.6736975171889</v>
      </c>
      <c r="P21" s="439">
        <f>SUM(H21*'Outside M25 '!$L$30+'Outside M25 '!$L$34+'Postcodes tariff'!L21)</f>
        <v>1193.634493816942</v>
      </c>
      <c r="Q21" s="441">
        <f>SUM(H21*'Outside M25 '!$M$30+'Outside M25 '!$M$34+'Postcodes tariff'!L21)</f>
        <v>1289.0066117233619</v>
      </c>
      <c r="R21" s="449"/>
      <c r="S21" s="336"/>
    </row>
    <row r="22" spans="1:19" s="263" customFormat="1" x14ac:dyDescent="0.25">
      <c r="A22" s="254" t="s">
        <v>2923</v>
      </c>
      <c r="B22" s="255"/>
      <c r="C22" s="256" t="s">
        <v>14</v>
      </c>
      <c r="D22" s="257">
        <v>57.225000000000001</v>
      </c>
      <c r="E22" s="257">
        <v>-2.7410000000000001</v>
      </c>
      <c r="F22" s="459">
        <v>1</v>
      </c>
      <c r="G22" s="459">
        <v>1</v>
      </c>
      <c r="H22" s="258">
        <v>539.79999999999995</v>
      </c>
      <c r="I22" s="438">
        <f>SUM(H22/'Search &amp; Variables'!$E$30)</f>
        <v>11.995555555555555</v>
      </c>
      <c r="J22" s="438">
        <f t="shared" si="0"/>
        <v>23.99111111111111</v>
      </c>
      <c r="K22" s="438">
        <f t="shared" si="1"/>
        <v>2.6656790123456791</v>
      </c>
      <c r="L22" s="439">
        <f t="shared" si="2"/>
        <v>120</v>
      </c>
      <c r="M22" s="440"/>
      <c r="N22" s="439">
        <f>SUM(H22*'Outside M25 '!$J$30+'Outside M25 '!$J$34+'Postcodes tariff'!L22)</f>
        <v>997.35914943603973</v>
      </c>
      <c r="O22" s="439">
        <f>SUM(H22*'Outside M25 '!$K$30+'Outside M25 '!$K$34+'Postcodes tariff'!L22)</f>
        <v>1091.0219021773978</v>
      </c>
      <c r="P22" s="439">
        <f>SUM(H22*'Outside M25 '!$L$30+'Outside M25 '!$L$34+'Postcodes tariff'!L22)</f>
        <v>1194.0198989383855</v>
      </c>
      <c r="Q22" s="441">
        <f>SUM(H22*'Outside M25 '!$M$30+'Outside M25 '!$M$34+'Postcodes tariff'!L22)</f>
        <v>1289.4268002527065</v>
      </c>
      <c r="R22" s="449"/>
      <c r="S22" s="336"/>
    </row>
    <row r="23" spans="1:19" s="263" customFormat="1" x14ac:dyDescent="0.25">
      <c r="A23" s="254" t="s">
        <v>2923</v>
      </c>
      <c r="B23" s="255"/>
      <c r="C23" s="256" t="s">
        <v>15</v>
      </c>
      <c r="D23" s="257">
        <v>57.094498000000002</v>
      </c>
      <c r="E23" s="257">
        <v>-2.815032</v>
      </c>
      <c r="F23" s="459">
        <v>1</v>
      </c>
      <c r="G23" s="459">
        <v>1</v>
      </c>
      <c r="H23" s="258">
        <v>520.29999999999995</v>
      </c>
      <c r="I23" s="438">
        <f>SUM(H23/'Search &amp; Variables'!$E$30)</f>
        <v>11.562222222222221</v>
      </c>
      <c r="J23" s="438">
        <f t="shared" si="0"/>
        <v>23.124444444444443</v>
      </c>
      <c r="K23" s="438">
        <f t="shared" si="1"/>
        <v>2.5693827160493825</v>
      </c>
      <c r="L23" s="439">
        <f t="shared" si="2"/>
        <v>120</v>
      </c>
      <c r="M23" s="440"/>
      <c r="N23" s="439">
        <f>SUM(H23*'Outside M25 '!$J$30+'Outside M25 '!$J$34+'Postcodes tariff'!L23)</f>
        <v>966.72629757492871</v>
      </c>
      <c r="O23" s="439">
        <f>SUM(H23*'Outside M25 '!$K$30+'Outside M25 '!$K$34+'Postcodes tariff'!L23)</f>
        <v>1057.0719478070273</v>
      </c>
      <c r="P23" s="439">
        <f>SUM(H23*'Outside M25 '!$L$30+'Outside M25 '!$L$34+'Postcodes tariff'!L23)</f>
        <v>1156.4428995976448</v>
      </c>
      <c r="Q23" s="441">
        <f>SUM(H23*'Outside M25 '!$M$30+'Outside M25 '!$M$34+'Postcodes tariff'!L23)</f>
        <v>1248.4584186415955</v>
      </c>
      <c r="R23" s="449"/>
      <c r="S23" s="336"/>
    </row>
    <row r="24" spans="1:19" s="263" customFormat="1" x14ac:dyDescent="0.25">
      <c r="A24" s="254" t="s">
        <v>2923</v>
      </c>
      <c r="B24" s="255"/>
      <c r="C24" s="256" t="s">
        <v>16</v>
      </c>
      <c r="D24" s="257">
        <v>57.037999999999997</v>
      </c>
      <c r="E24" s="257">
        <v>-3.149</v>
      </c>
      <c r="F24" s="459">
        <v>1</v>
      </c>
      <c r="G24" s="459">
        <v>1</v>
      </c>
      <c r="H24" s="258">
        <v>496.6</v>
      </c>
      <c r="I24" s="438">
        <f>SUM(H24/'Search &amp; Variables'!$E$30)</f>
        <v>11.035555555555556</v>
      </c>
      <c r="J24" s="438">
        <f t="shared" si="0"/>
        <v>22.071111111111112</v>
      </c>
      <c r="K24" s="438">
        <f t="shared" si="1"/>
        <v>2.4523456790123457</v>
      </c>
      <c r="L24" s="439">
        <f t="shared" si="2"/>
        <v>120</v>
      </c>
      <c r="M24" s="440"/>
      <c r="N24" s="439">
        <f>SUM(H24*'Outside M25 '!$J$30+'Outside M25 '!$J$34+'Postcodes tariff'!L24)</f>
        <v>929.49560069757831</v>
      </c>
      <c r="O24" s="439">
        <f>SUM(H24*'Outside M25 '!$K$30+'Outside M25 '!$K$34+'Postcodes tariff'!L24)</f>
        <v>1015.8096955722698</v>
      </c>
      <c r="P24" s="439">
        <f>SUM(H24*'Outside M25 '!$L$30+'Outside M25 '!$L$34+'Postcodes tariff'!L24)</f>
        <v>1110.7723927065908</v>
      </c>
      <c r="Q24" s="441">
        <f>SUM(H24*'Outside M25 '!$M$30+'Outside M25 '!$M$34+'Postcodes tariff'!L24)</f>
        <v>1198.6660779142451</v>
      </c>
      <c r="R24" s="449"/>
      <c r="S24" s="336"/>
    </row>
    <row r="25" spans="1:19" s="263" customFormat="1" x14ac:dyDescent="0.25">
      <c r="A25" s="254" t="s">
        <v>2923</v>
      </c>
      <c r="B25" s="255"/>
      <c r="C25" s="256" t="s">
        <v>17</v>
      </c>
      <c r="D25" s="257">
        <v>57.197000000000003</v>
      </c>
      <c r="E25" s="257">
        <v>-3.0670000000000002</v>
      </c>
      <c r="F25" s="459">
        <v>1</v>
      </c>
      <c r="G25" s="459">
        <v>1</v>
      </c>
      <c r="H25" s="258">
        <v>522.70000000000005</v>
      </c>
      <c r="I25" s="438">
        <f>SUM(H25/'Search &amp; Variables'!$E$30)</f>
        <v>11.615555555555556</v>
      </c>
      <c r="J25" s="438">
        <f t="shared" si="0"/>
        <v>23.231111111111112</v>
      </c>
      <c r="K25" s="438">
        <f t="shared" si="1"/>
        <v>2.5812345679012347</v>
      </c>
      <c r="L25" s="439">
        <f t="shared" si="2"/>
        <v>120</v>
      </c>
      <c r="M25" s="440"/>
      <c r="N25" s="439">
        <f>SUM(H25*'Outside M25 '!$J$30+'Outside M25 '!$J$34+'Postcodes tariff'!L25)</f>
        <v>970.49649472706551</v>
      </c>
      <c r="O25" s="439">
        <f>SUM(H25*'Outside M25 '!$K$30+'Outside M25 '!$K$34+'Postcodes tariff'!L25)</f>
        <v>1061.2504037295348</v>
      </c>
      <c r="P25" s="439">
        <f>SUM(H25*'Outside M25 '!$L$30+'Outside M25 '!$L$34+'Postcodes tariff'!L25)</f>
        <v>1161.0677610549669</v>
      </c>
      <c r="Q25" s="441">
        <f>SUM(H25*'Outside M25 '!$M$30+'Outside M25 '!$M$34+'Postcodes tariff'!L25)</f>
        <v>1253.5006809937324</v>
      </c>
      <c r="R25" s="449"/>
      <c r="S25" s="336"/>
    </row>
    <row r="26" spans="1:19" s="263" customFormat="1" x14ac:dyDescent="0.25">
      <c r="A26" s="254" t="s">
        <v>2923</v>
      </c>
      <c r="B26" s="255"/>
      <c r="C26" s="256" t="s">
        <v>18</v>
      </c>
      <c r="D26" s="257">
        <v>57.331000000000003</v>
      </c>
      <c r="E26" s="257">
        <v>-3.351</v>
      </c>
      <c r="F26" s="459">
        <v>1</v>
      </c>
      <c r="G26" s="459">
        <v>1</v>
      </c>
      <c r="H26" s="258">
        <v>528.70000000000005</v>
      </c>
      <c r="I26" s="438">
        <f>SUM(H26/'Search &amp; Variables'!$E$30)</f>
        <v>11.74888888888889</v>
      </c>
      <c r="J26" s="438">
        <f t="shared" si="0"/>
        <v>23.497777777777781</v>
      </c>
      <c r="K26" s="438">
        <f t="shared" si="1"/>
        <v>2.6108641975308644</v>
      </c>
      <c r="L26" s="439">
        <f t="shared" si="2"/>
        <v>120</v>
      </c>
      <c r="M26" s="440"/>
      <c r="N26" s="439">
        <f>SUM(H26*'Outside M25 '!$J$30+'Outside M25 '!$J$34+'Postcodes tariff'!L26)</f>
        <v>979.92198760740746</v>
      </c>
      <c r="O26" s="439">
        <f>SUM(H26*'Outside M25 '!$K$30+'Outside M25 '!$K$34+'Postcodes tariff'!L26)</f>
        <v>1071.6965435358024</v>
      </c>
      <c r="P26" s="439">
        <f>SUM(H26*'Outside M25 '!$L$30+'Outside M25 '!$L$34+'Postcodes tariff'!L26)</f>
        <v>1172.6299146982717</v>
      </c>
      <c r="Q26" s="441">
        <f>SUM(H26*'Outside M25 '!$M$30+'Outside M25 '!$M$34+'Postcodes tariff'!L26)</f>
        <v>1266.1063368740743</v>
      </c>
      <c r="R26" s="449"/>
      <c r="S26" s="336"/>
    </row>
    <row r="27" spans="1:19" s="263" customFormat="1" x14ac:dyDescent="0.25">
      <c r="A27" s="254" t="s">
        <v>2923</v>
      </c>
      <c r="B27" s="255"/>
      <c r="C27" s="256" t="s">
        <v>19</v>
      </c>
      <c r="D27" s="257">
        <v>57.485999999999997</v>
      </c>
      <c r="E27" s="257">
        <v>-3.2250000000000001</v>
      </c>
      <c r="F27" s="459">
        <v>1</v>
      </c>
      <c r="G27" s="459">
        <v>1</v>
      </c>
      <c r="H27" s="258">
        <v>562.29999999999995</v>
      </c>
      <c r="I27" s="438">
        <f>SUM(H27/'Search &amp; Variables'!$E$30)</f>
        <v>12.495555555555555</v>
      </c>
      <c r="J27" s="438">
        <f t="shared" si="0"/>
        <v>24.99111111111111</v>
      </c>
      <c r="K27" s="438">
        <f t="shared" si="1"/>
        <v>2.7767901234567898</v>
      </c>
      <c r="L27" s="439">
        <f t="shared" si="2"/>
        <v>120</v>
      </c>
      <c r="M27" s="440"/>
      <c r="N27" s="439">
        <f>SUM(H27*'Outside M25 '!$J$30+'Outside M25 '!$J$34+'Postcodes tariff'!L27)</f>
        <v>1032.7047477373217</v>
      </c>
      <c r="O27" s="439">
        <f>SUM(H27*'Outside M25 '!$K$30+'Outside M25 '!$K$34+'Postcodes tariff'!L27)</f>
        <v>1130.1949264509021</v>
      </c>
      <c r="P27" s="439">
        <f>SUM(H27*'Outside M25 '!$L$30+'Outside M25 '!$L$34+'Postcodes tariff'!L27)</f>
        <v>1237.3779751007787</v>
      </c>
      <c r="Q27" s="441">
        <f>SUM(H27*'Outside M25 '!$M$30+'Outside M25 '!$M$34+'Postcodes tariff'!L27)</f>
        <v>1336.6980098039885</v>
      </c>
      <c r="R27" s="449"/>
      <c r="S27" s="336"/>
    </row>
    <row r="28" spans="1:19" s="263" customFormat="1" x14ac:dyDescent="0.25">
      <c r="A28" s="254" t="s">
        <v>2923</v>
      </c>
      <c r="B28" s="255"/>
      <c r="C28" s="256" t="s">
        <v>20</v>
      </c>
      <c r="D28" s="257">
        <v>56.978000000000002</v>
      </c>
      <c r="E28" s="257">
        <v>-2.2170000000000001</v>
      </c>
      <c r="F28" s="459">
        <v>1</v>
      </c>
      <c r="G28" s="459">
        <v>1</v>
      </c>
      <c r="H28" s="258">
        <v>519.29999999999995</v>
      </c>
      <c r="I28" s="438">
        <f>SUM(H28/'Search &amp; Variables'!$E$30)</f>
        <v>11.54</v>
      </c>
      <c r="J28" s="438">
        <f t="shared" si="0"/>
        <v>23.08</v>
      </c>
      <c r="K28" s="438">
        <f t="shared" si="1"/>
        <v>2.5644444444444443</v>
      </c>
      <c r="L28" s="439">
        <f t="shared" si="2"/>
        <v>120</v>
      </c>
      <c r="M28" s="440"/>
      <c r="N28" s="439">
        <f>SUM(H28*'Outside M25 '!$J$30+'Outside M25 '!$J$34+'Postcodes tariff'!L28)</f>
        <v>965.1553820948717</v>
      </c>
      <c r="O28" s="439">
        <f>SUM(H28*'Outside M25 '!$K$30+'Outside M25 '!$K$34+'Postcodes tariff'!L28)</f>
        <v>1055.3309245059827</v>
      </c>
      <c r="P28" s="439">
        <f>SUM(H28*'Outside M25 '!$L$30+'Outside M25 '!$L$34+'Postcodes tariff'!L28)</f>
        <v>1154.5158739904273</v>
      </c>
      <c r="Q28" s="441">
        <f>SUM(H28*'Outside M25 '!$M$30+'Outside M25 '!$M$34+'Postcodes tariff'!L28)</f>
        <v>1246.3574759948717</v>
      </c>
      <c r="R28" s="336"/>
      <c r="S28" s="336"/>
    </row>
    <row r="29" spans="1:19" s="263" customFormat="1" x14ac:dyDescent="0.25">
      <c r="A29" s="254" t="s">
        <v>2923</v>
      </c>
      <c r="B29" s="255"/>
      <c r="C29" s="256" t="s">
        <v>21</v>
      </c>
      <c r="D29" s="257">
        <v>57.375999999999998</v>
      </c>
      <c r="E29" s="257">
        <v>-2.105</v>
      </c>
      <c r="F29" s="459">
        <v>1</v>
      </c>
      <c r="G29" s="459">
        <v>1</v>
      </c>
      <c r="H29" s="258">
        <v>553.6</v>
      </c>
      <c r="I29" s="438">
        <f>SUM(H29/'Search &amp; Variables'!$E$30)</f>
        <v>12.302222222222223</v>
      </c>
      <c r="J29" s="438">
        <f t="shared" si="0"/>
        <v>24.604444444444447</v>
      </c>
      <c r="K29" s="438">
        <f t="shared" si="1"/>
        <v>2.7338271604938273</v>
      </c>
      <c r="L29" s="439">
        <f t="shared" si="2"/>
        <v>120</v>
      </c>
      <c r="M29" s="440"/>
      <c r="N29" s="439">
        <f>SUM(H29*'Outside M25 '!$J$30+'Outside M25 '!$J$34+'Postcodes tariff'!L29)</f>
        <v>1019.0377830608262</v>
      </c>
      <c r="O29" s="439">
        <f>SUM(H29*'Outside M25 '!$K$30+'Outside M25 '!$K$34+'Postcodes tariff'!L29)</f>
        <v>1115.0480237318138</v>
      </c>
      <c r="P29" s="439">
        <f>SUM(H29*'Outside M25 '!$L$30+'Outside M25 '!$L$34+'Postcodes tariff'!L29)</f>
        <v>1220.6128523179868</v>
      </c>
      <c r="Q29" s="441">
        <f>SUM(H29*'Outside M25 '!$M$30+'Outside M25 '!$M$34+'Postcodes tariff'!L29)</f>
        <v>1318.419808777493</v>
      </c>
      <c r="R29" s="336"/>
      <c r="S29" s="336"/>
    </row>
    <row r="30" spans="1:19" s="263" customFormat="1" x14ac:dyDescent="0.25">
      <c r="A30" s="254" t="s">
        <v>2923</v>
      </c>
      <c r="B30" s="255"/>
      <c r="C30" s="256" t="s">
        <v>22</v>
      </c>
      <c r="D30" s="257">
        <v>57.500999999999998</v>
      </c>
      <c r="E30" s="257">
        <v>-1.8879999999999999</v>
      </c>
      <c r="F30" s="459">
        <v>1</v>
      </c>
      <c r="G30" s="459">
        <v>1</v>
      </c>
      <c r="H30" s="258">
        <v>564.6</v>
      </c>
      <c r="I30" s="438">
        <f>SUM(H30/'Search &amp; Variables'!$E$30)</f>
        <v>12.546666666666667</v>
      </c>
      <c r="J30" s="438">
        <f t="shared" si="0"/>
        <v>25.093333333333334</v>
      </c>
      <c r="K30" s="438">
        <f t="shared" si="1"/>
        <v>2.788148148148148</v>
      </c>
      <c r="L30" s="439">
        <f t="shared" si="2"/>
        <v>120</v>
      </c>
      <c r="M30" s="440"/>
      <c r="N30" s="439">
        <f>SUM(H30*'Outside M25 '!$J$30+'Outside M25 '!$J$34+'Postcodes tariff'!L30)</f>
        <v>1036.317853341453</v>
      </c>
      <c r="O30" s="439">
        <f>SUM(H30*'Outside M25 '!$K$30+'Outside M25 '!$K$34+'Postcodes tariff'!L30)</f>
        <v>1134.199280043305</v>
      </c>
      <c r="P30" s="439">
        <f>SUM(H30*'Outside M25 '!$L$30+'Outside M25 '!$L$34+'Postcodes tariff'!L30)</f>
        <v>1241.8101339973789</v>
      </c>
      <c r="Q30" s="441">
        <f>SUM(H30*'Outside M25 '!$M$30+'Outside M25 '!$M$34+'Postcodes tariff'!L30)</f>
        <v>1341.5301778914531</v>
      </c>
      <c r="R30" s="336"/>
      <c r="S30" s="336"/>
    </row>
    <row r="31" spans="1:19" s="263" customFormat="1" x14ac:dyDescent="0.25">
      <c r="A31" s="254" t="s">
        <v>2923</v>
      </c>
      <c r="B31" s="255"/>
      <c r="C31" s="256" t="s">
        <v>23</v>
      </c>
      <c r="D31" s="257">
        <v>57.637345000000003</v>
      </c>
      <c r="E31" s="257">
        <v>-2.066319</v>
      </c>
      <c r="F31" s="459">
        <v>1</v>
      </c>
      <c r="G31" s="459">
        <v>1</v>
      </c>
      <c r="H31" s="258">
        <v>585.29999999999995</v>
      </c>
      <c r="I31" s="438">
        <f>SUM(H31/'Search &amp; Variables'!$E$30)</f>
        <v>13.006666666666666</v>
      </c>
      <c r="J31" s="438">
        <f t="shared" si="0"/>
        <v>26.013333333333332</v>
      </c>
      <c r="K31" s="438">
        <f t="shared" si="1"/>
        <v>2.8903703703703703</v>
      </c>
      <c r="L31" s="439">
        <f t="shared" si="2"/>
        <v>120</v>
      </c>
      <c r="M31" s="440"/>
      <c r="N31" s="439">
        <f>SUM(H31*'Outside M25 '!$J$30+'Outside M25 '!$J$34+'Postcodes tariff'!L31)</f>
        <v>1068.8358037786325</v>
      </c>
      <c r="O31" s="439">
        <f>SUM(H31*'Outside M25 '!$K$30+'Outside M25 '!$K$34+'Postcodes tariff'!L31)</f>
        <v>1170.2384623749285</v>
      </c>
      <c r="P31" s="439">
        <f>SUM(H31*'Outside M25 '!$L$30+'Outside M25 '!$L$34+'Postcodes tariff'!L31)</f>
        <v>1281.6995640667806</v>
      </c>
      <c r="Q31" s="441">
        <f>SUM(H31*'Outside M25 '!$M$30+'Outside M25 '!$M$34+'Postcodes tariff'!L31)</f>
        <v>1385.0196906786325</v>
      </c>
      <c r="R31" s="336"/>
      <c r="S31" s="336"/>
    </row>
    <row r="32" spans="1:19" s="263" customFormat="1" x14ac:dyDescent="0.25">
      <c r="A32" s="254" t="s">
        <v>2923</v>
      </c>
      <c r="B32" s="255"/>
      <c r="C32" s="256" t="s">
        <v>24</v>
      </c>
      <c r="D32" s="257">
        <v>57.668999999999997</v>
      </c>
      <c r="E32" s="257">
        <v>-2.492</v>
      </c>
      <c r="F32" s="459">
        <v>1</v>
      </c>
      <c r="G32" s="459">
        <v>1</v>
      </c>
      <c r="H32" s="258">
        <v>574.6</v>
      </c>
      <c r="I32" s="438">
        <f>SUM(H32/'Search &amp; Variables'!$E$30)</f>
        <v>12.76888888888889</v>
      </c>
      <c r="J32" s="438">
        <f t="shared" si="0"/>
        <v>25.53777777777778</v>
      </c>
      <c r="K32" s="438">
        <f t="shared" si="1"/>
        <v>2.837530864197531</v>
      </c>
      <c r="L32" s="439">
        <f t="shared" si="2"/>
        <v>120</v>
      </c>
      <c r="M32" s="440"/>
      <c r="N32" s="439">
        <f>SUM(H32*'Outside M25 '!$J$30+'Outside M25 '!$J$34+'Postcodes tariff'!L32)</f>
        <v>1052.0270081420226</v>
      </c>
      <c r="O32" s="439">
        <f>SUM(H32*'Outside M25 '!$K$30+'Outside M25 '!$K$34+'Postcodes tariff'!L32)</f>
        <v>1151.6095130537512</v>
      </c>
      <c r="P32" s="439">
        <f>SUM(H32*'Outside M25 '!$L$30+'Outside M25 '!$L$34+'Postcodes tariff'!L32)</f>
        <v>1261.0803900695537</v>
      </c>
      <c r="Q32" s="441">
        <f>SUM(H32*'Outside M25 '!$M$30+'Outside M25 '!$M$34+'Postcodes tariff'!L32)</f>
        <v>1362.5396043586895</v>
      </c>
      <c r="R32" s="336"/>
      <c r="S32" s="336"/>
    </row>
    <row r="33" spans="1:19" s="263" customFormat="1" x14ac:dyDescent="0.25">
      <c r="A33" s="254" t="s">
        <v>2923</v>
      </c>
      <c r="B33" s="255"/>
      <c r="C33" s="256" t="s">
        <v>25</v>
      </c>
      <c r="D33" s="257">
        <v>57.651000000000003</v>
      </c>
      <c r="E33" s="257">
        <v>-2.5659999999999998</v>
      </c>
      <c r="F33" s="459">
        <v>1</v>
      </c>
      <c r="G33" s="459">
        <v>1</v>
      </c>
      <c r="H33" s="258">
        <v>566.4</v>
      </c>
      <c r="I33" s="438">
        <f>SUM(H33/'Search &amp; Variables'!$E$30)</f>
        <v>12.586666666666666</v>
      </c>
      <c r="J33" s="438">
        <f t="shared" si="0"/>
        <v>25.173333333333332</v>
      </c>
      <c r="K33" s="438">
        <f t="shared" si="1"/>
        <v>2.797037037037037</v>
      </c>
      <c r="L33" s="439">
        <f t="shared" si="2"/>
        <v>120</v>
      </c>
      <c r="M33" s="440"/>
      <c r="N33" s="439">
        <f>SUM(H33*'Outside M25 '!$J$30+'Outside M25 '!$J$34+'Postcodes tariff'!L33)</f>
        <v>1039.1455012055553</v>
      </c>
      <c r="O33" s="439">
        <f>SUM(H33*'Outside M25 '!$K$30+'Outside M25 '!$K$34+'Postcodes tariff'!L33)</f>
        <v>1137.3331219851852</v>
      </c>
      <c r="P33" s="439">
        <f>SUM(H33*'Outside M25 '!$L$30+'Outside M25 '!$L$34+'Postcodes tariff'!L33)</f>
        <v>1245.2787800903704</v>
      </c>
      <c r="Q33" s="441">
        <f>SUM(H33*'Outside M25 '!$M$30+'Outside M25 '!$M$34+'Postcodes tariff'!L33)</f>
        <v>1345.3118746555556</v>
      </c>
      <c r="R33" s="336"/>
      <c r="S33" s="336"/>
    </row>
    <row r="34" spans="1:19" s="263" customFormat="1" x14ac:dyDescent="0.25">
      <c r="A34" s="254" t="s">
        <v>2923</v>
      </c>
      <c r="B34" s="255"/>
      <c r="C34" s="256" t="s">
        <v>26</v>
      </c>
      <c r="D34" s="257">
        <v>57.289000000000001</v>
      </c>
      <c r="E34" s="257">
        <v>-2.4049999999999998</v>
      </c>
      <c r="F34" s="459">
        <v>1</v>
      </c>
      <c r="G34" s="459">
        <v>1</v>
      </c>
      <c r="H34" s="258">
        <v>551.9</v>
      </c>
      <c r="I34" s="438">
        <f>SUM(H34/'Search &amp; Variables'!$E$30)</f>
        <v>12.264444444444443</v>
      </c>
      <c r="J34" s="438">
        <f t="shared" si="0"/>
        <v>24.528888888888886</v>
      </c>
      <c r="K34" s="438">
        <f t="shared" si="1"/>
        <v>2.7254320987654319</v>
      </c>
      <c r="L34" s="439">
        <f t="shared" si="2"/>
        <v>120</v>
      </c>
      <c r="M34" s="440"/>
      <c r="N34" s="439">
        <f>SUM(H34*'Outside M25 '!$J$30+'Outside M25 '!$J$34+'Postcodes tariff'!L34)</f>
        <v>1016.3672267447292</v>
      </c>
      <c r="O34" s="439">
        <f>SUM(H34*'Outside M25 '!$K$30+'Outside M25 '!$K$34+'Postcodes tariff'!L34)</f>
        <v>1112.0882841200378</v>
      </c>
      <c r="P34" s="439">
        <f>SUM(H34*'Outside M25 '!$L$30+'Outside M25 '!$L$34+'Postcodes tariff'!L34)</f>
        <v>1217.336908785717</v>
      </c>
      <c r="Q34" s="441">
        <f>SUM(H34*'Outside M25 '!$M$30+'Outside M25 '!$M$34+'Postcodes tariff'!L34)</f>
        <v>1314.8482062780627</v>
      </c>
      <c r="R34" s="336"/>
      <c r="S34" s="336"/>
    </row>
    <row r="35" spans="1:19" s="263" customFormat="1" x14ac:dyDescent="0.25">
      <c r="A35" s="254" t="s">
        <v>2923</v>
      </c>
      <c r="B35" s="255"/>
      <c r="C35" s="256" t="s">
        <v>27</v>
      </c>
      <c r="D35" s="257">
        <v>57.344000000000001</v>
      </c>
      <c r="E35" s="257">
        <v>-2.6070000000000002</v>
      </c>
      <c r="F35" s="459">
        <v>1</v>
      </c>
      <c r="G35" s="459">
        <v>1</v>
      </c>
      <c r="H35" s="258">
        <v>560.79999999999995</v>
      </c>
      <c r="I35" s="438">
        <f>SUM(H35/'Search &amp; Variables'!$E$30)</f>
        <v>12.462222222222222</v>
      </c>
      <c r="J35" s="438">
        <f t="shared" si="0"/>
        <v>24.924444444444443</v>
      </c>
      <c r="K35" s="438">
        <f t="shared" si="1"/>
        <v>2.7693827160493827</v>
      </c>
      <c r="L35" s="439">
        <f t="shared" si="2"/>
        <v>120</v>
      </c>
      <c r="M35" s="440"/>
      <c r="N35" s="439">
        <f>SUM(H35*'Outside M25 '!$J$30+'Outside M25 '!$J$34+'Postcodes tariff'!L35)</f>
        <v>1030.3483745172364</v>
      </c>
      <c r="O35" s="439">
        <f>SUM(H35*'Outside M25 '!$K$30+'Outside M25 '!$K$34+'Postcodes tariff'!L35)</f>
        <v>1127.583391499335</v>
      </c>
      <c r="P35" s="439">
        <f>SUM(H35*'Outside M25 '!$L$30+'Outside M25 '!$L$34+'Postcodes tariff'!L35)</f>
        <v>1234.4874366899526</v>
      </c>
      <c r="Q35" s="441">
        <f>SUM(H35*'Outside M25 '!$M$30+'Outside M25 '!$M$34+'Postcodes tariff'!L35)</f>
        <v>1333.546595833903</v>
      </c>
      <c r="R35" s="336"/>
      <c r="S35" s="336"/>
    </row>
    <row r="36" spans="1:19" s="263" customFormat="1" x14ac:dyDescent="0.25">
      <c r="A36" s="254" t="s">
        <v>2923</v>
      </c>
      <c r="B36" s="255"/>
      <c r="C36" s="256" t="s">
        <v>28</v>
      </c>
      <c r="D36" s="257">
        <v>57.530752999999997</v>
      </c>
      <c r="E36" s="257">
        <v>-2.392198</v>
      </c>
      <c r="F36" s="459">
        <v>1</v>
      </c>
      <c r="G36" s="459">
        <v>1</v>
      </c>
      <c r="H36" s="258">
        <v>603.79999999999995</v>
      </c>
      <c r="I36" s="438">
        <f>SUM(H36/'Search &amp; Variables'!$E$30)</f>
        <v>13.417777777777777</v>
      </c>
      <c r="J36" s="438">
        <f t="shared" si="0"/>
        <v>26.835555555555555</v>
      </c>
      <c r="K36" s="438">
        <f t="shared" si="1"/>
        <v>2.9817283950617282</v>
      </c>
      <c r="L36" s="439">
        <f t="shared" si="2"/>
        <v>120</v>
      </c>
      <c r="M36" s="440"/>
      <c r="N36" s="439">
        <f>SUM(H36*'Outside M25 '!$J$30+'Outside M25 '!$J$34+'Postcodes tariff'!L36)</f>
        <v>1097.8977401596865</v>
      </c>
      <c r="O36" s="439">
        <f>SUM(H36*'Outside M25 '!$K$30+'Outside M25 '!$K$34+'Postcodes tariff'!L36)</f>
        <v>1202.4473934442544</v>
      </c>
      <c r="P36" s="439">
        <f>SUM(H36*'Outside M25 '!$L$30+'Outside M25 '!$L$34+'Postcodes tariff'!L36)</f>
        <v>1317.3495378003038</v>
      </c>
      <c r="Q36" s="441">
        <f>SUM(H36*'Outside M25 '!$M$30+'Outside M25 '!$M$34+'Postcodes tariff'!L36)</f>
        <v>1423.88712964302</v>
      </c>
      <c r="R36" s="336"/>
      <c r="S36" s="336"/>
    </row>
    <row r="37" spans="1:19" s="263" customFormat="1" x14ac:dyDescent="0.25">
      <c r="A37" s="254" t="s">
        <v>2923</v>
      </c>
      <c r="B37" s="255"/>
      <c r="C37" s="256" t="s">
        <v>29</v>
      </c>
      <c r="D37" s="257">
        <v>57.454000000000001</v>
      </c>
      <c r="E37" s="257">
        <v>-2.7629999999999999</v>
      </c>
      <c r="F37" s="459">
        <v>1</v>
      </c>
      <c r="G37" s="459">
        <v>1</v>
      </c>
      <c r="H37" s="258">
        <v>573.5</v>
      </c>
      <c r="I37" s="438">
        <f>SUM(H37/'Search &amp; Variables'!$E$30)</f>
        <v>12.744444444444444</v>
      </c>
      <c r="J37" s="438">
        <f t="shared" si="0"/>
        <v>25.488888888888887</v>
      </c>
      <c r="K37" s="438">
        <f t="shared" si="1"/>
        <v>2.8320987654320984</v>
      </c>
      <c r="L37" s="439">
        <f t="shared" si="2"/>
        <v>120</v>
      </c>
      <c r="M37" s="440"/>
      <c r="N37" s="439">
        <f>SUM(H37*'Outside M25 '!$J$30+'Outside M25 '!$J$34+'Postcodes tariff'!L37)</f>
        <v>1050.29900111396</v>
      </c>
      <c r="O37" s="439">
        <f>SUM(H37*'Outside M25 '!$K$30+'Outside M25 '!$K$34+'Postcodes tariff'!L37)</f>
        <v>1149.6943874226019</v>
      </c>
      <c r="P37" s="439">
        <f>SUM(H37*'Outside M25 '!$L$30+'Outside M25 '!$L$34+'Postcodes tariff'!L37)</f>
        <v>1258.9606619016145</v>
      </c>
      <c r="Q37" s="441">
        <f>SUM(H37*'Outside M25 '!$M$30+'Outside M25 '!$M$34+'Postcodes tariff'!L37)</f>
        <v>1360.2285674472935</v>
      </c>
      <c r="R37" s="336"/>
      <c r="S37" s="336"/>
    </row>
    <row r="38" spans="1:19" s="263" customFormat="1" x14ac:dyDescent="0.25">
      <c r="A38" s="254" t="s">
        <v>2923</v>
      </c>
      <c r="B38" s="255"/>
      <c r="C38" s="256" t="s">
        <v>30</v>
      </c>
      <c r="D38" s="257">
        <v>57.491337000000001</v>
      </c>
      <c r="E38" s="257">
        <v>-2.997465</v>
      </c>
      <c r="F38" s="459">
        <v>1</v>
      </c>
      <c r="G38" s="459">
        <v>1</v>
      </c>
      <c r="H38" s="258">
        <v>573.79999999999995</v>
      </c>
      <c r="I38" s="438">
        <f>SUM(H38/'Search &amp; Variables'!$E$30)</f>
        <v>12.75111111111111</v>
      </c>
      <c r="J38" s="438">
        <f t="shared" si="0"/>
        <v>25.502222222222219</v>
      </c>
      <c r="K38" s="438">
        <f t="shared" si="1"/>
        <v>2.8335802469135798</v>
      </c>
      <c r="L38" s="439">
        <f t="shared" si="2"/>
        <v>120</v>
      </c>
      <c r="M38" s="440"/>
      <c r="N38" s="439">
        <f>SUM(H38*'Outside M25 '!$J$30+'Outside M25 '!$J$34+'Postcodes tariff'!L38)</f>
        <v>1050.7702757579771</v>
      </c>
      <c r="O38" s="439">
        <f>SUM(H38*'Outside M25 '!$K$30+'Outside M25 '!$K$34+'Postcodes tariff'!L38)</f>
        <v>1150.2166944129153</v>
      </c>
      <c r="P38" s="439">
        <f>SUM(H38*'Outside M25 '!$L$30+'Outside M25 '!$L$34+'Postcodes tariff'!L38)</f>
        <v>1259.5387695837796</v>
      </c>
      <c r="Q38" s="441">
        <f>SUM(H38*'Outside M25 '!$M$30+'Outside M25 '!$M$34+'Postcodes tariff'!L38)</f>
        <v>1360.8588502413104</v>
      </c>
      <c r="R38" s="336"/>
      <c r="S38" s="336"/>
    </row>
    <row r="39" spans="1:19" s="263" customFormat="1" x14ac:dyDescent="0.25">
      <c r="A39" s="254" t="s">
        <v>2923</v>
      </c>
      <c r="B39" s="255"/>
      <c r="C39" s="256" t="s">
        <v>31</v>
      </c>
      <c r="D39" s="256">
        <v>57.666412000000001</v>
      </c>
      <c r="E39" s="256">
        <v>-2.9060929999999998</v>
      </c>
      <c r="F39" s="460">
        <v>1</v>
      </c>
      <c r="G39" s="460">
        <v>1</v>
      </c>
      <c r="H39" s="264">
        <v>569</v>
      </c>
      <c r="I39" s="352">
        <f>SUM(H39/'Search &amp; Variables'!$E$30)</f>
        <v>12.644444444444444</v>
      </c>
      <c r="J39" s="352">
        <f t="shared" si="0"/>
        <v>25.288888888888888</v>
      </c>
      <c r="K39" s="352">
        <f t="shared" si="1"/>
        <v>2.8098765432098762</v>
      </c>
      <c r="L39" s="266">
        <f t="shared" si="2"/>
        <v>120</v>
      </c>
      <c r="M39" s="437"/>
      <c r="N39" s="353">
        <f>SUM(H39*'Outside M25 '!$J$30+'Outside M25 '!$J$34+'Postcodes tariff'!L39)</f>
        <v>1043.2298814537037</v>
      </c>
      <c r="O39" s="353">
        <f>SUM(H39*'Outside M25 '!$K$30+'Outside M25 '!$K$34+'Postcodes tariff'!L39)</f>
        <v>1141.8597825679012</v>
      </c>
      <c r="P39" s="353">
        <f>SUM(H39*'Outside M25 '!$L$30+'Outside M25 '!$L$34+'Postcodes tariff'!L39)</f>
        <v>1250.2890466691358</v>
      </c>
      <c r="Q39" s="354">
        <f>SUM(H39*'Outside M25 '!$M$30+'Outside M25 '!$M$34+'Postcodes tariff'!L39)</f>
        <v>1350.7743255370372</v>
      </c>
      <c r="R39" s="336"/>
      <c r="S39" s="336"/>
    </row>
    <row r="40" spans="1:19" s="263" customFormat="1" x14ac:dyDescent="0.25">
      <c r="A40" s="254"/>
      <c r="B40" s="255"/>
      <c r="C40" s="256"/>
      <c r="D40" s="256"/>
      <c r="E40" s="256"/>
      <c r="F40" s="460"/>
      <c r="G40" s="460"/>
      <c r="H40" s="264"/>
      <c r="I40" s="265"/>
      <c r="J40" s="265"/>
      <c r="K40" s="265"/>
      <c r="L40" s="266"/>
      <c r="M40" s="267"/>
      <c r="N40" s="266"/>
      <c r="O40" s="266"/>
      <c r="P40" s="266"/>
      <c r="Q40" s="268"/>
      <c r="R40" s="336"/>
      <c r="S40" s="336"/>
    </row>
    <row r="41" spans="1:19" s="243" customFormat="1" ht="16.5" thickBot="1" x14ac:dyDescent="0.3">
      <c r="A41" s="269" t="s">
        <v>2958</v>
      </c>
      <c r="B41" s="270"/>
      <c r="C41" s="270"/>
      <c r="D41" s="270"/>
      <c r="E41" s="270"/>
      <c r="F41" s="461"/>
      <c r="G41" s="461"/>
      <c r="H41" s="271">
        <f>AVERAGE(H8:H40)</f>
        <v>544.578125</v>
      </c>
      <c r="I41" s="271">
        <f>AVERAGE(I8:I40)</f>
        <v>12.101736111111114</v>
      </c>
      <c r="J41" s="271">
        <f>AVERAGE(J8:J40)</f>
        <v>24.203472222222228</v>
      </c>
      <c r="K41" s="271">
        <f>AVERAGE(K8:K40)</f>
        <v>2.6892746913580248</v>
      </c>
      <c r="L41" s="272"/>
      <c r="M41" s="273"/>
      <c r="N41" s="274">
        <f>AVERAGE(N8:N39)</f>
        <v>1004.8651799641868</v>
      </c>
      <c r="O41" s="274">
        <f>AVERAGE(O8:O39)</f>
        <v>1099.3407291377016</v>
      </c>
      <c r="P41" s="274">
        <f>AVERAGE(P8:P39)</f>
        <v>1203.2274681678716</v>
      </c>
      <c r="Q41" s="275">
        <f>AVERAGE(Q8:Q39)</f>
        <v>1299.4653668365834</v>
      </c>
      <c r="R41" s="330"/>
      <c r="S41" s="330"/>
    </row>
    <row r="42" spans="1:19" s="263" customFormat="1" ht="16.5" thickBot="1" x14ac:dyDescent="0.3">
      <c r="A42" s="243"/>
      <c r="B42" s="243"/>
      <c r="F42" s="462"/>
      <c r="G42" s="462"/>
      <c r="H42" s="276"/>
      <c r="I42" s="277"/>
      <c r="J42" s="277"/>
      <c r="K42" s="277"/>
      <c r="L42" s="262"/>
      <c r="M42" s="278"/>
      <c r="N42" s="262"/>
      <c r="O42" s="262"/>
      <c r="P42" s="262"/>
      <c r="Q42" s="262"/>
      <c r="R42" s="336"/>
      <c r="S42" s="336"/>
    </row>
    <row r="43" spans="1:19" s="243" customFormat="1" x14ac:dyDescent="0.25">
      <c r="A43" s="246" t="s">
        <v>2922</v>
      </c>
      <c r="B43" s="247"/>
      <c r="C43" s="247" t="s">
        <v>32</v>
      </c>
      <c r="D43" s="247">
        <v>51.748873000000003</v>
      </c>
      <c r="E43" s="247">
        <v>-0.328511</v>
      </c>
      <c r="F43" s="458">
        <v>1</v>
      </c>
      <c r="G43" s="458">
        <v>1</v>
      </c>
      <c r="H43" s="248">
        <v>29</v>
      </c>
      <c r="I43" s="249">
        <f>SUM(H43/'Search &amp; Variables'!$E$30)</f>
        <v>0.64444444444444449</v>
      </c>
      <c r="J43" s="249">
        <f t="shared" ref="J43:J52" si="3">SUM(I43*2)</f>
        <v>1.288888888888889</v>
      </c>
      <c r="K43" s="249">
        <f t="shared" ref="K43:K52" si="4">SUM(J43/9)</f>
        <v>0.14320987654320988</v>
      </c>
      <c r="L43" s="250">
        <f t="shared" ref="L43:L44" si="5">IF(J43 &gt; 14,120,0)</f>
        <v>0</v>
      </c>
      <c r="M43" s="251"/>
      <c r="N43" s="252">
        <f>SUM(H43*'Outside M25 '!$J$30+'Outside M25 '!$J$34+'Postcodes tariff'!L43)</f>
        <v>74.93552222293448</v>
      </c>
      <c r="O43" s="252">
        <f>SUM(H43*'Outside M25 '!$K$30+'Outside M25 '!$K$34+'Postcodes tariff'!L43)</f>
        <v>81.707200003798675</v>
      </c>
      <c r="P43" s="252">
        <f>SUM(H43*'Outside M25 '!$L$30+'Outside M25 '!$L$34+'Postcodes tariff'!L43)</f>
        <v>89.695218771699928</v>
      </c>
      <c r="Q43" s="253">
        <f>SUM(H43*'Outside M25 '!$M$30+'Outside M25 '!$M$34+'Postcodes tariff'!L43)</f>
        <v>96.265296306267814</v>
      </c>
      <c r="R43" s="330"/>
      <c r="S43" s="330"/>
    </row>
    <row r="44" spans="1:19" s="263" customFormat="1" x14ac:dyDescent="0.25">
      <c r="A44" s="254" t="s">
        <v>2922</v>
      </c>
      <c r="B44" s="255" t="s">
        <v>3575</v>
      </c>
      <c r="C44" s="256" t="s">
        <v>33</v>
      </c>
      <c r="D44" s="257">
        <v>51.764893000000001</v>
      </c>
      <c r="E44" s="257">
        <v>-0.24037600000000001</v>
      </c>
      <c r="F44" s="459">
        <v>1</v>
      </c>
      <c r="G44" s="459">
        <v>1</v>
      </c>
      <c r="H44" s="258">
        <v>31.9</v>
      </c>
      <c r="I44" s="259">
        <f>SUM(H44/'Search &amp; Variables'!$E$30)</f>
        <v>0.7088888888888889</v>
      </c>
      <c r="J44" s="259">
        <f t="shared" si="3"/>
        <v>1.4177777777777778</v>
      </c>
      <c r="K44" s="259">
        <f t="shared" si="4"/>
        <v>0.15753086419753087</v>
      </c>
      <c r="L44" s="226">
        <f t="shared" si="5"/>
        <v>0</v>
      </c>
      <c r="M44" s="260"/>
      <c r="N44" s="226">
        <f>SUM(H44*'Outside M25 '!$J$30+'Outside M25 '!$J$34+'Postcodes tariff'!L44)</f>
        <v>79.491177115099717</v>
      </c>
      <c r="O44" s="226">
        <f>SUM(H44*'Outside M25 '!$K$30+'Outside M25 '!$K$34+'Postcodes tariff'!L44)</f>
        <v>86.756167576828105</v>
      </c>
      <c r="P44" s="226">
        <f>SUM(H44*'Outside M25 '!$L$30+'Outside M25 '!$L$34+'Postcodes tariff'!L44)</f>
        <v>95.283593032630591</v>
      </c>
      <c r="Q44" s="261">
        <f>SUM(H44*'Outside M25 '!$M$30+'Outside M25 '!$M$34+'Postcodes tariff'!L44)</f>
        <v>102.35802998176639</v>
      </c>
      <c r="R44" s="336"/>
      <c r="S44" s="336"/>
    </row>
    <row r="45" spans="1:19" s="263" customFormat="1" x14ac:dyDescent="0.25">
      <c r="A45" s="254" t="s">
        <v>2922</v>
      </c>
      <c r="B45" s="255"/>
      <c r="C45" s="256" t="s">
        <v>34</v>
      </c>
      <c r="D45" s="257">
        <v>51.718527000000002</v>
      </c>
      <c r="E45" s="257">
        <v>-0.32989400000000002</v>
      </c>
      <c r="F45" s="459">
        <v>1</v>
      </c>
      <c r="G45" s="459">
        <v>1</v>
      </c>
      <c r="H45" s="258">
        <v>26.8</v>
      </c>
      <c r="I45" s="259">
        <f>SUM(H45/'Search &amp; Variables'!$E$30)</f>
        <v>0.59555555555555562</v>
      </c>
      <c r="J45" s="259">
        <f t="shared" si="3"/>
        <v>1.1911111111111112</v>
      </c>
      <c r="K45" s="259">
        <f t="shared" si="4"/>
        <v>0.1323456790123457</v>
      </c>
      <c r="L45" s="226">
        <f t="shared" ref="L45:L52" si="6">IF(J45 &gt; 14,120,0)</f>
        <v>0</v>
      </c>
      <c r="M45" s="260"/>
      <c r="N45" s="226">
        <f>SUM(H45*'Outside M25 '!$J$30+'Outside M25 '!$J$34+'Postcodes tariff'!L45)</f>
        <v>71.479508166809126</v>
      </c>
      <c r="O45" s="226">
        <f>SUM(H45*'Outside M25 '!$K$30+'Outside M25 '!$K$34+'Postcodes tariff'!L45)</f>
        <v>77.876948741500485</v>
      </c>
      <c r="P45" s="226">
        <f>SUM(H45*'Outside M25 '!$L$30+'Outside M25 '!$L$34+'Postcodes tariff'!L45)</f>
        <v>85.45576243582147</v>
      </c>
      <c r="Q45" s="261">
        <f>SUM(H45*'Outside M25 '!$M$30+'Outside M25 '!$M$34+'Postcodes tariff'!L45)</f>
        <v>91.643222483475796</v>
      </c>
      <c r="R45" s="336"/>
      <c r="S45" s="336"/>
    </row>
    <row r="46" spans="1:19" s="263" customFormat="1" x14ac:dyDescent="0.25">
      <c r="A46" s="254" t="s">
        <v>2922</v>
      </c>
      <c r="B46" s="255"/>
      <c r="C46" s="256" t="s">
        <v>35</v>
      </c>
      <c r="D46" s="257">
        <v>51.793509999999998</v>
      </c>
      <c r="E46" s="257">
        <v>-0.400949</v>
      </c>
      <c r="F46" s="459">
        <v>1</v>
      </c>
      <c r="G46" s="459">
        <v>1</v>
      </c>
      <c r="H46" s="258">
        <v>29.8</v>
      </c>
      <c r="I46" s="259">
        <f>SUM(H46/'Search &amp; Variables'!$E$30)</f>
        <v>0.66222222222222227</v>
      </c>
      <c r="J46" s="259">
        <f t="shared" si="3"/>
        <v>1.3244444444444445</v>
      </c>
      <c r="K46" s="259">
        <f t="shared" si="4"/>
        <v>0.14716049382716051</v>
      </c>
      <c r="L46" s="226">
        <f t="shared" si="6"/>
        <v>0</v>
      </c>
      <c r="M46" s="260"/>
      <c r="N46" s="226">
        <f>SUM(H46*'Outside M25 '!$J$30+'Outside M25 '!$J$34+'Postcodes tariff'!L46)</f>
        <v>76.192254606980057</v>
      </c>
      <c r="O46" s="226">
        <f>SUM(H46*'Outside M25 '!$K$30+'Outside M25 '!$K$34+'Postcodes tariff'!L46)</f>
        <v>83.100018644634389</v>
      </c>
      <c r="P46" s="226">
        <f>SUM(H46*'Outside M25 '!$L$30+'Outside M25 '!$L$34+'Postcodes tariff'!L46)</f>
        <v>91.236839257473889</v>
      </c>
      <c r="Q46" s="261">
        <f>SUM(H46*'Outside M25 '!$M$30+'Outside M25 '!$M$34+'Postcodes tariff'!L46)</f>
        <v>97.946050423646739</v>
      </c>
      <c r="R46" s="336"/>
      <c r="S46" s="336"/>
    </row>
    <row r="47" spans="1:19" s="263" customFormat="1" x14ac:dyDescent="0.25">
      <c r="A47" s="254" t="s">
        <v>2922</v>
      </c>
      <c r="B47" s="255"/>
      <c r="C47" s="256" t="s">
        <v>36</v>
      </c>
      <c r="D47" s="257">
        <v>51.783293999999998</v>
      </c>
      <c r="E47" s="257">
        <v>-0.28513699999999997</v>
      </c>
      <c r="F47" s="459">
        <v>1</v>
      </c>
      <c r="G47" s="459">
        <v>1</v>
      </c>
      <c r="H47" s="258">
        <v>33.5</v>
      </c>
      <c r="I47" s="259">
        <f>SUM(H47/'Search &amp; Variables'!$E$30)</f>
        <v>0.74444444444444446</v>
      </c>
      <c r="J47" s="259">
        <f t="shared" si="3"/>
        <v>1.4888888888888889</v>
      </c>
      <c r="K47" s="259">
        <f t="shared" si="4"/>
        <v>0.16543209876543211</v>
      </c>
      <c r="L47" s="226">
        <f t="shared" si="6"/>
        <v>0</v>
      </c>
      <c r="M47" s="260"/>
      <c r="N47" s="226">
        <f>SUM(H47*'Outside M25 '!$J$30+'Outside M25 '!$J$34+'Postcodes tariff'!L47)</f>
        <v>82.004641883190885</v>
      </c>
      <c r="O47" s="226">
        <f>SUM(H47*'Outside M25 '!$K$30+'Outside M25 '!$K$34+'Postcodes tariff'!L47)</f>
        <v>89.541804858499532</v>
      </c>
      <c r="P47" s="226">
        <f>SUM(H47*'Outside M25 '!$L$30+'Outside M25 '!$L$34+'Postcodes tariff'!L47)</f>
        <v>98.366834004178543</v>
      </c>
      <c r="Q47" s="261">
        <f>SUM(H47*'Outside M25 '!$M$30+'Outside M25 '!$M$34+'Postcodes tariff'!L47)</f>
        <v>105.71953821652423</v>
      </c>
      <c r="R47" s="336"/>
      <c r="S47" s="336"/>
    </row>
    <row r="48" spans="1:19" s="263" customFormat="1" x14ac:dyDescent="0.25">
      <c r="A48" s="254" t="s">
        <v>2922</v>
      </c>
      <c r="B48" s="255" t="s">
        <v>3624</v>
      </c>
      <c r="C48" s="256" t="s">
        <v>37</v>
      </c>
      <c r="D48" s="257">
        <v>51.820047000000002</v>
      </c>
      <c r="E48" s="257">
        <v>-0.36613299999999999</v>
      </c>
      <c r="F48" s="459">
        <v>1</v>
      </c>
      <c r="G48" s="459">
        <v>1</v>
      </c>
      <c r="H48" s="258">
        <v>35.5</v>
      </c>
      <c r="I48" s="259">
        <f>SUM(H48/'Search &amp; Variables'!$E$30)</f>
        <v>0.78888888888888886</v>
      </c>
      <c r="J48" s="259">
        <f t="shared" si="3"/>
        <v>1.5777777777777777</v>
      </c>
      <c r="K48" s="259">
        <f t="shared" si="4"/>
        <v>0.17530864197530863</v>
      </c>
      <c r="L48" s="226">
        <f t="shared" si="6"/>
        <v>0</v>
      </c>
      <c r="M48" s="260"/>
      <c r="N48" s="226">
        <f>SUM(H48*'Outside M25 '!$J$30+'Outside M25 '!$J$34+'Postcodes tariff'!L48)</f>
        <v>85.146472843304849</v>
      </c>
      <c r="O48" s="226">
        <f>SUM(H48*'Outside M25 '!$K$30+'Outside M25 '!$K$34+'Postcodes tariff'!L48)</f>
        <v>93.023851460588801</v>
      </c>
      <c r="P48" s="226">
        <f>SUM(H48*'Outside M25 '!$L$30+'Outside M25 '!$L$34+'Postcodes tariff'!L48)</f>
        <v>102.22088521861349</v>
      </c>
      <c r="Q48" s="261">
        <f>SUM(H48*'Outside M25 '!$M$30+'Outside M25 '!$M$34+'Postcodes tariff'!L48)</f>
        <v>109.92142350997152</v>
      </c>
      <c r="R48" s="336"/>
      <c r="S48" s="336"/>
    </row>
    <row r="49" spans="1:19" s="263" customFormat="1" x14ac:dyDescent="0.25">
      <c r="A49" s="254" t="s">
        <v>2922</v>
      </c>
      <c r="B49" s="255"/>
      <c r="C49" s="256" t="s">
        <v>38</v>
      </c>
      <c r="D49" s="257">
        <v>51.831015999999998</v>
      </c>
      <c r="E49" s="257">
        <v>-0.20810100000000001</v>
      </c>
      <c r="F49" s="459">
        <v>1</v>
      </c>
      <c r="G49" s="459">
        <v>1</v>
      </c>
      <c r="H49" s="258">
        <v>37.4</v>
      </c>
      <c r="I49" s="259">
        <f>SUM(H49/'Search &amp; Variables'!$E$30)</f>
        <v>0.83111111111111113</v>
      </c>
      <c r="J49" s="259">
        <f t="shared" si="3"/>
        <v>1.6622222222222223</v>
      </c>
      <c r="K49" s="259">
        <f t="shared" si="4"/>
        <v>0.18469135802469136</v>
      </c>
      <c r="L49" s="226">
        <f t="shared" si="6"/>
        <v>0</v>
      </c>
      <c r="M49" s="260"/>
      <c r="N49" s="226">
        <f>SUM(H49*'Outside M25 '!$J$30+'Outside M25 '!$J$34+'Postcodes tariff'!L49)</f>
        <v>88.131212255413104</v>
      </c>
      <c r="O49" s="226">
        <f>SUM(H49*'Outside M25 '!$K$30+'Outside M25 '!$K$34+'Postcodes tariff'!L49)</f>
        <v>96.331795732573596</v>
      </c>
      <c r="P49" s="226">
        <f>SUM(H49*'Outside M25 '!$L$30+'Outside M25 '!$L$34+'Postcodes tariff'!L49)</f>
        <v>105.88223387232671</v>
      </c>
      <c r="Q49" s="261">
        <f>SUM(H49*'Outside M25 '!$M$30+'Outside M25 '!$M$34+'Postcodes tariff'!L49)</f>
        <v>113.91321453874644</v>
      </c>
      <c r="R49" s="336"/>
      <c r="S49" s="336"/>
    </row>
    <row r="50" spans="1:19" s="263" customFormat="1" x14ac:dyDescent="0.25">
      <c r="A50" s="254" t="s">
        <v>3437</v>
      </c>
      <c r="B50" s="255" t="s">
        <v>3438</v>
      </c>
      <c r="C50" s="256" t="s">
        <v>39</v>
      </c>
      <c r="D50" s="257">
        <v>51.797992000000001</v>
      </c>
      <c r="E50" s="257">
        <v>-0.18399599999999999</v>
      </c>
      <c r="F50" s="459">
        <v>1</v>
      </c>
      <c r="G50" s="459">
        <v>1</v>
      </c>
      <c r="H50" s="258">
        <v>38.299999999999997</v>
      </c>
      <c r="I50" s="259">
        <f>SUM(H50/'Search &amp; Variables'!$E$30)</f>
        <v>0.85111111111111104</v>
      </c>
      <c r="J50" s="259">
        <f t="shared" si="3"/>
        <v>1.7022222222222221</v>
      </c>
      <c r="K50" s="259">
        <f t="shared" si="4"/>
        <v>0.18913580246913578</v>
      </c>
      <c r="L50" s="226">
        <f t="shared" si="6"/>
        <v>0</v>
      </c>
      <c r="M50" s="260"/>
      <c r="N50" s="226">
        <f>SUM(H50*'Outside M25 '!$J$30+'Outside M25 '!$J$34+'Postcodes tariff'!L50)</f>
        <v>89.54503618746439</v>
      </c>
      <c r="O50" s="226">
        <f>SUM(H50*'Outside M25 '!$K$30+'Outside M25 '!$K$34+'Postcodes tariff'!L50)</f>
        <v>97.89871670351377</v>
      </c>
      <c r="P50" s="226">
        <f>SUM(H50*'Outside M25 '!$L$30+'Outside M25 '!$L$34+'Postcodes tariff'!L50)</f>
        <v>107.61655691882243</v>
      </c>
      <c r="Q50" s="261">
        <f>SUM(H50*'Outside M25 '!$M$30+'Outside M25 '!$M$34+'Postcodes tariff'!L50)</f>
        <v>115.80406292079773</v>
      </c>
      <c r="R50" s="336"/>
      <c r="S50" s="336"/>
    </row>
    <row r="51" spans="1:19" s="263" customFormat="1" x14ac:dyDescent="0.25">
      <c r="A51" s="254" t="s">
        <v>2922</v>
      </c>
      <c r="B51" s="255" t="s">
        <v>3665</v>
      </c>
      <c r="C51" s="256" t="s">
        <v>40</v>
      </c>
      <c r="D51" s="257">
        <v>51.803891999999998</v>
      </c>
      <c r="E51" s="257">
        <v>-0.22271199999999999</v>
      </c>
      <c r="F51" s="459">
        <v>1</v>
      </c>
      <c r="G51" s="459">
        <v>1</v>
      </c>
      <c r="H51" s="258">
        <v>34.6</v>
      </c>
      <c r="I51" s="259">
        <f>SUM(H51/'Search &amp; Variables'!$E$30)</f>
        <v>0.76888888888888896</v>
      </c>
      <c r="J51" s="259">
        <f t="shared" si="3"/>
        <v>1.5377777777777779</v>
      </c>
      <c r="K51" s="259">
        <f t="shared" si="4"/>
        <v>0.17086419753086421</v>
      </c>
      <c r="L51" s="226">
        <f t="shared" si="6"/>
        <v>0</v>
      </c>
      <c r="M51" s="260"/>
      <c r="N51" s="226">
        <f>SUM(H51*'Outside M25 '!$J$30+'Outside M25 '!$J$34+'Postcodes tariff'!L51)</f>
        <v>83.732648911253563</v>
      </c>
      <c r="O51" s="226">
        <f>SUM(H51*'Outside M25 '!$K$30+'Outside M25 '!$K$34+'Postcodes tariff'!L51)</f>
        <v>91.456930489648627</v>
      </c>
      <c r="P51" s="226">
        <f>SUM(H51*'Outside M25 '!$L$30+'Outside M25 '!$L$34+'Postcodes tariff'!L51)</f>
        <v>100.48656217211777</v>
      </c>
      <c r="Q51" s="261">
        <f>SUM(H51*'Outside M25 '!$M$30+'Outside M25 '!$M$34+'Postcodes tariff'!L51)</f>
        <v>108.03057512792024</v>
      </c>
      <c r="R51" s="336"/>
      <c r="S51" s="336"/>
    </row>
    <row r="52" spans="1:19" s="263" customFormat="1" x14ac:dyDescent="0.25">
      <c r="A52" s="254" t="s">
        <v>2922</v>
      </c>
      <c r="B52" s="255"/>
      <c r="C52" s="256" t="s">
        <v>41</v>
      </c>
      <c r="D52" s="256">
        <v>51.746546000000002</v>
      </c>
      <c r="E52" s="256">
        <v>-0.19028</v>
      </c>
      <c r="F52" s="460">
        <v>1</v>
      </c>
      <c r="G52" s="460">
        <v>1</v>
      </c>
      <c r="H52" s="264">
        <v>33.700000000000003</v>
      </c>
      <c r="I52" s="265">
        <f>SUM(H52/'Search &amp; Variables'!$E$30)</f>
        <v>0.74888888888888894</v>
      </c>
      <c r="J52" s="265">
        <f t="shared" si="3"/>
        <v>1.4977777777777779</v>
      </c>
      <c r="K52" s="265">
        <f t="shared" si="4"/>
        <v>0.16641975308641976</v>
      </c>
      <c r="L52" s="266">
        <f t="shared" si="6"/>
        <v>0</v>
      </c>
      <c r="M52" s="267"/>
      <c r="N52" s="266">
        <f>SUM(H52*'Outside M25 '!$J$30+'Outside M25 '!$J$34+'Postcodes tariff'!L52)</f>
        <v>82.31882497920229</v>
      </c>
      <c r="O52" s="266">
        <f>SUM(H52*'Outside M25 '!$K$30+'Outside M25 '!$K$34+'Postcodes tariff'!L52)</f>
        <v>89.890009518708453</v>
      </c>
      <c r="P52" s="266">
        <f>SUM(H52*'Outside M25 '!$L$30+'Outside M25 '!$L$34+'Postcodes tariff'!L52)</f>
        <v>98.752239125622054</v>
      </c>
      <c r="Q52" s="268">
        <f>SUM(H52*'Outside M25 '!$M$30+'Outside M25 '!$M$34+'Postcodes tariff'!L52)</f>
        <v>106.13972674586896</v>
      </c>
      <c r="R52" s="336"/>
      <c r="S52" s="336"/>
    </row>
    <row r="53" spans="1:19" s="263" customFormat="1" x14ac:dyDescent="0.25">
      <c r="A53" s="254"/>
      <c r="B53" s="255"/>
      <c r="C53" s="256"/>
      <c r="D53" s="256"/>
      <c r="E53" s="256"/>
      <c r="F53" s="460"/>
      <c r="G53" s="460"/>
      <c r="H53" s="264"/>
      <c r="I53" s="265"/>
      <c r="J53" s="265"/>
      <c r="K53" s="265"/>
      <c r="L53" s="266"/>
      <c r="M53" s="267"/>
      <c r="N53" s="266"/>
      <c r="O53" s="266"/>
      <c r="P53" s="266"/>
      <c r="Q53" s="268"/>
      <c r="R53" s="336"/>
      <c r="S53" s="336"/>
    </row>
    <row r="54" spans="1:19" s="243" customFormat="1" ht="16.5" thickBot="1" x14ac:dyDescent="0.3">
      <c r="A54" s="269" t="s">
        <v>2959</v>
      </c>
      <c r="B54" s="270"/>
      <c r="C54" s="270"/>
      <c r="D54" s="270"/>
      <c r="E54" s="270"/>
      <c r="F54" s="461"/>
      <c r="G54" s="461"/>
      <c r="H54" s="271">
        <f>AVERAGE(H43:H53)</f>
        <v>33.049999999999997</v>
      </c>
      <c r="I54" s="271">
        <f>AVERAGE(I43:I53)</f>
        <v>0.73444444444444446</v>
      </c>
      <c r="J54" s="271">
        <f>AVERAGE(J43:J53)</f>
        <v>1.4688888888888889</v>
      </c>
      <c r="K54" s="271">
        <f>AVERAGE(K43:K53)</f>
        <v>0.1632098765432099</v>
      </c>
      <c r="L54" s="272"/>
      <c r="M54" s="273"/>
      <c r="N54" s="274">
        <f>AVERAGE(N43:N52)</f>
        <v>81.297729917165242</v>
      </c>
      <c r="O54" s="274">
        <f>AVERAGE(O43:O52)</f>
        <v>88.758344373029431</v>
      </c>
      <c r="P54" s="274">
        <f>AVERAGE(P43:P52)</f>
        <v>97.499672480930684</v>
      </c>
      <c r="Q54" s="275">
        <f>AVERAGE(Q43:Q52)</f>
        <v>104.77411402549858</v>
      </c>
      <c r="R54" s="330"/>
      <c r="S54" s="330"/>
    </row>
    <row r="55" spans="1:19" s="263" customFormat="1" ht="16.5" thickBot="1" x14ac:dyDescent="0.3">
      <c r="A55" s="243"/>
      <c r="B55" s="243"/>
      <c r="F55" s="462"/>
      <c r="G55" s="462"/>
      <c r="H55" s="276"/>
      <c r="I55" s="277"/>
      <c r="J55" s="277"/>
      <c r="K55" s="277"/>
      <c r="L55" s="262"/>
      <c r="M55" s="278"/>
      <c r="N55" s="262"/>
      <c r="O55" s="262"/>
      <c r="P55" s="262"/>
      <c r="Q55" s="262"/>
      <c r="R55" s="336"/>
      <c r="S55" s="336"/>
    </row>
    <row r="56" spans="1:19" s="243" customFormat="1" x14ac:dyDescent="0.25">
      <c r="A56" s="246" t="s">
        <v>2921</v>
      </c>
      <c r="B56" s="247" t="s">
        <v>3638</v>
      </c>
      <c r="C56" s="247" t="s">
        <v>42</v>
      </c>
      <c r="D56" s="247">
        <v>52.479199999999999</v>
      </c>
      <c r="E56" s="247">
        <v>-1.9103779999999999</v>
      </c>
      <c r="F56" s="458">
        <v>1</v>
      </c>
      <c r="G56" s="458">
        <v>1</v>
      </c>
      <c r="H56" s="248">
        <v>116.5</v>
      </c>
      <c r="I56" s="249">
        <f>SUM(H56/'Search &amp; Variables'!$E$30)</f>
        <v>2.588888888888889</v>
      </c>
      <c r="J56" s="249">
        <f t="shared" ref="J56:J119" si="7">SUM(I56*2)</f>
        <v>5.177777777777778</v>
      </c>
      <c r="K56" s="249">
        <f t="shared" ref="K56:K119" si="8">SUM(J56/9)</f>
        <v>0.57530864197530862</v>
      </c>
      <c r="L56" s="250">
        <f t="shared" ref="L56:L57" si="9">IF(J56 &gt; 14,120,0)</f>
        <v>0</v>
      </c>
      <c r="M56" s="251"/>
      <c r="N56" s="252">
        <f>SUM(H56*'Outside M25 '!$J$30+'Outside M25 '!$J$34+'Postcodes tariff'!L56)</f>
        <v>212.39062672792022</v>
      </c>
      <c r="O56" s="252">
        <f>SUM(H56*'Outside M25 '!$K$30+'Outside M25 '!$K$34+'Postcodes tariff'!L56)</f>
        <v>234.04673884520417</v>
      </c>
      <c r="P56" s="252">
        <f>SUM(H56*'Outside M25 '!$L$30+'Outside M25 '!$L$34+'Postcodes tariff'!L56)</f>
        <v>258.3099594032289</v>
      </c>
      <c r="Q56" s="253">
        <f>SUM(H56*'Outside M25 '!$M$30+'Outside M25 '!$M$34+'Postcodes tariff'!L56)</f>
        <v>280.0977778945869</v>
      </c>
      <c r="R56" s="330"/>
      <c r="S56" s="330"/>
    </row>
    <row r="57" spans="1:19" s="263" customFormat="1" x14ac:dyDescent="0.25">
      <c r="A57" s="254" t="s">
        <v>2921</v>
      </c>
      <c r="B57" s="255"/>
      <c r="C57" s="256" t="s">
        <v>43</v>
      </c>
      <c r="D57" s="257">
        <v>52.468727999999999</v>
      </c>
      <c r="E57" s="257">
        <v>-1.853245</v>
      </c>
      <c r="F57" s="459">
        <v>1</v>
      </c>
      <c r="G57" s="459">
        <v>1</v>
      </c>
      <c r="H57" s="258">
        <v>109.1</v>
      </c>
      <c r="I57" s="259">
        <f>SUM(H57/'Search &amp; Variables'!$E$30)</f>
        <v>2.4244444444444442</v>
      </c>
      <c r="J57" s="259">
        <f t="shared" si="7"/>
        <v>4.8488888888888884</v>
      </c>
      <c r="K57" s="259">
        <f t="shared" si="8"/>
        <v>0.53876543209876537</v>
      </c>
      <c r="L57" s="226">
        <f t="shared" si="9"/>
        <v>0</v>
      </c>
      <c r="M57" s="260"/>
      <c r="N57" s="226">
        <f>SUM(H57*'Outside M25 '!$J$30+'Outside M25 '!$J$34+'Postcodes tariff'!L57)</f>
        <v>200.76585217549857</v>
      </c>
      <c r="O57" s="226">
        <f>SUM(H57*'Outside M25 '!$K$30+'Outside M25 '!$K$34+'Postcodes tariff'!L57)</f>
        <v>221.16316641747386</v>
      </c>
      <c r="P57" s="226">
        <f>SUM(H57*'Outside M25 '!$L$30+'Outside M25 '!$L$34+'Postcodes tariff'!L57)</f>
        <v>244.04996990981959</v>
      </c>
      <c r="Q57" s="261">
        <f>SUM(H57*'Outside M25 '!$M$30+'Outside M25 '!$M$34+'Postcodes tariff'!L57)</f>
        <v>264.55080230883192</v>
      </c>
      <c r="R57" s="336"/>
      <c r="S57" s="336"/>
    </row>
    <row r="58" spans="1:19" s="263" customFormat="1" x14ac:dyDescent="0.25">
      <c r="A58" s="254" t="s">
        <v>2921</v>
      </c>
      <c r="B58" s="255"/>
      <c r="C58" s="256" t="s">
        <v>44</v>
      </c>
      <c r="D58" s="257">
        <v>52.458409000000003</v>
      </c>
      <c r="E58" s="257">
        <v>-1.852449</v>
      </c>
      <c r="F58" s="459">
        <v>1</v>
      </c>
      <c r="G58" s="459">
        <v>1</v>
      </c>
      <c r="H58" s="258">
        <v>105.6</v>
      </c>
      <c r="I58" s="259">
        <f>SUM(H58/'Search &amp; Variables'!$E$30)</f>
        <v>2.3466666666666667</v>
      </c>
      <c r="J58" s="259">
        <f t="shared" si="7"/>
        <v>4.6933333333333334</v>
      </c>
      <c r="K58" s="259">
        <f t="shared" si="8"/>
        <v>0.52148148148148143</v>
      </c>
      <c r="L58" s="226">
        <f t="shared" ref="L58:L121" si="10">IF(J58 &gt; 14,120,0)</f>
        <v>0</v>
      </c>
      <c r="M58" s="260"/>
      <c r="N58" s="226">
        <f>SUM(H58*'Outside M25 '!$J$30+'Outside M25 '!$J$34+'Postcodes tariff'!L58)</f>
        <v>195.26764799529914</v>
      </c>
      <c r="O58" s="226">
        <f>SUM(H58*'Outside M25 '!$K$30+'Outside M25 '!$K$34+'Postcodes tariff'!L58)</f>
        <v>215.06958486381765</v>
      </c>
      <c r="P58" s="226">
        <f>SUM(H58*'Outside M25 '!$L$30+'Outside M25 '!$L$34+'Postcodes tariff'!L58)</f>
        <v>237.30538028455842</v>
      </c>
      <c r="Q58" s="261">
        <f>SUM(H58*'Outside M25 '!$M$30+'Outside M25 '!$M$34+'Postcodes tariff'!L58)</f>
        <v>257.19750304529919</v>
      </c>
      <c r="R58" s="336"/>
      <c r="S58" s="336"/>
    </row>
    <row r="59" spans="1:19" s="263" customFormat="1" x14ac:dyDescent="0.25">
      <c r="A59" s="254" t="s">
        <v>2921</v>
      </c>
      <c r="B59" s="255"/>
      <c r="C59" s="256" t="s">
        <v>45</v>
      </c>
      <c r="D59" s="257">
        <v>52.463585000000002</v>
      </c>
      <c r="E59" s="257">
        <v>-1.900077</v>
      </c>
      <c r="F59" s="459">
        <v>1</v>
      </c>
      <c r="G59" s="459">
        <v>1</v>
      </c>
      <c r="H59" s="258">
        <v>105.9</v>
      </c>
      <c r="I59" s="259">
        <f>SUM(H59/'Search &amp; Variables'!$E$30)</f>
        <v>2.3533333333333335</v>
      </c>
      <c r="J59" s="259">
        <f t="shared" si="7"/>
        <v>4.706666666666667</v>
      </c>
      <c r="K59" s="259">
        <f t="shared" si="8"/>
        <v>0.52296296296296296</v>
      </c>
      <c r="L59" s="226">
        <f t="shared" si="10"/>
        <v>0</v>
      </c>
      <c r="M59" s="260"/>
      <c r="N59" s="226">
        <f>SUM(H59*'Outside M25 '!$J$30+'Outside M25 '!$J$34+'Postcodes tariff'!L59)</f>
        <v>195.73892263931626</v>
      </c>
      <c r="O59" s="226">
        <f>SUM(H59*'Outside M25 '!$K$30+'Outside M25 '!$K$34+'Postcodes tariff'!L59)</f>
        <v>215.59189185413106</v>
      </c>
      <c r="P59" s="226">
        <f>SUM(H59*'Outside M25 '!$L$30+'Outside M25 '!$L$34+'Postcodes tariff'!L59)</f>
        <v>237.88348796672369</v>
      </c>
      <c r="Q59" s="261">
        <f>SUM(H59*'Outside M25 '!$M$30+'Outside M25 '!$M$34+'Postcodes tariff'!L59)</f>
        <v>257.82778583931628</v>
      </c>
      <c r="R59" s="336"/>
      <c r="S59" s="336"/>
    </row>
    <row r="60" spans="1:19" s="263" customFormat="1" x14ac:dyDescent="0.25">
      <c r="A60" s="254" t="s">
        <v>2921</v>
      </c>
      <c r="B60" s="255"/>
      <c r="C60" s="256" t="s">
        <v>46</v>
      </c>
      <c r="D60" s="257">
        <v>52.437010000000001</v>
      </c>
      <c r="E60" s="257">
        <v>-1.882258</v>
      </c>
      <c r="F60" s="459">
        <v>1</v>
      </c>
      <c r="G60" s="459">
        <v>1</v>
      </c>
      <c r="H60" s="258">
        <v>104.6</v>
      </c>
      <c r="I60" s="259">
        <f>SUM(H60/'Search &amp; Variables'!$E$30)</f>
        <v>2.3244444444444445</v>
      </c>
      <c r="J60" s="259">
        <f t="shared" si="7"/>
        <v>4.6488888888888891</v>
      </c>
      <c r="K60" s="259">
        <f t="shared" si="8"/>
        <v>0.51654320987654323</v>
      </c>
      <c r="L60" s="226">
        <f t="shared" si="10"/>
        <v>0</v>
      </c>
      <c r="M60" s="260"/>
      <c r="N60" s="226">
        <f>SUM(H60*'Outside M25 '!$J$30+'Outside M25 '!$J$34+'Postcodes tariff'!L60)</f>
        <v>193.69673251524216</v>
      </c>
      <c r="O60" s="226">
        <f>SUM(H60*'Outside M25 '!$K$30+'Outside M25 '!$K$34+'Postcodes tariff'!L60)</f>
        <v>213.32856156277302</v>
      </c>
      <c r="P60" s="226">
        <f>SUM(H60*'Outside M25 '!$L$30+'Outside M25 '!$L$34+'Postcodes tariff'!L60)</f>
        <v>235.37835467734095</v>
      </c>
      <c r="Q60" s="261">
        <f>SUM(H60*'Outside M25 '!$M$30+'Outside M25 '!$M$34+'Postcodes tariff'!L60)</f>
        <v>255.09656039857549</v>
      </c>
      <c r="R60" s="336"/>
      <c r="S60" s="336"/>
    </row>
    <row r="61" spans="1:19" s="263" customFormat="1" x14ac:dyDescent="0.25">
      <c r="A61" s="254" t="s">
        <v>2921</v>
      </c>
      <c r="B61" s="255"/>
      <c r="C61" s="256" t="s">
        <v>47</v>
      </c>
      <c r="D61" s="257">
        <v>52.420689000000003</v>
      </c>
      <c r="E61" s="257">
        <v>-1.8856139999999999</v>
      </c>
      <c r="F61" s="459">
        <v>1</v>
      </c>
      <c r="G61" s="459">
        <v>1</v>
      </c>
      <c r="H61" s="258">
        <v>102.8</v>
      </c>
      <c r="I61" s="259">
        <f>SUM(H61/'Search &amp; Variables'!$E$30)</f>
        <v>2.2844444444444445</v>
      </c>
      <c r="J61" s="259">
        <f t="shared" si="7"/>
        <v>4.568888888888889</v>
      </c>
      <c r="K61" s="259">
        <f t="shared" si="8"/>
        <v>0.50765432098765428</v>
      </c>
      <c r="L61" s="226">
        <f t="shared" si="10"/>
        <v>0</v>
      </c>
      <c r="M61" s="260"/>
      <c r="N61" s="226">
        <f>SUM(H61*'Outside M25 '!$J$30+'Outside M25 '!$J$34+'Postcodes tariff'!L61)</f>
        <v>190.86908465113959</v>
      </c>
      <c r="O61" s="226">
        <f>SUM(H61*'Outside M25 '!$K$30+'Outside M25 '!$K$34+'Postcodes tariff'!L61)</f>
        <v>210.19471962089267</v>
      </c>
      <c r="P61" s="226">
        <f>SUM(H61*'Outside M25 '!$L$30+'Outside M25 '!$L$34+'Postcodes tariff'!L61)</f>
        <v>231.90970858434952</v>
      </c>
      <c r="Q61" s="261">
        <f>SUM(H61*'Outside M25 '!$M$30+'Outside M25 '!$M$34+'Postcodes tariff'!L61)</f>
        <v>251.31486363447294</v>
      </c>
      <c r="R61" s="336"/>
      <c r="S61" s="336"/>
    </row>
    <row r="62" spans="1:19" s="263" customFormat="1" x14ac:dyDescent="0.25">
      <c r="A62" s="254" t="s">
        <v>2921</v>
      </c>
      <c r="B62" s="255" t="s">
        <v>3546</v>
      </c>
      <c r="C62" s="256" t="s">
        <v>48</v>
      </c>
      <c r="D62" s="257">
        <v>52.462825000000002</v>
      </c>
      <c r="E62" s="257">
        <v>-1.927011</v>
      </c>
      <c r="F62" s="459">
        <v>1</v>
      </c>
      <c r="G62" s="459">
        <v>1</v>
      </c>
      <c r="H62" s="258">
        <v>109.1</v>
      </c>
      <c r="I62" s="259">
        <f>SUM(H62/'Search &amp; Variables'!$E$30)</f>
        <v>2.4244444444444442</v>
      </c>
      <c r="J62" s="259">
        <f t="shared" si="7"/>
        <v>4.8488888888888884</v>
      </c>
      <c r="K62" s="259">
        <f t="shared" si="8"/>
        <v>0.53876543209876537</v>
      </c>
      <c r="L62" s="226">
        <f t="shared" si="10"/>
        <v>0</v>
      </c>
      <c r="M62" s="260"/>
      <c r="N62" s="226">
        <f>SUM(H62*'Outside M25 '!$J$30+'Outside M25 '!$J$34+'Postcodes tariff'!L62)</f>
        <v>200.76585217549857</v>
      </c>
      <c r="O62" s="226">
        <f>SUM(H62*'Outside M25 '!$K$30+'Outside M25 '!$K$34+'Postcodes tariff'!L62)</f>
        <v>221.16316641747386</v>
      </c>
      <c r="P62" s="226">
        <f>SUM(H62*'Outside M25 '!$L$30+'Outside M25 '!$L$34+'Postcodes tariff'!L62)</f>
        <v>244.04996990981959</v>
      </c>
      <c r="Q62" s="261">
        <f>SUM(H62*'Outside M25 '!$M$30+'Outside M25 '!$M$34+'Postcodes tariff'!L62)</f>
        <v>264.55080230883192</v>
      </c>
      <c r="R62" s="336"/>
      <c r="S62" s="336"/>
    </row>
    <row r="63" spans="1:19" s="263" customFormat="1" x14ac:dyDescent="0.25">
      <c r="A63" s="254" t="s">
        <v>2921</v>
      </c>
      <c r="B63" s="255"/>
      <c r="C63" s="256" t="s">
        <v>49</v>
      </c>
      <c r="D63" s="257">
        <v>52.479854000000003</v>
      </c>
      <c r="E63" s="257">
        <v>-1.9356230000000001</v>
      </c>
      <c r="F63" s="459">
        <v>1</v>
      </c>
      <c r="G63" s="459">
        <v>1</v>
      </c>
      <c r="H63" s="258">
        <v>108.9</v>
      </c>
      <c r="I63" s="259">
        <f>SUM(H63/'Search &amp; Variables'!$E$30)</f>
        <v>2.42</v>
      </c>
      <c r="J63" s="259">
        <f t="shared" si="7"/>
        <v>4.84</v>
      </c>
      <c r="K63" s="259">
        <f t="shared" si="8"/>
        <v>0.5377777777777778</v>
      </c>
      <c r="L63" s="226">
        <f t="shared" si="10"/>
        <v>0</v>
      </c>
      <c r="M63" s="260"/>
      <c r="N63" s="226">
        <f>SUM(H63*'Outside M25 '!$J$30+'Outside M25 '!$J$34+'Postcodes tariff'!L63)</f>
        <v>200.4516690794872</v>
      </c>
      <c r="O63" s="226">
        <f>SUM(H63*'Outside M25 '!$K$30+'Outside M25 '!$K$34+'Postcodes tariff'!L63)</f>
        <v>220.81496175726497</v>
      </c>
      <c r="P63" s="226">
        <f>SUM(H63*'Outside M25 '!$L$30+'Outside M25 '!$L$34+'Postcodes tariff'!L63)</f>
        <v>243.66456478837611</v>
      </c>
      <c r="Q63" s="261">
        <f>SUM(H63*'Outside M25 '!$M$30+'Outside M25 '!$M$34+'Postcodes tariff'!L63)</f>
        <v>264.13061377948719</v>
      </c>
      <c r="R63" s="336"/>
      <c r="S63" s="336"/>
    </row>
    <row r="64" spans="1:19" s="263" customFormat="1" x14ac:dyDescent="0.25">
      <c r="A64" s="254" t="s">
        <v>2921</v>
      </c>
      <c r="B64" s="255"/>
      <c r="C64" s="256" t="s">
        <v>50</v>
      </c>
      <c r="D64" s="257">
        <v>52.464947000000002</v>
      </c>
      <c r="E64" s="257">
        <v>-1.9674780000000001</v>
      </c>
      <c r="F64" s="459">
        <v>1</v>
      </c>
      <c r="G64" s="459">
        <v>1</v>
      </c>
      <c r="H64" s="258">
        <v>109</v>
      </c>
      <c r="I64" s="259">
        <f>SUM(H64/'Search &amp; Variables'!$E$30)</f>
        <v>2.4222222222222221</v>
      </c>
      <c r="J64" s="259">
        <f t="shared" si="7"/>
        <v>4.8444444444444441</v>
      </c>
      <c r="K64" s="259">
        <f t="shared" si="8"/>
        <v>0.53827160493827153</v>
      </c>
      <c r="L64" s="226">
        <f t="shared" si="10"/>
        <v>0</v>
      </c>
      <c r="M64" s="260"/>
      <c r="N64" s="226">
        <f>SUM(H64*'Outside M25 '!$J$30+'Outside M25 '!$J$34+'Postcodes tariff'!L64)</f>
        <v>200.60876062749287</v>
      </c>
      <c r="O64" s="226">
        <f>SUM(H64*'Outside M25 '!$K$30+'Outside M25 '!$K$34+'Postcodes tariff'!L64)</f>
        <v>220.9890640873694</v>
      </c>
      <c r="P64" s="226">
        <f>SUM(H64*'Outside M25 '!$L$30+'Outside M25 '!$L$34+'Postcodes tariff'!L64)</f>
        <v>243.85726734909784</v>
      </c>
      <c r="Q64" s="261">
        <f>SUM(H64*'Outside M25 '!$M$30+'Outside M25 '!$M$34+'Postcodes tariff'!L64)</f>
        <v>264.34070804415956</v>
      </c>
      <c r="R64" s="336"/>
      <c r="S64" s="336"/>
    </row>
    <row r="65" spans="1:19" s="263" customFormat="1" x14ac:dyDescent="0.25">
      <c r="A65" s="254" t="s">
        <v>2921</v>
      </c>
      <c r="B65" s="255"/>
      <c r="C65" s="256" t="s">
        <v>51</v>
      </c>
      <c r="D65" s="257">
        <v>52.490946000000001</v>
      </c>
      <c r="E65" s="257">
        <v>-1.9275610000000001</v>
      </c>
      <c r="F65" s="459">
        <v>1</v>
      </c>
      <c r="G65" s="459">
        <v>1</v>
      </c>
      <c r="H65" s="258">
        <v>117.1</v>
      </c>
      <c r="I65" s="259">
        <f>SUM(H65/'Search &amp; Variables'!$E$30)</f>
        <v>2.6022222222222222</v>
      </c>
      <c r="J65" s="259">
        <f t="shared" si="7"/>
        <v>5.2044444444444444</v>
      </c>
      <c r="K65" s="259">
        <f t="shared" si="8"/>
        <v>0.57827160493827157</v>
      </c>
      <c r="L65" s="226">
        <f t="shared" si="10"/>
        <v>0</v>
      </c>
      <c r="M65" s="260"/>
      <c r="N65" s="226">
        <f>SUM(H65*'Outside M25 '!$J$30+'Outside M25 '!$J$34+'Postcodes tariff'!L65)</f>
        <v>213.33317601595442</v>
      </c>
      <c r="O65" s="226">
        <f>SUM(H65*'Outside M25 '!$K$30+'Outside M25 '!$K$34+'Postcodes tariff'!L65)</f>
        <v>235.09135282583094</v>
      </c>
      <c r="P65" s="226">
        <f>SUM(H65*'Outside M25 '!$L$30+'Outside M25 '!$L$34+'Postcodes tariff'!L65)</f>
        <v>259.46617476755938</v>
      </c>
      <c r="Q65" s="261">
        <f>SUM(H65*'Outside M25 '!$M$30+'Outside M25 '!$M$34+'Postcodes tariff'!L65)</f>
        <v>281.35834348262108</v>
      </c>
      <c r="R65" s="336"/>
      <c r="S65" s="336"/>
    </row>
    <row r="66" spans="1:19" s="263" customFormat="1" x14ac:dyDescent="0.25">
      <c r="A66" s="254" t="s">
        <v>2921</v>
      </c>
      <c r="B66" s="255"/>
      <c r="C66" s="256" t="s">
        <v>52</v>
      </c>
      <c r="D66" s="257">
        <v>52.496580000000002</v>
      </c>
      <c r="E66" s="257">
        <v>-1.908471</v>
      </c>
      <c r="F66" s="459">
        <v>1</v>
      </c>
      <c r="G66" s="459">
        <v>1</v>
      </c>
      <c r="H66" s="258">
        <v>116.3</v>
      </c>
      <c r="I66" s="259">
        <f>SUM(H66/'Search &amp; Variables'!$E$30)</f>
        <v>2.5844444444444443</v>
      </c>
      <c r="J66" s="259">
        <f t="shared" si="7"/>
        <v>5.1688888888888886</v>
      </c>
      <c r="K66" s="259">
        <f t="shared" si="8"/>
        <v>0.57432098765432094</v>
      </c>
      <c r="L66" s="226">
        <f t="shared" si="10"/>
        <v>0</v>
      </c>
      <c r="M66" s="260"/>
      <c r="N66" s="226">
        <f>SUM(H66*'Outside M25 '!$J$30+'Outside M25 '!$J$34+'Postcodes tariff'!L66)</f>
        <v>212.07644363190883</v>
      </c>
      <c r="O66" s="226">
        <f>SUM(H66*'Outside M25 '!$K$30+'Outside M25 '!$K$34+'Postcodes tariff'!L66)</f>
        <v>233.69853418499522</v>
      </c>
      <c r="P66" s="226">
        <f>SUM(H66*'Outside M25 '!$L$30+'Outside M25 '!$L$34+'Postcodes tariff'!L66)</f>
        <v>257.92455428178539</v>
      </c>
      <c r="Q66" s="261">
        <f>SUM(H66*'Outside M25 '!$M$30+'Outside M25 '!$M$34+'Postcodes tariff'!L66)</f>
        <v>279.67758936524217</v>
      </c>
      <c r="R66" s="336"/>
      <c r="S66" s="336"/>
    </row>
    <row r="67" spans="1:19" s="263" customFormat="1" x14ac:dyDescent="0.25">
      <c r="A67" s="254" t="s">
        <v>2921</v>
      </c>
      <c r="B67" s="255"/>
      <c r="C67" s="256" t="s">
        <v>53</v>
      </c>
      <c r="D67" s="257">
        <v>52.479312999999998</v>
      </c>
      <c r="E67" s="257">
        <v>-1.8994009999999999</v>
      </c>
      <c r="F67" s="459">
        <v>1</v>
      </c>
      <c r="G67" s="459">
        <v>1</v>
      </c>
      <c r="H67" s="258">
        <v>116.1</v>
      </c>
      <c r="I67" s="259">
        <f>SUM(H67/'Search &amp; Variables'!$E$30)</f>
        <v>2.58</v>
      </c>
      <c r="J67" s="259">
        <f t="shared" si="7"/>
        <v>5.16</v>
      </c>
      <c r="K67" s="259">
        <f t="shared" si="8"/>
        <v>0.57333333333333336</v>
      </c>
      <c r="L67" s="226">
        <f t="shared" si="10"/>
        <v>0</v>
      </c>
      <c r="M67" s="260"/>
      <c r="N67" s="226">
        <f>SUM(H67*'Outside M25 '!$J$30+'Outside M25 '!$J$34+'Postcodes tariff'!L67)</f>
        <v>211.76226053589744</v>
      </c>
      <c r="O67" s="226">
        <f>SUM(H67*'Outside M25 '!$K$30+'Outside M25 '!$K$34+'Postcodes tariff'!L67)</f>
        <v>233.3503295247863</v>
      </c>
      <c r="P67" s="226">
        <f>SUM(H67*'Outside M25 '!$L$30+'Outside M25 '!$L$34+'Postcodes tariff'!L67)</f>
        <v>257.53914916034188</v>
      </c>
      <c r="Q67" s="261">
        <f>SUM(H67*'Outside M25 '!$M$30+'Outside M25 '!$M$34+'Postcodes tariff'!L67)</f>
        <v>279.25740083589744</v>
      </c>
      <c r="R67" s="336"/>
      <c r="S67" s="336"/>
    </row>
    <row r="68" spans="1:19" s="263" customFormat="1" x14ac:dyDescent="0.25">
      <c r="A68" s="254" t="s">
        <v>2921</v>
      </c>
      <c r="B68" s="255"/>
      <c r="C68" s="256" t="s">
        <v>54</v>
      </c>
      <c r="D68" s="257">
        <v>52.516157999999997</v>
      </c>
      <c r="E68" s="257">
        <v>-1.9192769999999999</v>
      </c>
      <c r="F68" s="459">
        <v>1</v>
      </c>
      <c r="G68" s="459">
        <v>1</v>
      </c>
      <c r="H68" s="258">
        <v>117</v>
      </c>
      <c r="I68" s="259">
        <f>SUM(H68/'Search &amp; Variables'!$E$30)</f>
        <v>2.6</v>
      </c>
      <c r="J68" s="259">
        <f t="shared" si="7"/>
        <v>5.2</v>
      </c>
      <c r="K68" s="259">
        <f t="shared" si="8"/>
        <v>0.57777777777777783</v>
      </c>
      <c r="L68" s="226">
        <f t="shared" si="10"/>
        <v>0</v>
      </c>
      <c r="M68" s="260"/>
      <c r="N68" s="226">
        <f>SUM(H68*'Outside M25 '!$J$30+'Outside M25 '!$J$34+'Postcodes tariff'!L68)</f>
        <v>213.17608446794873</v>
      </c>
      <c r="O68" s="226">
        <f>SUM(H68*'Outside M25 '!$K$30+'Outside M25 '!$K$34+'Postcodes tariff'!L68)</f>
        <v>234.91725049572648</v>
      </c>
      <c r="P68" s="226">
        <f>SUM(H68*'Outside M25 '!$L$30+'Outside M25 '!$L$34+'Postcodes tariff'!L68)</f>
        <v>259.27347220683765</v>
      </c>
      <c r="Q68" s="261">
        <f>SUM(H68*'Outside M25 '!$M$30+'Outside M25 '!$M$34+'Postcodes tariff'!L68)</f>
        <v>281.14824921794877</v>
      </c>
      <c r="R68" s="336"/>
      <c r="S68" s="336"/>
    </row>
    <row r="69" spans="1:19" s="263" customFormat="1" x14ac:dyDescent="0.25">
      <c r="A69" s="254" t="s">
        <v>2921</v>
      </c>
      <c r="B69" s="255" t="s">
        <v>3439</v>
      </c>
      <c r="C69" s="256" t="s">
        <v>55</v>
      </c>
      <c r="D69" s="257">
        <v>52.509929</v>
      </c>
      <c r="E69" s="257">
        <v>-1.941478</v>
      </c>
      <c r="F69" s="459">
        <v>1</v>
      </c>
      <c r="G69" s="459">
        <v>1</v>
      </c>
      <c r="H69" s="258">
        <v>117.2</v>
      </c>
      <c r="I69" s="259">
        <f>SUM(H69/'Search &amp; Variables'!$E$30)</f>
        <v>2.6044444444444443</v>
      </c>
      <c r="J69" s="259">
        <f t="shared" si="7"/>
        <v>5.2088888888888887</v>
      </c>
      <c r="K69" s="259">
        <f t="shared" si="8"/>
        <v>0.57876543209876541</v>
      </c>
      <c r="L69" s="226">
        <f t="shared" si="10"/>
        <v>0</v>
      </c>
      <c r="M69" s="260"/>
      <c r="N69" s="226">
        <f>SUM(H69*'Outside M25 '!$J$30+'Outside M25 '!$J$34+'Postcodes tariff'!L69)</f>
        <v>213.49026756396012</v>
      </c>
      <c r="O69" s="226">
        <f>SUM(H69*'Outside M25 '!$K$30+'Outside M25 '!$K$34+'Postcodes tariff'!L69)</f>
        <v>235.26545515593543</v>
      </c>
      <c r="P69" s="226">
        <f>SUM(H69*'Outside M25 '!$L$30+'Outside M25 '!$L$34+'Postcodes tariff'!L69)</f>
        <v>259.65887732828111</v>
      </c>
      <c r="Q69" s="261">
        <f>SUM(H69*'Outside M25 '!$M$30+'Outside M25 '!$M$34+'Postcodes tariff'!L69)</f>
        <v>281.5684377472935</v>
      </c>
      <c r="R69" s="336"/>
      <c r="S69" s="336"/>
    </row>
    <row r="70" spans="1:19" s="263" customFormat="1" x14ac:dyDescent="0.25">
      <c r="A70" s="254" t="s">
        <v>2921</v>
      </c>
      <c r="B70" s="255"/>
      <c r="C70" s="256" t="s">
        <v>56</v>
      </c>
      <c r="D70" s="257">
        <v>52.526620999999999</v>
      </c>
      <c r="E70" s="257">
        <v>-1.8556029999999999</v>
      </c>
      <c r="F70" s="459">
        <v>1</v>
      </c>
      <c r="G70" s="459">
        <v>1</v>
      </c>
      <c r="H70" s="258">
        <v>115.1</v>
      </c>
      <c r="I70" s="259">
        <f>SUM(H70/'Search &amp; Variables'!$E$30)</f>
        <v>2.5577777777777775</v>
      </c>
      <c r="J70" s="259">
        <f t="shared" si="7"/>
        <v>5.115555555555555</v>
      </c>
      <c r="K70" s="259">
        <f t="shared" si="8"/>
        <v>0.56839506172839505</v>
      </c>
      <c r="L70" s="226">
        <f t="shared" si="10"/>
        <v>0</v>
      </c>
      <c r="M70" s="260"/>
      <c r="N70" s="226">
        <f>SUM(H70*'Outside M25 '!$J$30+'Outside M25 '!$J$34+'Postcodes tariff'!L70)</f>
        <v>210.19134505584046</v>
      </c>
      <c r="O70" s="226">
        <f>SUM(H70*'Outside M25 '!$K$30+'Outside M25 '!$K$34+'Postcodes tariff'!L70)</f>
        <v>231.60930622374167</v>
      </c>
      <c r="P70" s="226">
        <f>SUM(H70*'Outside M25 '!$L$30+'Outside M25 '!$L$34+'Postcodes tariff'!L70)</f>
        <v>255.61212355312443</v>
      </c>
      <c r="Q70" s="261">
        <f>SUM(H70*'Outside M25 '!$M$30+'Outside M25 '!$M$34+'Postcodes tariff'!L70)</f>
        <v>277.1564581891738</v>
      </c>
      <c r="R70" s="336"/>
      <c r="S70" s="336"/>
    </row>
    <row r="71" spans="1:19" s="263" customFormat="1" x14ac:dyDescent="0.25">
      <c r="A71" s="254" t="s">
        <v>2921</v>
      </c>
      <c r="B71" s="255"/>
      <c r="C71" s="256" t="s">
        <v>57</v>
      </c>
      <c r="D71" s="257">
        <v>52.518250999999999</v>
      </c>
      <c r="E71" s="257">
        <v>-1.825529</v>
      </c>
      <c r="F71" s="459">
        <v>1</v>
      </c>
      <c r="G71" s="459">
        <v>1</v>
      </c>
      <c r="H71" s="258">
        <v>112.2</v>
      </c>
      <c r="I71" s="259">
        <f>SUM(H71/'Search &amp; Variables'!$E$30)</f>
        <v>2.4933333333333332</v>
      </c>
      <c r="J71" s="259">
        <f t="shared" si="7"/>
        <v>4.9866666666666664</v>
      </c>
      <c r="K71" s="259">
        <f t="shared" si="8"/>
        <v>0.55407407407407405</v>
      </c>
      <c r="L71" s="226">
        <f t="shared" si="10"/>
        <v>0</v>
      </c>
      <c r="M71" s="260"/>
      <c r="N71" s="226">
        <f>SUM(H71*'Outside M25 '!$J$30+'Outside M25 '!$J$34+'Postcodes tariff'!L71)</f>
        <v>205.63569016367521</v>
      </c>
      <c r="O71" s="226">
        <f>SUM(H71*'Outside M25 '!$K$30+'Outside M25 '!$K$34+'Postcodes tariff'!L71)</f>
        <v>226.56033865071225</v>
      </c>
      <c r="P71" s="226">
        <f>SUM(H71*'Outside M25 '!$L$30+'Outside M25 '!$L$34+'Postcodes tariff'!L71)</f>
        <v>250.02374929219377</v>
      </c>
      <c r="Q71" s="261">
        <f>SUM(H71*'Outside M25 '!$M$30+'Outside M25 '!$M$34+'Postcodes tariff'!L71)</f>
        <v>271.06372451367525</v>
      </c>
      <c r="R71" s="336"/>
      <c r="S71" s="336"/>
    </row>
    <row r="72" spans="1:19" s="263" customFormat="1" x14ac:dyDescent="0.25">
      <c r="A72" s="254" t="s">
        <v>2921</v>
      </c>
      <c r="B72" s="255"/>
      <c r="C72" s="256" t="s">
        <v>58</v>
      </c>
      <c r="D72" s="257">
        <v>52.464576999999998</v>
      </c>
      <c r="E72" s="257">
        <v>-1.8370340000000001</v>
      </c>
      <c r="F72" s="459">
        <v>1</v>
      </c>
      <c r="G72" s="459">
        <v>1</v>
      </c>
      <c r="H72" s="258">
        <v>108.2</v>
      </c>
      <c r="I72" s="259">
        <f>SUM(H72/'Search &amp; Variables'!$E$30)</f>
        <v>2.4044444444444446</v>
      </c>
      <c r="J72" s="259">
        <f t="shared" si="7"/>
        <v>4.8088888888888892</v>
      </c>
      <c r="K72" s="259">
        <f t="shared" si="8"/>
        <v>0.53432098765432101</v>
      </c>
      <c r="L72" s="226">
        <f t="shared" si="10"/>
        <v>0</v>
      </c>
      <c r="M72" s="260"/>
      <c r="N72" s="226">
        <f>SUM(H72*'Outside M25 '!$J$30+'Outside M25 '!$J$34+'Postcodes tariff'!L72)</f>
        <v>199.35202824344731</v>
      </c>
      <c r="O72" s="226">
        <f>SUM(H72*'Outside M25 '!$K$30+'Outside M25 '!$K$34+'Postcodes tariff'!L72)</f>
        <v>219.59624544653371</v>
      </c>
      <c r="P72" s="226">
        <f>SUM(H72*'Outside M25 '!$L$30+'Outside M25 '!$L$34+'Postcodes tariff'!L72)</f>
        <v>242.31564686332388</v>
      </c>
      <c r="Q72" s="261">
        <f>SUM(H72*'Outside M25 '!$M$30+'Outside M25 '!$M$34+'Postcodes tariff'!L72)</f>
        <v>262.65995392678064</v>
      </c>
      <c r="R72" s="336"/>
      <c r="S72" s="336"/>
    </row>
    <row r="73" spans="1:19" s="263" customFormat="1" x14ac:dyDescent="0.25">
      <c r="A73" s="254" t="s">
        <v>2921</v>
      </c>
      <c r="B73" s="255"/>
      <c r="C73" s="256" t="s">
        <v>59</v>
      </c>
      <c r="D73" s="257">
        <v>52.462615999999997</v>
      </c>
      <c r="E73" s="257">
        <v>-1.781229</v>
      </c>
      <c r="F73" s="459">
        <v>1</v>
      </c>
      <c r="G73" s="459">
        <v>1</v>
      </c>
      <c r="H73" s="258">
        <v>106.5</v>
      </c>
      <c r="I73" s="259">
        <f>SUM(H73/'Search &amp; Variables'!$E$30)</f>
        <v>2.3666666666666667</v>
      </c>
      <c r="J73" s="259">
        <f t="shared" si="7"/>
        <v>4.7333333333333334</v>
      </c>
      <c r="K73" s="259">
        <f t="shared" si="8"/>
        <v>0.52592592592592591</v>
      </c>
      <c r="L73" s="226">
        <f t="shared" si="10"/>
        <v>0</v>
      </c>
      <c r="M73" s="260"/>
      <c r="N73" s="226">
        <f>SUM(H73*'Outside M25 '!$J$30+'Outside M25 '!$J$34+'Postcodes tariff'!L73)</f>
        <v>196.68147192735043</v>
      </c>
      <c r="O73" s="226">
        <f>SUM(H73*'Outside M25 '!$K$30+'Outside M25 '!$K$34+'Postcodes tariff'!L73)</f>
        <v>216.63650583475783</v>
      </c>
      <c r="P73" s="226">
        <f>SUM(H73*'Outside M25 '!$L$30+'Outside M25 '!$L$34+'Postcodes tariff'!L73)</f>
        <v>239.03970333105417</v>
      </c>
      <c r="Q73" s="261">
        <f>SUM(H73*'Outside M25 '!$M$30+'Outside M25 '!$M$34+'Postcodes tariff'!L73)</f>
        <v>259.08835142735046</v>
      </c>
      <c r="R73" s="336"/>
      <c r="S73" s="336"/>
    </row>
    <row r="74" spans="1:19" s="263" customFormat="1" x14ac:dyDescent="0.25">
      <c r="A74" s="254" t="s">
        <v>2921</v>
      </c>
      <c r="B74" s="255"/>
      <c r="C74" s="256" t="s">
        <v>60</v>
      </c>
      <c r="D74" s="257">
        <v>52.443168</v>
      </c>
      <c r="E74" s="257">
        <v>-1.821618</v>
      </c>
      <c r="F74" s="459">
        <v>1</v>
      </c>
      <c r="G74" s="459">
        <v>1</v>
      </c>
      <c r="H74" s="258">
        <v>104.3</v>
      </c>
      <c r="I74" s="259">
        <f>SUM(H74/'Search &amp; Variables'!$E$30)</f>
        <v>2.3177777777777777</v>
      </c>
      <c r="J74" s="259">
        <f t="shared" si="7"/>
        <v>4.6355555555555554</v>
      </c>
      <c r="K74" s="259">
        <f t="shared" si="8"/>
        <v>0.5150617283950617</v>
      </c>
      <c r="L74" s="226">
        <f t="shared" si="10"/>
        <v>0</v>
      </c>
      <c r="M74" s="260"/>
      <c r="N74" s="226">
        <f>SUM(H74*'Outside M25 '!$J$30+'Outside M25 '!$J$34+'Postcodes tariff'!L74)</f>
        <v>193.22545787122507</v>
      </c>
      <c r="O74" s="226">
        <f>SUM(H74*'Outside M25 '!$K$30+'Outside M25 '!$K$34+'Postcodes tariff'!L74)</f>
        <v>212.80625457245961</v>
      </c>
      <c r="P74" s="226">
        <f>SUM(H74*'Outside M25 '!$L$30+'Outside M25 '!$L$34+'Postcodes tariff'!L74)</f>
        <v>234.80024699517571</v>
      </c>
      <c r="Q74" s="261">
        <f>SUM(H74*'Outside M25 '!$M$30+'Outside M25 '!$M$34+'Postcodes tariff'!L74)</f>
        <v>254.4662776045584</v>
      </c>
      <c r="R74" s="336"/>
      <c r="S74" s="336"/>
    </row>
    <row r="75" spans="1:19" s="263" customFormat="1" x14ac:dyDescent="0.25">
      <c r="A75" s="254" t="s">
        <v>2921</v>
      </c>
      <c r="B75" s="255"/>
      <c r="C75" s="256" t="s">
        <v>61</v>
      </c>
      <c r="D75" s="257">
        <v>52.426758</v>
      </c>
      <c r="E75" s="257">
        <v>-1.8397600000000001</v>
      </c>
      <c r="F75" s="459">
        <v>1</v>
      </c>
      <c r="G75" s="459">
        <v>1</v>
      </c>
      <c r="H75" s="258">
        <v>101.7</v>
      </c>
      <c r="I75" s="259">
        <f>SUM(H75/'Search &amp; Variables'!$E$30)</f>
        <v>2.2600000000000002</v>
      </c>
      <c r="J75" s="259">
        <f t="shared" si="7"/>
        <v>4.5200000000000005</v>
      </c>
      <c r="K75" s="259">
        <f t="shared" si="8"/>
        <v>0.50222222222222224</v>
      </c>
      <c r="L75" s="226">
        <f t="shared" si="10"/>
        <v>0</v>
      </c>
      <c r="M75" s="260"/>
      <c r="N75" s="226">
        <f>SUM(H75*'Outside M25 '!$J$30+'Outside M25 '!$J$34+'Postcodes tariff'!L75)</f>
        <v>189.14107762307694</v>
      </c>
      <c r="O75" s="226">
        <f>SUM(H75*'Outside M25 '!$K$30+'Outside M25 '!$K$34+'Postcodes tariff'!L75)</f>
        <v>208.27959398974357</v>
      </c>
      <c r="P75" s="226">
        <f>SUM(H75*'Outside M25 '!$L$30+'Outside M25 '!$L$34+'Postcodes tariff'!L75)</f>
        <v>229.78998041641029</v>
      </c>
      <c r="Q75" s="261">
        <f>SUM(H75*'Outside M25 '!$M$30+'Outside M25 '!$M$34+'Postcodes tariff'!L75)</f>
        <v>249.00382672307694</v>
      </c>
      <c r="R75" s="336"/>
      <c r="S75" s="336"/>
    </row>
    <row r="76" spans="1:19" s="263" customFormat="1" x14ac:dyDescent="0.25">
      <c r="A76" s="254" t="s">
        <v>2921</v>
      </c>
      <c r="B76" s="255"/>
      <c r="C76" s="256" t="s">
        <v>62</v>
      </c>
      <c r="D76" s="257">
        <v>52.435940000000002</v>
      </c>
      <c r="E76" s="257">
        <v>-1.944866</v>
      </c>
      <c r="F76" s="459">
        <v>1</v>
      </c>
      <c r="G76" s="459">
        <v>1</v>
      </c>
      <c r="H76" s="258">
        <v>107.7</v>
      </c>
      <c r="I76" s="259">
        <f>SUM(H76/'Search &amp; Variables'!$E$30)</f>
        <v>2.3933333333333335</v>
      </c>
      <c r="J76" s="259">
        <f t="shared" si="7"/>
        <v>4.7866666666666671</v>
      </c>
      <c r="K76" s="259">
        <f t="shared" si="8"/>
        <v>0.53185185185185191</v>
      </c>
      <c r="L76" s="226">
        <f t="shared" si="10"/>
        <v>0</v>
      </c>
      <c r="M76" s="260"/>
      <c r="N76" s="226">
        <f>SUM(H76*'Outside M25 '!$J$30+'Outside M25 '!$J$34+'Postcodes tariff'!L76)</f>
        <v>198.5665705034188</v>
      </c>
      <c r="O76" s="226">
        <f>SUM(H76*'Outside M25 '!$K$30+'Outside M25 '!$K$34+'Postcodes tariff'!L76)</f>
        <v>218.72573379601138</v>
      </c>
      <c r="P76" s="226">
        <f>SUM(H76*'Outside M25 '!$L$30+'Outside M25 '!$L$34+'Postcodes tariff'!L76)</f>
        <v>241.35213405971513</v>
      </c>
      <c r="Q76" s="261">
        <f>SUM(H76*'Outside M25 '!$M$30+'Outside M25 '!$M$34+'Postcodes tariff'!L76)</f>
        <v>261.60948260341883</v>
      </c>
      <c r="R76" s="336"/>
      <c r="S76" s="336"/>
    </row>
    <row r="77" spans="1:19" s="263" customFormat="1" x14ac:dyDescent="0.25">
      <c r="A77" s="254" t="s">
        <v>2921</v>
      </c>
      <c r="B77" s="255"/>
      <c r="C77" s="256" t="s">
        <v>63</v>
      </c>
      <c r="D77" s="257">
        <v>52.480607999999997</v>
      </c>
      <c r="E77" s="257">
        <v>-1.9036120000000001</v>
      </c>
      <c r="F77" s="459">
        <v>1</v>
      </c>
      <c r="G77" s="459">
        <v>1</v>
      </c>
      <c r="H77" s="258">
        <v>115.9</v>
      </c>
      <c r="I77" s="259">
        <f>SUM(H77/'Search &amp; Variables'!$E$30)</f>
        <v>2.5755555555555558</v>
      </c>
      <c r="J77" s="259">
        <f t="shared" si="7"/>
        <v>5.1511111111111116</v>
      </c>
      <c r="K77" s="259">
        <f t="shared" si="8"/>
        <v>0.57234567901234579</v>
      </c>
      <c r="L77" s="226">
        <f t="shared" si="10"/>
        <v>0</v>
      </c>
      <c r="M77" s="260"/>
      <c r="N77" s="226">
        <f>SUM(H77*'Outside M25 '!$J$30+'Outside M25 '!$J$34+'Postcodes tariff'!L77)</f>
        <v>211.44807743988605</v>
      </c>
      <c r="O77" s="226">
        <f>SUM(H77*'Outside M25 '!$K$30+'Outside M25 '!$K$34+'Postcodes tariff'!L77)</f>
        <v>233.00212486457738</v>
      </c>
      <c r="P77" s="226">
        <f>SUM(H77*'Outside M25 '!$L$30+'Outside M25 '!$L$34+'Postcodes tariff'!L77)</f>
        <v>257.15374403889842</v>
      </c>
      <c r="Q77" s="261">
        <f>SUM(H77*'Outside M25 '!$M$30+'Outside M25 '!$M$34+'Postcodes tariff'!L77)</f>
        <v>278.83721230655277</v>
      </c>
      <c r="R77" s="336"/>
      <c r="S77" s="336"/>
    </row>
    <row r="78" spans="1:19" s="263" customFormat="1" x14ac:dyDescent="0.25">
      <c r="A78" s="254" t="s">
        <v>2921</v>
      </c>
      <c r="B78" s="255"/>
      <c r="C78" s="256" t="s">
        <v>64</v>
      </c>
      <c r="D78" s="257">
        <v>52.421011999999997</v>
      </c>
      <c r="E78" s="257">
        <v>-1.925162</v>
      </c>
      <c r="F78" s="459">
        <v>1</v>
      </c>
      <c r="G78" s="459">
        <v>1</v>
      </c>
      <c r="H78" s="258">
        <v>105.8</v>
      </c>
      <c r="I78" s="259">
        <f>SUM(H78/'Search &amp; Variables'!$E$30)</f>
        <v>2.3511111111111109</v>
      </c>
      <c r="J78" s="259">
        <f t="shared" si="7"/>
        <v>4.7022222222222219</v>
      </c>
      <c r="K78" s="259">
        <f t="shared" si="8"/>
        <v>0.52246913580246912</v>
      </c>
      <c r="L78" s="226">
        <f t="shared" si="10"/>
        <v>0</v>
      </c>
      <c r="M78" s="260"/>
      <c r="N78" s="226">
        <f>SUM(H78*'Outside M25 '!$J$30+'Outside M25 '!$J$34+'Postcodes tariff'!L78)</f>
        <v>195.58183109131053</v>
      </c>
      <c r="O78" s="226">
        <f>SUM(H78*'Outside M25 '!$K$30+'Outside M25 '!$K$34+'Postcodes tariff'!L78)</f>
        <v>215.41778952402657</v>
      </c>
      <c r="P78" s="226">
        <f>SUM(H78*'Outside M25 '!$L$30+'Outside M25 '!$L$34+'Postcodes tariff'!L78)</f>
        <v>237.69078540600194</v>
      </c>
      <c r="Q78" s="261">
        <f>SUM(H78*'Outside M25 '!$M$30+'Outside M25 '!$M$34+'Postcodes tariff'!L78)</f>
        <v>257.61769157464391</v>
      </c>
      <c r="R78" s="336"/>
      <c r="S78" s="336"/>
    </row>
    <row r="79" spans="1:19" s="263" customFormat="1" x14ac:dyDescent="0.25">
      <c r="A79" s="254" t="s">
        <v>2921</v>
      </c>
      <c r="B79" s="255"/>
      <c r="C79" s="256" t="s">
        <v>65</v>
      </c>
      <c r="D79" s="257">
        <v>52.410196999999997</v>
      </c>
      <c r="E79" s="257">
        <v>-1.9744159999999999</v>
      </c>
      <c r="F79" s="459">
        <v>1</v>
      </c>
      <c r="G79" s="459">
        <v>1</v>
      </c>
      <c r="H79" s="258">
        <v>105.1</v>
      </c>
      <c r="I79" s="259">
        <f>SUM(H79/'Search &amp; Variables'!$E$30)</f>
        <v>2.3355555555555556</v>
      </c>
      <c r="J79" s="259">
        <f t="shared" si="7"/>
        <v>4.6711111111111112</v>
      </c>
      <c r="K79" s="259">
        <f t="shared" si="8"/>
        <v>0.51901234567901233</v>
      </c>
      <c r="L79" s="226">
        <f t="shared" si="10"/>
        <v>0</v>
      </c>
      <c r="M79" s="260"/>
      <c r="N79" s="226">
        <f>SUM(H79*'Outside M25 '!$J$30+'Outside M25 '!$J$34+'Postcodes tariff'!L79)</f>
        <v>194.48219025527064</v>
      </c>
      <c r="O79" s="226">
        <f>SUM(H79*'Outside M25 '!$K$30+'Outside M25 '!$K$34+'Postcodes tariff'!L79)</f>
        <v>214.19907321329532</v>
      </c>
      <c r="P79" s="226">
        <f>SUM(H79*'Outside M25 '!$L$30+'Outside M25 '!$L$34+'Postcodes tariff'!L79)</f>
        <v>236.3418674809497</v>
      </c>
      <c r="Q79" s="261">
        <f>SUM(H79*'Outside M25 '!$M$30+'Outside M25 '!$M$34+'Postcodes tariff'!L79)</f>
        <v>256.14703172193731</v>
      </c>
      <c r="R79" s="336"/>
      <c r="S79" s="336"/>
    </row>
    <row r="80" spans="1:19" s="263" customFormat="1" x14ac:dyDescent="0.25">
      <c r="A80" s="254" t="s">
        <v>2921</v>
      </c>
      <c r="B80" s="255"/>
      <c r="C80" s="256" t="s">
        <v>66</v>
      </c>
      <c r="D80" s="257">
        <v>52.437666</v>
      </c>
      <c r="E80" s="257">
        <v>-2.001487</v>
      </c>
      <c r="F80" s="459">
        <v>1</v>
      </c>
      <c r="G80" s="459">
        <v>1</v>
      </c>
      <c r="H80" s="258">
        <v>115.7</v>
      </c>
      <c r="I80" s="259">
        <f>SUM(H80/'Search &amp; Variables'!$E$30)</f>
        <v>2.5711111111111111</v>
      </c>
      <c r="J80" s="259">
        <f t="shared" si="7"/>
        <v>5.1422222222222222</v>
      </c>
      <c r="K80" s="259">
        <f t="shared" si="8"/>
        <v>0.57135802469135799</v>
      </c>
      <c r="L80" s="226">
        <f t="shared" si="10"/>
        <v>0</v>
      </c>
      <c r="M80" s="260"/>
      <c r="N80" s="226">
        <f>SUM(H80*'Outside M25 '!$J$30+'Outside M25 '!$J$34+'Postcodes tariff'!L80)</f>
        <v>211.13389434387466</v>
      </c>
      <c r="O80" s="226">
        <f>SUM(H80*'Outside M25 '!$K$30+'Outside M25 '!$K$34+'Postcodes tariff'!L80)</f>
        <v>232.65392020436846</v>
      </c>
      <c r="P80" s="226">
        <f>SUM(H80*'Outside M25 '!$L$30+'Outside M25 '!$L$34+'Postcodes tariff'!L80)</f>
        <v>256.76833891745491</v>
      </c>
      <c r="Q80" s="261">
        <f>SUM(H80*'Outside M25 '!$M$30+'Outside M25 '!$M$34+'Postcodes tariff'!L80)</f>
        <v>278.41702377720799</v>
      </c>
      <c r="R80" s="336"/>
      <c r="S80" s="336"/>
    </row>
    <row r="81" spans="1:19" s="263" customFormat="1" x14ac:dyDescent="0.25">
      <c r="A81" s="254" t="s">
        <v>2921</v>
      </c>
      <c r="B81" s="255"/>
      <c r="C81" s="256" t="s">
        <v>67</v>
      </c>
      <c r="D81" s="257">
        <v>52.477125999999998</v>
      </c>
      <c r="E81" s="257">
        <v>-1.7889980000000001</v>
      </c>
      <c r="F81" s="459">
        <v>1</v>
      </c>
      <c r="G81" s="459">
        <v>1</v>
      </c>
      <c r="H81" s="258">
        <v>108.4</v>
      </c>
      <c r="I81" s="259">
        <f>SUM(H81/'Search &amp; Variables'!$E$30)</f>
        <v>2.4088888888888889</v>
      </c>
      <c r="J81" s="259">
        <f t="shared" si="7"/>
        <v>4.8177777777777777</v>
      </c>
      <c r="K81" s="259">
        <f t="shared" si="8"/>
        <v>0.53530864197530859</v>
      </c>
      <c r="L81" s="226">
        <f t="shared" si="10"/>
        <v>0</v>
      </c>
      <c r="M81" s="260"/>
      <c r="N81" s="226">
        <f>SUM(H81*'Outside M25 '!$J$30+'Outside M25 '!$J$34+'Postcodes tariff'!L81)</f>
        <v>199.6662113394587</v>
      </c>
      <c r="O81" s="226">
        <f>SUM(H81*'Outside M25 '!$K$30+'Outside M25 '!$K$34+'Postcodes tariff'!L81)</f>
        <v>219.94445010674264</v>
      </c>
      <c r="P81" s="226">
        <f>SUM(H81*'Outside M25 '!$L$30+'Outside M25 '!$L$34+'Postcodes tariff'!L81)</f>
        <v>242.70105198476739</v>
      </c>
      <c r="Q81" s="261">
        <f>SUM(H81*'Outside M25 '!$M$30+'Outside M25 '!$M$34+'Postcodes tariff'!L81)</f>
        <v>263.08014245612537</v>
      </c>
      <c r="R81" s="336"/>
      <c r="S81" s="336"/>
    </row>
    <row r="82" spans="1:19" s="263" customFormat="1" x14ac:dyDescent="0.25">
      <c r="A82" s="254" t="s">
        <v>2921</v>
      </c>
      <c r="B82" s="255"/>
      <c r="C82" s="256" t="s">
        <v>68</v>
      </c>
      <c r="D82" s="257">
        <v>52.494359000000003</v>
      </c>
      <c r="E82" s="257">
        <v>-1.785307</v>
      </c>
      <c r="F82" s="459">
        <v>1</v>
      </c>
      <c r="G82" s="459">
        <v>1</v>
      </c>
      <c r="H82" s="258">
        <v>111.7</v>
      </c>
      <c r="I82" s="259">
        <f>SUM(H82/'Search &amp; Variables'!$E$30)</f>
        <v>2.4822222222222221</v>
      </c>
      <c r="J82" s="259">
        <f t="shared" si="7"/>
        <v>4.9644444444444442</v>
      </c>
      <c r="K82" s="259">
        <f t="shared" si="8"/>
        <v>0.55160493827160495</v>
      </c>
      <c r="L82" s="226">
        <f t="shared" si="10"/>
        <v>0</v>
      </c>
      <c r="M82" s="260"/>
      <c r="N82" s="226">
        <f>SUM(H82*'Outside M25 '!$J$30+'Outside M25 '!$J$34+'Postcodes tariff'!L82)</f>
        <v>204.85023242364673</v>
      </c>
      <c r="O82" s="226">
        <f>SUM(H82*'Outside M25 '!$K$30+'Outside M25 '!$K$34+'Postcodes tariff'!L82)</f>
        <v>225.68982700018992</v>
      </c>
      <c r="P82" s="226">
        <f>SUM(H82*'Outside M25 '!$L$30+'Outside M25 '!$L$34+'Postcodes tariff'!L82)</f>
        <v>249.06023648858505</v>
      </c>
      <c r="Q82" s="261">
        <f>SUM(H82*'Outside M25 '!$M$30+'Outside M25 '!$M$34+'Postcodes tariff'!L82)</f>
        <v>270.01325319031343</v>
      </c>
      <c r="R82" s="336"/>
      <c r="S82" s="336"/>
    </row>
    <row r="83" spans="1:19" s="263" customFormat="1" x14ac:dyDescent="0.25">
      <c r="A83" s="254" t="s">
        <v>2921</v>
      </c>
      <c r="B83" s="255"/>
      <c r="C83" s="256" t="s">
        <v>69</v>
      </c>
      <c r="D83" s="257">
        <v>52.518320000000003</v>
      </c>
      <c r="E83" s="257">
        <v>-1.7885070000000001</v>
      </c>
      <c r="F83" s="459">
        <v>1</v>
      </c>
      <c r="G83" s="459">
        <v>1</v>
      </c>
      <c r="H83" s="258">
        <v>111.3</v>
      </c>
      <c r="I83" s="259">
        <f>SUM(H83/'Search &amp; Variables'!$E$30)</f>
        <v>2.4733333333333332</v>
      </c>
      <c r="J83" s="259">
        <f t="shared" si="7"/>
        <v>4.9466666666666663</v>
      </c>
      <c r="K83" s="259">
        <f t="shared" si="8"/>
        <v>0.54962962962962958</v>
      </c>
      <c r="L83" s="226">
        <f t="shared" si="10"/>
        <v>0</v>
      </c>
      <c r="M83" s="260"/>
      <c r="N83" s="226">
        <f>SUM(H83*'Outside M25 '!$J$30+'Outside M25 '!$J$34+'Postcodes tariff'!L83)</f>
        <v>204.22186623162392</v>
      </c>
      <c r="O83" s="226">
        <f>SUM(H83*'Outside M25 '!$K$30+'Outside M25 '!$K$34+'Postcodes tariff'!L83)</f>
        <v>224.99341767977205</v>
      </c>
      <c r="P83" s="226">
        <f>SUM(H83*'Outside M25 '!$L$30+'Outside M25 '!$L$34+'Postcodes tariff'!L83)</f>
        <v>248.28942624569802</v>
      </c>
      <c r="Q83" s="261">
        <f>SUM(H83*'Outside M25 '!$M$30+'Outside M25 '!$M$34+'Postcodes tariff'!L83)</f>
        <v>269.17287613162398</v>
      </c>
      <c r="R83" s="336"/>
      <c r="S83" s="336"/>
    </row>
    <row r="84" spans="1:19" s="263" customFormat="1" x14ac:dyDescent="0.25">
      <c r="A84" s="254" t="s">
        <v>2921</v>
      </c>
      <c r="B84" s="255"/>
      <c r="C84" s="256" t="s">
        <v>70</v>
      </c>
      <c r="D84" s="257">
        <v>52.500332999999998</v>
      </c>
      <c r="E84" s="257">
        <v>-1.7841100000000001</v>
      </c>
      <c r="F84" s="459">
        <v>1</v>
      </c>
      <c r="G84" s="459">
        <v>1</v>
      </c>
      <c r="H84" s="258">
        <v>111.8</v>
      </c>
      <c r="I84" s="259">
        <f>SUM(H84/'Search &amp; Variables'!$E$30)</f>
        <v>2.4844444444444442</v>
      </c>
      <c r="J84" s="259">
        <f t="shared" si="7"/>
        <v>4.9688888888888885</v>
      </c>
      <c r="K84" s="259">
        <f t="shared" si="8"/>
        <v>0.55209876543209868</v>
      </c>
      <c r="L84" s="226">
        <f t="shared" si="10"/>
        <v>0</v>
      </c>
      <c r="M84" s="260"/>
      <c r="N84" s="226">
        <f>SUM(H84*'Outside M25 '!$J$30+'Outside M25 '!$J$34+'Postcodes tariff'!L84)</f>
        <v>205.00732397165243</v>
      </c>
      <c r="O84" s="226">
        <f>SUM(H84*'Outside M25 '!$K$30+'Outside M25 '!$K$34+'Postcodes tariff'!L84)</f>
        <v>225.86392933029438</v>
      </c>
      <c r="P84" s="226">
        <f>SUM(H84*'Outside M25 '!$L$30+'Outside M25 '!$L$34+'Postcodes tariff'!L84)</f>
        <v>249.25293904930678</v>
      </c>
      <c r="Q84" s="261">
        <f>SUM(H84*'Outside M25 '!$M$30+'Outside M25 '!$M$34+'Postcodes tariff'!L84)</f>
        <v>270.2233474549858</v>
      </c>
      <c r="R84" s="336"/>
      <c r="S84" s="336"/>
    </row>
    <row r="85" spans="1:19" s="263" customFormat="1" x14ac:dyDescent="0.25">
      <c r="A85" s="254" t="s">
        <v>2921</v>
      </c>
      <c r="B85" s="255" t="s">
        <v>3621</v>
      </c>
      <c r="C85" s="256" t="s">
        <v>71</v>
      </c>
      <c r="D85" s="257">
        <v>52.477490000000003</v>
      </c>
      <c r="E85" s="257">
        <v>-1.7536719999999999</v>
      </c>
      <c r="F85" s="459">
        <v>1</v>
      </c>
      <c r="G85" s="459">
        <v>1</v>
      </c>
      <c r="H85" s="258">
        <v>106.2</v>
      </c>
      <c r="I85" s="259">
        <f>SUM(H85/'Search &amp; Variables'!$E$30)</f>
        <v>2.36</v>
      </c>
      <c r="J85" s="259">
        <f t="shared" si="7"/>
        <v>4.72</v>
      </c>
      <c r="K85" s="259">
        <f t="shared" si="8"/>
        <v>0.52444444444444438</v>
      </c>
      <c r="L85" s="226">
        <f t="shared" si="10"/>
        <v>0</v>
      </c>
      <c r="M85" s="260"/>
      <c r="N85" s="226">
        <f>SUM(H85*'Outside M25 '!$J$30+'Outside M25 '!$J$34+'Postcodes tariff'!L85)</f>
        <v>196.21019728333334</v>
      </c>
      <c r="O85" s="226">
        <f>SUM(H85*'Outside M25 '!$K$30+'Outside M25 '!$K$34+'Postcodes tariff'!L85)</f>
        <v>216.11419884444445</v>
      </c>
      <c r="P85" s="226">
        <f>SUM(H85*'Outside M25 '!$L$30+'Outside M25 '!$L$34+'Postcodes tariff'!L85)</f>
        <v>238.46159564888893</v>
      </c>
      <c r="Q85" s="261">
        <f>SUM(H85*'Outside M25 '!$M$30+'Outside M25 '!$M$34+'Postcodes tariff'!L85)</f>
        <v>258.45806863333337</v>
      </c>
      <c r="R85" s="336"/>
      <c r="S85" s="336"/>
    </row>
    <row r="86" spans="1:19" s="263" customFormat="1" x14ac:dyDescent="0.25">
      <c r="A86" s="254" t="s">
        <v>2921</v>
      </c>
      <c r="B86" s="255"/>
      <c r="C86" s="256" t="s">
        <v>72</v>
      </c>
      <c r="D86" s="257">
        <v>52.396208000000001</v>
      </c>
      <c r="E86" s="257">
        <v>-1.926215</v>
      </c>
      <c r="F86" s="459">
        <v>1</v>
      </c>
      <c r="G86" s="459">
        <v>1</v>
      </c>
      <c r="H86" s="258">
        <v>101.7</v>
      </c>
      <c r="I86" s="259">
        <f>SUM(H86/'Search &amp; Variables'!$E$30)</f>
        <v>2.2600000000000002</v>
      </c>
      <c r="J86" s="259">
        <f t="shared" si="7"/>
        <v>4.5200000000000005</v>
      </c>
      <c r="K86" s="259">
        <f t="shared" si="8"/>
        <v>0.50222222222222224</v>
      </c>
      <c r="L86" s="226">
        <f t="shared" si="10"/>
        <v>0</v>
      </c>
      <c r="M86" s="260"/>
      <c r="N86" s="226">
        <f>SUM(H86*'Outside M25 '!$J$30+'Outside M25 '!$J$34+'Postcodes tariff'!L86)</f>
        <v>189.14107762307694</v>
      </c>
      <c r="O86" s="226">
        <f>SUM(H86*'Outside M25 '!$K$30+'Outside M25 '!$K$34+'Postcodes tariff'!L86)</f>
        <v>208.27959398974357</v>
      </c>
      <c r="P86" s="226">
        <f>SUM(H86*'Outside M25 '!$L$30+'Outside M25 '!$L$34+'Postcodes tariff'!L86)</f>
        <v>229.78998041641029</v>
      </c>
      <c r="Q86" s="261">
        <f>SUM(H86*'Outside M25 '!$M$30+'Outside M25 '!$M$34+'Postcodes tariff'!L86)</f>
        <v>249.00382672307694</v>
      </c>
      <c r="R86" s="336"/>
      <c r="S86" s="336"/>
    </row>
    <row r="87" spans="1:19" s="263" customFormat="1" x14ac:dyDescent="0.25">
      <c r="A87" s="254" t="s">
        <v>2921</v>
      </c>
      <c r="B87" s="255"/>
      <c r="C87" s="256" t="s">
        <v>73</v>
      </c>
      <c r="D87" s="257">
        <v>52.483372000000003</v>
      </c>
      <c r="E87" s="257">
        <v>-1.8907449999999999</v>
      </c>
      <c r="F87" s="459">
        <v>1</v>
      </c>
      <c r="G87" s="459">
        <v>1</v>
      </c>
      <c r="H87" s="258">
        <v>115.6</v>
      </c>
      <c r="I87" s="259">
        <f>SUM(H87/'Search &amp; Variables'!$E$30)</f>
        <v>2.5688888888888886</v>
      </c>
      <c r="J87" s="259">
        <f t="shared" si="7"/>
        <v>5.1377777777777771</v>
      </c>
      <c r="K87" s="259">
        <f t="shared" si="8"/>
        <v>0.57086419753086415</v>
      </c>
      <c r="L87" s="226">
        <f t="shared" si="10"/>
        <v>0</v>
      </c>
      <c r="M87" s="260"/>
      <c r="N87" s="226">
        <f>SUM(H87*'Outside M25 '!$J$30+'Outside M25 '!$J$34+'Postcodes tariff'!L87)</f>
        <v>210.97680279586893</v>
      </c>
      <c r="O87" s="226">
        <f>SUM(H87*'Outside M25 '!$K$30+'Outside M25 '!$K$34+'Postcodes tariff'!L87)</f>
        <v>232.47981787426397</v>
      </c>
      <c r="P87" s="226">
        <f>SUM(H87*'Outside M25 '!$L$30+'Outside M25 '!$L$34+'Postcodes tariff'!L87)</f>
        <v>256.57563635673313</v>
      </c>
      <c r="Q87" s="261">
        <f>SUM(H87*'Outside M25 '!$M$30+'Outside M25 '!$M$34+'Postcodes tariff'!L87)</f>
        <v>278.20692951253562</v>
      </c>
      <c r="R87" s="336"/>
      <c r="S87" s="336"/>
    </row>
    <row r="88" spans="1:19" s="263" customFormat="1" x14ac:dyDescent="0.25">
      <c r="A88" s="254" t="s">
        <v>2921</v>
      </c>
      <c r="B88" s="255"/>
      <c r="C88" s="256" t="s">
        <v>74</v>
      </c>
      <c r="D88" s="257">
        <v>52.462521000000002</v>
      </c>
      <c r="E88" s="257">
        <v>-1.727142</v>
      </c>
      <c r="F88" s="459">
        <v>1</v>
      </c>
      <c r="G88" s="459">
        <v>1</v>
      </c>
      <c r="H88" s="258">
        <v>103.6</v>
      </c>
      <c r="I88" s="259">
        <f>SUM(H88/'Search &amp; Variables'!$E$30)</f>
        <v>2.3022222222222219</v>
      </c>
      <c r="J88" s="259">
        <f t="shared" si="7"/>
        <v>4.6044444444444439</v>
      </c>
      <c r="K88" s="259">
        <f t="shared" si="8"/>
        <v>0.51160493827160491</v>
      </c>
      <c r="L88" s="226">
        <f t="shared" si="10"/>
        <v>0</v>
      </c>
      <c r="M88" s="260"/>
      <c r="N88" s="226">
        <f>SUM(H88*'Outside M25 '!$J$30+'Outside M25 '!$J$34+'Postcodes tariff'!L88)</f>
        <v>192.12581703518518</v>
      </c>
      <c r="O88" s="226">
        <f>SUM(H88*'Outside M25 '!$K$30+'Outside M25 '!$K$34+'Postcodes tariff'!L88)</f>
        <v>211.58753826172838</v>
      </c>
      <c r="P88" s="226">
        <f>SUM(H88*'Outside M25 '!$L$30+'Outside M25 '!$L$34+'Postcodes tariff'!L88)</f>
        <v>233.45132907012348</v>
      </c>
      <c r="Q88" s="261">
        <f>SUM(H88*'Outside M25 '!$M$30+'Outside M25 '!$M$34+'Postcodes tariff'!L88)</f>
        <v>252.99561775185185</v>
      </c>
      <c r="R88" s="336"/>
      <c r="S88" s="336"/>
    </row>
    <row r="89" spans="1:19" s="263" customFormat="1" x14ac:dyDescent="0.25">
      <c r="A89" s="254" t="s">
        <v>2921</v>
      </c>
      <c r="B89" s="255"/>
      <c r="C89" s="256" t="s">
        <v>75</v>
      </c>
      <c r="D89" s="257">
        <v>52.531917</v>
      </c>
      <c r="E89" s="257">
        <v>-1.910954</v>
      </c>
      <c r="F89" s="459">
        <v>1</v>
      </c>
      <c r="G89" s="459">
        <v>1</v>
      </c>
      <c r="H89" s="258">
        <v>119.3</v>
      </c>
      <c r="I89" s="259">
        <f>SUM(H89/'Search &amp; Variables'!$E$30)</f>
        <v>2.6511111111111112</v>
      </c>
      <c r="J89" s="259">
        <f t="shared" si="7"/>
        <v>5.3022222222222224</v>
      </c>
      <c r="K89" s="259">
        <f t="shared" si="8"/>
        <v>0.58913580246913577</v>
      </c>
      <c r="L89" s="226">
        <f t="shared" si="10"/>
        <v>0</v>
      </c>
      <c r="M89" s="260"/>
      <c r="N89" s="226">
        <f>SUM(H89*'Outside M25 '!$J$30+'Outside M25 '!$J$34+'Postcodes tariff'!L89)</f>
        <v>216.78919007207978</v>
      </c>
      <c r="O89" s="226">
        <f>SUM(H89*'Outside M25 '!$K$30+'Outside M25 '!$K$34+'Postcodes tariff'!L89)</f>
        <v>238.92160408812913</v>
      </c>
      <c r="P89" s="226">
        <f>SUM(H89*'Outside M25 '!$L$30+'Outside M25 '!$L$34+'Postcodes tariff'!L89)</f>
        <v>263.70563110343784</v>
      </c>
      <c r="Q89" s="261">
        <f>SUM(H89*'Outside M25 '!$M$30+'Outside M25 '!$M$34+'Postcodes tariff'!L89)</f>
        <v>285.98041730541314</v>
      </c>
      <c r="R89" s="336"/>
      <c r="S89" s="336"/>
    </row>
    <row r="90" spans="1:19" s="263" customFormat="1" x14ac:dyDescent="0.25">
      <c r="A90" s="254" t="s">
        <v>2921</v>
      </c>
      <c r="B90" s="255"/>
      <c r="C90" s="256" t="s">
        <v>76</v>
      </c>
      <c r="D90" s="257">
        <v>52.548295000000003</v>
      </c>
      <c r="E90" s="257">
        <v>-1.9242349999999999</v>
      </c>
      <c r="F90" s="459">
        <v>1</v>
      </c>
      <c r="G90" s="459">
        <v>1</v>
      </c>
      <c r="H90" s="258">
        <v>118.1</v>
      </c>
      <c r="I90" s="259">
        <f>SUM(H90/'Search &amp; Variables'!$E$30)</f>
        <v>2.6244444444444444</v>
      </c>
      <c r="J90" s="259">
        <f t="shared" si="7"/>
        <v>5.2488888888888887</v>
      </c>
      <c r="K90" s="259">
        <f t="shared" si="8"/>
        <v>0.58320987654320988</v>
      </c>
      <c r="L90" s="226">
        <f t="shared" si="10"/>
        <v>0</v>
      </c>
      <c r="M90" s="260"/>
      <c r="N90" s="226">
        <f>SUM(H90*'Outside M25 '!$J$30+'Outside M25 '!$J$34+'Postcodes tariff'!L90)</f>
        <v>214.90409149601138</v>
      </c>
      <c r="O90" s="226">
        <f>SUM(H90*'Outside M25 '!$K$30+'Outside M25 '!$K$34+'Postcodes tariff'!L90)</f>
        <v>236.83237612687557</v>
      </c>
      <c r="P90" s="226">
        <f>SUM(H90*'Outside M25 '!$L$30+'Outside M25 '!$L$34+'Postcodes tariff'!L90)</f>
        <v>261.39320037477682</v>
      </c>
      <c r="Q90" s="261">
        <f>SUM(H90*'Outside M25 '!$M$30+'Outside M25 '!$M$34+'Postcodes tariff'!L90)</f>
        <v>283.45928612934472</v>
      </c>
      <c r="R90" s="336"/>
      <c r="S90" s="336"/>
    </row>
    <row r="91" spans="1:19" s="263" customFormat="1" x14ac:dyDescent="0.25">
      <c r="A91" s="254" t="s">
        <v>2921</v>
      </c>
      <c r="B91" s="255"/>
      <c r="C91" s="256" t="s">
        <v>77</v>
      </c>
      <c r="D91" s="257">
        <v>52.546140999999999</v>
      </c>
      <c r="E91" s="257">
        <v>-1.884455</v>
      </c>
      <c r="F91" s="459">
        <v>1</v>
      </c>
      <c r="G91" s="459">
        <v>1</v>
      </c>
      <c r="H91" s="258">
        <v>120.8</v>
      </c>
      <c r="I91" s="259">
        <f>SUM(H91/'Search &amp; Variables'!$E$30)</f>
        <v>2.6844444444444444</v>
      </c>
      <c r="J91" s="259">
        <f t="shared" si="7"/>
        <v>5.3688888888888888</v>
      </c>
      <c r="K91" s="259">
        <f t="shared" si="8"/>
        <v>0.59654320987654319</v>
      </c>
      <c r="L91" s="226">
        <f t="shared" si="10"/>
        <v>0</v>
      </c>
      <c r="M91" s="260"/>
      <c r="N91" s="226">
        <f>SUM(H91*'Outside M25 '!$J$30+'Outside M25 '!$J$34+'Postcodes tariff'!L91)</f>
        <v>219.14556329216524</v>
      </c>
      <c r="O91" s="226">
        <f>SUM(H91*'Outside M25 '!$K$30+'Outside M25 '!$K$34+'Postcodes tariff'!L91)</f>
        <v>241.5331390396961</v>
      </c>
      <c r="P91" s="226">
        <f>SUM(H91*'Outside M25 '!$L$30+'Outside M25 '!$L$34+'Postcodes tariff'!L91)</f>
        <v>266.59616951426403</v>
      </c>
      <c r="Q91" s="261">
        <f>SUM(H91*'Outside M25 '!$M$30+'Outside M25 '!$M$34+'Postcodes tariff'!L91)</f>
        <v>289.1318312754986</v>
      </c>
      <c r="R91" s="336"/>
      <c r="S91" s="336"/>
    </row>
    <row r="92" spans="1:19" s="263" customFormat="1" x14ac:dyDescent="0.25">
      <c r="A92" s="254" t="s">
        <v>2921</v>
      </c>
      <c r="B92" s="255"/>
      <c r="C92" s="256" t="s">
        <v>78</v>
      </c>
      <c r="D92" s="257">
        <v>52.383094999999997</v>
      </c>
      <c r="E92" s="257">
        <v>-2.0021930000000001</v>
      </c>
      <c r="F92" s="459">
        <v>1</v>
      </c>
      <c r="G92" s="459">
        <v>1</v>
      </c>
      <c r="H92" s="258">
        <v>104.9</v>
      </c>
      <c r="I92" s="259">
        <f>SUM(H92/'Search &amp; Variables'!$E$30)</f>
        <v>2.3311111111111114</v>
      </c>
      <c r="J92" s="259">
        <f t="shared" si="7"/>
        <v>4.6622222222222227</v>
      </c>
      <c r="K92" s="259">
        <f t="shared" si="8"/>
        <v>0.51802469135802476</v>
      </c>
      <c r="L92" s="226">
        <f t="shared" si="10"/>
        <v>0</v>
      </c>
      <c r="M92" s="260"/>
      <c r="N92" s="226">
        <f>SUM(H92*'Outside M25 '!$J$30+'Outside M25 '!$J$34+'Postcodes tariff'!L92)</f>
        <v>194.16800715925928</v>
      </c>
      <c r="O92" s="226">
        <f>SUM(H92*'Outside M25 '!$K$30+'Outside M25 '!$K$34+'Postcodes tariff'!L92)</f>
        <v>213.85086855308643</v>
      </c>
      <c r="P92" s="226">
        <f>SUM(H92*'Outside M25 '!$L$30+'Outside M25 '!$L$34+'Postcodes tariff'!L92)</f>
        <v>235.95646235950622</v>
      </c>
      <c r="Q92" s="261">
        <f>SUM(H92*'Outside M25 '!$M$30+'Outside M25 '!$M$34+'Postcodes tariff'!L92)</f>
        <v>255.72684319259264</v>
      </c>
      <c r="R92" s="336"/>
      <c r="S92" s="336"/>
    </row>
    <row r="93" spans="1:19" s="263" customFormat="1" x14ac:dyDescent="0.25">
      <c r="A93" s="254" t="s">
        <v>2921</v>
      </c>
      <c r="B93" s="255"/>
      <c r="C93" s="256" t="s">
        <v>79</v>
      </c>
      <c r="D93" s="257">
        <v>52.502405000000003</v>
      </c>
      <c r="E93" s="257">
        <v>-1.680957</v>
      </c>
      <c r="F93" s="459">
        <v>1</v>
      </c>
      <c r="G93" s="459">
        <v>1</v>
      </c>
      <c r="H93" s="258">
        <v>110.9</v>
      </c>
      <c r="I93" s="259">
        <f>SUM(H93/'Search &amp; Variables'!$E$30)</f>
        <v>2.4644444444444447</v>
      </c>
      <c r="J93" s="259">
        <f t="shared" si="7"/>
        <v>4.9288888888888893</v>
      </c>
      <c r="K93" s="259">
        <f t="shared" si="8"/>
        <v>0.54765432098765432</v>
      </c>
      <c r="L93" s="226">
        <f t="shared" si="10"/>
        <v>0</v>
      </c>
      <c r="M93" s="260"/>
      <c r="N93" s="226">
        <f>SUM(H93*'Outside M25 '!$J$30+'Outside M25 '!$J$34+'Postcodes tariff'!L93)</f>
        <v>203.59350003960114</v>
      </c>
      <c r="O93" s="226">
        <f>SUM(H93*'Outside M25 '!$K$30+'Outside M25 '!$K$34+'Postcodes tariff'!L93)</f>
        <v>224.29700835935424</v>
      </c>
      <c r="P93" s="226">
        <f>SUM(H93*'Outside M25 '!$L$30+'Outside M25 '!$L$34+'Postcodes tariff'!L93)</f>
        <v>247.51861600281106</v>
      </c>
      <c r="Q93" s="261">
        <f>SUM(H93*'Outside M25 '!$M$30+'Outside M25 '!$M$34+'Postcodes tariff'!L93)</f>
        <v>268.33249907293452</v>
      </c>
      <c r="R93" s="336"/>
      <c r="S93" s="336"/>
    </row>
    <row r="94" spans="1:19" s="263" customFormat="1" x14ac:dyDescent="0.25">
      <c r="A94" s="254" t="s">
        <v>2921</v>
      </c>
      <c r="B94" s="255"/>
      <c r="C94" s="256" t="s">
        <v>80</v>
      </c>
      <c r="D94" s="257">
        <v>52.392856000000002</v>
      </c>
      <c r="E94" s="257">
        <v>-1.8788579999999999</v>
      </c>
      <c r="F94" s="459">
        <v>1</v>
      </c>
      <c r="G94" s="459">
        <v>1</v>
      </c>
      <c r="H94" s="258">
        <v>100</v>
      </c>
      <c r="I94" s="259">
        <f>SUM(H94/'Search &amp; Variables'!$E$30)</f>
        <v>2.2222222222222223</v>
      </c>
      <c r="J94" s="259">
        <f t="shared" si="7"/>
        <v>4.4444444444444446</v>
      </c>
      <c r="K94" s="259">
        <f t="shared" si="8"/>
        <v>0.49382716049382719</v>
      </c>
      <c r="L94" s="226">
        <f t="shared" si="10"/>
        <v>0</v>
      </c>
      <c r="M94" s="260"/>
      <c r="N94" s="226">
        <f>SUM(H94*'Outside M25 '!$J$30+'Outside M25 '!$J$34+'Postcodes tariff'!L94)</f>
        <v>186.47052130698006</v>
      </c>
      <c r="O94" s="226">
        <f>SUM(H94*'Outside M25 '!$K$30+'Outside M25 '!$K$34+'Postcodes tariff'!L94)</f>
        <v>205.31985437796769</v>
      </c>
      <c r="P94" s="226">
        <f>SUM(H94*'Outside M25 '!$L$30+'Outside M25 '!$L$34+'Postcodes tariff'!L94)</f>
        <v>226.51403688414058</v>
      </c>
      <c r="Q94" s="261">
        <f>SUM(H94*'Outside M25 '!$M$30+'Outside M25 '!$M$34+'Postcodes tariff'!L94)</f>
        <v>245.43222422364676</v>
      </c>
      <c r="R94" s="336"/>
      <c r="S94" s="336"/>
    </row>
    <row r="95" spans="1:19" s="263" customFormat="1" x14ac:dyDescent="0.25">
      <c r="A95" s="254" t="s">
        <v>2921</v>
      </c>
      <c r="B95" s="255"/>
      <c r="C95" s="256" t="s">
        <v>81</v>
      </c>
      <c r="D95" s="257">
        <v>52.359023999999998</v>
      </c>
      <c r="E95" s="257">
        <v>-1.940266</v>
      </c>
      <c r="F95" s="459">
        <v>1</v>
      </c>
      <c r="G95" s="459">
        <v>1</v>
      </c>
      <c r="H95" s="258">
        <v>101.6</v>
      </c>
      <c r="I95" s="259">
        <f>SUM(H95/'Search &amp; Variables'!$E$30)</f>
        <v>2.2577777777777777</v>
      </c>
      <c r="J95" s="259">
        <f t="shared" si="7"/>
        <v>4.5155555555555553</v>
      </c>
      <c r="K95" s="259">
        <f t="shared" si="8"/>
        <v>0.50172839506172839</v>
      </c>
      <c r="L95" s="226">
        <f t="shared" si="10"/>
        <v>0</v>
      </c>
      <c r="M95" s="260"/>
      <c r="N95" s="226">
        <f>SUM(H95*'Outside M25 '!$J$30+'Outside M25 '!$J$34+'Postcodes tariff'!L95)</f>
        <v>188.98398607507121</v>
      </c>
      <c r="O95" s="226">
        <f>SUM(H95*'Outside M25 '!$K$30+'Outside M25 '!$K$34+'Postcodes tariff'!L95)</f>
        <v>208.10549165963911</v>
      </c>
      <c r="P95" s="226">
        <f>SUM(H95*'Outside M25 '!$L$30+'Outside M25 '!$L$34+'Postcodes tariff'!L95)</f>
        <v>229.59727785568853</v>
      </c>
      <c r="Q95" s="261">
        <f>SUM(H95*'Outside M25 '!$M$30+'Outside M25 '!$M$34+'Postcodes tariff'!L95)</f>
        <v>248.79373245840458</v>
      </c>
      <c r="R95" s="336"/>
      <c r="S95" s="336"/>
    </row>
    <row r="96" spans="1:19" s="263" customFormat="1" x14ac:dyDescent="0.25">
      <c r="A96" s="254" t="s">
        <v>2921</v>
      </c>
      <c r="B96" s="255"/>
      <c r="C96" s="256" t="s">
        <v>82</v>
      </c>
      <c r="D96" s="257">
        <v>52.214357</v>
      </c>
      <c r="E96" s="257">
        <v>-1.866247</v>
      </c>
      <c r="F96" s="459">
        <v>1</v>
      </c>
      <c r="G96" s="459">
        <v>1</v>
      </c>
      <c r="H96" s="258">
        <v>97.4</v>
      </c>
      <c r="I96" s="259">
        <f>SUM(H96/'Search &amp; Variables'!$E$30)</f>
        <v>2.1644444444444444</v>
      </c>
      <c r="J96" s="259">
        <f t="shared" si="7"/>
        <v>4.3288888888888888</v>
      </c>
      <c r="K96" s="259">
        <f t="shared" si="8"/>
        <v>0.48098765432098767</v>
      </c>
      <c r="L96" s="226">
        <f t="shared" si="10"/>
        <v>0</v>
      </c>
      <c r="M96" s="260"/>
      <c r="N96" s="226">
        <f>SUM(H96*'Outside M25 '!$J$30+'Outside M25 '!$J$34+'Postcodes tariff'!L96)</f>
        <v>182.38614105883192</v>
      </c>
      <c r="O96" s="226">
        <f>SUM(H96*'Outside M25 '!$K$30+'Outside M25 '!$K$34+'Postcodes tariff'!L96)</f>
        <v>200.79319379525165</v>
      </c>
      <c r="P96" s="226">
        <f>SUM(H96*'Outside M25 '!$L$30+'Outside M25 '!$L$34+'Postcodes tariff'!L96)</f>
        <v>221.50377030537516</v>
      </c>
      <c r="Q96" s="261">
        <f>SUM(H96*'Outside M25 '!$M$30+'Outside M25 '!$M$34+'Postcodes tariff'!L96)</f>
        <v>239.9697733421653</v>
      </c>
      <c r="R96" s="336"/>
      <c r="S96" s="336"/>
    </row>
    <row r="97" spans="1:19" s="263" customFormat="1" x14ac:dyDescent="0.25">
      <c r="A97" s="254" t="s">
        <v>2921</v>
      </c>
      <c r="B97" s="255"/>
      <c r="C97" s="256" t="s">
        <v>83</v>
      </c>
      <c r="D97" s="257">
        <v>52.465857999999997</v>
      </c>
      <c r="E97" s="257">
        <v>-1.9036679999999999</v>
      </c>
      <c r="F97" s="459">
        <v>1</v>
      </c>
      <c r="G97" s="459">
        <v>1</v>
      </c>
      <c r="H97" s="258">
        <v>107</v>
      </c>
      <c r="I97" s="259">
        <f>SUM(H97/'Search &amp; Variables'!$E$30)</f>
        <v>2.3777777777777778</v>
      </c>
      <c r="J97" s="259">
        <f t="shared" si="7"/>
        <v>4.7555555555555555</v>
      </c>
      <c r="K97" s="259">
        <f t="shared" si="8"/>
        <v>0.52839506172839501</v>
      </c>
      <c r="L97" s="226">
        <f t="shared" si="10"/>
        <v>0</v>
      </c>
      <c r="M97" s="260"/>
      <c r="N97" s="226">
        <f>SUM(H97*'Outside M25 '!$J$30+'Outside M25 '!$J$34+'Postcodes tariff'!L97)</f>
        <v>197.46692966737891</v>
      </c>
      <c r="O97" s="226">
        <f>SUM(H97*'Outside M25 '!$K$30+'Outside M25 '!$K$34+'Postcodes tariff'!L97)</f>
        <v>217.50701748528013</v>
      </c>
      <c r="P97" s="226">
        <f>SUM(H97*'Outside M25 '!$L$30+'Outside M25 '!$L$34+'Postcodes tariff'!L97)</f>
        <v>240.00321613466289</v>
      </c>
      <c r="Q97" s="261">
        <f>SUM(H97*'Outside M25 '!$M$30+'Outside M25 '!$M$34+'Postcodes tariff'!L97)</f>
        <v>260.13882275071228</v>
      </c>
      <c r="R97" s="336"/>
      <c r="S97" s="336"/>
    </row>
    <row r="98" spans="1:19" s="263" customFormat="1" x14ac:dyDescent="0.25">
      <c r="A98" s="254" t="s">
        <v>2921</v>
      </c>
      <c r="B98" s="255"/>
      <c r="C98" s="256" t="s">
        <v>84</v>
      </c>
      <c r="D98" s="257">
        <v>52.175362</v>
      </c>
      <c r="E98" s="257">
        <v>-1.8443430000000001</v>
      </c>
      <c r="F98" s="459">
        <v>1</v>
      </c>
      <c r="G98" s="459">
        <v>1</v>
      </c>
      <c r="H98" s="258">
        <v>97.7</v>
      </c>
      <c r="I98" s="259">
        <f>SUM(H98/'Search &amp; Variables'!$E$30)</f>
        <v>2.1711111111111112</v>
      </c>
      <c r="J98" s="259">
        <f t="shared" si="7"/>
        <v>4.3422222222222224</v>
      </c>
      <c r="K98" s="259">
        <f t="shared" si="8"/>
        <v>0.48246913580246914</v>
      </c>
      <c r="L98" s="226">
        <f t="shared" si="10"/>
        <v>0</v>
      </c>
      <c r="M98" s="260"/>
      <c r="N98" s="226">
        <f>SUM(H98*'Outside M25 '!$J$30+'Outside M25 '!$J$34+'Postcodes tariff'!L98)</f>
        <v>182.85741570284901</v>
      </c>
      <c r="O98" s="226">
        <f>SUM(H98*'Outside M25 '!$K$30+'Outside M25 '!$K$34+'Postcodes tariff'!L98)</f>
        <v>201.31550078556504</v>
      </c>
      <c r="P98" s="226">
        <f>SUM(H98*'Outside M25 '!$L$30+'Outside M25 '!$L$34+'Postcodes tariff'!L98)</f>
        <v>222.08187798754039</v>
      </c>
      <c r="Q98" s="261">
        <f>SUM(H98*'Outside M25 '!$M$30+'Outside M25 '!$M$34+'Postcodes tariff'!L98)</f>
        <v>240.60005613618239</v>
      </c>
      <c r="R98" s="336"/>
      <c r="S98" s="336"/>
    </row>
    <row r="99" spans="1:19" s="263" customFormat="1" x14ac:dyDescent="0.25">
      <c r="A99" s="254" t="s">
        <v>2921</v>
      </c>
      <c r="B99" s="255"/>
      <c r="C99" s="256" t="s">
        <v>85</v>
      </c>
      <c r="D99" s="257">
        <v>52.510131000000001</v>
      </c>
      <c r="E99" s="257">
        <v>-1.8824240000000001</v>
      </c>
      <c r="F99" s="459">
        <v>1</v>
      </c>
      <c r="G99" s="459">
        <v>1</v>
      </c>
      <c r="H99" s="258">
        <v>115</v>
      </c>
      <c r="I99" s="259">
        <f>SUM(H99/'Search &amp; Variables'!$E$30)</f>
        <v>2.5555555555555554</v>
      </c>
      <c r="J99" s="259">
        <f t="shared" si="7"/>
        <v>5.1111111111111107</v>
      </c>
      <c r="K99" s="259">
        <f t="shared" si="8"/>
        <v>0.5679012345679012</v>
      </c>
      <c r="L99" s="226">
        <f t="shared" si="10"/>
        <v>0</v>
      </c>
      <c r="M99" s="260"/>
      <c r="N99" s="226">
        <f>SUM(H99*'Outside M25 '!$J$30+'Outside M25 '!$J$34+'Postcodes tariff'!L99)</f>
        <v>210.03425350783476</v>
      </c>
      <c r="O99" s="226">
        <f>SUM(H99*'Outside M25 '!$K$30+'Outside M25 '!$K$34+'Postcodes tariff'!L99)</f>
        <v>231.43520389363721</v>
      </c>
      <c r="P99" s="226">
        <f>SUM(H99*'Outside M25 '!$L$30+'Outside M25 '!$L$34+'Postcodes tariff'!L99)</f>
        <v>255.41942099240271</v>
      </c>
      <c r="Q99" s="261">
        <f>SUM(H99*'Outside M25 '!$M$30+'Outside M25 '!$M$34+'Postcodes tariff'!L99)</f>
        <v>276.94636392450144</v>
      </c>
      <c r="R99" s="336"/>
      <c r="S99" s="336"/>
    </row>
    <row r="100" spans="1:19" s="263" customFormat="1" x14ac:dyDescent="0.25">
      <c r="A100" s="254" t="s">
        <v>2921</v>
      </c>
      <c r="B100" s="255"/>
      <c r="C100" s="256" t="s">
        <v>86</v>
      </c>
      <c r="D100" s="257">
        <v>52.317093</v>
      </c>
      <c r="E100" s="257">
        <v>-2.04617</v>
      </c>
      <c r="F100" s="459">
        <v>1</v>
      </c>
      <c r="G100" s="459">
        <v>1</v>
      </c>
      <c r="H100" s="258">
        <v>109.8</v>
      </c>
      <c r="I100" s="259">
        <f>SUM(H100/'Search &amp; Variables'!$E$30)</f>
        <v>2.44</v>
      </c>
      <c r="J100" s="259">
        <f t="shared" si="7"/>
        <v>4.88</v>
      </c>
      <c r="K100" s="259">
        <f t="shared" si="8"/>
        <v>0.54222222222222216</v>
      </c>
      <c r="L100" s="226">
        <f t="shared" si="10"/>
        <v>0</v>
      </c>
      <c r="M100" s="260"/>
      <c r="N100" s="226">
        <f>SUM(H100*'Outside M25 '!$J$30+'Outside M25 '!$J$34+'Postcodes tariff'!L100)</f>
        <v>201.86549301153846</v>
      </c>
      <c r="O100" s="226">
        <f>SUM(H100*'Outside M25 '!$K$30+'Outside M25 '!$K$34+'Postcodes tariff'!L100)</f>
        <v>222.38188272820511</v>
      </c>
      <c r="P100" s="226">
        <f>SUM(H100*'Outside M25 '!$L$30+'Outside M25 '!$L$34+'Postcodes tariff'!L100)</f>
        <v>245.39888783487183</v>
      </c>
      <c r="Q100" s="261">
        <f>SUM(H100*'Outside M25 '!$M$30+'Outside M25 '!$M$34+'Postcodes tariff'!L100)</f>
        <v>266.02146216153847</v>
      </c>
      <c r="R100" s="336"/>
      <c r="S100" s="336"/>
    </row>
    <row r="101" spans="1:19" s="263" customFormat="1" x14ac:dyDescent="0.25">
      <c r="A101" s="254" t="s">
        <v>2921</v>
      </c>
      <c r="B101" s="255"/>
      <c r="C101" s="256" t="s">
        <v>87</v>
      </c>
      <c r="D101" s="257">
        <v>52.348537999999998</v>
      </c>
      <c r="E101" s="257">
        <v>-2.087815</v>
      </c>
      <c r="F101" s="459">
        <v>1</v>
      </c>
      <c r="G101" s="459">
        <v>1</v>
      </c>
      <c r="H101" s="258">
        <v>110.4</v>
      </c>
      <c r="I101" s="259">
        <f>SUM(H101/'Search &amp; Variables'!$E$30)</f>
        <v>2.4533333333333336</v>
      </c>
      <c r="J101" s="259">
        <f t="shared" si="7"/>
        <v>4.9066666666666672</v>
      </c>
      <c r="K101" s="259">
        <f t="shared" si="8"/>
        <v>0.54518518518518522</v>
      </c>
      <c r="L101" s="226">
        <f t="shared" si="10"/>
        <v>0</v>
      </c>
      <c r="M101" s="260"/>
      <c r="N101" s="226">
        <f>SUM(H101*'Outside M25 '!$J$30+'Outside M25 '!$J$34+'Postcodes tariff'!L101)</f>
        <v>202.80804229957266</v>
      </c>
      <c r="O101" s="226">
        <f>SUM(H101*'Outside M25 '!$K$30+'Outside M25 '!$K$34+'Postcodes tariff'!L101)</f>
        <v>223.42649670883191</v>
      </c>
      <c r="P101" s="226">
        <f>SUM(H101*'Outside M25 '!$L$30+'Outside M25 '!$L$34+'Postcodes tariff'!L101)</f>
        <v>246.55510319920234</v>
      </c>
      <c r="Q101" s="261">
        <f>SUM(H101*'Outside M25 '!$M$30+'Outside M25 '!$M$34+'Postcodes tariff'!L101)</f>
        <v>267.28202774957271</v>
      </c>
      <c r="R101" s="336"/>
      <c r="S101" s="336"/>
    </row>
    <row r="102" spans="1:19" s="263" customFormat="1" x14ac:dyDescent="0.25">
      <c r="A102" s="254" t="s">
        <v>2921</v>
      </c>
      <c r="B102" s="255"/>
      <c r="C102" s="256" t="s">
        <v>88</v>
      </c>
      <c r="D102" s="257">
        <v>52.439416000000001</v>
      </c>
      <c r="E102" s="257">
        <v>-2.0475620000000001</v>
      </c>
      <c r="F102" s="459">
        <v>1</v>
      </c>
      <c r="G102" s="459">
        <v>1</v>
      </c>
      <c r="H102" s="258">
        <v>112.3</v>
      </c>
      <c r="I102" s="259">
        <f>SUM(H102/'Search &amp; Variables'!$E$30)</f>
        <v>2.4955555555555553</v>
      </c>
      <c r="J102" s="259">
        <f t="shared" si="7"/>
        <v>4.9911111111111106</v>
      </c>
      <c r="K102" s="259">
        <f t="shared" si="8"/>
        <v>0.55456790123456789</v>
      </c>
      <c r="L102" s="226">
        <f t="shared" si="10"/>
        <v>0</v>
      </c>
      <c r="M102" s="260"/>
      <c r="N102" s="226">
        <f>SUM(H102*'Outside M25 '!$J$30+'Outside M25 '!$J$34+'Postcodes tariff'!L102)</f>
        <v>205.7927817116809</v>
      </c>
      <c r="O102" s="226">
        <f>SUM(H102*'Outside M25 '!$K$30+'Outside M25 '!$K$34+'Postcodes tariff'!L102)</f>
        <v>226.73444098081669</v>
      </c>
      <c r="P102" s="226">
        <f>SUM(H102*'Outside M25 '!$L$30+'Outside M25 '!$L$34+'Postcodes tariff'!L102)</f>
        <v>250.2164518529155</v>
      </c>
      <c r="Q102" s="261">
        <f>SUM(H102*'Outside M25 '!$M$30+'Outside M25 '!$M$34+'Postcodes tariff'!L102)</f>
        <v>271.27381877834762</v>
      </c>
      <c r="R102" s="336"/>
      <c r="S102" s="336"/>
    </row>
    <row r="103" spans="1:19" s="263" customFormat="1" x14ac:dyDescent="0.25">
      <c r="A103" s="254" t="s">
        <v>2921</v>
      </c>
      <c r="B103" s="255"/>
      <c r="C103" s="256" t="s">
        <v>89</v>
      </c>
      <c r="D103" s="257">
        <v>52.450893999999998</v>
      </c>
      <c r="E103" s="257">
        <v>-2.0714389999999998</v>
      </c>
      <c r="F103" s="459">
        <v>1</v>
      </c>
      <c r="G103" s="459">
        <v>1</v>
      </c>
      <c r="H103" s="258">
        <v>116.6</v>
      </c>
      <c r="I103" s="259">
        <f>SUM(H103/'Search &amp; Variables'!$E$30)</f>
        <v>2.5911111111111111</v>
      </c>
      <c r="J103" s="259">
        <f t="shared" si="7"/>
        <v>5.1822222222222223</v>
      </c>
      <c r="K103" s="259">
        <f t="shared" si="8"/>
        <v>0.57580246913580246</v>
      </c>
      <c r="L103" s="226">
        <f t="shared" si="10"/>
        <v>0</v>
      </c>
      <c r="M103" s="260"/>
      <c r="N103" s="226">
        <f>SUM(H103*'Outside M25 '!$J$30+'Outside M25 '!$J$34+'Postcodes tariff'!L103)</f>
        <v>212.54771827592592</v>
      </c>
      <c r="O103" s="226">
        <f>SUM(H103*'Outside M25 '!$K$30+'Outside M25 '!$K$34+'Postcodes tariff'!L103)</f>
        <v>234.22084117530861</v>
      </c>
      <c r="P103" s="226">
        <f>SUM(H103*'Outside M25 '!$L$30+'Outside M25 '!$L$34+'Postcodes tariff'!L103)</f>
        <v>258.50266196395063</v>
      </c>
      <c r="Q103" s="261">
        <f>SUM(H103*'Outside M25 '!$M$30+'Outside M25 '!$M$34+'Postcodes tariff'!L103)</f>
        <v>280.30787215925926</v>
      </c>
      <c r="R103" s="336"/>
      <c r="S103" s="336"/>
    </row>
    <row r="104" spans="1:19" s="263" customFormat="1" x14ac:dyDescent="0.25">
      <c r="A104" s="254" t="s">
        <v>2921</v>
      </c>
      <c r="B104" s="255"/>
      <c r="C104" s="256" t="s">
        <v>90</v>
      </c>
      <c r="D104" s="257">
        <v>52.474398000000001</v>
      </c>
      <c r="E104" s="257">
        <v>-2.0691609999999998</v>
      </c>
      <c r="F104" s="459">
        <v>1</v>
      </c>
      <c r="G104" s="459">
        <v>1</v>
      </c>
      <c r="H104" s="258">
        <v>117.6</v>
      </c>
      <c r="I104" s="259">
        <f>SUM(H104/'Search &amp; Variables'!$E$30)</f>
        <v>2.6133333333333333</v>
      </c>
      <c r="J104" s="259">
        <f t="shared" si="7"/>
        <v>5.2266666666666666</v>
      </c>
      <c r="K104" s="259">
        <f t="shared" si="8"/>
        <v>0.58074074074074078</v>
      </c>
      <c r="L104" s="226">
        <f t="shared" si="10"/>
        <v>0</v>
      </c>
      <c r="M104" s="260"/>
      <c r="N104" s="226">
        <f>SUM(H104*'Outside M25 '!$J$30+'Outside M25 '!$J$34+'Postcodes tariff'!L104)</f>
        <v>214.1186337559829</v>
      </c>
      <c r="O104" s="226">
        <f>SUM(H104*'Outside M25 '!$K$30+'Outside M25 '!$K$34+'Postcodes tariff'!L104)</f>
        <v>235.96186447635324</v>
      </c>
      <c r="P104" s="226">
        <f>SUM(H104*'Outside M25 '!$L$30+'Outside M25 '!$L$34+'Postcodes tariff'!L104)</f>
        <v>260.42968757116807</v>
      </c>
      <c r="Q104" s="261">
        <f>SUM(H104*'Outside M25 '!$M$30+'Outside M25 '!$M$34+'Postcodes tariff'!L104)</f>
        <v>282.4088148059829</v>
      </c>
      <c r="R104" s="336"/>
      <c r="S104" s="336"/>
    </row>
    <row r="105" spans="1:19" s="263" customFormat="1" x14ac:dyDescent="0.25">
      <c r="A105" s="254" t="s">
        <v>2921</v>
      </c>
      <c r="B105" s="255"/>
      <c r="C105" s="256" t="s">
        <v>91</v>
      </c>
      <c r="D105" s="257">
        <v>52.484839999999998</v>
      </c>
      <c r="E105" s="257">
        <v>-2.04352</v>
      </c>
      <c r="F105" s="459">
        <v>1</v>
      </c>
      <c r="G105" s="459">
        <v>1</v>
      </c>
      <c r="H105" s="258">
        <v>118.6</v>
      </c>
      <c r="I105" s="259">
        <f>SUM(H105/'Search &amp; Variables'!$E$30)</f>
        <v>2.6355555555555554</v>
      </c>
      <c r="J105" s="259">
        <f t="shared" si="7"/>
        <v>5.2711111111111109</v>
      </c>
      <c r="K105" s="259">
        <f t="shared" si="8"/>
        <v>0.58567901234567898</v>
      </c>
      <c r="L105" s="226">
        <f t="shared" si="10"/>
        <v>0</v>
      </c>
      <c r="M105" s="260"/>
      <c r="N105" s="226">
        <f>SUM(H105*'Outside M25 '!$J$30+'Outside M25 '!$J$34+'Postcodes tariff'!L105)</f>
        <v>215.68954923603988</v>
      </c>
      <c r="O105" s="226">
        <f>SUM(H105*'Outside M25 '!$K$30+'Outside M25 '!$K$34+'Postcodes tariff'!L105)</f>
        <v>237.70288777739788</v>
      </c>
      <c r="P105" s="226">
        <f>SUM(H105*'Outside M25 '!$L$30+'Outside M25 '!$L$34+'Postcodes tariff'!L105)</f>
        <v>262.35671317838558</v>
      </c>
      <c r="Q105" s="261">
        <f>SUM(H105*'Outside M25 '!$M$30+'Outside M25 '!$M$34+'Postcodes tariff'!L105)</f>
        <v>284.50975745270659</v>
      </c>
      <c r="R105" s="336"/>
      <c r="S105" s="336"/>
    </row>
    <row r="106" spans="1:19" s="263" customFormat="1" x14ac:dyDescent="0.25">
      <c r="A106" s="254" t="s">
        <v>2921</v>
      </c>
      <c r="B106" s="255"/>
      <c r="C106" s="256" t="s">
        <v>92</v>
      </c>
      <c r="D106" s="257">
        <v>52.490929999999999</v>
      </c>
      <c r="E106" s="257">
        <v>-1.9684680000000001</v>
      </c>
      <c r="F106" s="459">
        <v>1</v>
      </c>
      <c r="G106" s="459">
        <v>1</v>
      </c>
      <c r="H106" s="258">
        <v>121.2</v>
      </c>
      <c r="I106" s="259">
        <f>SUM(H106/'Search &amp; Variables'!$E$30)</f>
        <v>2.6933333333333334</v>
      </c>
      <c r="J106" s="259">
        <f t="shared" si="7"/>
        <v>5.3866666666666667</v>
      </c>
      <c r="K106" s="259">
        <f t="shared" si="8"/>
        <v>0.59851851851851856</v>
      </c>
      <c r="L106" s="226">
        <f t="shared" si="10"/>
        <v>0</v>
      </c>
      <c r="M106" s="260"/>
      <c r="N106" s="226">
        <f>SUM(H106*'Outside M25 '!$J$30+'Outside M25 '!$J$34+'Postcodes tariff'!L106)</f>
        <v>219.77392948418805</v>
      </c>
      <c r="O106" s="226">
        <f>SUM(H106*'Outside M25 '!$K$30+'Outside M25 '!$K$34+'Postcodes tariff'!L106)</f>
        <v>242.22954836011394</v>
      </c>
      <c r="P106" s="226">
        <f>SUM(H106*'Outside M25 '!$L$30+'Outside M25 '!$L$34+'Postcodes tariff'!L106)</f>
        <v>267.366979757151</v>
      </c>
      <c r="Q106" s="261">
        <f>SUM(H106*'Outside M25 '!$M$30+'Outside M25 '!$M$34+'Postcodes tariff'!L106)</f>
        <v>289.97220833418805</v>
      </c>
      <c r="R106" s="336"/>
      <c r="S106" s="336"/>
    </row>
    <row r="107" spans="1:19" s="263" customFormat="1" x14ac:dyDescent="0.25">
      <c r="A107" s="254" t="s">
        <v>2921</v>
      </c>
      <c r="B107" s="255"/>
      <c r="C107" s="256" t="s">
        <v>93</v>
      </c>
      <c r="D107" s="257">
        <v>52.484634999999997</v>
      </c>
      <c r="E107" s="257">
        <v>-1.9807589999999999</v>
      </c>
      <c r="F107" s="459">
        <v>1</v>
      </c>
      <c r="G107" s="459">
        <v>1</v>
      </c>
      <c r="H107" s="258">
        <v>119.7</v>
      </c>
      <c r="I107" s="259">
        <f>SUM(H107/'Search &amp; Variables'!$E$30)</f>
        <v>2.66</v>
      </c>
      <c r="J107" s="259">
        <f t="shared" si="7"/>
        <v>5.32</v>
      </c>
      <c r="K107" s="259">
        <f t="shared" si="8"/>
        <v>0.59111111111111114</v>
      </c>
      <c r="L107" s="226">
        <f t="shared" si="10"/>
        <v>0</v>
      </c>
      <c r="M107" s="260"/>
      <c r="N107" s="226">
        <f>SUM(H107*'Outside M25 '!$J$30+'Outside M25 '!$J$34+'Postcodes tariff'!L107)</f>
        <v>217.41755626410256</v>
      </c>
      <c r="O107" s="226">
        <f>SUM(H107*'Outside M25 '!$K$30+'Outside M25 '!$K$34+'Postcodes tariff'!L107)</f>
        <v>239.618013408547</v>
      </c>
      <c r="P107" s="226">
        <f>SUM(H107*'Outside M25 '!$L$30+'Outside M25 '!$L$34+'Postcodes tariff'!L107)</f>
        <v>264.4764413463248</v>
      </c>
      <c r="Q107" s="261">
        <f>SUM(H107*'Outside M25 '!$M$30+'Outside M25 '!$M$34+'Postcodes tariff'!L107)</f>
        <v>286.8207943641026</v>
      </c>
      <c r="R107" s="336"/>
      <c r="S107" s="336"/>
    </row>
    <row r="108" spans="1:19" s="263" customFormat="1" x14ac:dyDescent="0.25">
      <c r="A108" s="254" t="s">
        <v>2921</v>
      </c>
      <c r="B108" s="255"/>
      <c r="C108" s="256" t="s">
        <v>94</v>
      </c>
      <c r="D108" s="257">
        <v>52.482799</v>
      </c>
      <c r="E108" s="257">
        <v>-2.0006430000000002</v>
      </c>
      <c r="F108" s="459">
        <v>1</v>
      </c>
      <c r="G108" s="459">
        <v>1</v>
      </c>
      <c r="H108" s="258">
        <v>118.6</v>
      </c>
      <c r="I108" s="259">
        <f>SUM(H108/'Search &amp; Variables'!$E$30)</f>
        <v>2.6355555555555554</v>
      </c>
      <c r="J108" s="259">
        <f t="shared" si="7"/>
        <v>5.2711111111111109</v>
      </c>
      <c r="K108" s="259">
        <f t="shared" si="8"/>
        <v>0.58567901234567898</v>
      </c>
      <c r="L108" s="226">
        <f t="shared" si="10"/>
        <v>0</v>
      </c>
      <c r="M108" s="260"/>
      <c r="N108" s="226">
        <f>SUM(H108*'Outside M25 '!$J$30+'Outside M25 '!$J$34+'Postcodes tariff'!L108)</f>
        <v>215.68954923603988</v>
      </c>
      <c r="O108" s="226">
        <f>SUM(H108*'Outside M25 '!$K$30+'Outside M25 '!$K$34+'Postcodes tariff'!L108)</f>
        <v>237.70288777739788</v>
      </c>
      <c r="P108" s="226">
        <f>SUM(H108*'Outside M25 '!$L$30+'Outside M25 '!$L$34+'Postcodes tariff'!L108)</f>
        <v>262.35671317838558</v>
      </c>
      <c r="Q108" s="261">
        <f>SUM(H108*'Outside M25 '!$M$30+'Outside M25 '!$M$34+'Postcodes tariff'!L108)</f>
        <v>284.50975745270659</v>
      </c>
      <c r="R108" s="336"/>
      <c r="S108" s="336"/>
    </row>
    <row r="109" spans="1:19" s="263" customFormat="1" x14ac:dyDescent="0.25">
      <c r="A109" s="254" t="s">
        <v>3440</v>
      </c>
      <c r="B109" s="255" t="s">
        <v>2906</v>
      </c>
      <c r="C109" s="256" t="s">
        <v>95</v>
      </c>
      <c r="D109" s="257">
        <v>52.501094999999999</v>
      </c>
      <c r="E109" s="257">
        <v>-2.0305960000000001</v>
      </c>
      <c r="F109" s="459">
        <v>1</v>
      </c>
      <c r="G109" s="459">
        <v>1</v>
      </c>
      <c r="H109" s="258">
        <v>118</v>
      </c>
      <c r="I109" s="259">
        <f>SUM(H109/'Search &amp; Variables'!$E$30)</f>
        <v>2.6222222222222222</v>
      </c>
      <c r="J109" s="259">
        <f t="shared" si="7"/>
        <v>5.2444444444444445</v>
      </c>
      <c r="K109" s="259">
        <f t="shared" si="8"/>
        <v>0.58271604938271604</v>
      </c>
      <c r="L109" s="226">
        <f t="shared" si="10"/>
        <v>0</v>
      </c>
      <c r="M109" s="260"/>
      <c r="N109" s="226">
        <f>SUM(H109*'Outside M25 '!$J$30+'Outside M25 '!$J$34+'Postcodes tariff'!L109)</f>
        <v>214.74699994800571</v>
      </c>
      <c r="O109" s="226">
        <f>SUM(H109*'Outside M25 '!$K$30+'Outside M25 '!$K$34+'Postcodes tariff'!L109)</f>
        <v>236.65827379677111</v>
      </c>
      <c r="P109" s="226">
        <f>SUM(H109*'Outside M25 '!$L$30+'Outside M25 '!$L$34+'Postcodes tariff'!L109)</f>
        <v>261.2004978140551</v>
      </c>
      <c r="Q109" s="261">
        <f>SUM(H109*'Outside M25 '!$M$30+'Outside M25 '!$M$34+'Postcodes tariff'!L109)</f>
        <v>283.24919186467241</v>
      </c>
      <c r="R109" s="336"/>
      <c r="S109" s="336"/>
    </row>
    <row r="110" spans="1:19" s="263" customFormat="1" x14ac:dyDescent="0.25">
      <c r="A110" s="254" t="s">
        <v>2921</v>
      </c>
      <c r="B110" s="255"/>
      <c r="C110" s="256" t="s">
        <v>96</v>
      </c>
      <c r="D110" s="257">
        <v>52.494562000000002</v>
      </c>
      <c r="E110" s="257">
        <v>-1.8646050000000001</v>
      </c>
      <c r="F110" s="459">
        <v>1</v>
      </c>
      <c r="G110" s="459">
        <v>1</v>
      </c>
      <c r="H110" s="258">
        <v>115.1</v>
      </c>
      <c r="I110" s="259">
        <f>SUM(H110/'Search &amp; Variables'!$E$30)</f>
        <v>2.5577777777777775</v>
      </c>
      <c r="J110" s="259">
        <f t="shared" si="7"/>
        <v>5.115555555555555</v>
      </c>
      <c r="K110" s="259">
        <f t="shared" si="8"/>
        <v>0.56839506172839505</v>
      </c>
      <c r="L110" s="226">
        <f t="shared" si="10"/>
        <v>0</v>
      </c>
      <c r="M110" s="260"/>
      <c r="N110" s="226">
        <f>SUM(H110*'Outside M25 '!$J$30+'Outside M25 '!$J$34+'Postcodes tariff'!L110)</f>
        <v>210.19134505584046</v>
      </c>
      <c r="O110" s="226">
        <f>SUM(H110*'Outside M25 '!$K$30+'Outside M25 '!$K$34+'Postcodes tariff'!L110)</f>
        <v>231.60930622374167</v>
      </c>
      <c r="P110" s="226">
        <f>SUM(H110*'Outside M25 '!$L$30+'Outside M25 '!$L$34+'Postcodes tariff'!L110)</f>
        <v>255.61212355312443</v>
      </c>
      <c r="Q110" s="261">
        <f>SUM(H110*'Outside M25 '!$M$30+'Outside M25 '!$M$34+'Postcodes tariff'!L110)</f>
        <v>277.1564581891738</v>
      </c>
      <c r="R110" s="336"/>
      <c r="S110" s="336"/>
    </row>
    <row r="111" spans="1:19" s="263" customFormat="1" x14ac:dyDescent="0.25">
      <c r="A111" s="254" t="s">
        <v>2921</v>
      </c>
      <c r="B111" s="255"/>
      <c r="C111" s="256" t="s">
        <v>97</v>
      </c>
      <c r="D111" s="257">
        <v>52.525509</v>
      </c>
      <c r="E111" s="257">
        <v>-2.0031379999999999</v>
      </c>
      <c r="F111" s="459">
        <v>1</v>
      </c>
      <c r="G111" s="459">
        <v>1</v>
      </c>
      <c r="H111" s="258">
        <v>121.5</v>
      </c>
      <c r="I111" s="259">
        <f>SUM(H111/'Search &amp; Variables'!$E$30)</f>
        <v>2.7</v>
      </c>
      <c r="J111" s="259">
        <f t="shared" si="7"/>
        <v>5.4</v>
      </c>
      <c r="K111" s="259">
        <f t="shared" si="8"/>
        <v>0.60000000000000009</v>
      </c>
      <c r="L111" s="226">
        <f t="shared" si="10"/>
        <v>0</v>
      </c>
      <c r="M111" s="260"/>
      <c r="N111" s="226">
        <f>SUM(H111*'Outside M25 '!$J$30+'Outside M25 '!$J$34+'Postcodes tariff'!L111)</f>
        <v>220.24520412820513</v>
      </c>
      <c r="O111" s="226">
        <f>SUM(H111*'Outside M25 '!$K$30+'Outside M25 '!$K$34+'Postcodes tariff'!L111)</f>
        <v>242.75185535042735</v>
      </c>
      <c r="P111" s="226">
        <f>SUM(H111*'Outside M25 '!$L$30+'Outside M25 '!$L$34+'Postcodes tariff'!L111)</f>
        <v>267.94508743931624</v>
      </c>
      <c r="Q111" s="261">
        <f>SUM(H111*'Outside M25 '!$M$30+'Outside M25 '!$M$34+'Postcodes tariff'!L111)</f>
        <v>290.60249112820514</v>
      </c>
      <c r="R111" s="336"/>
      <c r="S111" s="336"/>
    </row>
    <row r="112" spans="1:19" s="263" customFormat="1" x14ac:dyDescent="0.25">
      <c r="A112" s="254" t="s">
        <v>2921</v>
      </c>
      <c r="B112" s="255"/>
      <c r="C112" s="256" t="s">
        <v>98</v>
      </c>
      <c r="D112" s="257">
        <v>52.528810999999997</v>
      </c>
      <c r="E112" s="257">
        <v>-1.9862580000000001</v>
      </c>
      <c r="F112" s="459">
        <v>1</v>
      </c>
      <c r="G112" s="459">
        <v>1</v>
      </c>
      <c r="H112" s="258">
        <v>120.4</v>
      </c>
      <c r="I112" s="259">
        <f>SUM(H112/'Search &amp; Variables'!$E$30)</f>
        <v>2.6755555555555555</v>
      </c>
      <c r="J112" s="259">
        <f t="shared" si="7"/>
        <v>5.3511111111111109</v>
      </c>
      <c r="K112" s="259">
        <f t="shared" si="8"/>
        <v>0.59456790123456793</v>
      </c>
      <c r="L112" s="226">
        <f t="shared" si="10"/>
        <v>0</v>
      </c>
      <c r="M112" s="260"/>
      <c r="N112" s="226">
        <f>SUM(H112*'Outside M25 '!$J$30+'Outside M25 '!$J$34+'Postcodes tariff'!L112)</f>
        <v>218.51719710014245</v>
      </c>
      <c r="O112" s="226">
        <f>SUM(H112*'Outside M25 '!$K$30+'Outside M25 '!$K$34+'Postcodes tariff'!L112)</f>
        <v>240.83672971927825</v>
      </c>
      <c r="P112" s="226">
        <f>SUM(H112*'Outside M25 '!$L$30+'Outside M25 '!$L$34+'Postcodes tariff'!L112)</f>
        <v>265.82535927137707</v>
      </c>
      <c r="Q112" s="261">
        <f>SUM(H112*'Outside M25 '!$M$30+'Outside M25 '!$M$34+'Postcodes tariff'!L112)</f>
        <v>288.29145421680914</v>
      </c>
      <c r="R112" s="336"/>
      <c r="S112" s="336"/>
    </row>
    <row r="113" spans="1:19" s="263" customFormat="1" x14ac:dyDescent="0.25">
      <c r="A113" s="254" t="s">
        <v>2921</v>
      </c>
      <c r="B113" s="255"/>
      <c r="C113" s="256" t="s">
        <v>99</v>
      </c>
      <c r="D113" s="257">
        <v>52.550486999999997</v>
      </c>
      <c r="E113" s="257">
        <v>-1.821869</v>
      </c>
      <c r="F113" s="459">
        <v>1</v>
      </c>
      <c r="G113" s="459">
        <v>1</v>
      </c>
      <c r="H113" s="258">
        <v>113.9</v>
      </c>
      <c r="I113" s="259">
        <f>SUM(H113/'Search &amp; Variables'!$E$30)</f>
        <v>2.5311111111111111</v>
      </c>
      <c r="J113" s="259">
        <f t="shared" si="7"/>
        <v>5.0622222222222222</v>
      </c>
      <c r="K113" s="259">
        <f t="shared" si="8"/>
        <v>0.56246913580246916</v>
      </c>
      <c r="L113" s="226">
        <f t="shared" si="10"/>
        <v>0</v>
      </c>
      <c r="M113" s="260"/>
      <c r="N113" s="226">
        <f>SUM(H113*'Outside M25 '!$J$30+'Outside M25 '!$J$34+'Postcodes tariff'!L113)</f>
        <v>208.30624647977208</v>
      </c>
      <c r="O113" s="226">
        <f>SUM(H113*'Outside M25 '!$K$30+'Outside M25 '!$K$34+'Postcodes tariff'!L113)</f>
        <v>229.52007826248811</v>
      </c>
      <c r="P113" s="226">
        <f>SUM(H113*'Outside M25 '!$L$30+'Outside M25 '!$L$34+'Postcodes tariff'!L113)</f>
        <v>253.29969282446348</v>
      </c>
      <c r="Q113" s="261">
        <f>SUM(H113*'Outside M25 '!$M$30+'Outside M25 '!$M$34+'Postcodes tariff'!L113)</f>
        <v>274.63532701310544</v>
      </c>
      <c r="R113" s="336"/>
      <c r="S113" s="336"/>
    </row>
    <row r="114" spans="1:19" s="263" customFormat="1" x14ac:dyDescent="0.25">
      <c r="A114" s="254" t="s">
        <v>2921</v>
      </c>
      <c r="B114" s="255"/>
      <c r="C114" s="256" t="s">
        <v>100</v>
      </c>
      <c r="D114" s="257">
        <v>52.552365000000002</v>
      </c>
      <c r="E114" s="257">
        <v>-1.854077</v>
      </c>
      <c r="F114" s="459">
        <v>1</v>
      </c>
      <c r="G114" s="459">
        <v>1</v>
      </c>
      <c r="H114" s="258">
        <v>114.7</v>
      </c>
      <c r="I114" s="259">
        <f>SUM(H114/'Search &amp; Variables'!$E$30)</f>
        <v>2.548888888888889</v>
      </c>
      <c r="J114" s="259">
        <f t="shared" si="7"/>
        <v>5.097777777777778</v>
      </c>
      <c r="K114" s="259">
        <f t="shared" si="8"/>
        <v>0.56641975308641979</v>
      </c>
      <c r="L114" s="226">
        <f t="shared" si="10"/>
        <v>0</v>
      </c>
      <c r="M114" s="260"/>
      <c r="N114" s="226">
        <f>SUM(H114*'Outside M25 '!$J$30+'Outside M25 '!$J$34+'Postcodes tariff'!L114)</f>
        <v>209.56297886381768</v>
      </c>
      <c r="O114" s="226">
        <f>SUM(H114*'Outside M25 '!$K$30+'Outside M25 '!$K$34+'Postcodes tariff'!L114)</f>
        <v>230.91289690332383</v>
      </c>
      <c r="P114" s="226">
        <f>SUM(H114*'Outside M25 '!$L$30+'Outside M25 '!$L$34+'Postcodes tariff'!L114)</f>
        <v>254.84131331023747</v>
      </c>
      <c r="Q114" s="261">
        <f>SUM(H114*'Outside M25 '!$M$30+'Outside M25 '!$M$34+'Postcodes tariff'!L114)</f>
        <v>276.31608113048435</v>
      </c>
      <c r="R114" s="336"/>
      <c r="S114" s="336"/>
    </row>
    <row r="115" spans="1:19" s="263" customFormat="1" x14ac:dyDescent="0.25">
      <c r="A115" s="254" t="s">
        <v>2921</v>
      </c>
      <c r="B115" s="255"/>
      <c r="C115" s="256" t="s">
        <v>101</v>
      </c>
      <c r="D115" s="257">
        <v>52.583927000000003</v>
      </c>
      <c r="E115" s="257">
        <v>-1.861645</v>
      </c>
      <c r="F115" s="459">
        <v>1</v>
      </c>
      <c r="G115" s="459">
        <v>1</v>
      </c>
      <c r="H115" s="258">
        <v>118.7</v>
      </c>
      <c r="I115" s="259">
        <f>SUM(H115/'Search &amp; Variables'!$E$30)</f>
        <v>2.637777777777778</v>
      </c>
      <c r="J115" s="259">
        <f t="shared" si="7"/>
        <v>5.275555555555556</v>
      </c>
      <c r="K115" s="259">
        <f t="shared" si="8"/>
        <v>0.58617283950617294</v>
      </c>
      <c r="L115" s="226">
        <f t="shared" si="10"/>
        <v>0</v>
      </c>
      <c r="M115" s="260"/>
      <c r="N115" s="226">
        <f>SUM(H115*'Outside M25 '!$J$30+'Outside M25 '!$J$34+'Postcodes tariff'!L115)</f>
        <v>215.8466407840456</v>
      </c>
      <c r="O115" s="226">
        <f>SUM(H115*'Outside M25 '!$K$30+'Outside M25 '!$K$34+'Postcodes tariff'!L115)</f>
        <v>237.87699010750237</v>
      </c>
      <c r="P115" s="226">
        <f>SUM(H115*'Outside M25 '!$L$30+'Outside M25 '!$L$34+'Postcodes tariff'!L115)</f>
        <v>262.54941573910736</v>
      </c>
      <c r="Q115" s="261">
        <f>SUM(H115*'Outside M25 '!$M$30+'Outside M25 '!$M$34+'Postcodes tariff'!L115)</f>
        <v>284.71985171737896</v>
      </c>
      <c r="R115" s="336"/>
      <c r="S115" s="336"/>
    </row>
    <row r="116" spans="1:19" s="263" customFormat="1" x14ac:dyDescent="0.25">
      <c r="A116" s="254" t="s">
        <v>2921</v>
      </c>
      <c r="B116" s="255"/>
      <c r="C116" s="256" t="s">
        <v>102</v>
      </c>
      <c r="D116" s="257">
        <v>52.587721000000002</v>
      </c>
      <c r="E116" s="257">
        <v>-1.802578</v>
      </c>
      <c r="F116" s="459">
        <v>1</v>
      </c>
      <c r="G116" s="459">
        <v>1</v>
      </c>
      <c r="H116" s="258">
        <v>116.3</v>
      </c>
      <c r="I116" s="259">
        <f>SUM(H116/'Search &amp; Variables'!$E$30)</f>
        <v>2.5844444444444443</v>
      </c>
      <c r="J116" s="259">
        <f t="shared" si="7"/>
        <v>5.1688888888888886</v>
      </c>
      <c r="K116" s="259">
        <f t="shared" si="8"/>
        <v>0.57432098765432094</v>
      </c>
      <c r="L116" s="226">
        <f t="shared" si="10"/>
        <v>0</v>
      </c>
      <c r="M116" s="260"/>
      <c r="N116" s="226">
        <f>SUM(H116*'Outside M25 '!$J$30+'Outside M25 '!$J$34+'Postcodes tariff'!L116)</f>
        <v>212.07644363190883</v>
      </c>
      <c r="O116" s="226">
        <f>SUM(H116*'Outside M25 '!$K$30+'Outside M25 '!$K$34+'Postcodes tariff'!L116)</f>
        <v>233.69853418499522</v>
      </c>
      <c r="P116" s="226">
        <f>SUM(H116*'Outside M25 '!$L$30+'Outside M25 '!$L$34+'Postcodes tariff'!L116)</f>
        <v>257.92455428178539</v>
      </c>
      <c r="Q116" s="261">
        <f>SUM(H116*'Outside M25 '!$M$30+'Outside M25 '!$M$34+'Postcodes tariff'!L116)</f>
        <v>279.67758936524217</v>
      </c>
      <c r="R116" s="336"/>
      <c r="S116" s="336"/>
    </row>
    <row r="117" spans="1:19" s="263" customFormat="1" x14ac:dyDescent="0.25">
      <c r="A117" s="254" t="s">
        <v>2921</v>
      </c>
      <c r="B117" s="255"/>
      <c r="C117" s="256" t="s">
        <v>103</v>
      </c>
      <c r="D117" s="257">
        <v>52.546227000000002</v>
      </c>
      <c r="E117" s="257">
        <v>-1.7572000000000001</v>
      </c>
      <c r="F117" s="459">
        <v>1</v>
      </c>
      <c r="G117" s="459">
        <v>1</v>
      </c>
      <c r="H117" s="258">
        <v>110.9</v>
      </c>
      <c r="I117" s="259">
        <f>SUM(H117/'Search &amp; Variables'!$E$30)</f>
        <v>2.4644444444444447</v>
      </c>
      <c r="J117" s="259">
        <f t="shared" si="7"/>
        <v>4.9288888888888893</v>
      </c>
      <c r="K117" s="259">
        <f t="shared" si="8"/>
        <v>0.54765432098765432</v>
      </c>
      <c r="L117" s="226">
        <f t="shared" si="10"/>
        <v>0</v>
      </c>
      <c r="M117" s="260"/>
      <c r="N117" s="226">
        <f>SUM(H117*'Outside M25 '!$J$30+'Outside M25 '!$J$34+'Postcodes tariff'!L117)</f>
        <v>203.59350003960114</v>
      </c>
      <c r="O117" s="226">
        <f>SUM(H117*'Outside M25 '!$K$30+'Outside M25 '!$K$34+'Postcodes tariff'!L117)</f>
        <v>224.29700835935424</v>
      </c>
      <c r="P117" s="226">
        <f>SUM(H117*'Outside M25 '!$L$30+'Outside M25 '!$L$34+'Postcodes tariff'!L117)</f>
        <v>247.51861600281106</v>
      </c>
      <c r="Q117" s="261">
        <f>SUM(H117*'Outside M25 '!$M$30+'Outside M25 '!$M$34+'Postcodes tariff'!L117)</f>
        <v>268.33249907293452</v>
      </c>
      <c r="R117" s="336"/>
      <c r="S117" s="336"/>
    </row>
    <row r="118" spans="1:19" s="263" customFormat="1" x14ac:dyDescent="0.25">
      <c r="A118" s="254" t="s">
        <v>2921</v>
      </c>
      <c r="B118" s="255"/>
      <c r="C118" s="256" t="s">
        <v>104</v>
      </c>
      <c r="D118" s="257">
        <v>52.615575</v>
      </c>
      <c r="E118" s="257">
        <v>-1.667368</v>
      </c>
      <c r="F118" s="459">
        <v>1</v>
      </c>
      <c r="G118" s="459">
        <v>1</v>
      </c>
      <c r="H118" s="258">
        <v>117.4</v>
      </c>
      <c r="I118" s="259">
        <f>SUM(H118/'Search &amp; Variables'!$E$30)</f>
        <v>2.608888888888889</v>
      </c>
      <c r="J118" s="259">
        <f t="shared" si="7"/>
        <v>5.2177777777777781</v>
      </c>
      <c r="K118" s="259">
        <f t="shared" si="8"/>
        <v>0.57975308641975309</v>
      </c>
      <c r="L118" s="226">
        <f t="shared" si="10"/>
        <v>0</v>
      </c>
      <c r="M118" s="260"/>
      <c r="N118" s="226">
        <f>SUM(H118*'Outside M25 '!$J$30+'Outside M25 '!$J$34+'Postcodes tariff'!L118)</f>
        <v>213.80445065997151</v>
      </c>
      <c r="O118" s="226">
        <f>SUM(H118*'Outside M25 '!$K$30+'Outside M25 '!$K$34+'Postcodes tariff'!L118)</f>
        <v>235.61365981614435</v>
      </c>
      <c r="P118" s="226">
        <f>SUM(H118*'Outside M25 '!$L$30+'Outside M25 '!$L$34+'Postcodes tariff'!L118)</f>
        <v>260.04428244972462</v>
      </c>
      <c r="Q118" s="261">
        <f>SUM(H118*'Outside M25 '!$M$30+'Outside M25 '!$M$34+'Postcodes tariff'!L118)</f>
        <v>281.98862627663823</v>
      </c>
      <c r="R118" s="336"/>
      <c r="S118" s="336"/>
    </row>
    <row r="119" spans="1:19" s="263" customFormat="1" x14ac:dyDescent="0.25">
      <c r="A119" s="254" t="s">
        <v>2921</v>
      </c>
      <c r="B119" s="255"/>
      <c r="C119" s="256" t="s">
        <v>105</v>
      </c>
      <c r="D119" s="257">
        <v>52.594458000000003</v>
      </c>
      <c r="E119" s="257">
        <v>-1.68771</v>
      </c>
      <c r="F119" s="459">
        <v>1</v>
      </c>
      <c r="G119" s="459">
        <v>1</v>
      </c>
      <c r="H119" s="258">
        <v>114.5</v>
      </c>
      <c r="I119" s="259">
        <f>SUM(H119/'Search &amp; Variables'!$E$30)</f>
        <v>2.5444444444444443</v>
      </c>
      <c r="J119" s="259">
        <f t="shared" si="7"/>
        <v>5.0888888888888886</v>
      </c>
      <c r="K119" s="259">
        <f t="shared" si="8"/>
        <v>0.5654320987654321</v>
      </c>
      <c r="L119" s="226">
        <f t="shared" si="10"/>
        <v>0</v>
      </c>
      <c r="M119" s="260"/>
      <c r="N119" s="226">
        <f>SUM(H119*'Outside M25 '!$J$30+'Outside M25 '!$J$34+'Postcodes tariff'!L119)</f>
        <v>209.24879576780626</v>
      </c>
      <c r="O119" s="226">
        <f>SUM(H119*'Outside M25 '!$K$30+'Outside M25 '!$K$34+'Postcodes tariff'!L119)</f>
        <v>230.56469224311491</v>
      </c>
      <c r="P119" s="226">
        <f>SUM(H119*'Outside M25 '!$L$30+'Outside M25 '!$L$34+'Postcodes tariff'!L119)</f>
        <v>254.45590818879396</v>
      </c>
      <c r="Q119" s="261">
        <f>SUM(H119*'Outside M25 '!$M$30+'Outside M25 '!$M$34+'Postcodes tariff'!L119)</f>
        <v>275.89589260113962</v>
      </c>
      <c r="R119" s="336"/>
      <c r="S119" s="336"/>
    </row>
    <row r="120" spans="1:19" s="263" customFormat="1" x14ac:dyDescent="0.25">
      <c r="A120" s="254" t="s">
        <v>2921</v>
      </c>
      <c r="B120" s="255"/>
      <c r="C120" s="256" t="s">
        <v>106</v>
      </c>
      <c r="D120" s="257">
        <v>52.670107999999999</v>
      </c>
      <c r="E120" s="257">
        <v>-1.65218</v>
      </c>
      <c r="F120" s="459">
        <v>1</v>
      </c>
      <c r="G120" s="459">
        <v>1</v>
      </c>
      <c r="H120" s="258">
        <v>115.8</v>
      </c>
      <c r="I120" s="259">
        <f>SUM(H120/'Search &amp; Variables'!$E$30)</f>
        <v>2.5733333333333333</v>
      </c>
      <c r="J120" s="259">
        <f t="shared" ref="J120:J132" si="11">SUM(I120*2)</f>
        <v>5.1466666666666665</v>
      </c>
      <c r="K120" s="259">
        <f t="shared" ref="K120:K132" si="12">SUM(J120/9)</f>
        <v>0.57185185185185183</v>
      </c>
      <c r="L120" s="226">
        <f t="shared" si="10"/>
        <v>0</v>
      </c>
      <c r="M120" s="260"/>
      <c r="N120" s="226">
        <f>SUM(H120*'Outside M25 '!$J$30+'Outside M25 '!$J$34+'Postcodes tariff'!L120)</f>
        <v>211.29098589188035</v>
      </c>
      <c r="O120" s="226">
        <f>SUM(H120*'Outside M25 '!$K$30+'Outside M25 '!$K$34+'Postcodes tariff'!L120)</f>
        <v>232.82802253447292</v>
      </c>
      <c r="P120" s="226">
        <f>SUM(H120*'Outside M25 '!$L$30+'Outside M25 '!$L$34+'Postcodes tariff'!L120)</f>
        <v>256.96104147817664</v>
      </c>
      <c r="Q120" s="261">
        <f>SUM(H120*'Outside M25 '!$M$30+'Outside M25 '!$M$34+'Postcodes tariff'!L120)</f>
        <v>278.62711804188035</v>
      </c>
      <c r="R120" s="336"/>
      <c r="S120" s="336"/>
    </row>
    <row r="121" spans="1:19" s="263" customFormat="1" x14ac:dyDescent="0.25">
      <c r="A121" s="254" t="s">
        <v>2921</v>
      </c>
      <c r="B121" s="255"/>
      <c r="C121" s="256" t="s">
        <v>107</v>
      </c>
      <c r="D121" s="257">
        <v>52.490912999999999</v>
      </c>
      <c r="E121" s="257">
        <v>-1.843869</v>
      </c>
      <c r="F121" s="459">
        <v>1</v>
      </c>
      <c r="G121" s="459">
        <v>1</v>
      </c>
      <c r="H121" s="258">
        <v>113.2</v>
      </c>
      <c r="I121" s="259">
        <f>SUM(H121/'Search &amp; Variables'!$E$30)</f>
        <v>2.5155555555555558</v>
      </c>
      <c r="J121" s="259">
        <f t="shared" si="11"/>
        <v>5.0311111111111115</v>
      </c>
      <c r="K121" s="259">
        <f t="shared" si="12"/>
        <v>0.55901234567901237</v>
      </c>
      <c r="L121" s="226">
        <f t="shared" si="10"/>
        <v>0</v>
      </c>
      <c r="M121" s="260"/>
      <c r="N121" s="226">
        <f>SUM(H121*'Outside M25 '!$J$30+'Outside M25 '!$J$34+'Postcodes tariff'!L121)</f>
        <v>207.20660564373219</v>
      </c>
      <c r="O121" s="226">
        <f>SUM(H121*'Outside M25 '!$K$30+'Outside M25 '!$K$34+'Postcodes tariff'!L121)</f>
        <v>228.30136195175689</v>
      </c>
      <c r="P121" s="226">
        <f>SUM(H121*'Outside M25 '!$L$30+'Outside M25 '!$L$34+'Postcodes tariff'!L121)</f>
        <v>251.95077489941124</v>
      </c>
      <c r="Q121" s="261">
        <f>SUM(H121*'Outside M25 '!$M$30+'Outside M25 '!$M$34+'Postcodes tariff'!L121)</f>
        <v>273.16466716039889</v>
      </c>
      <c r="R121" s="336"/>
      <c r="S121" s="336"/>
    </row>
    <row r="122" spans="1:19" s="263" customFormat="1" x14ac:dyDescent="0.25">
      <c r="A122" s="254" t="s">
        <v>2921</v>
      </c>
      <c r="B122" s="255" t="s">
        <v>3555</v>
      </c>
      <c r="C122" s="256" t="s">
        <v>108</v>
      </c>
      <c r="D122" s="257">
        <v>52.283982999999999</v>
      </c>
      <c r="E122" s="257">
        <v>-1.886906</v>
      </c>
      <c r="F122" s="459">
        <v>1</v>
      </c>
      <c r="G122" s="459">
        <v>1</v>
      </c>
      <c r="H122" s="258">
        <v>97.5</v>
      </c>
      <c r="I122" s="259">
        <f>SUM(H122/'Search &amp; Variables'!$E$30)</f>
        <v>2.1666666666666665</v>
      </c>
      <c r="J122" s="259">
        <f t="shared" si="11"/>
        <v>4.333333333333333</v>
      </c>
      <c r="K122" s="259">
        <f t="shared" si="12"/>
        <v>0.48148148148148145</v>
      </c>
      <c r="L122" s="226">
        <f t="shared" ref="L122:L132" si="13">IF(J122 &gt; 14,120,0)</f>
        <v>0</v>
      </c>
      <c r="M122" s="260"/>
      <c r="N122" s="226">
        <f>SUM(H122*'Outside M25 '!$J$30+'Outside M25 '!$J$34+'Postcodes tariff'!L122)</f>
        <v>182.54323260683762</v>
      </c>
      <c r="O122" s="226">
        <f>SUM(H122*'Outside M25 '!$K$30+'Outside M25 '!$K$34+'Postcodes tariff'!L122)</f>
        <v>200.96729612535611</v>
      </c>
      <c r="P122" s="226">
        <f>SUM(H122*'Outside M25 '!$L$30+'Outside M25 '!$L$34+'Postcodes tariff'!L122)</f>
        <v>221.69647286609691</v>
      </c>
      <c r="Q122" s="261">
        <f>SUM(H122*'Outside M25 '!$M$30+'Outside M25 '!$M$34+'Postcodes tariff'!L122)</f>
        <v>240.1798676068376</v>
      </c>
      <c r="R122" s="336"/>
      <c r="S122" s="336"/>
    </row>
    <row r="123" spans="1:19" s="263" customFormat="1" x14ac:dyDescent="0.25">
      <c r="A123" s="254" t="s">
        <v>2921</v>
      </c>
      <c r="B123" s="255"/>
      <c r="C123" s="256" t="s">
        <v>109</v>
      </c>
      <c r="D123" s="257">
        <v>52.477640000000001</v>
      </c>
      <c r="E123" s="257">
        <v>-1.8512869999999999</v>
      </c>
      <c r="F123" s="459">
        <v>1</v>
      </c>
      <c r="G123" s="459">
        <v>1</v>
      </c>
      <c r="H123" s="258">
        <v>103.3</v>
      </c>
      <c r="I123" s="259">
        <f>SUM(H123/'Search &amp; Variables'!$E$30)</f>
        <v>2.2955555555555556</v>
      </c>
      <c r="J123" s="259">
        <f t="shared" si="11"/>
        <v>4.5911111111111111</v>
      </c>
      <c r="K123" s="259">
        <f t="shared" si="12"/>
        <v>0.5101234567901235</v>
      </c>
      <c r="L123" s="226">
        <f t="shared" si="13"/>
        <v>0</v>
      </c>
      <c r="M123" s="260"/>
      <c r="N123" s="226">
        <f>SUM(H123*'Outside M25 '!$J$30+'Outside M25 '!$J$34+'Postcodes tariff'!L123)</f>
        <v>191.65454239116809</v>
      </c>
      <c r="O123" s="226">
        <f>SUM(H123*'Outside M25 '!$K$30+'Outside M25 '!$K$34+'Postcodes tariff'!L123)</f>
        <v>211.065231271415</v>
      </c>
      <c r="P123" s="226">
        <f>SUM(H123*'Outside M25 '!$L$30+'Outside M25 '!$L$34+'Postcodes tariff'!L123)</f>
        <v>232.87322138795824</v>
      </c>
      <c r="Q123" s="261">
        <f>SUM(H123*'Outside M25 '!$M$30+'Outside M25 '!$M$34+'Postcodes tariff'!L123)</f>
        <v>252.36533495783476</v>
      </c>
      <c r="R123" s="336"/>
      <c r="S123" s="336"/>
    </row>
    <row r="124" spans="1:19" s="263" customFormat="1" x14ac:dyDescent="0.25">
      <c r="A124" s="254" t="s">
        <v>2921</v>
      </c>
      <c r="B124" s="255"/>
      <c r="C124" s="256" t="s">
        <v>110</v>
      </c>
      <c r="D124" s="257">
        <v>52.397379000000001</v>
      </c>
      <c r="E124" s="257">
        <v>-1.8246119999999999</v>
      </c>
      <c r="F124" s="459">
        <v>1</v>
      </c>
      <c r="G124" s="459">
        <v>1</v>
      </c>
      <c r="H124" s="258">
        <v>99.4</v>
      </c>
      <c r="I124" s="259">
        <f>SUM(H124/'Search &amp; Variables'!$E$30)</f>
        <v>2.2088888888888891</v>
      </c>
      <c r="J124" s="259">
        <f t="shared" si="11"/>
        <v>4.4177777777777782</v>
      </c>
      <c r="K124" s="259">
        <f t="shared" si="12"/>
        <v>0.49086419753086424</v>
      </c>
      <c r="L124" s="226">
        <f t="shared" si="13"/>
        <v>0</v>
      </c>
      <c r="M124" s="260"/>
      <c r="N124" s="226">
        <f>SUM(H124*'Outside M25 '!$J$30+'Outside M25 '!$J$34+'Postcodes tariff'!L124)</f>
        <v>185.52797201894589</v>
      </c>
      <c r="O124" s="226">
        <f>SUM(H124*'Outside M25 '!$K$30+'Outside M25 '!$K$34+'Postcodes tariff'!L124)</f>
        <v>204.27524039734092</v>
      </c>
      <c r="P124" s="226">
        <f>SUM(H124*'Outside M25 '!$L$30+'Outside M25 '!$L$34+'Postcodes tariff'!L124)</f>
        <v>225.3578215198101</v>
      </c>
      <c r="Q124" s="261">
        <f>SUM(H124*'Outside M25 '!$M$30+'Outside M25 '!$M$34+'Postcodes tariff'!L124)</f>
        <v>244.17165863561257</v>
      </c>
      <c r="R124" s="336"/>
      <c r="S124" s="336"/>
    </row>
    <row r="125" spans="1:19" s="263" customFormat="1" x14ac:dyDescent="0.25">
      <c r="A125" s="254" t="s">
        <v>2921</v>
      </c>
      <c r="B125" s="255"/>
      <c r="C125" s="256" t="s">
        <v>111</v>
      </c>
      <c r="D125" s="257">
        <v>52.414462</v>
      </c>
      <c r="E125" s="257">
        <v>-1.7755700000000001</v>
      </c>
      <c r="F125" s="459">
        <v>1</v>
      </c>
      <c r="G125" s="459">
        <v>1</v>
      </c>
      <c r="H125" s="258">
        <v>100.8</v>
      </c>
      <c r="I125" s="259">
        <f>SUM(H125/'Search &amp; Variables'!$E$30)</f>
        <v>2.2399999999999998</v>
      </c>
      <c r="J125" s="259">
        <f t="shared" si="11"/>
        <v>4.4799999999999995</v>
      </c>
      <c r="K125" s="259">
        <f t="shared" si="12"/>
        <v>0.49777777777777771</v>
      </c>
      <c r="L125" s="226">
        <f t="shared" si="13"/>
        <v>0</v>
      </c>
      <c r="M125" s="260"/>
      <c r="N125" s="226">
        <f>SUM(H125*'Outside M25 '!$J$30+'Outside M25 '!$J$34+'Postcodes tariff'!L125)</f>
        <v>187.72725369102565</v>
      </c>
      <c r="O125" s="226">
        <f>SUM(H125*'Outside M25 '!$K$30+'Outside M25 '!$K$34+'Postcodes tariff'!L125)</f>
        <v>206.7126730188034</v>
      </c>
      <c r="P125" s="226">
        <f>SUM(H125*'Outside M25 '!$L$30+'Outside M25 '!$L$34+'Postcodes tariff'!L125)</f>
        <v>228.05565736991457</v>
      </c>
      <c r="Q125" s="261">
        <f>SUM(H125*'Outside M25 '!$M$30+'Outside M25 '!$M$34+'Postcodes tariff'!L125)</f>
        <v>247.11297834102567</v>
      </c>
      <c r="R125" s="336"/>
      <c r="S125" s="336"/>
    </row>
    <row r="126" spans="1:19" s="263" customFormat="1" x14ac:dyDescent="0.25">
      <c r="A126" s="254" t="s">
        <v>2921</v>
      </c>
      <c r="B126" s="255" t="s">
        <v>3441</v>
      </c>
      <c r="C126" s="256" t="s">
        <v>112</v>
      </c>
      <c r="D126" s="257">
        <v>52.428283</v>
      </c>
      <c r="E126" s="257">
        <v>-1.744567</v>
      </c>
      <c r="F126" s="459">
        <v>1</v>
      </c>
      <c r="G126" s="459">
        <v>1</v>
      </c>
      <c r="H126" s="258">
        <v>102.3</v>
      </c>
      <c r="I126" s="259">
        <f>SUM(H126/'Search &amp; Variables'!$E$30)</f>
        <v>2.2733333333333334</v>
      </c>
      <c r="J126" s="259">
        <f t="shared" si="11"/>
        <v>4.5466666666666669</v>
      </c>
      <c r="K126" s="259">
        <f t="shared" si="12"/>
        <v>0.50518518518518518</v>
      </c>
      <c r="L126" s="226">
        <f t="shared" si="13"/>
        <v>0</v>
      </c>
      <c r="M126" s="260"/>
      <c r="N126" s="226">
        <f>SUM(H126*'Outside M25 '!$J$30+'Outside M25 '!$J$34+'Postcodes tariff'!L126)</f>
        <v>190.08362691111111</v>
      </c>
      <c r="O126" s="226">
        <f>SUM(H126*'Outside M25 '!$K$30+'Outside M25 '!$K$34+'Postcodes tariff'!L126)</f>
        <v>209.32420797037037</v>
      </c>
      <c r="P126" s="226">
        <f>SUM(H126*'Outside M25 '!$L$30+'Outside M25 '!$L$34+'Postcodes tariff'!L126)</f>
        <v>230.94619578074077</v>
      </c>
      <c r="Q126" s="261">
        <f>SUM(H126*'Outside M25 '!$M$30+'Outside M25 '!$M$34+'Postcodes tariff'!L126)</f>
        <v>250.26439231111112</v>
      </c>
      <c r="R126" s="336"/>
      <c r="S126" s="336"/>
    </row>
    <row r="127" spans="1:19" s="263" customFormat="1" x14ac:dyDescent="0.25">
      <c r="A127" s="254" t="s">
        <v>2921</v>
      </c>
      <c r="B127" s="255"/>
      <c r="C127" s="256" t="s">
        <v>113</v>
      </c>
      <c r="D127" s="257">
        <v>52.370204000000001</v>
      </c>
      <c r="E127" s="257">
        <v>-1.7302999999999999</v>
      </c>
      <c r="F127" s="459">
        <v>1</v>
      </c>
      <c r="G127" s="459">
        <v>1</v>
      </c>
      <c r="H127" s="258">
        <v>95.2</v>
      </c>
      <c r="I127" s="259">
        <f>SUM(H127/'Search &amp; Variables'!$E$30)</f>
        <v>2.1155555555555554</v>
      </c>
      <c r="J127" s="259">
        <f t="shared" si="11"/>
        <v>4.2311111111111108</v>
      </c>
      <c r="K127" s="259">
        <f t="shared" si="12"/>
        <v>0.47012345679012341</v>
      </c>
      <c r="L127" s="226">
        <f t="shared" si="13"/>
        <v>0</v>
      </c>
      <c r="M127" s="260"/>
      <c r="N127" s="226">
        <f>SUM(H127*'Outside M25 '!$J$30+'Outside M25 '!$J$34+'Postcodes tariff'!L127)</f>
        <v>178.93012700270657</v>
      </c>
      <c r="O127" s="226">
        <f>SUM(H127*'Outside M25 '!$K$30+'Outside M25 '!$K$34+'Postcodes tariff'!L127)</f>
        <v>196.96294253295346</v>
      </c>
      <c r="P127" s="226">
        <f>SUM(H127*'Outside M25 '!$L$30+'Outside M25 '!$L$34+'Postcodes tariff'!L127)</f>
        <v>217.26431396949673</v>
      </c>
      <c r="Q127" s="261">
        <f>SUM(H127*'Outside M25 '!$M$30+'Outside M25 '!$M$34+'Postcodes tariff'!L127)</f>
        <v>235.34769951937324</v>
      </c>
      <c r="R127" s="336"/>
      <c r="S127" s="336"/>
    </row>
    <row r="128" spans="1:19" s="263" customFormat="1" x14ac:dyDescent="0.25">
      <c r="A128" s="254" t="s">
        <v>2921</v>
      </c>
      <c r="B128" s="255"/>
      <c r="C128" s="256" t="s">
        <v>114</v>
      </c>
      <c r="D128" s="257">
        <v>52.347720000000002</v>
      </c>
      <c r="E128" s="257">
        <v>-1.7905660000000001</v>
      </c>
      <c r="F128" s="459">
        <v>1</v>
      </c>
      <c r="G128" s="459">
        <v>1</v>
      </c>
      <c r="H128" s="258">
        <v>96.9</v>
      </c>
      <c r="I128" s="259">
        <f>SUM(H128/'Search &amp; Variables'!$E$30)</f>
        <v>2.1533333333333333</v>
      </c>
      <c r="J128" s="259">
        <f t="shared" si="11"/>
        <v>4.3066666666666666</v>
      </c>
      <c r="K128" s="259">
        <f t="shared" si="12"/>
        <v>0.47851851851851851</v>
      </c>
      <c r="L128" s="226">
        <f t="shared" si="13"/>
        <v>0</v>
      </c>
      <c r="M128" s="260"/>
      <c r="N128" s="226">
        <f>SUM(H128*'Outside M25 '!$J$30+'Outside M25 '!$J$34+'Postcodes tariff'!L128)</f>
        <v>181.60068331880342</v>
      </c>
      <c r="O128" s="226">
        <f>SUM(H128*'Outside M25 '!$K$30+'Outside M25 '!$K$34+'Postcodes tariff'!L128)</f>
        <v>199.92268214472935</v>
      </c>
      <c r="P128" s="226">
        <f>SUM(H128*'Outside M25 '!$L$30+'Outside M25 '!$L$34+'Postcodes tariff'!L128)</f>
        <v>220.54025750176643</v>
      </c>
      <c r="Q128" s="261">
        <f>SUM(H128*'Outside M25 '!$M$30+'Outside M25 '!$M$34+'Postcodes tariff'!L128)</f>
        <v>238.91930201880348</v>
      </c>
      <c r="R128" s="336"/>
      <c r="S128" s="336"/>
    </row>
    <row r="129" spans="1:19" s="263" customFormat="1" x14ac:dyDescent="0.25">
      <c r="A129" s="254" t="s">
        <v>2921</v>
      </c>
      <c r="B129" s="255"/>
      <c r="C129" s="256" t="s">
        <v>115</v>
      </c>
      <c r="D129" s="257">
        <v>52.273603000000001</v>
      </c>
      <c r="E129" s="257">
        <v>-1.787085</v>
      </c>
      <c r="F129" s="459">
        <v>1</v>
      </c>
      <c r="G129" s="459">
        <v>1</v>
      </c>
      <c r="H129" s="258">
        <v>92.6</v>
      </c>
      <c r="I129" s="259">
        <f>SUM(H129/'Search &amp; Variables'!$E$30)</f>
        <v>2.0577777777777775</v>
      </c>
      <c r="J129" s="259">
        <f t="shared" si="11"/>
        <v>4.115555555555555</v>
      </c>
      <c r="K129" s="259">
        <f t="shared" si="12"/>
        <v>0.45728395061728389</v>
      </c>
      <c r="L129" s="226">
        <f t="shared" si="13"/>
        <v>0</v>
      </c>
      <c r="M129" s="260"/>
      <c r="N129" s="226">
        <f>SUM(H129*'Outside M25 '!$J$30+'Outside M25 '!$J$34+'Postcodes tariff'!L129)</f>
        <v>174.84574675455841</v>
      </c>
      <c r="O129" s="226">
        <f>SUM(H129*'Outside M25 '!$K$30+'Outside M25 '!$K$34+'Postcodes tariff'!L129)</f>
        <v>192.4362819502374</v>
      </c>
      <c r="P129" s="226">
        <f>SUM(H129*'Outside M25 '!$L$30+'Outside M25 '!$L$34+'Postcodes tariff'!L129)</f>
        <v>212.25404739073127</v>
      </c>
      <c r="Q129" s="261">
        <f>SUM(H129*'Outside M25 '!$M$30+'Outside M25 '!$M$34+'Postcodes tariff'!L129)</f>
        <v>229.88524863789178</v>
      </c>
      <c r="R129" s="336"/>
      <c r="S129" s="336"/>
    </row>
    <row r="130" spans="1:19" s="263" customFormat="1" x14ac:dyDescent="0.25">
      <c r="A130" s="254" t="s">
        <v>2921</v>
      </c>
      <c r="B130" s="255"/>
      <c r="C130" s="256" t="s">
        <v>116</v>
      </c>
      <c r="D130" s="257">
        <v>52.264208000000004</v>
      </c>
      <c r="E130" s="257">
        <v>-1.973759</v>
      </c>
      <c r="F130" s="459">
        <v>1</v>
      </c>
      <c r="G130" s="459">
        <v>1</v>
      </c>
      <c r="H130" s="258">
        <v>104</v>
      </c>
      <c r="I130" s="259">
        <f>SUM(H130/'Search &amp; Variables'!$E$30)</f>
        <v>2.3111111111111109</v>
      </c>
      <c r="J130" s="259">
        <f t="shared" si="11"/>
        <v>4.6222222222222218</v>
      </c>
      <c r="K130" s="259">
        <f t="shared" si="12"/>
        <v>0.51358024691358017</v>
      </c>
      <c r="L130" s="226">
        <f t="shared" si="13"/>
        <v>0</v>
      </c>
      <c r="M130" s="260"/>
      <c r="N130" s="226">
        <f>SUM(H130*'Outside M25 '!$J$30+'Outside M25 '!$J$34+'Postcodes tariff'!L130)</f>
        <v>192.75418322720799</v>
      </c>
      <c r="O130" s="226">
        <f>SUM(H130*'Outside M25 '!$K$30+'Outside M25 '!$K$34+'Postcodes tariff'!L130)</f>
        <v>212.28394758214623</v>
      </c>
      <c r="P130" s="226">
        <f>SUM(H130*'Outside M25 '!$L$30+'Outside M25 '!$L$34+'Postcodes tariff'!L130)</f>
        <v>234.22213931301047</v>
      </c>
      <c r="Q130" s="261">
        <f>SUM(H130*'Outside M25 '!$M$30+'Outside M25 '!$M$34+'Postcodes tariff'!L130)</f>
        <v>253.83599481054131</v>
      </c>
      <c r="R130" s="336"/>
      <c r="S130" s="336"/>
    </row>
    <row r="131" spans="1:19" s="263" customFormat="1" x14ac:dyDescent="0.25">
      <c r="A131" s="254" t="s">
        <v>2921</v>
      </c>
      <c r="B131" s="255"/>
      <c r="C131" s="256" t="s">
        <v>117</v>
      </c>
      <c r="D131" s="257">
        <v>52.297410999999997</v>
      </c>
      <c r="E131" s="257">
        <v>-1.9732240000000001</v>
      </c>
      <c r="F131" s="459">
        <v>1</v>
      </c>
      <c r="G131" s="459">
        <v>1</v>
      </c>
      <c r="H131" s="258">
        <v>106.9</v>
      </c>
      <c r="I131" s="259">
        <f>SUM(H131/'Search &amp; Variables'!$E$30)</f>
        <v>2.3755555555555556</v>
      </c>
      <c r="J131" s="259">
        <f t="shared" si="11"/>
        <v>4.7511111111111113</v>
      </c>
      <c r="K131" s="259">
        <f t="shared" si="12"/>
        <v>0.52790123456790128</v>
      </c>
      <c r="L131" s="226">
        <f t="shared" si="13"/>
        <v>0</v>
      </c>
      <c r="M131" s="260"/>
      <c r="N131" s="226">
        <f>SUM(H131*'Outside M25 '!$J$30+'Outside M25 '!$J$34+'Postcodes tariff'!L131)</f>
        <v>197.30983811937324</v>
      </c>
      <c r="O131" s="226">
        <f>SUM(H131*'Outside M25 '!$K$30+'Outside M25 '!$K$34+'Postcodes tariff'!L131)</f>
        <v>217.3329151551757</v>
      </c>
      <c r="P131" s="226">
        <f>SUM(H131*'Outside M25 '!$L$30+'Outside M25 '!$L$34+'Postcodes tariff'!L131)</f>
        <v>239.81051357394117</v>
      </c>
      <c r="Q131" s="261">
        <f>SUM(H131*'Outside M25 '!$M$30+'Outside M25 '!$M$34+'Postcodes tariff'!L131)</f>
        <v>259.92872848603992</v>
      </c>
      <c r="R131" s="336"/>
      <c r="S131" s="336"/>
    </row>
    <row r="132" spans="1:19" s="263" customFormat="1" x14ac:dyDescent="0.25">
      <c r="A132" s="254" t="s">
        <v>2921</v>
      </c>
      <c r="B132" s="255" t="s">
        <v>3550</v>
      </c>
      <c r="C132" s="256" t="s">
        <v>118</v>
      </c>
      <c r="D132" s="256">
        <v>52.308748000000001</v>
      </c>
      <c r="E132" s="256">
        <v>-1.9058139999999999</v>
      </c>
      <c r="F132" s="460">
        <v>1</v>
      </c>
      <c r="G132" s="460">
        <v>1</v>
      </c>
      <c r="H132" s="264">
        <v>103.3</v>
      </c>
      <c r="I132" s="265">
        <f>SUM(H132/'Search &amp; Variables'!$E$30)</f>
        <v>2.2955555555555556</v>
      </c>
      <c r="J132" s="265">
        <f t="shared" si="11"/>
        <v>4.5911111111111111</v>
      </c>
      <c r="K132" s="265">
        <f t="shared" si="12"/>
        <v>0.5101234567901235</v>
      </c>
      <c r="L132" s="266">
        <f t="shared" si="13"/>
        <v>0</v>
      </c>
      <c r="M132" s="267"/>
      <c r="N132" s="266">
        <f>SUM(H132*'Outside M25 '!$J$30+'Outside M25 '!$J$34+'Postcodes tariff'!L132)</f>
        <v>191.65454239116809</v>
      </c>
      <c r="O132" s="266">
        <f>SUM(H132*'Outside M25 '!$K$30+'Outside M25 '!$K$34+'Postcodes tariff'!L132)</f>
        <v>211.065231271415</v>
      </c>
      <c r="P132" s="266">
        <f>SUM(H132*'Outside M25 '!$L$30+'Outside M25 '!$L$34+'Postcodes tariff'!L132)</f>
        <v>232.87322138795824</v>
      </c>
      <c r="Q132" s="268">
        <f>SUM(H132*'Outside M25 '!$M$30+'Outside M25 '!$M$34+'Postcodes tariff'!L132)</f>
        <v>252.36533495783476</v>
      </c>
      <c r="R132" s="336"/>
      <c r="S132" s="336"/>
    </row>
    <row r="133" spans="1:19" s="263" customFormat="1" x14ac:dyDescent="0.25">
      <c r="A133" s="254"/>
      <c r="B133" s="255"/>
      <c r="C133" s="256"/>
      <c r="D133" s="256"/>
      <c r="E133" s="256"/>
      <c r="F133" s="460"/>
      <c r="G133" s="460"/>
      <c r="H133" s="264"/>
      <c r="I133" s="265"/>
      <c r="J133" s="265"/>
      <c r="K133" s="265"/>
      <c r="L133" s="266"/>
      <c r="M133" s="267"/>
      <c r="N133" s="266"/>
      <c r="O133" s="266"/>
      <c r="P133" s="266"/>
      <c r="Q133" s="268"/>
      <c r="R133" s="336"/>
      <c r="S133" s="336"/>
    </row>
    <row r="134" spans="1:19" s="243" customFormat="1" ht="16.5" thickBot="1" x14ac:dyDescent="0.3">
      <c r="A134" s="269" t="s">
        <v>2957</v>
      </c>
      <c r="B134" s="270"/>
      <c r="C134" s="270"/>
      <c r="D134" s="270"/>
      <c r="E134" s="270"/>
      <c r="F134" s="461"/>
      <c r="G134" s="461"/>
      <c r="H134" s="271">
        <f>AVERAGE(H56:H133)</f>
        <v>110.04935064935061</v>
      </c>
      <c r="I134" s="271">
        <f>AVERAGE(I56:I133)</f>
        <v>2.4455411255411246</v>
      </c>
      <c r="J134" s="271">
        <f>AVERAGE(J56:J133)</f>
        <v>4.8910822510822491</v>
      </c>
      <c r="K134" s="271">
        <f>AVERAGE(K56:K133)</f>
        <v>0.54345358345358341</v>
      </c>
      <c r="L134" s="272"/>
      <c r="M134" s="273"/>
      <c r="N134" s="274">
        <f>AVERAGE(N56:N132)</f>
        <v>202.25720180656566</v>
      </c>
      <c r="O134" s="274">
        <f>AVERAGE(O56:O132)</f>
        <v>222.81600801885526</v>
      </c>
      <c r="P134" s="274">
        <f>AVERAGE(P56:P132)</f>
        <v>245.87939292134681</v>
      </c>
      <c r="Q134" s="275">
        <f>AVERAGE(Q56:Q132)</f>
        <v>266.54533357474753</v>
      </c>
      <c r="R134" s="330"/>
      <c r="S134" s="330"/>
    </row>
    <row r="135" spans="1:19" s="263" customFormat="1" ht="16.5" thickBot="1" x14ac:dyDescent="0.3">
      <c r="A135" s="243"/>
      <c r="B135" s="243"/>
      <c r="F135" s="462"/>
      <c r="G135" s="462"/>
      <c r="H135" s="276"/>
      <c r="I135" s="277"/>
      <c r="J135" s="277"/>
      <c r="K135" s="277"/>
      <c r="L135" s="262"/>
      <c r="M135" s="278"/>
      <c r="N135" s="262"/>
      <c r="O135" s="262"/>
      <c r="P135" s="262"/>
      <c r="Q135" s="262"/>
      <c r="R135" s="336"/>
      <c r="S135" s="336"/>
    </row>
    <row r="136" spans="1:19" s="243" customFormat="1" x14ac:dyDescent="0.25">
      <c r="A136" s="246" t="s">
        <v>2924</v>
      </c>
      <c r="B136" s="247" t="s">
        <v>3442</v>
      </c>
      <c r="C136" s="247" t="s">
        <v>119</v>
      </c>
      <c r="D136" s="247">
        <v>51.412421000000002</v>
      </c>
      <c r="E136" s="247">
        <v>-2.364541</v>
      </c>
      <c r="F136" s="458">
        <v>1</v>
      </c>
      <c r="G136" s="458">
        <v>1</v>
      </c>
      <c r="H136" s="248">
        <v>98.6</v>
      </c>
      <c r="I136" s="249">
        <f>SUM(H136/'Search &amp; Variables'!$E$30)</f>
        <v>2.1911111111111108</v>
      </c>
      <c r="J136" s="249">
        <f t="shared" ref="J136:J154" si="14">SUM(I136*2)</f>
        <v>4.3822222222222216</v>
      </c>
      <c r="K136" s="249">
        <f t="shared" ref="K136:K154" si="15">SUM(J136/9)</f>
        <v>0.4869135802469135</v>
      </c>
      <c r="L136" s="252">
        <f t="shared" ref="L136" si="16">IF(J136 &gt; 14,120,0)</f>
        <v>0</v>
      </c>
      <c r="M136" s="251"/>
      <c r="N136" s="252">
        <f>SUM(H136*'Outside M25 '!$J$30+'Outside M25 '!$J$34+'Postcodes tariff'!L136)</f>
        <v>184.27123963490027</v>
      </c>
      <c r="O136" s="252">
        <f>SUM(H136*'Outside M25 '!$K$30+'Outside M25 '!$K$34+'Postcodes tariff'!L136)</f>
        <v>202.88242175650521</v>
      </c>
      <c r="P136" s="252">
        <f>SUM(H136*'Outside M25 '!$L$30+'Outside M25 '!$L$34+'Postcodes tariff'!L136)</f>
        <v>223.81620103403611</v>
      </c>
      <c r="Q136" s="253">
        <f>SUM(H136*'Outside M25 '!$M$30+'Outside M25 '!$M$34+'Postcodes tariff'!L136)</f>
        <v>242.49090451823361</v>
      </c>
      <c r="R136" s="330"/>
      <c r="S136" s="330"/>
    </row>
    <row r="137" spans="1:19" s="263" customFormat="1" x14ac:dyDescent="0.25">
      <c r="A137" s="254" t="s">
        <v>2924</v>
      </c>
      <c r="B137" s="255"/>
      <c r="C137" s="256" t="s">
        <v>120</v>
      </c>
      <c r="D137" s="257">
        <v>51.119452000000003</v>
      </c>
      <c r="E137" s="257">
        <v>-2.425421</v>
      </c>
      <c r="F137" s="459">
        <v>1</v>
      </c>
      <c r="G137" s="459">
        <v>1</v>
      </c>
      <c r="H137" s="258">
        <v>103.9</v>
      </c>
      <c r="I137" s="259">
        <f>SUM(H137/'Search &amp; Variables'!$E$30)</f>
        <v>2.3088888888888892</v>
      </c>
      <c r="J137" s="259">
        <f t="shared" si="14"/>
        <v>4.6177777777777784</v>
      </c>
      <c r="K137" s="259">
        <f t="shared" si="15"/>
        <v>0.51308641975308644</v>
      </c>
      <c r="L137" s="226">
        <f t="shared" ref="L137" si="17">IF(J137 &gt; 14,120,0)</f>
        <v>0</v>
      </c>
      <c r="M137" s="260"/>
      <c r="N137" s="226">
        <f>SUM(H137*'Outside M25 '!$J$30+'Outside M25 '!$J$34+'Postcodes tariff'!L137)</f>
        <v>192.59709167920229</v>
      </c>
      <c r="O137" s="226">
        <f>SUM(H137*'Outside M25 '!$K$30+'Outside M25 '!$K$34+'Postcodes tariff'!L137)</f>
        <v>212.10984525204179</v>
      </c>
      <c r="P137" s="226">
        <f>SUM(H137*'Outside M25 '!$L$30+'Outside M25 '!$L$34+'Postcodes tariff'!L137)</f>
        <v>234.02943675228875</v>
      </c>
      <c r="Q137" s="261">
        <f>SUM(H137*'Outside M25 '!$M$30+'Outside M25 '!$M$34+'Postcodes tariff'!L137)</f>
        <v>253.625900545869</v>
      </c>
      <c r="R137" s="336"/>
      <c r="S137" s="336"/>
    </row>
    <row r="138" spans="1:19" s="263" customFormat="1" x14ac:dyDescent="0.25">
      <c r="A138" s="254" t="s">
        <v>2924</v>
      </c>
      <c r="B138" s="255"/>
      <c r="C138" s="256" t="s">
        <v>121</v>
      </c>
      <c r="D138" s="257">
        <v>51.222273000000001</v>
      </c>
      <c r="E138" s="257">
        <v>-2.3387739999999999</v>
      </c>
      <c r="F138" s="459">
        <v>1</v>
      </c>
      <c r="G138" s="459">
        <v>1</v>
      </c>
      <c r="H138" s="258">
        <v>100.7</v>
      </c>
      <c r="I138" s="259">
        <f>SUM(H138/'Search &amp; Variables'!$E$30)</f>
        <v>2.2377777777777776</v>
      </c>
      <c r="J138" s="259">
        <f t="shared" si="14"/>
        <v>4.4755555555555553</v>
      </c>
      <c r="K138" s="259">
        <f t="shared" si="15"/>
        <v>0.49728395061728392</v>
      </c>
      <c r="L138" s="226">
        <f t="shared" ref="L138:L153" si="18">IF(J138 &gt; 14,120,0)</f>
        <v>0</v>
      </c>
      <c r="M138" s="260"/>
      <c r="N138" s="226">
        <f>SUM(H138*'Outside M25 '!$J$30+'Outside M25 '!$J$34+'Postcodes tariff'!L138)</f>
        <v>187.57016214301996</v>
      </c>
      <c r="O138" s="226">
        <f>SUM(H138*'Outside M25 '!$K$30+'Outside M25 '!$K$34+'Postcodes tariff'!L138)</f>
        <v>206.53857068869894</v>
      </c>
      <c r="P138" s="226">
        <f>SUM(H138*'Outside M25 '!$L$30+'Outside M25 '!$L$34+'Postcodes tariff'!L138)</f>
        <v>227.86295480919281</v>
      </c>
      <c r="Q138" s="261">
        <f>SUM(H138*'Outside M25 '!$M$30+'Outside M25 '!$M$34+'Postcodes tariff'!L138)</f>
        <v>246.9028840763533</v>
      </c>
      <c r="R138" s="336"/>
      <c r="S138" s="336"/>
    </row>
    <row r="139" spans="1:19" s="263" customFormat="1" x14ac:dyDescent="0.25">
      <c r="A139" s="254" t="s">
        <v>2924</v>
      </c>
      <c r="B139" s="255"/>
      <c r="C139" s="256" t="s">
        <v>122</v>
      </c>
      <c r="D139" s="257">
        <v>51.153475</v>
      </c>
      <c r="E139" s="257">
        <v>-2.1532330000000002</v>
      </c>
      <c r="F139" s="459">
        <v>1</v>
      </c>
      <c r="G139" s="459">
        <v>1</v>
      </c>
      <c r="H139" s="258">
        <v>92.9</v>
      </c>
      <c r="I139" s="259">
        <f>SUM(H139/'Search &amp; Variables'!$E$30)</f>
        <v>2.0644444444444447</v>
      </c>
      <c r="J139" s="259">
        <f t="shared" si="14"/>
        <v>4.1288888888888895</v>
      </c>
      <c r="K139" s="259">
        <f t="shared" si="15"/>
        <v>0.45876543209876552</v>
      </c>
      <c r="L139" s="226">
        <f t="shared" si="18"/>
        <v>0</v>
      </c>
      <c r="M139" s="260"/>
      <c r="N139" s="226">
        <f>SUM(H139*'Outside M25 '!$J$30+'Outside M25 '!$J$34+'Postcodes tariff'!L139)</f>
        <v>175.31702139857552</v>
      </c>
      <c r="O139" s="226">
        <f>SUM(H139*'Outside M25 '!$K$30+'Outside M25 '!$K$34+'Postcodes tariff'!L139)</f>
        <v>192.95858894055081</v>
      </c>
      <c r="P139" s="226">
        <f>SUM(H139*'Outside M25 '!$L$30+'Outside M25 '!$L$34+'Postcodes tariff'!L139)</f>
        <v>212.83215507289654</v>
      </c>
      <c r="Q139" s="261">
        <f>SUM(H139*'Outside M25 '!$M$30+'Outside M25 '!$M$34+'Postcodes tariff'!L139)</f>
        <v>230.51553143190887</v>
      </c>
      <c r="R139" s="336"/>
      <c r="S139" s="336"/>
    </row>
    <row r="140" spans="1:19" s="263" customFormat="1" x14ac:dyDescent="0.25">
      <c r="A140" s="254" t="s">
        <v>2924</v>
      </c>
      <c r="B140" s="255"/>
      <c r="C140" s="256" t="s">
        <v>123</v>
      </c>
      <c r="D140" s="257">
        <v>51.260190000000001</v>
      </c>
      <c r="E140" s="257">
        <v>-2.1690079999999998</v>
      </c>
      <c r="F140" s="459">
        <v>1</v>
      </c>
      <c r="G140" s="459">
        <v>1</v>
      </c>
      <c r="H140" s="258">
        <v>91.9</v>
      </c>
      <c r="I140" s="259">
        <f>SUM(H140/'Search &amp; Variables'!$E$30)</f>
        <v>2.0422222222222222</v>
      </c>
      <c r="J140" s="259">
        <f t="shared" si="14"/>
        <v>4.0844444444444443</v>
      </c>
      <c r="K140" s="259">
        <f t="shared" si="15"/>
        <v>0.45382716049382715</v>
      </c>
      <c r="L140" s="226">
        <f t="shared" si="18"/>
        <v>0</v>
      </c>
      <c r="M140" s="260"/>
      <c r="N140" s="226">
        <f>SUM(H140*'Outside M25 '!$J$30+'Outside M25 '!$J$34+'Postcodes tariff'!L140)</f>
        <v>173.74610591851854</v>
      </c>
      <c r="O140" s="226">
        <f>SUM(H140*'Outside M25 '!$K$30+'Outside M25 '!$K$34+'Postcodes tariff'!L140)</f>
        <v>191.21756563950618</v>
      </c>
      <c r="P140" s="226">
        <f>SUM(H140*'Outside M25 '!$L$30+'Outside M25 '!$L$34+'Postcodes tariff'!L140)</f>
        <v>210.90512946567907</v>
      </c>
      <c r="Q140" s="261">
        <f>SUM(H140*'Outside M25 '!$M$30+'Outside M25 '!$M$34+'Postcodes tariff'!L140)</f>
        <v>228.41458878518523</v>
      </c>
      <c r="R140" s="336"/>
      <c r="S140" s="336"/>
    </row>
    <row r="141" spans="1:19" s="263" customFormat="1" x14ac:dyDescent="0.25">
      <c r="A141" s="254" t="s">
        <v>2924</v>
      </c>
      <c r="B141" s="255"/>
      <c r="C141" s="256" t="s">
        <v>124</v>
      </c>
      <c r="D141" s="257">
        <v>51.321182999999998</v>
      </c>
      <c r="E141" s="257">
        <v>-2.1835040000000001</v>
      </c>
      <c r="F141" s="459">
        <v>1</v>
      </c>
      <c r="G141" s="459">
        <v>1</v>
      </c>
      <c r="H141" s="258">
        <v>90</v>
      </c>
      <c r="I141" s="259">
        <f>SUM(H141/'Search &amp; Variables'!$E$30)</f>
        <v>2</v>
      </c>
      <c r="J141" s="259">
        <f t="shared" si="14"/>
        <v>4</v>
      </c>
      <c r="K141" s="259">
        <f t="shared" si="15"/>
        <v>0.44444444444444442</v>
      </c>
      <c r="L141" s="226">
        <f t="shared" si="18"/>
        <v>0</v>
      </c>
      <c r="M141" s="260"/>
      <c r="N141" s="226">
        <f>SUM(H141*'Outside M25 '!$J$30+'Outside M25 '!$J$34+'Postcodes tariff'!L141)</f>
        <v>170.76136650641027</v>
      </c>
      <c r="O141" s="226">
        <f>SUM(H141*'Outside M25 '!$K$30+'Outside M25 '!$K$34+'Postcodes tariff'!L141)</f>
        <v>187.90962136752137</v>
      </c>
      <c r="P141" s="226">
        <f>SUM(H141*'Outside M25 '!$L$30+'Outside M25 '!$L$34+'Postcodes tariff'!L141)</f>
        <v>207.24378081196585</v>
      </c>
      <c r="Q141" s="261">
        <f>SUM(H141*'Outside M25 '!$M$30+'Outside M25 '!$M$34+'Postcodes tariff'!L141)</f>
        <v>224.42279775641026</v>
      </c>
      <c r="R141" s="336"/>
      <c r="S141" s="336"/>
    </row>
    <row r="142" spans="1:19" s="263" customFormat="1" x14ac:dyDescent="0.25">
      <c r="A142" s="254" t="s">
        <v>2924</v>
      </c>
      <c r="B142" s="255"/>
      <c r="C142" s="256" t="s">
        <v>125</v>
      </c>
      <c r="D142" s="257">
        <v>51.361249999999998</v>
      </c>
      <c r="E142" s="257">
        <v>-2.2620279999999999</v>
      </c>
      <c r="F142" s="459">
        <v>1</v>
      </c>
      <c r="G142" s="459">
        <v>1</v>
      </c>
      <c r="H142" s="258">
        <v>96.4</v>
      </c>
      <c r="I142" s="259">
        <f>SUM(H142/'Search &amp; Variables'!$E$30)</f>
        <v>2.1422222222222222</v>
      </c>
      <c r="J142" s="259">
        <f t="shared" si="14"/>
        <v>4.2844444444444445</v>
      </c>
      <c r="K142" s="259">
        <f t="shared" si="15"/>
        <v>0.47604938271604941</v>
      </c>
      <c r="L142" s="226">
        <f t="shared" si="18"/>
        <v>0</v>
      </c>
      <c r="M142" s="260"/>
      <c r="N142" s="226">
        <f>SUM(H142*'Outside M25 '!$J$30+'Outside M25 '!$J$34+'Postcodes tariff'!L142)</f>
        <v>180.81522557877494</v>
      </c>
      <c r="O142" s="226">
        <f>SUM(H142*'Outside M25 '!$K$30+'Outside M25 '!$K$34+'Postcodes tariff'!L142)</f>
        <v>199.05217049420702</v>
      </c>
      <c r="P142" s="226">
        <f>SUM(H142*'Outside M25 '!$L$30+'Outside M25 '!$L$34+'Postcodes tariff'!L142)</f>
        <v>219.57674469815768</v>
      </c>
      <c r="Q142" s="261">
        <f>SUM(H142*'Outside M25 '!$M$30+'Outside M25 '!$M$34+'Postcodes tariff'!L142)</f>
        <v>237.86883069544166</v>
      </c>
      <c r="R142" s="336"/>
      <c r="S142" s="336"/>
    </row>
    <row r="143" spans="1:19" s="263" customFormat="1" x14ac:dyDescent="0.25">
      <c r="A143" s="254" t="s">
        <v>2924</v>
      </c>
      <c r="B143" s="255"/>
      <c r="C143" s="256" t="s">
        <v>126</v>
      </c>
      <c r="D143" s="257">
        <v>51.129528999999998</v>
      </c>
      <c r="E143" s="257">
        <v>-2.7514219999999998</v>
      </c>
      <c r="F143" s="459">
        <v>1</v>
      </c>
      <c r="G143" s="459">
        <v>1</v>
      </c>
      <c r="H143" s="258">
        <v>123.3</v>
      </c>
      <c r="I143" s="259">
        <f>SUM(H143/'Search &amp; Variables'!$E$30)</f>
        <v>2.7399999999999998</v>
      </c>
      <c r="J143" s="259">
        <f t="shared" si="14"/>
        <v>5.4799999999999995</v>
      </c>
      <c r="K143" s="259">
        <f t="shared" si="15"/>
        <v>0.60888888888888881</v>
      </c>
      <c r="L143" s="226">
        <f t="shared" si="18"/>
        <v>0</v>
      </c>
      <c r="M143" s="260"/>
      <c r="N143" s="226">
        <f>SUM(H143*'Outside M25 '!$J$30+'Outside M25 '!$J$34+'Postcodes tariff'!L143)</f>
        <v>223.07285199230768</v>
      </c>
      <c r="O143" s="226">
        <f>SUM(H143*'Outside M25 '!$K$30+'Outside M25 '!$K$34+'Postcodes tariff'!L143)</f>
        <v>245.88569729230767</v>
      </c>
      <c r="P143" s="226">
        <f>SUM(H143*'Outside M25 '!$L$30+'Outside M25 '!$L$34+'Postcodes tariff'!L143)</f>
        <v>271.41373353230773</v>
      </c>
      <c r="Q143" s="261">
        <f>SUM(H143*'Outside M25 '!$M$30+'Outside M25 '!$M$34+'Postcodes tariff'!L143)</f>
        <v>294.38418789230769</v>
      </c>
      <c r="R143" s="336"/>
      <c r="S143" s="336"/>
    </row>
    <row r="144" spans="1:19" s="263" customFormat="1" x14ac:dyDescent="0.25">
      <c r="A144" s="254" t="s">
        <v>2924</v>
      </c>
      <c r="B144" s="255"/>
      <c r="C144" s="256" t="s">
        <v>127</v>
      </c>
      <c r="D144" s="257">
        <v>51.334721000000002</v>
      </c>
      <c r="E144" s="257">
        <v>-2.3891619999999998</v>
      </c>
      <c r="F144" s="459">
        <v>1</v>
      </c>
      <c r="G144" s="459">
        <v>1</v>
      </c>
      <c r="H144" s="258">
        <v>106.5</v>
      </c>
      <c r="I144" s="259">
        <f>SUM(H144/'Search &amp; Variables'!$E$30)</f>
        <v>2.3666666666666667</v>
      </c>
      <c r="J144" s="259">
        <f t="shared" si="14"/>
        <v>4.7333333333333334</v>
      </c>
      <c r="K144" s="259">
        <f t="shared" si="15"/>
        <v>0.52592592592592591</v>
      </c>
      <c r="L144" s="226">
        <f t="shared" si="18"/>
        <v>0</v>
      </c>
      <c r="M144" s="260"/>
      <c r="N144" s="226">
        <f>SUM(H144*'Outside M25 '!$J$30+'Outside M25 '!$J$34+'Postcodes tariff'!L144)</f>
        <v>196.68147192735043</v>
      </c>
      <c r="O144" s="226">
        <f>SUM(H144*'Outside M25 '!$K$30+'Outside M25 '!$K$34+'Postcodes tariff'!L144)</f>
        <v>216.63650583475783</v>
      </c>
      <c r="P144" s="226">
        <f>SUM(H144*'Outside M25 '!$L$30+'Outside M25 '!$L$34+'Postcodes tariff'!L144)</f>
        <v>239.03970333105417</v>
      </c>
      <c r="Q144" s="261">
        <f>SUM(H144*'Outside M25 '!$M$30+'Outside M25 '!$M$34+'Postcodes tariff'!L144)</f>
        <v>259.08835142735046</v>
      </c>
      <c r="R144" s="336"/>
      <c r="S144" s="336"/>
    </row>
    <row r="145" spans="1:19" s="263" customFormat="1" x14ac:dyDescent="0.25">
      <c r="A145" s="254" t="s">
        <v>2924</v>
      </c>
      <c r="B145" s="255"/>
      <c r="C145" s="256" t="s">
        <v>128</v>
      </c>
      <c r="D145" s="257">
        <v>50.937882000000002</v>
      </c>
      <c r="E145" s="257">
        <v>-2.645235</v>
      </c>
      <c r="F145" s="459">
        <v>1</v>
      </c>
      <c r="G145" s="459">
        <v>1</v>
      </c>
      <c r="H145" s="258">
        <v>116.9</v>
      </c>
      <c r="I145" s="259">
        <f>SUM(H145/'Search &amp; Variables'!$E$30)</f>
        <v>2.597777777777778</v>
      </c>
      <c r="J145" s="259">
        <f t="shared" si="14"/>
        <v>5.1955555555555559</v>
      </c>
      <c r="K145" s="259">
        <f t="shared" si="15"/>
        <v>0.57728395061728399</v>
      </c>
      <c r="L145" s="226">
        <f t="shared" si="18"/>
        <v>0</v>
      </c>
      <c r="M145" s="260"/>
      <c r="N145" s="226">
        <f>SUM(H145*'Outside M25 '!$J$30+'Outside M25 '!$J$34+'Postcodes tariff'!L145)</f>
        <v>213.01899291994303</v>
      </c>
      <c r="O145" s="226">
        <f>SUM(H145*'Outside M25 '!$K$30+'Outside M25 '!$K$34+'Postcodes tariff'!L145)</f>
        <v>234.74314816562202</v>
      </c>
      <c r="P145" s="226">
        <f>SUM(H145*'Outside M25 '!$L$30+'Outside M25 '!$L$34+'Postcodes tariff'!L145)</f>
        <v>259.08076964611587</v>
      </c>
      <c r="Q145" s="261">
        <f>SUM(H145*'Outside M25 '!$M$30+'Outside M25 '!$M$34+'Postcodes tariff'!L145)</f>
        <v>280.93815495327641</v>
      </c>
      <c r="R145" s="336"/>
      <c r="S145" s="336"/>
    </row>
    <row r="146" spans="1:19" s="263" customFormat="1" x14ac:dyDescent="0.25">
      <c r="A146" s="254" t="s">
        <v>2924</v>
      </c>
      <c r="B146" s="255"/>
      <c r="C146" s="256" t="s">
        <v>129</v>
      </c>
      <c r="D146" s="257">
        <v>50.961038000000002</v>
      </c>
      <c r="E146" s="257">
        <v>-2.6402920000000001</v>
      </c>
      <c r="F146" s="459">
        <v>1</v>
      </c>
      <c r="G146" s="459">
        <v>1</v>
      </c>
      <c r="H146" s="258">
        <v>115.4</v>
      </c>
      <c r="I146" s="259">
        <f>SUM(H146/'Search &amp; Variables'!$E$30)</f>
        <v>2.5644444444444447</v>
      </c>
      <c r="J146" s="259">
        <f t="shared" si="14"/>
        <v>5.1288888888888895</v>
      </c>
      <c r="K146" s="259">
        <f t="shared" si="15"/>
        <v>0.56987654320987657</v>
      </c>
      <c r="L146" s="226">
        <f t="shared" si="18"/>
        <v>0</v>
      </c>
      <c r="M146" s="260"/>
      <c r="N146" s="226">
        <f>SUM(H146*'Outside M25 '!$J$30+'Outside M25 '!$J$34+'Postcodes tariff'!L146)</f>
        <v>210.66261969985757</v>
      </c>
      <c r="O146" s="226">
        <f>SUM(H146*'Outside M25 '!$K$30+'Outside M25 '!$K$34+'Postcodes tariff'!L146)</f>
        <v>232.13161321405508</v>
      </c>
      <c r="P146" s="226">
        <f>SUM(H146*'Outside M25 '!$L$30+'Outside M25 '!$L$34+'Postcodes tariff'!L146)</f>
        <v>256.19023123528967</v>
      </c>
      <c r="Q146" s="261">
        <f>SUM(H146*'Outside M25 '!$M$30+'Outside M25 '!$M$34+'Postcodes tariff'!L146)</f>
        <v>277.7867409831909</v>
      </c>
      <c r="R146" s="336"/>
      <c r="S146" s="336"/>
    </row>
    <row r="147" spans="1:19" s="263" customFormat="1" x14ac:dyDescent="0.25">
      <c r="A147" s="254" t="s">
        <v>2924</v>
      </c>
      <c r="B147" s="255" t="s">
        <v>3534</v>
      </c>
      <c r="C147" s="256" t="s">
        <v>130</v>
      </c>
      <c r="D147" s="257">
        <v>50.967613999999998</v>
      </c>
      <c r="E147" s="257">
        <v>-2.6150370000000001</v>
      </c>
      <c r="F147" s="459">
        <v>1</v>
      </c>
      <c r="G147" s="459">
        <v>1</v>
      </c>
      <c r="H147" s="258">
        <v>114.9</v>
      </c>
      <c r="I147" s="259">
        <f>SUM(H147/'Search &amp; Variables'!$E$30)</f>
        <v>2.5533333333333337</v>
      </c>
      <c r="J147" s="259">
        <f t="shared" si="14"/>
        <v>5.1066666666666674</v>
      </c>
      <c r="K147" s="259">
        <f t="shared" si="15"/>
        <v>0.56740740740740747</v>
      </c>
      <c r="L147" s="226">
        <f t="shared" si="18"/>
        <v>0</v>
      </c>
      <c r="M147" s="260"/>
      <c r="N147" s="226">
        <f>SUM(H147*'Outside M25 '!$J$30+'Outside M25 '!$J$34+'Postcodes tariff'!L147)</f>
        <v>209.87716195982907</v>
      </c>
      <c r="O147" s="226">
        <f>SUM(H147*'Outside M25 '!$K$30+'Outside M25 '!$K$34+'Postcodes tariff'!L147)</f>
        <v>231.26110156353275</v>
      </c>
      <c r="P147" s="226">
        <f>SUM(H147*'Outside M25 '!$L$30+'Outside M25 '!$L$34+'Postcodes tariff'!L147)</f>
        <v>255.22671843168095</v>
      </c>
      <c r="Q147" s="261">
        <f>SUM(H147*'Outside M25 '!$M$30+'Outside M25 '!$M$34+'Postcodes tariff'!L147)</f>
        <v>276.73626965982908</v>
      </c>
      <c r="R147" s="336"/>
      <c r="S147" s="336"/>
    </row>
    <row r="148" spans="1:19" s="263" customFormat="1" x14ac:dyDescent="0.25">
      <c r="A148" s="254" t="s">
        <v>2924</v>
      </c>
      <c r="B148" s="255"/>
      <c r="C148" s="256" t="s">
        <v>131</v>
      </c>
      <c r="D148" s="257">
        <v>51.258476000000002</v>
      </c>
      <c r="E148" s="257">
        <v>-2.4817040000000001</v>
      </c>
      <c r="F148" s="459">
        <v>1</v>
      </c>
      <c r="G148" s="459">
        <v>1</v>
      </c>
      <c r="H148" s="258">
        <v>108.2</v>
      </c>
      <c r="I148" s="259">
        <f>SUM(H148/'Search &amp; Variables'!$E$30)</f>
        <v>2.4044444444444446</v>
      </c>
      <c r="J148" s="259">
        <f t="shared" si="14"/>
        <v>4.8088888888888892</v>
      </c>
      <c r="K148" s="259">
        <f t="shared" si="15"/>
        <v>0.53432098765432101</v>
      </c>
      <c r="L148" s="226">
        <f t="shared" si="18"/>
        <v>0</v>
      </c>
      <c r="M148" s="260"/>
      <c r="N148" s="226">
        <f>SUM(H148*'Outside M25 '!$J$30+'Outside M25 '!$J$34+'Postcodes tariff'!L148)</f>
        <v>199.35202824344731</v>
      </c>
      <c r="O148" s="226">
        <f>SUM(H148*'Outside M25 '!$K$30+'Outside M25 '!$K$34+'Postcodes tariff'!L148)</f>
        <v>219.59624544653371</v>
      </c>
      <c r="P148" s="226">
        <f>SUM(H148*'Outside M25 '!$L$30+'Outside M25 '!$L$34+'Postcodes tariff'!L148)</f>
        <v>242.31564686332388</v>
      </c>
      <c r="Q148" s="261">
        <f>SUM(H148*'Outside M25 '!$M$30+'Outside M25 '!$M$34+'Postcodes tariff'!L148)</f>
        <v>262.65995392678064</v>
      </c>
      <c r="R148" s="336"/>
      <c r="S148" s="336"/>
    </row>
    <row r="149" spans="1:19" s="263" customFormat="1" x14ac:dyDescent="0.25">
      <c r="A149" s="254" t="s">
        <v>2924</v>
      </c>
      <c r="B149" s="255"/>
      <c r="C149" s="256" t="s">
        <v>132</v>
      </c>
      <c r="D149" s="257">
        <v>51.152393000000004</v>
      </c>
      <c r="E149" s="257">
        <v>-2.5324749999999998</v>
      </c>
      <c r="F149" s="459">
        <v>1</v>
      </c>
      <c r="G149" s="459">
        <v>1</v>
      </c>
      <c r="H149" s="258">
        <v>109.7</v>
      </c>
      <c r="I149" s="259">
        <f>SUM(H149/'Search &amp; Variables'!$E$30)</f>
        <v>2.4377777777777778</v>
      </c>
      <c r="J149" s="259">
        <f t="shared" si="14"/>
        <v>4.8755555555555556</v>
      </c>
      <c r="K149" s="259">
        <f t="shared" si="15"/>
        <v>0.54172839506172843</v>
      </c>
      <c r="L149" s="226">
        <f t="shared" si="18"/>
        <v>0</v>
      </c>
      <c r="M149" s="260"/>
      <c r="N149" s="226">
        <f>SUM(H149*'Outside M25 '!$J$30+'Outside M25 '!$J$34+'Postcodes tariff'!L149)</f>
        <v>201.70840146353277</v>
      </c>
      <c r="O149" s="226">
        <f>SUM(H149*'Outside M25 '!$K$30+'Outside M25 '!$K$34+'Postcodes tariff'!L149)</f>
        <v>222.20778039810065</v>
      </c>
      <c r="P149" s="226">
        <f>SUM(H149*'Outside M25 '!$L$30+'Outside M25 '!$L$34+'Postcodes tariff'!L149)</f>
        <v>245.2061852741501</v>
      </c>
      <c r="Q149" s="261">
        <f>SUM(H149*'Outside M25 '!$M$30+'Outside M25 '!$M$34+'Postcodes tariff'!L149)</f>
        <v>265.8113678968661</v>
      </c>
      <c r="R149" s="336"/>
      <c r="S149" s="336"/>
    </row>
    <row r="150" spans="1:19" s="263" customFormat="1" x14ac:dyDescent="0.25">
      <c r="A150" s="254" t="s">
        <v>2924</v>
      </c>
      <c r="B150" s="255"/>
      <c r="C150" s="256" t="s">
        <v>133</v>
      </c>
      <c r="D150" s="257">
        <v>51.226542000000002</v>
      </c>
      <c r="E150" s="257">
        <v>-2.659097</v>
      </c>
      <c r="F150" s="459">
        <v>1</v>
      </c>
      <c r="G150" s="459">
        <v>1</v>
      </c>
      <c r="H150" s="258">
        <v>118.6</v>
      </c>
      <c r="I150" s="259">
        <f>SUM(H150/'Search &amp; Variables'!$E$30)</f>
        <v>2.6355555555555554</v>
      </c>
      <c r="J150" s="259">
        <f t="shared" si="14"/>
        <v>5.2711111111111109</v>
      </c>
      <c r="K150" s="259">
        <f t="shared" si="15"/>
        <v>0.58567901234567898</v>
      </c>
      <c r="L150" s="226">
        <f t="shared" si="18"/>
        <v>0</v>
      </c>
      <c r="M150" s="260"/>
      <c r="N150" s="226">
        <f>SUM(H150*'Outside M25 '!$J$30+'Outside M25 '!$J$34+'Postcodes tariff'!L150)</f>
        <v>215.68954923603988</v>
      </c>
      <c r="O150" s="226">
        <f>SUM(H150*'Outside M25 '!$K$30+'Outside M25 '!$K$34+'Postcodes tariff'!L150)</f>
        <v>237.70288777739788</v>
      </c>
      <c r="P150" s="226">
        <f>SUM(H150*'Outside M25 '!$L$30+'Outside M25 '!$L$34+'Postcodes tariff'!L150)</f>
        <v>262.35671317838558</v>
      </c>
      <c r="Q150" s="261">
        <f>SUM(H150*'Outside M25 '!$M$30+'Outside M25 '!$M$34+'Postcodes tariff'!L150)</f>
        <v>284.50975745270659</v>
      </c>
      <c r="R150" s="336"/>
      <c r="S150" s="336"/>
    </row>
    <row r="151" spans="1:19" s="263" customFormat="1" x14ac:dyDescent="0.25">
      <c r="A151" s="254" t="s">
        <v>2924</v>
      </c>
      <c r="B151" s="255"/>
      <c r="C151" s="256" t="s">
        <v>134</v>
      </c>
      <c r="D151" s="257">
        <v>51.137054999999997</v>
      </c>
      <c r="E151" s="257">
        <v>-2.7104119999999998</v>
      </c>
      <c r="F151" s="459">
        <v>1</v>
      </c>
      <c r="G151" s="459">
        <v>1</v>
      </c>
      <c r="H151" s="258">
        <v>118.8</v>
      </c>
      <c r="I151" s="259">
        <f>SUM(H151/'Search &amp; Variables'!$E$30)</f>
        <v>2.64</v>
      </c>
      <c r="J151" s="259">
        <f t="shared" si="14"/>
        <v>5.28</v>
      </c>
      <c r="K151" s="259">
        <f t="shared" si="15"/>
        <v>0.58666666666666667</v>
      </c>
      <c r="L151" s="226">
        <f t="shared" si="18"/>
        <v>0</v>
      </c>
      <c r="M151" s="260"/>
      <c r="N151" s="226">
        <f>SUM(H151*'Outside M25 '!$J$30+'Outside M25 '!$J$34+'Postcodes tariff'!L151)</f>
        <v>216.00373233205127</v>
      </c>
      <c r="O151" s="226">
        <f>SUM(H151*'Outside M25 '!$K$30+'Outside M25 '!$K$34+'Postcodes tariff'!L151)</f>
        <v>238.05109243760683</v>
      </c>
      <c r="P151" s="226">
        <f>SUM(H151*'Outside M25 '!$L$30+'Outside M25 '!$L$34+'Postcodes tariff'!L151)</f>
        <v>262.74211829982909</v>
      </c>
      <c r="Q151" s="261">
        <f>SUM(H151*'Outside M25 '!$M$30+'Outside M25 '!$M$34+'Postcodes tariff'!L151)</f>
        <v>284.92994598205132</v>
      </c>
      <c r="R151" s="336"/>
      <c r="S151" s="336"/>
    </row>
    <row r="152" spans="1:19" s="263" customFormat="1" x14ac:dyDescent="0.25">
      <c r="A152" s="254" t="s">
        <v>2924</v>
      </c>
      <c r="B152" s="255"/>
      <c r="C152" s="256" t="s">
        <v>135</v>
      </c>
      <c r="D152" s="257">
        <v>51.088054</v>
      </c>
      <c r="E152" s="257">
        <v>-2.5307870000000001</v>
      </c>
      <c r="F152" s="459">
        <v>1</v>
      </c>
      <c r="G152" s="459">
        <v>1</v>
      </c>
      <c r="H152" s="258">
        <v>108.8</v>
      </c>
      <c r="I152" s="259">
        <f>SUM(H152/'Search &amp; Variables'!$E$30)</f>
        <v>2.4177777777777778</v>
      </c>
      <c r="J152" s="259">
        <f t="shared" si="14"/>
        <v>4.8355555555555556</v>
      </c>
      <c r="K152" s="259">
        <f t="shared" si="15"/>
        <v>0.53728395061728396</v>
      </c>
      <c r="L152" s="226">
        <f t="shared" si="18"/>
        <v>0</v>
      </c>
      <c r="M152" s="260"/>
      <c r="N152" s="226">
        <f>SUM(H152*'Outside M25 '!$J$30+'Outside M25 '!$J$34+'Postcodes tariff'!L152)</f>
        <v>200.29457753148148</v>
      </c>
      <c r="O152" s="226">
        <f>SUM(H152*'Outside M25 '!$K$30+'Outside M25 '!$K$34+'Postcodes tariff'!L152)</f>
        <v>220.64085942716048</v>
      </c>
      <c r="P152" s="226">
        <f>SUM(H152*'Outside M25 '!$L$30+'Outside M25 '!$L$34+'Postcodes tariff'!L152)</f>
        <v>243.47186222765436</v>
      </c>
      <c r="Q152" s="261">
        <f>SUM(H152*'Outside M25 '!$M$30+'Outside M25 '!$M$34+'Postcodes tariff'!L152)</f>
        <v>263.92051951481483</v>
      </c>
      <c r="R152" s="336"/>
      <c r="S152" s="336"/>
    </row>
    <row r="153" spans="1:19" s="263" customFormat="1" x14ac:dyDescent="0.25">
      <c r="A153" s="254" t="s">
        <v>2924</v>
      </c>
      <c r="B153" s="255"/>
      <c r="C153" s="256" t="s">
        <v>136</v>
      </c>
      <c r="D153" s="257">
        <v>51.012262999999997</v>
      </c>
      <c r="E153" s="257">
        <v>-2.4112740000000001</v>
      </c>
      <c r="F153" s="459">
        <v>1</v>
      </c>
      <c r="G153" s="459">
        <v>1</v>
      </c>
      <c r="H153" s="258">
        <v>106</v>
      </c>
      <c r="I153" s="259">
        <f>SUM(H153/'Search &amp; Variables'!$E$30)</f>
        <v>2.3555555555555556</v>
      </c>
      <c r="J153" s="259">
        <f t="shared" si="14"/>
        <v>4.7111111111111112</v>
      </c>
      <c r="K153" s="259">
        <f t="shared" si="15"/>
        <v>0.52345679012345681</v>
      </c>
      <c r="L153" s="226">
        <f t="shared" si="18"/>
        <v>0</v>
      </c>
      <c r="M153" s="260"/>
      <c r="N153" s="226">
        <f>SUM(H153*'Outside M25 '!$J$30+'Outside M25 '!$J$34+'Postcodes tariff'!L153)</f>
        <v>195.89601418732195</v>
      </c>
      <c r="O153" s="226">
        <f>SUM(H153*'Outside M25 '!$K$30+'Outside M25 '!$K$34+'Postcodes tariff'!L153)</f>
        <v>215.7659941842355</v>
      </c>
      <c r="P153" s="226">
        <f>SUM(H153*'Outside M25 '!$L$30+'Outside M25 '!$L$34+'Postcodes tariff'!L153)</f>
        <v>238.07619052744542</v>
      </c>
      <c r="Q153" s="261">
        <f>SUM(H153*'Outside M25 '!$M$30+'Outside M25 '!$M$34+'Postcodes tariff'!L153)</f>
        <v>258.03788010398864</v>
      </c>
      <c r="R153" s="336"/>
      <c r="S153" s="336"/>
    </row>
    <row r="154" spans="1:19" s="263" customFormat="1" x14ac:dyDescent="0.25">
      <c r="A154" s="254" t="s">
        <v>2924</v>
      </c>
      <c r="B154" s="255"/>
      <c r="C154" s="256" t="s">
        <v>137</v>
      </c>
      <c r="D154" s="256">
        <v>51.056438</v>
      </c>
      <c r="E154" s="256">
        <v>-2.4203969999999999</v>
      </c>
      <c r="F154" s="460">
        <v>1</v>
      </c>
      <c r="G154" s="460">
        <v>1</v>
      </c>
      <c r="H154" s="264">
        <v>101.9</v>
      </c>
      <c r="I154" s="265">
        <f>SUM(H154/'Search &amp; Variables'!$E$30)</f>
        <v>2.2644444444444445</v>
      </c>
      <c r="J154" s="265">
        <f t="shared" si="14"/>
        <v>4.528888888888889</v>
      </c>
      <c r="K154" s="265">
        <f t="shared" si="15"/>
        <v>0.50320987654320992</v>
      </c>
      <c r="L154" s="266">
        <f t="shared" ref="L154" si="19">IF(J154 &gt; 14,120,0)</f>
        <v>0</v>
      </c>
      <c r="M154" s="267"/>
      <c r="N154" s="266">
        <f>SUM(H154*'Outside M25 '!$J$30+'Outside M25 '!$J$34+'Postcodes tariff'!L154)</f>
        <v>189.45526071908833</v>
      </c>
      <c r="O154" s="266">
        <f>SUM(H154*'Outside M25 '!$K$30+'Outside M25 '!$K$34+'Postcodes tariff'!L154)</f>
        <v>208.62779864995252</v>
      </c>
      <c r="P154" s="266">
        <f>SUM(H154*'Outside M25 '!$L$30+'Outside M25 '!$L$34+'Postcodes tariff'!L154)</f>
        <v>230.1753855378538</v>
      </c>
      <c r="Q154" s="268">
        <f>SUM(H154*'Outside M25 '!$M$30+'Outside M25 '!$M$34+'Postcodes tariff'!L154)</f>
        <v>249.42401525242167</v>
      </c>
      <c r="R154" s="336"/>
      <c r="S154" s="336"/>
    </row>
    <row r="155" spans="1:19" s="263" customFormat="1" x14ac:dyDescent="0.25">
      <c r="A155" s="254"/>
      <c r="B155" s="255"/>
      <c r="C155" s="256"/>
      <c r="D155" s="256"/>
      <c r="E155" s="256"/>
      <c r="F155" s="460"/>
      <c r="G155" s="460"/>
      <c r="H155" s="264"/>
      <c r="I155" s="265"/>
      <c r="J155" s="265"/>
      <c r="K155" s="265"/>
      <c r="L155" s="266"/>
      <c r="M155" s="267"/>
      <c r="N155" s="266"/>
      <c r="O155" s="266"/>
      <c r="P155" s="266"/>
      <c r="Q155" s="268"/>
      <c r="R155" s="336"/>
      <c r="S155" s="336"/>
    </row>
    <row r="156" spans="1:19" s="243" customFormat="1" ht="16.5" thickBot="1" x14ac:dyDescent="0.3">
      <c r="A156" s="269" t="s">
        <v>2960</v>
      </c>
      <c r="B156" s="270"/>
      <c r="C156" s="270"/>
      <c r="D156" s="270"/>
      <c r="E156" s="270"/>
      <c r="F156" s="461"/>
      <c r="G156" s="461"/>
      <c r="H156" s="271">
        <f>AVERAGE(H136:H155)</f>
        <v>106.49473684210527</v>
      </c>
      <c r="I156" s="271">
        <f>AVERAGE(I136:I155)</f>
        <v>2.3665497076023394</v>
      </c>
      <c r="J156" s="271">
        <f>AVERAGE(J136:J155)</f>
        <v>4.7330994152046788</v>
      </c>
      <c r="K156" s="271">
        <f>AVERAGE(K136:K155)</f>
        <v>0.52589993502274213</v>
      </c>
      <c r="L156" s="272"/>
      <c r="M156" s="273"/>
      <c r="N156" s="274">
        <f>AVERAGE(N136:N154)</f>
        <v>196.67320395113967</v>
      </c>
      <c r="O156" s="274">
        <f>AVERAGE(O136:O154)</f>
        <v>216.62734255422603</v>
      </c>
      <c r="P156" s="274">
        <f>AVERAGE(P136:P154)</f>
        <v>239.02956109101621</v>
      </c>
      <c r="Q156" s="275">
        <f>AVERAGE(Q136:Q154)</f>
        <v>259.07729383447304</v>
      </c>
      <c r="R156" s="330"/>
      <c r="S156" s="330"/>
    </row>
    <row r="157" spans="1:19" s="263" customFormat="1" ht="16.5" thickBot="1" x14ac:dyDescent="0.3">
      <c r="A157" s="243"/>
      <c r="B157" s="243"/>
      <c r="F157" s="462"/>
      <c r="G157" s="462"/>
      <c r="H157" s="276"/>
      <c r="I157" s="277"/>
      <c r="J157" s="277"/>
      <c r="K157" s="277"/>
      <c r="L157" s="262"/>
      <c r="M157" s="278"/>
      <c r="N157" s="262"/>
      <c r="O157" s="262"/>
      <c r="P157" s="262"/>
      <c r="Q157" s="262"/>
      <c r="R157" s="336"/>
      <c r="S157" s="336"/>
    </row>
    <row r="158" spans="1:19" s="243" customFormat="1" x14ac:dyDescent="0.25">
      <c r="A158" s="246" t="s">
        <v>2920</v>
      </c>
      <c r="B158" s="247"/>
      <c r="C158" s="247" t="s">
        <v>138</v>
      </c>
      <c r="D158" s="247">
        <v>53.755406000000001</v>
      </c>
      <c r="E158" s="247">
        <v>-2.456299</v>
      </c>
      <c r="F158" s="458">
        <v>1</v>
      </c>
      <c r="G158" s="458">
        <v>1</v>
      </c>
      <c r="H158" s="248">
        <v>226</v>
      </c>
      <c r="I158" s="249">
        <f>SUM(H158/'Search &amp; Variables'!$E$30)</f>
        <v>5.0222222222222221</v>
      </c>
      <c r="J158" s="249">
        <f t="shared" ref="J158:J170" si="20">SUM(I158*2)</f>
        <v>10.044444444444444</v>
      </c>
      <c r="K158" s="249">
        <f t="shared" ref="K158:K170" si="21">SUM(J158/9)</f>
        <v>1.1160493827160494</v>
      </c>
      <c r="L158" s="252">
        <f t="shared" ref="L158:L159" si="22">IF(J158 &gt; 14,120,0)</f>
        <v>0</v>
      </c>
      <c r="M158" s="251"/>
      <c r="N158" s="252">
        <f>SUM(H158*'Outside M25 '!$J$30+'Outside M25 '!$J$34+'Postcodes tariff'!L158)</f>
        <v>384.40587179415951</v>
      </c>
      <c r="O158" s="252">
        <f>SUM(H158*'Outside M25 '!$K$30+'Outside M25 '!$K$34+'Postcodes tariff'!L158)</f>
        <v>424.68879030959164</v>
      </c>
      <c r="P158" s="252">
        <f>SUM(H158*'Outside M25 '!$L$30+'Outside M25 '!$L$34+'Postcodes tariff'!L158)</f>
        <v>469.31926339354231</v>
      </c>
      <c r="Q158" s="253">
        <f>SUM(H158*'Outside M25 '!$M$30+'Outside M25 '!$M$34+'Postcodes tariff'!L158)</f>
        <v>510.15099771082623</v>
      </c>
      <c r="R158" s="330"/>
      <c r="S158" s="330"/>
    </row>
    <row r="159" spans="1:19" s="263" customFormat="1" x14ac:dyDescent="0.25">
      <c r="A159" s="254" t="s">
        <v>2920</v>
      </c>
      <c r="B159" s="255"/>
      <c r="C159" s="256" t="s">
        <v>139</v>
      </c>
      <c r="D159" s="257">
        <v>53.789248999999998</v>
      </c>
      <c r="E159" s="257">
        <v>-2.2022979999999999</v>
      </c>
      <c r="F159" s="459">
        <v>1</v>
      </c>
      <c r="G159" s="459">
        <v>1</v>
      </c>
      <c r="H159" s="258">
        <v>233</v>
      </c>
      <c r="I159" s="259">
        <f>SUM(H159/'Search &amp; Variables'!$E$30)</f>
        <v>5.177777777777778</v>
      </c>
      <c r="J159" s="259">
        <f t="shared" si="20"/>
        <v>10.355555555555556</v>
      </c>
      <c r="K159" s="259">
        <f t="shared" si="21"/>
        <v>1.1506172839506172</v>
      </c>
      <c r="L159" s="226">
        <f t="shared" si="22"/>
        <v>0</v>
      </c>
      <c r="M159" s="260"/>
      <c r="N159" s="226">
        <f>SUM(H159*'Outside M25 '!$J$30+'Outside M25 '!$J$34+'Postcodes tariff'!L159)</f>
        <v>395.40228015455835</v>
      </c>
      <c r="O159" s="226">
        <f>SUM(H159*'Outside M25 '!$K$30+'Outside M25 '!$K$34+'Postcodes tariff'!L159)</f>
        <v>436.87595341690411</v>
      </c>
      <c r="P159" s="226">
        <f>SUM(H159*'Outside M25 '!$L$30+'Outside M25 '!$L$34+'Postcodes tariff'!L159)</f>
        <v>482.8084426440646</v>
      </c>
      <c r="Q159" s="261">
        <f>SUM(H159*'Outside M25 '!$M$30+'Outside M25 '!$M$34+'Postcodes tariff'!L159)</f>
        <v>524.85759623789181</v>
      </c>
      <c r="R159" s="336"/>
      <c r="S159" s="336"/>
    </row>
    <row r="160" spans="1:19" s="263" customFormat="1" x14ac:dyDescent="0.25">
      <c r="A160" s="254" t="s">
        <v>2920</v>
      </c>
      <c r="B160" s="255"/>
      <c r="C160" s="256" t="s">
        <v>140</v>
      </c>
      <c r="D160" s="257">
        <v>53.772649999999999</v>
      </c>
      <c r="E160" s="257">
        <v>-2.2678669999999999</v>
      </c>
      <c r="F160" s="459">
        <v>1</v>
      </c>
      <c r="G160" s="459">
        <v>1</v>
      </c>
      <c r="H160" s="258">
        <v>223.8</v>
      </c>
      <c r="I160" s="259">
        <f>SUM(H160/'Search &amp; Variables'!$E$30)</f>
        <v>4.9733333333333336</v>
      </c>
      <c r="J160" s="259">
        <f t="shared" si="20"/>
        <v>9.9466666666666672</v>
      </c>
      <c r="K160" s="259">
        <f t="shared" si="21"/>
        <v>1.1051851851851853</v>
      </c>
      <c r="L160" s="226">
        <f t="shared" ref="L160:L170" si="23">IF(J160 &gt; 14,120,0)</f>
        <v>0</v>
      </c>
      <c r="M160" s="260"/>
      <c r="N160" s="226">
        <f>SUM(H160*'Outside M25 '!$J$30+'Outside M25 '!$J$34+'Postcodes tariff'!L160)</f>
        <v>380.94985773803415</v>
      </c>
      <c r="O160" s="226">
        <f>SUM(H160*'Outside M25 '!$K$30+'Outside M25 '!$K$34+'Postcodes tariff'!L160)</f>
        <v>420.85853904729345</v>
      </c>
      <c r="P160" s="226">
        <f>SUM(H160*'Outside M25 '!$L$30+'Outside M25 '!$L$34+'Postcodes tariff'!L160)</f>
        <v>465.07980705766386</v>
      </c>
      <c r="Q160" s="261">
        <f>SUM(H160*'Outside M25 '!$M$30+'Outside M25 '!$M$34+'Postcodes tariff'!L160)</f>
        <v>505.52892388803423</v>
      </c>
      <c r="R160" s="336"/>
      <c r="S160" s="336"/>
    </row>
    <row r="161" spans="1:19" s="263" customFormat="1" x14ac:dyDescent="0.25">
      <c r="A161" s="254" t="s">
        <v>2920</v>
      </c>
      <c r="B161" s="255"/>
      <c r="C161" s="256" t="s">
        <v>141</v>
      </c>
      <c r="D161" s="257">
        <v>53.820884</v>
      </c>
      <c r="E161" s="257">
        <v>-2.3114759999999999</v>
      </c>
      <c r="F161" s="459">
        <v>1</v>
      </c>
      <c r="G161" s="459">
        <v>1</v>
      </c>
      <c r="H161" s="258">
        <v>228.5</v>
      </c>
      <c r="I161" s="259">
        <f>SUM(H161/'Search &amp; Variables'!$E$30)</f>
        <v>5.0777777777777775</v>
      </c>
      <c r="J161" s="259">
        <f t="shared" si="20"/>
        <v>10.155555555555555</v>
      </c>
      <c r="K161" s="259">
        <f t="shared" si="21"/>
        <v>1.1283950617283951</v>
      </c>
      <c r="L161" s="226">
        <f t="shared" si="23"/>
        <v>0</v>
      </c>
      <c r="M161" s="260"/>
      <c r="N161" s="226">
        <f>SUM(H161*'Outside M25 '!$J$30+'Outside M25 '!$J$34+'Postcodes tariff'!L161)</f>
        <v>388.33316049430198</v>
      </c>
      <c r="O161" s="226">
        <f>SUM(H161*'Outside M25 '!$K$30+'Outside M25 '!$K$34+'Postcodes tariff'!L161)</f>
        <v>429.04134856220321</v>
      </c>
      <c r="P161" s="226">
        <f>SUM(H161*'Outside M25 '!$L$30+'Outside M25 '!$L$34+'Postcodes tariff'!L161)</f>
        <v>474.13682741158595</v>
      </c>
      <c r="Q161" s="261">
        <f>SUM(H161*'Outside M25 '!$M$30+'Outside M25 '!$M$34+'Postcodes tariff'!L161)</f>
        <v>515.40335432763538</v>
      </c>
      <c r="R161" s="336"/>
      <c r="S161" s="336"/>
    </row>
    <row r="162" spans="1:19" s="263" customFormat="1" x14ac:dyDescent="0.25">
      <c r="A162" s="254" t="s">
        <v>2920</v>
      </c>
      <c r="B162" s="255"/>
      <c r="C162" s="256" t="s">
        <v>142</v>
      </c>
      <c r="D162" s="257">
        <v>53.911020000000001</v>
      </c>
      <c r="E162" s="257">
        <v>-2.165807</v>
      </c>
      <c r="F162" s="459">
        <v>1</v>
      </c>
      <c r="G162" s="459">
        <v>1</v>
      </c>
      <c r="H162" s="258">
        <v>239</v>
      </c>
      <c r="I162" s="259">
        <f>SUM(H162/'Search &amp; Variables'!$E$30)</f>
        <v>5.3111111111111109</v>
      </c>
      <c r="J162" s="259">
        <f t="shared" si="20"/>
        <v>10.622222222222222</v>
      </c>
      <c r="K162" s="259">
        <f t="shared" si="21"/>
        <v>1.1802469135802469</v>
      </c>
      <c r="L162" s="226">
        <f t="shared" si="23"/>
        <v>0</v>
      </c>
      <c r="M162" s="260"/>
      <c r="N162" s="226">
        <f>SUM(H162*'Outside M25 '!$J$30+'Outside M25 '!$J$34+'Postcodes tariff'!L162)</f>
        <v>404.82777303490025</v>
      </c>
      <c r="O162" s="226">
        <f>SUM(H162*'Outside M25 '!$K$30+'Outside M25 '!$K$34+'Postcodes tariff'!L162)</f>
        <v>447.32209322317192</v>
      </c>
      <c r="P162" s="226">
        <f>SUM(H162*'Outside M25 '!$L$30+'Outside M25 '!$L$34+'Postcodes tariff'!L162)</f>
        <v>494.37059628736944</v>
      </c>
      <c r="Q162" s="261">
        <f>SUM(H162*'Outside M25 '!$M$30+'Outside M25 '!$M$34+'Postcodes tariff'!L162)</f>
        <v>537.46325211823364</v>
      </c>
      <c r="R162" s="336"/>
      <c r="S162" s="336"/>
    </row>
    <row r="163" spans="1:19" s="263" customFormat="1" x14ac:dyDescent="0.25">
      <c r="A163" s="254" t="s">
        <v>2920</v>
      </c>
      <c r="B163" s="255"/>
      <c r="C163" s="256" t="s">
        <v>143</v>
      </c>
      <c r="D163" s="257">
        <v>53.741</v>
      </c>
      <c r="E163" s="257">
        <v>-2.5</v>
      </c>
      <c r="F163" s="459">
        <v>1</v>
      </c>
      <c r="G163" s="459">
        <v>1</v>
      </c>
      <c r="H163" s="258">
        <v>224</v>
      </c>
      <c r="I163" s="259">
        <f>SUM(H163/'Search &amp; Variables'!$E$30)</f>
        <v>4.9777777777777779</v>
      </c>
      <c r="J163" s="259">
        <f t="shared" si="20"/>
        <v>9.9555555555555557</v>
      </c>
      <c r="K163" s="259">
        <f t="shared" si="21"/>
        <v>1.106172839506173</v>
      </c>
      <c r="L163" s="226">
        <f t="shared" si="23"/>
        <v>0</v>
      </c>
      <c r="M163" s="260"/>
      <c r="N163" s="226">
        <f>SUM(H163*'Outside M25 '!$J$30+'Outside M25 '!$J$34+'Postcodes tariff'!L163)</f>
        <v>381.26404083404555</v>
      </c>
      <c r="O163" s="226">
        <f>SUM(H163*'Outside M25 '!$K$30+'Outside M25 '!$K$34+'Postcodes tariff'!L163)</f>
        <v>421.20674370750237</v>
      </c>
      <c r="P163" s="226">
        <f>SUM(H163*'Outside M25 '!$L$30+'Outside M25 '!$L$34+'Postcodes tariff'!L163)</f>
        <v>465.46521217910737</v>
      </c>
      <c r="Q163" s="261">
        <f>SUM(H163*'Outside M25 '!$M$30+'Outside M25 '!$M$34+'Postcodes tariff'!L163)</f>
        <v>505.94911241737896</v>
      </c>
      <c r="R163" s="336"/>
      <c r="S163" s="336"/>
    </row>
    <row r="164" spans="1:19" s="263" customFormat="1" x14ac:dyDescent="0.25">
      <c r="A164" s="254" t="s">
        <v>2920</v>
      </c>
      <c r="B164" s="255"/>
      <c r="C164" s="256" t="s">
        <v>144</v>
      </c>
      <c r="D164" s="257">
        <v>53.698</v>
      </c>
      <c r="E164" s="257">
        <v>-2.4649999999999999</v>
      </c>
      <c r="F164" s="459">
        <v>1</v>
      </c>
      <c r="G164" s="459">
        <v>1</v>
      </c>
      <c r="H164" s="258">
        <v>223</v>
      </c>
      <c r="I164" s="259">
        <f>SUM(H164/'Search &amp; Variables'!$E$30)</f>
        <v>4.9555555555555557</v>
      </c>
      <c r="J164" s="259">
        <f t="shared" si="20"/>
        <v>9.9111111111111114</v>
      </c>
      <c r="K164" s="259">
        <f t="shared" si="21"/>
        <v>1.1012345679012345</v>
      </c>
      <c r="L164" s="226">
        <f t="shared" si="23"/>
        <v>0</v>
      </c>
      <c r="M164" s="260"/>
      <c r="N164" s="226">
        <f>SUM(H164*'Outside M25 '!$J$30+'Outside M25 '!$J$34+'Postcodes tariff'!L164)</f>
        <v>379.69312535398859</v>
      </c>
      <c r="O164" s="226">
        <f>SUM(H164*'Outside M25 '!$K$30+'Outside M25 '!$K$34+'Postcodes tariff'!L164)</f>
        <v>419.46572040645776</v>
      </c>
      <c r="P164" s="226">
        <f>SUM(H164*'Outside M25 '!$L$30+'Outside M25 '!$L$34+'Postcodes tariff'!L164)</f>
        <v>463.53818657188987</v>
      </c>
      <c r="Q164" s="261">
        <f>SUM(H164*'Outside M25 '!$M$30+'Outside M25 '!$M$34+'Postcodes tariff'!L164)</f>
        <v>503.84816977065532</v>
      </c>
      <c r="R164" s="336"/>
      <c r="S164" s="336"/>
    </row>
    <row r="165" spans="1:19" s="263" customFormat="1" x14ac:dyDescent="0.25">
      <c r="A165" s="254" t="s">
        <v>2920</v>
      </c>
      <c r="B165" s="255"/>
      <c r="C165" s="256" t="s">
        <v>145</v>
      </c>
      <c r="D165" s="257">
        <v>53.703000000000003</v>
      </c>
      <c r="E165" s="257">
        <v>-2.29</v>
      </c>
      <c r="F165" s="459">
        <v>1</v>
      </c>
      <c r="G165" s="459">
        <v>1</v>
      </c>
      <c r="H165" s="258">
        <v>219.4</v>
      </c>
      <c r="I165" s="259">
        <f>SUM(H165/'Search &amp; Variables'!$E$30)</f>
        <v>4.8755555555555556</v>
      </c>
      <c r="J165" s="259">
        <f t="shared" si="20"/>
        <v>9.7511111111111113</v>
      </c>
      <c r="K165" s="259">
        <f t="shared" si="21"/>
        <v>1.0834567901234569</v>
      </c>
      <c r="L165" s="226">
        <f t="shared" si="23"/>
        <v>0</v>
      </c>
      <c r="M165" s="260"/>
      <c r="N165" s="226">
        <f>SUM(H165*'Outside M25 '!$J$30+'Outside M25 '!$J$34+'Postcodes tariff'!L165)</f>
        <v>374.03782962578344</v>
      </c>
      <c r="O165" s="226">
        <f>SUM(H165*'Outside M25 '!$K$30+'Outside M25 '!$K$34+'Postcodes tariff'!L165)</f>
        <v>413.19803652269707</v>
      </c>
      <c r="P165" s="226">
        <f>SUM(H165*'Outside M25 '!$L$30+'Outside M25 '!$L$34+'Postcodes tariff'!L165)</f>
        <v>456.600894385907</v>
      </c>
      <c r="Q165" s="261">
        <f>SUM(H165*'Outside M25 '!$M$30+'Outside M25 '!$M$34+'Postcodes tariff'!L165)</f>
        <v>496.28477624245016</v>
      </c>
      <c r="R165" s="336"/>
      <c r="S165" s="336"/>
    </row>
    <row r="166" spans="1:19" s="263" customFormat="1" x14ac:dyDescent="0.25">
      <c r="A166" s="254" t="s">
        <v>2920</v>
      </c>
      <c r="B166" s="255"/>
      <c r="C166" s="256" t="s">
        <v>146</v>
      </c>
      <c r="D166" s="257">
        <v>53.753999999999998</v>
      </c>
      <c r="E166" s="257">
        <v>-2.371</v>
      </c>
      <c r="F166" s="459">
        <v>1</v>
      </c>
      <c r="G166" s="459">
        <v>1</v>
      </c>
      <c r="H166" s="258">
        <v>224</v>
      </c>
      <c r="I166" s="259">
        <f>SUM(H166/'Search &amp; Variables'!$E$30)</f>
        <v>4.9777777777777779</v>
      </c>
      <c r="J166" s="259">
        <f t="shared" si="20"/>
        <v>9.9555555555555557</v>
      </c>
      <c r="K166" s="259">
        <f t="shared" si="21"/>
        <v>1.106172839506173</v>
      </c>
      <c r="L166" s="226">
        <f t="shared" si="23"/>
        <v>0</v>
      </c>
      <c r="M166" s="260"/>
      <c r="N166" s="226">
        <f>SUM(H166*'Outside M25 '!$J$30+'Outside M25 '!$J$34+'Postcodes tariff'!L166)</f>
        <v>381.26404083404555</v>
      </c>
      <c r="O166" s="226">
        <f>SUM(H166*'Outside M25 '!$K$30+'Outside M25 '!$K$34+'Postcodes tariff'!L166)</f>
        <v>421.20674370750237</v>
      </c>
      <c r="P166" s="226">
        <f>SUM(H166*'Outside M25 '!$L$30+'Outside M25 '!$L$34+'Postcodes tariff'!L166)</f>
        <v>465.46521217910737</v>
      </c>
      <c r="Q166" s="261">
        <f>SUM(H166*'Outside M25 '!$M$30+'Outside M25 '!$M$34+'Postcodes tariff'!L166)</f>
        <v>505.94911241737896</v>
      </c>
      <c r="R166" s="336"/>
      <c r="S166" s="336"/>
    </row>
    <row r="167" spans="1:19" s="263" customFormat="1" x14ac:dyDescent="0.25">
      <c r="A167" s="254" t="s">
        <v>2920</v>
      </c>
      <c r="B167" s="255"/>
      <c r="C167" s="256" t="s">
        <v>147</v>
      </c>
      <c r="D167" s="257">
        <v>53.792000000000002</v>
      </c>
      <c r="E167" s="257">
        <v>-2.4169999999999998</v>
      </c>
      <c r="F167" s="459">
        <v>1</v>
      </c>
      <c r="G167" s="459">
        <v>1</v>
      </c>
      <c r="H167" s="258">
        <v>229.6</v>
      </c>
      <c r="I167" s="259">
        <f>SUM(H167/'Search &amp; Variables'!$E$30)</f>
        <v>5.1022222222222222</v>
      </c>
      <c r="J167" s="259">
        <f t="shared" si="20"/>
        <v>10.204444444444444</v>
      </c>
      <c r="K167" s="259">
        <f t="shared" si="21"/>
        <v>1.1338271604938273</v>
      </c>
      <c r="L167" s="226">
        <f t="shared" si="23"/>
        <v>0</v>
      </c>
      <c r="M167" s="260"/>
      <c r="N167" s="226">
        <f>SUM(H167*'Outside M25 '!$J$30+'Outside M25 '!$J$34+'Postcodes tariff'!L167)</f>
        <v>390.06116752236466</v>
      </c>
      <c r="O167" s="226">
        <f>SUM(H167*'Outside M25 '!$K$30+'Outside M25 '!$K$34+'Postcodes tariff'!L167)</f>
        <v>430.95647419335234</v>
      </c>
      <c r="P167" s="226">
        <f>SUM(H167*'Outside M25 '!$L$30+'Outside M25 '!$L$34+'Postcodes tariff'!L167)</f>
        <v>476.25655557952518</v>
      </c>
      <c r="Q167" s="261">
        <f>SUM(H167*'Outside M25 '!$M$30+'Outside M25 '!$M$34+'Postcodes tariff'!L167)</f>
        <v>517.71439123903144</v>
      </c>
      <c r="R167" s="336"/>
      <c r="S167" s="336"/>
    </row>
    <row r="168" spans="1:19" s="263" customFormat="1" x14ac:dyDescent="0.25">
      <c r="A168" s="254" t="s">
        <v>2920</v>
      </c>
      <c r="B168" s="255"/>
      <c r="C168" s="256" t="s">
        <v>148</v>
      </c>
      <c r="D168" s="257">
        <v>53.874000000000002</v>
      </c>
      <c r="E168" s="257">
        <v>-2.3860000000000001</v>
      </c>
      <c r="F168" s="459">
        <v>1</v>
      </c>
      <c r="G168" s="459">
        <v>1</v>
      </c>
      <c r="H168" s="258">
        <v>236.4</v>
      </c>
      <c r="I168" s="259">
        <f>SUM(H168/'Search &amp; Variables'!$E$30)</f>
        <v>5.2533333333333339</v>
      </c>
      <c r="J168" s="259">
        <f t="shared" si="20"/>
        <v>10.506666666666668</v>
      </c>
      <c r="K168" s="259">
        <f t="shared" si="21"/>
        <v>1.1674074074074074</v>
      </c>
      <c r="L168" s="226">
        <f t="shared" si="23"/>
        <v>0</v>
      </c>
      <c r="M168" s="260"/>
      <c r="N168" s="226">
        <f>SUM(H168*'Outside M25 '!$J$30+'Outside M25 '!$J$34+'Postcodes tariff'!L168)</f>
        <v>400.74339278675211</v>
      </c>
      <c r="O168" s="226">
        <f>SUM(H168*'Outside M25 '!$K$30+'Outside M25 '!$K$34+'Postcodes tariff'!L168)</f>
        <v>442.79543264045589</v>
      </c>
      <c r="P168" s="226">
        <f>SUM(H168*'Outside M25 '!$L$30+'Outside M25 '!$L$34+'Postcodes tariff'!L168)</f>
        <v>489.36032970860401</v>
      </c>
      <c r="Q168" s="261">
        <f>SUM(H168*'Outside M25 '!$M$30+'Outside M25 '!$M$34+'Postcodes tariff'!L168)</f>
        <v>532.00080123675218</v>
      </c>
      <c r="R168" s="336"/>
      <c r="S168" s="336"/>
    </row>
    <row r="169" spans="1:19" s="263" customFormat="1" x14ac:dyDescent="0.25">
      <c r="A169" s="254" t="s">
        <v>2920</v>
      </c>
      <c r="B169" s="255"/>
      <c r="C169" s="256" t="s">
        <v>149</v>
      </c>
      <c r="D169" s="257">
        <v>53.857999999999997</v>
      </c>
      <c r="E169" s="257">
        <v>-2.1629999999999998</v>
      </c>
      <c r="F169" s="459">
        <v>1</v>
      </c>
      <c r="G169" s="459">
        <v>1</v>
      </c>
      <c r="H169" s="258">
        <v>237.3</v>
      </c>
      <c r="I169" s="259">
        <f>SUM(H169/'Search &amp; Variables'!$E$30)</f>
        <v>5.2733333333333334</v>
      </c>
      <c r="J169" s="259">
        <f t="shared" si="20"/>
        <v>10.546666666666667</v>
      </c>
      <c r="K169" s="259">
        <f t="shared" si="21"/>
        <v>1.1718518518518519</v>
      </c>
      <c r="L169" s="226">
        <f t="shared" si="23"/>
        <v>0</v>
      </c>
      <c r="M169" s="260"/>
      <c r="N169" s="226">
        <f>SUM(H169*'Outside M25 '!$J$30+'Outside M25 '!$J$34+'Postcodes tariff'!L169)</f>
        <v>402.1572167188034</v>
      </c>
      <c r="O169" s="226">
        <f>SUM(H169*'Outside M25 '!$K$30+'Outside M25 '!$K$34+'Postcodes tariff'!L169)</f>
        <v>444.36235361139603</v>
      </c>
      <c r="P169" s="226">
        <f>SUM(H169*'Outside M25 '!$L$30+'Outside M25 '!$L$34+'Postcodes tariff'!L169)</f>
        <v>491.09465275509979</v>
      </c>
      <c r="Q169" s="261">
        <f>SUM(H169*'Outside M25 '!$M$30+'Outside M25 '!$M$34+'Postcodes tariff'!L169)</f>
        <v>533.89164961880351</v>
      </c>
      <c r="R169" s="336"/>
      <c r="S169" s="336"/>
    </row>
    <row r="170" spans="1:19" s="263" customFormat="1" x14ac:dyDescent="0.25">
      <c r="A170" s="254" t="s">
        <v>2920</v>
      </c>
      <c r="B170" s="255"/>
      <c r="C170" s="256" t="s">
        <v>150</v>
      </c>
      <c r="D170" s="256">
        <v>53.856459000000001</v>
      </c>
      <c r="E170" s="256">
        <v>-2.233034</v>
      </c>
      <c r="F170" s="460">
        <v>1</v>
      </c>
      <c r="G170" s="460">
        <v>1</v>
      </c>
      <c r="H170" s="264">
        <v>234.2</v>
      </c>
      <c r="I170" s="265">
        <f>SUM(H170/'Search &amp; Variables'!$E$30)</f>
        <v>5.2044444444444444</v>
      </c>
      <c r="J170" s="265">
        <f t="shared" si="20"/>
        <v>10.408888888888889</v>
      </c>
      <c r="K170" s="265">
        <f t="shared" si="21"/>
        <v>1.1565432098765431</v>
      </c>
      <c r="L170" s="266">
        <f t="shared" si="23"/>
        <v>0</v>
      </c>
      <c r="M170" s="267"/>
      <c r="N170" s="266">
        <f>SUM(H170*'Outside M25 '!$J$30+'Outside M25 '!$J$34+'Postcodes tariff'!L170)</f>
        <v>397.28737873062676</v>
      </c>
      <c r="O170" s="266">
        <f>SUM(H170*'Outside M25 '!$K$30+'Outside M25 '!$K$34+'Postcodes tariff'!L170)</f>
        <v>438.96518137815764</v>
      </c>
      <c r="P170" s="266">
        <f>SUM(H170*'Outside M25 '!$L$30+'Outside M25 '!$L$34+'Postcodes tariff'!L170)</f>
        <v>485.12087337272555</v>
      </c>
      <c r="Q170" s="268">
        <f>SUM(H170*'Outside M25 '!$M$30+'Outside M25 '!$M$34+'Postcodes tariff'!L170)</f>
        <v>527.37872741396018</v>
      </c>
      <c r="R170" s="336"/>
      <c r="S170" s="336"/>
    </row>
    <row r="171" spans="1:19" s="263" customFormat="1" x14ac:dyDescent="0.25">
      <c r="A171" s="254"/>
      <c r="B171" s="255"/>
      <c r="C171" s="256"/>
      <c r="D171" s="256"/>
      <c r="E171" s="256"/>
      <c r="F171" s="460"/>
      <c r="G171" s="460"/>
      <c r="H171" s="264"/>
      <c r="I171" s="265"/>
      <c r="J171" s="265"/>
      <c r="K171" s="265"/>
      <c r="L171" s="266"/>
      <c r="M171" s="267"/>
      <c r="N171" s="266"/>
      <c r="O171" s="266"/>
      <c r="P171" s="266"/>
      <c r="Q171" s="268"/>
      <c r="R171" s="336"/>
      <c r="S171" s="336"/>
    </row>
    <row r="172" spans="1:19" s="243" customFormat="1" ht="16.5" thickBot="1" x14ac:dyDescent="0.3">
      <c r="A172" s="269" t="s">
        <v>2961</v>
      </c>
      <c r="B172" s="270"/>
      <c r="C172" s="270"/>
      <c r="D172" s="270"/>
      <c r="E172" s="270"/>
      <c r="F172" s="461"/>
      <c r="G172" s="461"/>
      <c r="H172" s="271">
        <f>AVERAGE(H158:H171)</f>
        <v>229.09230769230771</v>
      </c>
      <c r="I172" s="271">
        <f>AVERAGE(I158:I171)</f>
        <v>5.0909401709401711</v>
      </c>
      <c r="J172" s="271">
        <f>AVERAGE(J158:J171)</f>
        <v>10.181880341880342</v>
      </c>
      <c r="K172" s="271">
        <f>AVERAGE(K158:K171)</f>
        <v>1.1313200379867046</v>
      </c>
      <c r="L172" s="272"/>
      <c r="M172" s="273"/>
      <c r="N172" s="274">
        <f>AVERAGE(N158:N170)</f>
        <v>389.26362581710504</v>
      </c>
      <c r="O172" s="274">
        <f>AVERAGE(O158:O170)</f>
        <v>430.07257005589895</v>
      </c>
      <c r="P172" s="274">
        <f>AVERAGE(P158:P170)</f>
        <v>475.27821950201479</v>
      </c>
      <c r="Q172" s="275">
        <f>AVERAGE(Q158:Q170)</f>
        <v>516.64775881838716</v>
      </c>
      <c r="R172" s="330"/>
      <c r="S172" s="330"/>
    </row>
    <row r="173" spans="1:19" s="263" customFormat="1" ht="16.5" thickBot="1" x14ac:dyDescent="0.3">
      <c r="A173" s="243"/>
      <c r="B173" s="243"/>
      <c r="F173" s="462"/>
      <c r="G173" s="462"/>
      <c r="H173" s="276"/>
      <c r="I173" s="277"/>
      <c r="J173" s="277"/>
      <c r="K173" s="277"/>
      <c r="L173" s="262"/>
      <c r="M173" s="278"/>
      <c r="N173" s="262"/>
      <c r="O173" s="262"/>
      <c r="P173" s="262"/>
      <c r="Q173" s="262"/>
      <c r="R173" s="336"/>
      <c r="S173" s="336"/>
    </row>
    <row r="174" spans="1:19" s="243" customFormat="1" x14ac:dyDescent="0.25">
      <c r="A174" s="246" t="s">
        <v>2919</v>
      </c>
      <c r="B174" s="247"/>
      <c r="C174" s="247" t="s">
        <v>151</v>
      </c>
      <c r="D174" s="247">
        <v>53.795330999999997</v>
      </c>
      <c r="E174" s="247">
        <v>-1.7549429999999999</v>
      </c>
      <c r="F174" s="458">
        <v>1</v>
      </c>
      <c r="G174" s="458">
        <v>1</v>
      </c>
      <c r="H174" s="248">
        <v>205.3</v>
      </c>
      <c r="I174" s="249">
        <f>SUM(H174/'Search &amp; Variables'!$E$30)</f>
        <v>4.5622222222222222</v>
      </c>
      <c r="J174" s="249">
        <f t="shared" ref="J174:J197" si="24">SUM(I174*2)</f>
        <v>9.1244444444444444</v>
      </c>
      <c r="K174" s="249">
        <f t="shared" ref="K174:K197" si="25">SUM(J174/9)</f>
        <v>1.0138271604938272</v>
      </c>
      <c r="L174" s="252">
        <f t="shared" ref="L174:L175" si="26">IF(J174 &gt; 14,120,0)</f>
        <v>0</v>
      </c>
      <c r="M174" s="251"/>
      <c r="N174" s="252">
        <f>SUM(H174*'Outside M25 '!$J$30+'Outside M25 '!$J$34+'Postcodes tariff'!L174)</f>
        <v>351.88792135698003</v>
      </c>
      <c r="O174" s="252">
        <f>SUM(H174*'Outside M25 '!$K$30+'Outside M25 '!$K$34+'Postcodes tariff'!L174)</f>
        <v>388.64960797796772</v>
      </c>
      <c r="P174" s="252">
        <f>SUM(H174*'Outside M25 '!$L$30+'Outside M25 '!$L$34+'Postcodes tariff'!L174)</f>
        <v>429.42983332414059</v>
      </c>
      <c r="Q174" s="253">
        <f>SUM(H174*'Outside M25 '!$M$30+'Outside M25 '!$M$34+'Postcodes tariff'!L174)</f>
        <v>466.66148492364675</v>
      </c>
      <c r="R174" s="330"/>
      <c r="S174" s="330"/>
    </row>
    <row r="175" spans="1:19" s="263" customFormat="1" x14ac:dyDescent="0.25">
      <c r="A175" s="254" t="s">
        <v>2919</v>
      </c>
      <c r="B175" s="255"/>
      <c r="C175" s="256" t="s">
        <v>152</v>
      </c>
      <c r="D175" s="257">
        <v>53.827503999999998</v>
      </c>
      <c r="E175" s="257">
        <v>-1.7245429999999999</v>
      </c>
      <c r="F175" s="459">
        <v>1</v>
      </c>
      <c r="G175" s="459">
        <v>1</v>
      </c>
      <c r="H175" s="258">
        <v>206.2</v>
      </c>
      <c r="I175" s="259">
        <f>SUM(H175/'Search &amp; Variables'!$E$30)</f>
        <v>4.5822222222222218</v>
      </c>
      <c r="J175" s="259">
        <f t="shared" si="24"/>
        <v>9.1644444444444435</v>
      </c>
      <c r="K175" s="259">
        <f t="shared" si="25"/>
        <v>1.0182716049382714</v>
      </c>
      <c r="L175" s="226">
        <f t="shared" si="26"/>
        <v>0</v>
      </c>
      <c r="M175" s="260"/>
      <c r="N175" s="226">
        <f>SUM(H175*'Outside M25 '!$J$30+'Outside M25 '!$J$34+'Postcodes tariff'!L175)</f>
        <v>353.30174528903132</v>
      </c>
      <c r="O175" s="226">
        <f>SUM(H175*'Outside M25 '!$K$30+'Outside M25 '!$K$34+'Postcodes tariff'!L175)</f>
        <v>390.21652894890786</v>
      </c>
      <c r="P175" s="226">
        <f>SUM(H175*'Outside M25 '!$L$30+'Outside M25 '!$L$34+'Postcodes tariff'!L175)</f>
        <v>431.16415637063631</v>
      </c>
      <c r="Q175" s="261">
        <f>SUM(H175*'Outside M25 '!$M$30+'Outside M25 '!$M$34+'Postcodes tariff'!L175)</f>
        <v>468.55233330569803</v>
      </c>
      <c r="R175" s="336"/>
      <c r="S175" s="336"/>
    </row>
    <row r="176" spans="1:19" s="263" customFormat="1" x14ac:dyDescent="0.25">
      <c r="A176" s="254" t="s">
        <v>2919</v>
      </c>
      <c r="B176" s="255"/>
      <c r="C176" s="256" t="s">
        <v>153</v>
      </c>
      <c r="D176" s="257">
        <v>53.745536000000001</v>
      </c>
      <c r="E176" s="257">
        <v>-1.6765840000000001</v>
      </c>
      <c r="F176" s="459">
        <v>1</v>
      </c>
      <c r="G176" s="459">
        <v>1</v>
      </c>
      <c r="H176" s="258">
        <v>198.5</v>
      </c>
      <c r="I176" s="259">
        <f>SUM(H176/'Search &amp; Variables'!$E$30)</f>
        <v>4.4111111111111114</v>
      </c>
      <c r="J176" s="259">
        <f t="shared" si="24"/>
        <v>8.8222222222222229</v>
      </c>
      <c r="K176" s="259">
        <f t="shared" si="25"/>
        <v>0.98024691358024696</v>
      </c>
      <c r="L176" s="226">
        <f t="shared" ref="L176:L197" si="27">IF(J176 &gt; 14,120,0)</f>
        <v>0</v>
      </c>
      <c r="M176" s="260"/>
      <c r="N176" s="226">
        <f>SUM(H176*'Outside M25 '!$J$30+'Outside M25 '!$J$34+'Postcodes tariff'!L176)</f>
        <v>341.20569609259258</v>
      </c>
      <c r="O176" s="226">
        <f>SUM(H176*'Outside M25 '!$K$30+'Outside M25 '!$K$34+'Postcodes tariff'!L176)</f>
        <v>376.81064953086423</v>
      </c>
      <c r="P176" s="226">
        <f>SUM(H176*'Outside M25 '!$L$30+'Outside M25 '!$L$34+'Postcodes tariff'!L176)</f>
        <v>416.32605919506176</v>
      </c>
      <c r="Q176" s="261">
        <f>SUM(H176*'Outside M25 '!$M$30+'Outside M25 '!$M$34+'Postcodes tariff'!L176)</f>
        <v>452.37507492592596</v>
      </c>
      <c r="R176" s="336"/>
      <c r="S176" s="336"/>
    </row>
    <row r="177" spans="1:19" s="263" customFormat="1" x14ac:dyDescent="0.25">
      <c r="A177" s="254" t="s">
        <v>2919</v>
      </c>
      <c r="B177" s="255"/>
      <c r="C177" s="256" t="s">
        <v>154</v>
      </c>
      <c r="D177" s="257">
        <v>53.754483999999998</v>
      </c>
      <c r="E177" s="257">
        <v>-1.7576020000000001</v>
      </c>
      <c r="F177" s="459">
        <v>1</v>
      </c>
      <c r="G177" s="459">
        <v>1</v>
      </c>
      <c r="H177" s="258">
        <v>202</v>
      </c>
      <c r="I177" s="259">
        <f>SUM(H177/'Search &amp; Variables'!$E$30)</f>
        <v>4.4888888888888889</v>
      </c>
      <c r="J177" s="259">
        <f t="shared" si="24"/>
        <v>8.9777777777777779</v>
      </c>
      <c r="K177" s="259">
        <f t="shared" si="25"/>
        <v>0.9975308641975309</v>
      </c>
      <c r="L177" s="226">
        <f t="shared" si="27"/>
        <v>0</v>
      </c>
      <c r="M177" s="260"/>
      <c r="N177" s="226">
        <f>SUM(H177*'Outside M25 '!$J$30+'Outside M25 '!$J$34+'Postcodes tariff'!L177)</f>
        <v>346.703900272792</v>
      </c>
      <c r="O177" s="226">
        <f>SUM(H177*'Outside M25 '!$K$30+'Outside M25 '!$K$34+'Postcodes tariff'!L177)</f>
        <v>382.9042310845204</v>
      </c>
      <c r="P177" s="226">
        <f>SUM(H177*'Outside M25 '!$L$30+'Outside M25 '!$L$34+'Postcodes tariff'!L177)</f>
        <v>423.0706488203229</v>
      </c>
      <c r="Q177" s="261">
        <f>SUM(H177*'Outside M25 '!$M$30+'Outside M25 '!$M$34+'Postcodes tariff'!L177)</f>
        <v>459.72837418945875</v>
      </c>
      <c r="R177" s="336"/>
      <c r="S177" s="336"/>
    </row>
    <row r="178" spans="1:19" s="263" customFormat="1" x14ac:dyDescent="0.25">
      <c r="A178" s="254" t="s">
        <v>2919</v>
      </c>
      <c r="B178" s="255"/>
      <c r="C178" s="256" t="s">
        <v>155</v>
      </c>
      <c r="D178" s="257">
        <v>53.796095999999999</v>
      </c>
      <c r="E178" s="257">
        <v>-1.8614980000000001</v>
      </c>
      <c r="F178" s="459">
        <v>1</v>
      </c>
      <c r="G178" s="459">
        <v>1</v>
      </c>
      <c r="H178" s="258">
        <v>210.1</v>
      </c>
      <c r="I178" s="259">
        <f>SUM(H178/'Search &amp; Variables'!$E$30)</f>
        <v>4.6688888888888886</v>
      </c>
      <c r="J178" s="259">
        <f t="shared" si="24"/>
        <v>9.3377777777777773</v>
      </c>
      <c r="K178" s="259">
        <f t="shared" si="25"/>
        <v>1.0375308641975307</v>
      </c>
      <c r="L178" s="226">
        <f t="shared" si="27"/>
        <v>0</v>
      </c>
      <c r="M178" s="260"/>
      <c r="N178" s="226">
        <f>SUM(H178*'Outside M25 '!$J$30+'Outside M25 '!$J$34+'Postcodes tariff'!L178)</f>
        <v>359.42831566125352</v>
      </c>
      <c r="O178" s="226">
        <f>SUM(H178*'Outside M25 '!$K$30+'Outside M25 '!$K$34+'Postcodes tariff'!L178)</f>
        <v>397.00651982298194</v>
      </c>
      <c r="P178" s="226">
        <f>SUM(H178*'Outside M25 '!$L$30+'Outside M25 '!$L$34+'Postcodes tariff'!L178)</f>
        <v>438.67955623878441</v>
      </c>
      <c r="Q178" s="261">
        <f>SUM(H178*'Outside M25 '!$M$30+'Outside M25 '!$M$34+'Postcodes tariff'!L178)</f>
        <v>476.74600962792027</v>
      </c>
      <c r="R178" s="336"/>
      <c r="S178" s="336"/>
    </row>
    <row r="179" spans="1:19" s="263" customFormat="1" x14ac:dyDescent="0.25">
      <c r="A179" s="254" t="s">
        <v>2919</v>
      </c>
      <c r="B179" s="255"/>
      <c r="C179" s="256" t="s">
        <v>156</v>
      </c>
      <c r="D179" s="257">
        <v>53.784157999999998</v>
      </c>
      <c r="E179" s="257">
        <v>-1.82565</v>
      </c>
      <c r="F179" s="459">
        <v>1</v>
      </c>
      <c r="G179" s="459">
        <v>1</v>
      </c>
      <c r="H179" s="258">
        <v>207.1</v>
      </c>
      <c r="I179" s="259">
        <f>SUM(H179/'Search &amp; Variables'!$E$30)</f>
        <v>4.6022222222222222</v>
      </c>
      <c r="J179" s="259">
        <f t="shared" si="24"/>
        <v>9.2044444444444444</v>
      </c>
      <c r="K179" s="259">
        <f t="shared" si="25"/>
        <v>1.0227160493827161</v>
      </c>
      <c r="L179" s="226">
        <f t="shared" si="27"/>
        <v>0</v>
      </c>
      <c r="M179" s="260"/>
      <c r="N179" s="226">
        <f>SUM(H179*'Outside M25 '!$J$30+'Outside M25 '!$J$34+'Postcodes tariff'!L179)</f>
        <v>354.7155692210826</v>
      </c>
      <c r="O179" s="226">
        <f>SUM(H179*'Outside M25 '!$K$30+'Outside M25 '!$K$34+'Postcodes tariff'!L179)</f>
        <v>391.78344991984807</v>
      </c>
      <c r="P179" s="226">
        <f>SUM(H179*'Outside M25 '!$L$30+'Outside M25 '!$L$34+'Postcodes tariff'!L179)</f>
        <v>432.89847941713202</v>
      </c>
      <c r="Q179" s="261">
        <f>SUM(H179*'Outside M25 '!$M$30+'Outside M25 '!$M$34+'Postcodes tariff'!L179)</f>
        <v>470.4431816877493</v>
      </c>
      <c r="R179" s="336"/>
      <c r="S179" s="336"/>
    </row>
    <row r="180" spans="1:19" s="263" customFormat="1" x14ac:dyDescent="0.25">
      <c r="A180" s="254" t="s">
        <v>2919</v>
      </c>
      <c r="B180" s="255"/>
      <c r="C180" s="256" t="s">
        <v>157</v>
      </c>
      <c r="D180" s="257">
        <v>53.812296000000003</v>
      </c>
      <c r="E180" s="257">
        <v>-1.8464750000000001</v>
      </c>
      <c r="F180" s="459">
        <v>1</v>
      </c>
      <c r="G180" s="459">
        <v>1</v>
      </c>
      <c r="H180" s="258">
        <v>209.7</v>
      </c>
      <c r="I180" s="259">
        <f>SUM(H180/'Search &amp; Variables'!$E$30)</f>
        <v>4.66</v>
      </c>
      <c r="J180" s="259">
        <f t="shared" si="24"/>
        <v>9.32</v>
      </c>
      <c r="K180" s="259">
        <f t="shared" si="25"/>
        <v>1.0355555555555556</v>
      </c>
      <c r="L180" s="226">
        <f t="shared" si="27"/>
        <v>0</v>
      </c>
      <c r="M180" s="260"/>
      <c r="N180" s="226">
        <f>SUM(H180*'Outside M25 '!$J$30+'Outside M25 '!$J$34+'Postcodes tariff'!L180)</f>
        <v>358.79994946923074</v>
      </c>
      <c r="O180" s="226">
        <f>SUM(H180*'Outside M25 '!$K$30+'Outside M25 '!$K$34+'Postcodes tariff'!L180)</f>
        <v>396.3101105025641</v>
      </c>
      <c r="P180" s="226">
        <f>SUM(H180*'Outside M25 '!$L$30+'Outside M25 '!$L$34+'Postcodes tariff'!L180)</f>
        <v>437.90874599589745</v>
      </c>
      <c r="Q180" s="261">
        <f>SUM(H180*'Outside M25 '!$M$30+'Outside M25 '!$M$34+'Postcodes tariff'!L180)</f>
        <v>475.90563256923076</v>
      </c>
      <c r="R180" s="336"/>
      <c r="S180" s="336"/>
    </row>
    <row r="181" spans="1:19" s="263" customFormat="1" x14ac:dyDescent="0.25">
      <c r="A181" s="254" t="s">
        <v>2919</v>
      </c>
      <c r="B181" s="255"/>
      <c r="C181" s="256" t="s">
        <v>158</v>
      </c>
      <c r="D181" s="257">
        <v>53.852957000000004</v>
      </c>
      <c r="E181" s="257">
        <v>-1.835035</v>
      </c>
      <c r="F181" s="459">
        <v>1</v>
      </c>
      <c r="G181" s="459">
        <v>1</v>
      </c>
      <c r="H181" s="258">
        <v>212.2</v>
      </c>
      <c r="I181" s="259">
        <f>SUM(H181/'Search &amp; Variables'!$E$30)</f>
        <v>4.7155555555555555</v>
      </c>
      <c r="J181" s="259">
        <f t="shared" si="24"/>
        <v>9.431111111111111</v>
      </c>
      <c r="K181" s="259">
        <f t="shared" si="25"/>
        <v>1.0479012345679013</v>
      </c>
      <c r="L181" s="226">
        <f t="shared" si="27"/>
        <v>0</v>
      </c>
      <c r="M181" s="260"/>
      <c r="N181" s="226">
        <f>SUM(H181*'Outside M25 '!$J$30+'Outside M25 '!$J$34+'Postcodes tariff'!L181)</f>
        <v>362.72723816937315</v>
      </c>
      <c r="O181" s="226">
        <f>SUM(H181*'Outside M25 '!$K$30+'Outside M25 '!$K$34+'Postcodes tariff'!L181)</f>
        <v>400.66266875517567</v>
      </c>
      <c r="P181" s="226">
        <f>SUM(H181*'Outside M25 '!$L$30+'Outside M25 '!$L$34+'Postcodes tariff'!L181)</f>
        <v>442.72631001394114</v>
      </c>
      <c r="Q181" s="261">
        <f>SUM(H181*'Outside M25 '!$M$30+'Outside M25 '!$M$34+'Postcodes tariff'!L181)</f>
        <v>481.15798918603991</v>
      </c>
      <c r="R181" s="336"/>
      <c r="S181" s="336"/>
    </row>
    <row r="182" spans="1:19" s="263" customFormat="1" x14ac:dyDescent="0.25">
      <c r="A182" s="254" t="s">
        <v>2919</v>
      </c>
      <c r="B182" s="255"/>
      <c r="C182" s="256" t="s">
        <v>159</v>
      </c>
      <c r="D182" s="257">
        <v>53.849992</v>
      </c>
      <c r="E182" s="257">
        <v>-1.7593110000000001</v>
      </c>
      <c r="F182" s="459">
        <v>1</v>
      </c>
      <c r="G182" s="459">
        <v>1</v>
      </c>
      <c r="H182" s="258">
        <v>210.1</v>
      </c>
      <c r="I182" s="259">
        <f>SUM(H182/'Search &amp; Variables'!$E$30)</f>
        <v>4.6688888888888886</v>
      </c>
      <c r="J182" s="259">
        <f t="shared" si="24"/>
        <v>9.3377777777777773</v>
      </c>
      <c r="K182" s="259">
        <f t="shared" si="25"/>
        <v>1.0375308641975307</v>
      </c>
      <c r="L182" s="226">
        <f t="shared" si="27"/>
        <v>0</v>
      </c>
      <c r="M182" s="260"/>
      <c r="N182" s="226">
        <f>SUM(H182*'Outside M25 '!$J$30+'Outside M25 '!$J$34+'Postcodes tariff'!L182)</f>
        <v>359.42831566125352</v>
      </c>
      <c r="O182" s="226">
        <f>SUM(H182*'Outside M25 '!$K$30+'Outside M25 '!$K$34+'Postcodes tariff'!L182)</f>
        <v>397.00651982298194</v>
      </c>
      <c r="P182" s="226">
        <f>SUM(H182*'Outside M25 '!$L$30+'Outside M25 '!$L$34+'Postcodes tariff'!L182)</f>
        <v>438.67955623878441</v>
      </c>
      <c r="Q182" s="261">
        <f>SUM(H182*'Outside M25 '!$M$30+'Outside M25 '!$M$34+'Postcodes tariff'!L182)</f>
        <v>476.74600962792027</v>
      </c>
      <c r="R182" s="336"/>
      <c r="S182" s="336"/>
    </row>
    <row r="183" spans="1:19" s="263" customFormat="1" x14ac:dyDescent="0.25">
      <c r="A183" s="254" t="s">
        <v>2919</v>
      </c>
      <c r="B183" s="255"/>
      <c r="C183" s="256" t="s">
        <v>160</v>
      </c>
      <c r="D183" s="257">
        <v>53.829517000000003</v>
      </c>
      <c r="E183" s="257">
        <v>-1.7803199999999999</v>
      </c>
      <c r="F183" s="459">
        <v>1</v>
      </c>
      <c r="G183" s="459">
        <v>1</v>
      </c>
      <c r="H183" s="258">
        <v>208.5</v>
      </c>
      <c r="I183" s="259">
        <f>SUM(H183/'Search &amp; Variables'!$E$30)</f>
        <v>4.6333333333333337</v>
      </c>
      <c r="J183" s="259">
        <f t="shared" si="24"/>
        <v>9.2666666666666675</v>
      </c>
      <c r="K183" s="259">
        <f t="shared" si="25"/>
        <v>1.0296296296296297</v>
      </c>
      <c r="L183" s="226">
        <f t="shared" si="27"/>
        <v>0</v>
      </c>
      <c r="M183" s="260"/>
      <c r="N183" s="226">
        <f>SUM(H183*'Outside M25 '!$J$30+'Outside M25 '!$J$34+'Postcodes tariff'!L183)</f>
        <v>356.91485089316234</v>
      </c>
      <c r="O183" s="226">
        <f>SUM(H183*'Outside M25 '!$K$30+'Outside M25 '!$K$34+'Postcodes tariff'!L183)</f>
        <v>394.22088254131057</v>
      </c>
      <c r="P183" s="226">
        <f>SUM(H183*'Outside M25 '!$L$30+'Outside M25 '!$L$34+'Postcodes tariff'!L183)</f>
        <v>435.59631526723649</v>
      </c>
      <c r="Q183" s="261">
        <f>SUM(H183*'Outside M25 '!$M$30+'Outside M25 '!$M$34+'Postcodes tariff'!L183)</f>
        <v>473.38450139316245</v>
      </c>
      <c r="R183" s="336"/>
      <c r="S183" s="336"/>
    </row>
    <row r="184" spans="1:19" s="263" customFormat="1" x14ac:dyDescent="0.25">
      <c r="A184" s="254" t="s">
        <v>2919</v>
      </c>
      <c r="B184" s="255"/>
      <c r="C184" s="256" t="s">
        <v>161</v>
      </c>
      <c r="D184" s="257">
        <v>53.730001999999999</v>
      </c>
      <c r="E184" s="257">
        <v>-1.714016</v>
      </c>
      <c r="F184" s="459">
        <v>1</v>
      </c>
      <c r="G184" s="459">
        <v>1</v>
      </c>
      <c r="H184" s="258">
        <v>200.6</v>
      </c>
      <c r="I184" s="259">
        <f>SUM(H184/'Search &amp; Variables'!$E$30)</f>
        <v>4.4577777777777774</v>
      </c>
      <c r="J184" s="259">
        <f t="shared" si="24"/>
        <v>8.9155555555555548</v>
      </c>
      <c r="K184" s="259">
        <f t="shared" si="25"/>
        <v>0.99061728395061721</v>
      </c>
      <c r="L184" s="226">
        <f t="shared" si="27"/>
        <v>0</v>
      </c>
      <c r="M184" s="260"/>
      <c r="N184" s="226">
        <f>SUM(H184*'Outside M25 '!$J$30+'Outside M25 '!$J$34+'Postcodes tariff'!L184)</f>
        <v>344.50461860071221</v>
      </c>
      <c r="O184" s="226">
        <f>SUM(H184*'Outside M25 '!$K$30+'Outside M25 '!$K$34+'Postcodes tariff'!L184)</f>
        <v>380.46679846305796</v>
      </c>
      <c r="P184" s="226">
        <f>SUM(H184*'Outside M25 '!$L$30+'Outside M25 '!$L$34+'Postcodes tariff'!L184)</f>
        <v>420.37281297021843</v>
      </c>
      <c r="Q184" s="261">
        <f>SUM(H184*'Outside M25 '!$M$30+'Outside M25 '!$M$34+'Postcodes tariff'!L184)</f>
        <v>456.7870544840456</v>
      </c>
      <c r="R184" s="336"/>
      <c r="S184" s="336"/>
    </row>
    <row r="185" spans="1:19" s="263" customFormat="1" x14ac:dyDescent="0.25">
      <c r="A185" s="254" t="s">
        <v>2919</v>
      </c>
      <c r="B185" s="255"/>
      <c r="C185" s="256" t="s">
        <v>162</v>
      </c>
      <c r="D185" s="257">
        <v>53.816628000000001</v>
      </c>
      <c r="E185" s="257">
        <v>-1.7391589999999999</v>
      </c>
      <c r="F185" s="459">
        <v>1</v>
      </c>
      <c r="G185" s="459">
        <v>1</v>
      </c>
      <c r="H185" s="258">
        <v>207.2</v>
      </c>
      <c r="I185" s="259">
        <f>SUM(H185/'Search &amp; Variables'!$E$30)</f>
        <v>4.6044444444444439</v>
      </c>
      <c r="J185" s="259">
        <f t="shared" si="24"/>
        <v>9.2088888888888878</v>
      </c>
      <c r="K185" s="259">
        <f t="shared" si="25"/>
        <v>1.0232098765432098</v>
      </c>
      <c r="L185" s="226">
        <f t="shared" si="27"/>
        <v>0</v>
      </c>
      <c r="M185" s="260"/>
      <c r="N185" s="226">
        <f>SUM(H185*'Outside M25 '!$J$30+'Outside M25 '!$J$34+'Postcodes tariff'!L185)</f>
        <v>354.87266076908827</v>
      </c>
      <c r="O185" s="226">
        <f>SUM(H185*'Outside M25 '!$K$30+'Outside M25 '!$K$34+'Postcodes tariff'!L185)</f>
        <v>391.95755224995253</v>
      </c>
      <c r="P185" s="226">
        <f>SUM(H185*'Outside M25 '!$L$30+'Outside M25 '!$L$34+'Postcodes tariff'!L185)</f>
        <v>433.09118197785375</v>
      </c>
      <c r="Q185" s="261">
        <f>SUM(H185*'Outside M25 '!$M$30+'Outside M25 '!$M$34+'Postcodes tariff'!L185)</f>
        <v>470.65327595242167</v>
      </c>
      <c r="R185" s="336"/>
      <c r="S185" s="336"/>
    </row>
    <row r="186" spans="1:19" s="263" customFormat="1" x14ac:dyDescent="0.25">
      <c r="A186" s="254" t="s">
        <v>2919</v>
      </c>
      <c r="B186" s="255"/>
      <c r="C186" s="256" t="s">
        <v>163</v>
      </c>
      <c r="D186" s="257">
        <v>53.906112</v>
      </c>
      <c r="E186" s="257">
        <v>-1.973541</v>
      </c>
      <c r="F186" s="459">
        <v>1</v>
      </c>
      <c r="G186" s="459">
        <v>1</v>
      </c>
      <c r="H186" s="258">
        <v>220.4</v>
      </c>
      <c r="I186" s="259">
        <f>SUM(H186/'Search &amp; Variables'!$E$30)</f>
        <v>4.8977777777777778</v>
      </c>
      <c r="J186" s="259">
        <f t="shared" si="24"/>
        <v>9.7955555555555556</v>
      </c>
      <c r="K186" s="259">
        <f t="shared" si="25"/>
        <v>1.0883950617283951</v>
      </c>
      <c r="L186" s="226">
        <f t="shared" si="27"/>
        <v>0</v>
      </c>
      <c r="M186" s="260"/>
      <c r="N186" s="226">
        <f>SUM(H186*'Outside M25 '!$J$30+'Outside M25 '!$J$34+'Postcodes tariff'!L186)</f>
        <v>375.60874510584046</v>
      </c>
      <c r="O186" s="226">
        <f>SUM(H186*'Outside M25 '!$K$30+'Outside M25 '!$K$34+'Postcodes tariff'!L186)</f>
        <v>414.93905982374173</v>
      </c>
      <c r="P186" s="226">
        <f>SUM(H186*'Outside M25 '!$L$30+'Outside M25 '!$L$34+'Postcodes tariff'!L186)</f>
        <v>458.52791999312444</v>
      </c>
      <c r="Q186" s="261">
        <f>SUM(H186*'Outside M25 '!$M$30+'Outside M25 '!$M$34+'Postcodes tariff'!L186)</f>
        <v>498.38571888917386</v>
      </c>
      <c r="R186" s="336"/>
      <c r="S186" s="336"/>
    </row>
    <row r="187" spans="1:19" s="263" customFormat="1" x14ac:dyDescent="0.25">
      <c r="A187" s="254" t="s">
        <v>2919</v>
      </c>
      <c r="B187" s="255"/>
      <c r="C187" s="256" t="s">
        <v>164</v>
      </c>
      <c r="D187" s="257">
        <v>53.850814999999997</v>
      </c>
      <c r="E187" s="257">
        <v>-1.902782</v>
      </c>
      <c r="F187" s="459">
        <v>1</v>
      </c>
      <c r="G187" s="459">
        <v>1</v>
      </c>
      <c r="H187" s="258">
        <v>216.6</v>
      </c>
      <c r="I187" s="259">
        <f>SUM(H187/'Search &amp; Variables'!$E$30)</f>
        <v>4.8133333333333335</v>
      </c>
      <c r="J187" s="259">
        <f t="shared" si="24"/>
        <v>9.6266666666666669</v>
      </c>
      <c r="K187" s="259">
        <f t="shared" si="25"/>
        <v>1.0696296296296297</v>
      </c>
      <c r="L187" s="226">
        <f t="shared" si="27"/>
        <v>0</v>
      </c>
      <c r="M187" s="260"/>
      <c r="N187" s="226">
        <f>SUM(H187*'Outside M25 '!$J$30+'Outside M25 '!$J$34+'Postcodes tariff'!L187)</f>
        <v>369.63926628162392</v>
      </c>
      <c r="O187" s="226">
        <f>SUM(H187*'Outside M25 '!$K$30+'Outside M25 '!$K$34+'Postcodes tariff'!L187)</f>
        <v>408.32317127977205</v>
      </c>
      <c r="P187" s="226">
        <f>SUM(H187*'Outside M25 '!$L$30+'Outside M25 '!$L$34+'Postcodes tariff'!L187)</f>
        <v>451.205222685698</v>
      </c>
      <c r="Q187" s="261">
        <f>SUM(H187*'Outside M25 '!$M$30+'Outside M25 '!$M$34+'Postcodes tariff'!L187)</f>
        <v>490.40213683162398</v>
      </c>
      <c r="R187" s="336"/>
      <c r="S187" s="336"/>
    </row>
    <row r="188" spans="1:19" s="263" customFormat="1" x14ac:dyDescent="0.25">
      <c r="A188" s="254" t="s">
        <v>2919</v>
      </c>
      <c r="B188" s="255"/>
      <c r="C188" s="256" t="s">
        <v>165</v>
      </c>
      <c r="D188" s="257">
        <v>53.850465</v>
      </c>
      <c r="E188" s="257">
        <v>-2.0041760000000002</v>
      </c>
      <c r="F188" s="459">
        <v>1</v>
      </c>
      <c r="G188" s="459">
        <v>1</v>
      </c>
      <c r="H188" s="258">
        <v>218.1</v>
      </c>
      <c r="I188" s="259">
        <f>SUM(H188/'Search &amp; Variables'!$E$30)</f>
        <v>4.8466666666666667</v>
      </c>
      <c r="J188" s="259">
        <f t="shared" si="24"/>
        <v>9.6933333333333334</v>
      </c>
      <c r="K188" s="259">
        <f t="shared" si="25"/>
        <v>1.077037037037037</v>
      </c>
      <c r="L188" s="226">
        <f t="shared" si="27"/>
        <v>0</v>
      </c>
      <c r="M188" s="260"/>
      <c r="N188" s="226">
        <f>SUM(H188*'Outside M25 '!$J$30+'Outside M25 '!$J$34+'Postcodes tariff'!L188)</f>
        <v>371.99563950170938</v>
      </c>
      <c r="O188" s="226">
        <f>SUM(H188*'Outside M25 '!$K$30+'Outside M25 '!$K$34+'Postcodes tariff'!L188)</f>
        <v>410.93470623133902</v>
      </c>
      <c r="P188" s="226">
        <f>SUM(H188*'Outside M25 '!$L$30+'Outside M25 '!$L$34+'Postcodes tariff'!L188)</f>
        <v>454.09576109652426</v>
      </c>
      <c r="Q188" s="261">
        <f>SUM(H188*'Outside M25 '!$M$30+'Outside M25 '!$M$34+'Postcodes tariff'!L188)</f>
        <v>493.55355080170943</v>
      </c>
      <c r="R188" s="336"/>
      <c r="S188" s="336"/>
    </row>
    <row r="189" spans="1:19" s="263" customFormat="1" x14ac:dyDescent="0.25">
      <c r="A189" s="254" t="s">
        <v>2919</v>
      </c>
      <c r="B189" s="255"/>
      <c r="C189" s="256" t="s">
        <v>166</v>
      </c>
      <c r="D189" s="257">
        <v>54.065761000000002</v>
      </c>
      <c r="E189" s="257">
        <v>-2.1086849999999999</v>
      </c>
      <c r="F189" s="459">
        <v>1</v>
      </c>
      <c r="G189" s="459">
        <v>1</v>
      </c>
      <c r="H189" s="258">
        <v>237.1</v>
      </c>
      <c r="I189" s="259">
        <f>SUM(H189/'Search &amp; Variables'!$E$30)</f>
        <v>5.2688888888888892</v>
      </c>
      <c r="J189" s="259">
        <f t="shared" si="24"/>
        <v>10.537777777777778</v>
      </c>
      <c r="K189" s="259">
        <f t="shared" si="25"/>
        <v>1.1708641975308642</v>
      </c>
      <c r="L189" s="226">
        <f t="shared" si="27"/>
        <v>0</v>
      </c>
      <c r="M189" s="260"/>
      <c r="N189" s="226">
        <f>SUM(H189*'Outside M25 '!$J$30+'Outside M25 '!$J$34+'Postcodes tariff'!L189)</f>
        <v>401.84303362279201</v>
      </c>
      <c r="O189" s="226">
        <f>SUM(H189*'Outside M25 '!$K$30+'Outside M25 '!$K$34+'Postcodes tariff'!L189)</f>
        <v>444.01414895118711</v>
      </c>
      <c r="P189" s="226">
        <f>SUM(H189*'Outside M25 '!$L$30+'Outside M25 '!$L$34+'Postcodes tariff'!L189)</f>
        <v>490.70924763365622</v>
      </c>
      <c r="Q189" s="261">
        <f>SUM(H189*'Outside M25 '!$M$30+'Outside M25 '!$M$34+'Postcodes tariff'!L189)</f>
        <v>533.47146108945878</v>
      </c>
      <c r="R189" s="336"/>
      <c r="S189" s="336"/>
    </row>
    <row r="190" spans="1:19" s="263" customFormat="1" x14ac:dyDescent="0.25">
      <c r="A190" s="254" t="s">
        <v>2919</v>
      </c>
      <c r="B190" s="255"/>
      <c r="C190" s="256" t="s">
        <v>167</v>
      </c>
      <c r="D190" s="257">
        <v>54.107830999999997</v>
      </c>
      <c r="E190" s="257">
        <v>-2.2544460000000002</v>
      </c>
      <c r="F190" s="459">
        <v>1</v>
      </c>
      <c r="G190" s="459">
        <v>1</v>
      </c>
      <c r="H190" s="258">
        <v>253.3</v>
      </c>
      <c r="I190" s="259">
        <f>SUM(H190/'Search &amp; Variables'!$E$30)</f>
        <v>5.6288888888888895</v>
      </c>
      <c r="J190" s="259">
        <f t="shared" si="24"/>
        <v>11.257777777777779</v>
      </c>
      <c r="K190" s="259">
        <f t="shared" si="25"/>
        <v>1.2508641975308643</v>
      </c>
      <c r="L190" s="226">
        <f t="shared" si="27"/>
        <v>0</v>
      </c>
      <c r="M190" s="260"/>
      <c r="N190" s="226">
        <f>SUM(H190*'Outside M25 '!$J$30+'Outside M25 '!$J$34+'Postcodes tariff'!L190)</f>
        <v>427.29186439971511</v>
      </c>
      <c r="O190" s="226">
        <f>SUM(H190*'Outside M25 '!$K$30+'Outside M25 '!$K$34+'Postcodes tariff'!L190)</f>
        <v>472.21872642811019</v>
      </c>
      <c r="P190" s="226">
        <f>SUM(H190*'Outside M25 '!$L$30+'Outside M25 '!$L$34+'Postcodes tariff'!L190)</f>
        <v>521.92706247057936</v>
      </c>
      <c r="Q190" s="261">
        <f>SUM(H190*'Outside M25 '!$M$30+'Outside M25 '!$M$34+'Postcodes tariff'!L190)</f>
        <v>567.50673196638184</v>
      </c>
      <c r="R190" s="336"/>
      <c r="S190" s="336"/>
    </row>
    <row r="191" spans="1:19" s="263" customFormat="1" x14ac:dyDescent="0.25">
      <c r="A191" s="254" t="s">
        <v>2919</v>
      </c>
      <c r="B191" s="255"/>
      <c r="C191" s="256" t="s">
        <v>168</v>
      </c>
      <c r="D191" s="257">
        <v>53.799674000000003</v>
      </c>
      <c r="E191" s="257">
        <v>-1.7282949999999999</v>
      </c>
      <c r="F191" s="459">
        <v>1</v>
      </c>
      <c r="G191" s="459">
        <v>1</v>
      </c>
      <c r="H191" s="258">
        <v>206.1</v>
      </c>
      <c r="I191" s="259">
        <f>SUM(H191/'Search &amp; Variables'!$E$30)</f>
        <v>4.58</v>
      </c>
      <c r="J191" s="259">
        <f t="shared" si="24"/>
        <v>9.16</v>
      </c>
      <c r="K191" s="259">
        <f t="shared" si="25"/>
        <v>1.0177777777777779</v>
      </c>
      <c r="L191" s="226">
        <f t="shared" si="27"/>
        <v>0</v>
      </c>
      <c r="M191" s="260"/>
      <c r="N191" s="226">
        <f>SUM(H191*'Outside M25 '!$J$30+'Outside M25 '!$J$34+'Postcodes tariff'!L191)</f>
        <v>353.14465374102559</v>
      </c>
      <c r="O191" s="226">
        <f>SUM(H191*'Outside M25 '!$K$30+'Outside M25 '!$K$34+'Postcodes tariff'!L191)</f>
        <v>390.0424266188034</v>
      </c>
      <c r="P191" s="226">
        <f>SUM(H191*'Outside M25 '!$L$30+'Outside M25 '!$L$34+'Postcodes tariff'!L191)</f>
        <v>430.97145380991452</v>
      </c>
      <c r="Q191" s="261">
        <f>SUM(H191*'Outside M25 '!$M$30+'Outside M25 '!$M$34+'Postcodes tariff'!L191)</f>
        <v>468.34223904102566</v>
      </c>
      <c r="R191" s="336"/>
      <c r="S191" s="336"/>
    </row>
    <row r="192" spans="1:19" s="263" customFormat="1" x14ac:dyDescent="0.25">
      <c r="A192" s="254" t="s">
        <v>2919</v>
      </c>
      <c r="B192" s="255"/>
      <c r="C192" s="256" t="s">
        <v>169</v>
      </c>
      <c r="D192" s="257">
        <v>53.773519</v>
      </c>
      <c r="E192" s="257">
        <v>-1.702491</v>
      </c>
      <c r="F192" s="459">
        <v>1</v>
      </c>
      <c r="G192" s="459">
        <v>1</v>
      </c>
      <c r="H192" s="258">
        <v>200.6</v>
      </c>
      <c r="I192" s="259">
        <f>SUM(H192/'Search &amp; Variables'!$E$30)</f>
        <v>4.4577777777777774</v>
      </c>
      <c r="J192" s="259">
        <f t="shared" si="24"/>
        <v>8.9155555555555548</v>
      </c>
      <c r="K192" s="259">
        <f t="shared" si="25"/>
        <v>0.99061728395061721</v>
      </c>
      <c r="L192" s="226">
        <f t="shared" si="27"/>
        <v>0</v>
      </c>
      <c r="M192" s="260"/>
      <c r="N192" s="226">
        <f>SUM(H192*'Outside M25 '!$J$30+'Outside M25 '!$J$34+'Postcodes tariff'!L192)</f>
        <v>344.50461860071221</v>
      </c>
      <c r="O192" s="226">
        <f>SUM(H192*'Outside M25 '!$K$30+'Outside M25 '!$K$34+'Postcodes tariff'!L192)</f>
        <v>380.46679846305796</v>
      </c>
      <c r="P192" s="226">
        <f>SUM(H192*'Outside M25 '!$L$30+'Outside M25 '!$L$34+'Postcodes tariff'!L192)</f>
        <v>420.37281297021843</v>
      </c>
      <c r="Q192" s="261">
        <f>SUM(H192*'Outside M25 '!$M$30+'Outside M25 '!$M$34+'Postcodes tariff'!L192)</f>
        <v>456.7870544840456</v>
      </c>
      <c r="R192" s="336"/>
      <c r="S192" s="336"/>
    </row>
    <row r="193" spans="1:19" s="263" customFormat="1" x14ac:dyDescent="0.25">
      <c r="A193" s="254" t="s">
        <v>2919</v>
      </c>
      <c r="B193" s="255"/>
      <c r="C193" s="256" t="s">
        <v>170</v>
      </c>
      <c r="D193" s="257">
        <v>53.778323</v>
      </c>
      <c r="E193" s="257">
        <v>-1.756019</v>
      </c>
      <c r="F193" s="459">
        <v>1</v>
      </c>
      <c r="G193" s="459">
        <v>1</v>
      </c>
      <c r="H193" s="258">
        <v>203.8</v>
      </c>
      <c r="I193" s="259">
        <f>SUM(H193/'Search &amp; Variables'!$E$30)</f>
        <v>4.528888888888889</v>
      </c>
      <c r="J193" s="259">
        <f t="shared" si="24"/>
        <v>9.0577777777777779</v>
      </c>
      <c r="K193" s="259">
        <f t="shared" si="25"/>
        <v>1.0064197530864198</v>
      </c>
      <c r="L193" s="226">
        <f t="shared" si="27"/>
        <v>0</v>
      </c>
      <c r="M193" s="260"/>
      <c r="N193" s="226">
        <f>SUM(H193*'Outside M25 '!$J$30+'Outside M25 '!$J$34+'Postcodes tariff'!L193)</f>
        <v>349.53154813689457</v>
      </c>
      <c r="O193" s="226">
        <f>SUM(H193*'Outside M25 '!$K$30+'Outside M25 '!$K$34+'Postcodes tariff'!L193)</f>
        <v>386.03807302640081</v>
      </c>
      <c r="P193" s="226">
        <f>SUM(H193*'Outside M25 '!$L$30+'Outside M25 '!$L$34+'Postcodes tariff'!L193)</f>
        <v>426.53929491331439</v>
      </c>
      <c r="Q193" s="261">
        <f>SUM(H193*'Outside M25 '!$M$30+'Outside M25 '!$M$34+'Postcodes tariff'!L193)</f>
        <v>463.5100709535613</v>
      </c>
      <c r="R193" s="336"/>
      <c r="S193" s="336"/>
    </row>
    <row r="194" spans="1:19" s="263" customFormat="1" x14ac:dyDescent="0.25">
      <c r="A194" s="254" t="s">
        <v>2919</v>
      </c>
      <c r="B194" s="255"/>
      <c r="C194" s="256" t="s">
        <v>171</v>
      </c>
      <c r="D194" s="257">
        <v>53.766497000000001</v>
      </c>
      <c r="E194" s="257">
        <v>-1.7844789999999999</v>
      </c>
      <c r="F194" s="459">
        <v>1</v>
      </c>
      <c r="G194" s="459">
        <v>1</v>
      </c>
      <c r="H194" s="258">
        <v>204.6</v>
      </c>
      <c r="I194" s="259">
        <f>SUM(H194/'Search &amp; Variables'!$E$30)</f>
        <v>4.5466666666666669</v>
      </c>
      <c r="J194" s="259">
        <f t="shared" si="24"/>
        <v>9.0933333333333337</v>
      </c>
      <c r="K194" s="259">
        <f t="shared" si="25"/>
        <v>1.0103703703703704</v>
      </c>
      <c r="L194" s="226">
        <f t="shared" si="27"/>
        <v>0</v>
      </c>
      <c r="M194" s="260"/>
      <c r="N194" s="226">
        <f>SUM(H194*'Outside M25 '!$J$30+'Outside M25 '!$J$34+'Postcodes tariff'!L194)</f>
        <v>350.78828052094013</v>
      </c>
      <c r="O194" s="226">
        <f>SUM(H194*'Outside M25 '!$K$30+'Outside M25 '!$K$34+'Postcodes tariff'!L194)</f>
        <v>387.43089166723649</v>
      </c>
      <c r="P194" s="226">
        <f>SUM(H194*'Outside M25 '!$L$30+'Outside M25 '!$L$34+'Postcodes tariff'!L194)</f>
        <v>428.08091539908833</v>
      </c>
      <c r="Q194" s="261">
        <f>SUM(H194*'Outside M25 '!$M$30+'Outside M25 '!$M$34+'Postcodes tariff'!L194)</f>
        <v>465.19082507094021</v>
      </c>
      <c r="R194" s="336"/>
      <c r="S194" s="336"/>
    </row>
    <row r="195" spans="1:19" s="263" customFormat="1" x14ac:dyDescent="0.25">
      <c r="A195" s="254" t="s">
        <v>2919</v>
      </c>
      <c r="B195" s="255"/>
      <c r="C195" s="256" t="s">
        <v>172</v>
      </c>
      <c r="D195" s="257">
        <v>53.783309000000003</v>
      </c>
      <c r="E195" s="257">
        <v>-1.783879</v>
      </c>
      <c r="F195" s="459">
        <v>1</v>
      </c>
      <c r="G195" s="459">
        <v>1</v>
      </c>
      <c r="H195" s="258">
        <v>204.7</v>
      </c>
      <c r="I195" s="259">
        <f>SUM(H195/'Search &amp; Variables'!$E$30)</f>
        <v>4.5488888888888885</v>
      </c>
      <c r="J195" s="259">
        <f t="shared" si="24"/>
        <v>9.0977777777777771</v>
      </c>
      <c r="K195" s="259">
        <f t="shared" si="25"/>
        <v>1.0108641975308641</v>
      </c>
      <c r="L195" s="226">
        <f t="shared" si="27"/>
        <v>0</v>
      </c>
      <c r="M195" s="260"/>
      <c r="N195" s="226">
        <f>SUM(H195*'Outside M25 '!$J$30+'Outside M25 '!$J$34+'Postcodes tariff'!L195)</f>
        <v>350.9453720689458</v>
      </c>
      <c r="O195" s="226">
        <f>SUM(H195*'Outside M25 '!$K$30+'Outside M25 '!$K$34+'Postcodes tariff'!L195)</f>
        <v>387.6049939973409</v>
      </c>
      <c r="P195" s="226">
        <f>SUM(H195*'Outside M25 '!$L$30+'Outside M25 '!$L$34+'Postcodes tariff'!L195)</f>
        <v>428.27361795981005</v>
      </c>
      <c r="Q195" s="261">
        <f>SUM(H195*'Outside M25 '!$M$30+'Outside M25 '!$M$34+'Postcodes tariff'!L195)</f>
        <v>465.40091933561257</v>
      </c>
      <c r="R195" s="336"/>
      <c r="S195" s="336"/>
    </row>
    <row r="196" spans="1:19" s="263" customFormat="1" x14ac:dyDescent="0.25">
      <c r="A196" s="254" t="s">
        <v>2919</v>
      </c>
      <c r="B196" s="255"/>
      <c r="C196" s="256" t="s">
        <v>173</v>
      </c>
      <c r="D196" s="257">
        <v>53.802289999999999</v>
      </c>
      <c r="E196" s="257">
        <v>-1.788241</v>
      </c>
      <c r="F196" s="459">
        <v>1</v>
      </c>
      <c r="G196" s="459">
        <v>1</v>
      </c>
      <c r="H196" s="258">
        <v>206.2</v>
      </c>
      <c r="I196" s="259">
        <f>SUM(H196/'Search &amp; Variables'!$E$30)</f>
        <v>4.5822222222222218</v>
      </c>
      <c r="J196" s="259">
        <f t="shared" si="24"/>
        <v>9.1644444444444435</v>
      </c>
      <c r="K196" s="259">
        <f t="shared" si="25"/>
        <v>1.0182716049382714</v>
      </c>
      <c r="L196" s="226">
        <f t="shared" si="27"/>
        <v>0</v>
      </c>
      <c r="M196" s="260"/>
      <c r="N196" s="226">
        <f>SUM(H196*'Outside M25 '!$J$30+'Outside M25 '!$J$34+'Postcodes tariff'!L196)</f>
        <v>353.30174528903132</v>
      </c>
      <c r="O196" s="226">
        <f>SUM(H196*'Outside M25 '!$K$30+'Outside M25 '!$K$34+'Postcodes tariff'!L196)</f>
        <v>390.21652894890786</v>
      </c>
      <c r="P196" s="226">
        <f>SUM(H196*'Outside M25 '!$L$30+'Outside M25 '!$L$34+'Postcodes tariff'!L196)</f>
        <v>431.16415637063631</v>
      </c>
      <c r="Q196" s="261">
        <f>SUM(H196*'Outside M25 '!$M$30+'Outside M25 '!$M$34+'Postcodes tariff'!L196)</f>
        <v>468.55233330569803</v>
      </c>
      <c r="R196" s="336"/>
      <c r="S196" s="336"/>
    </row>
    <row r="197" spans="1:19" s="263" customFormat="1" x14ac:dyDescent="0.25">
      <c r="A197" s="254" t="s">
        <v>2919</v>
      </c>
      <c r="B197" s="255"/>
      <c r="C197" s="256" t="s">
        <v>174</v>
      </c>
      <c r="D197" s="256">
        <v>53.818663000000001</v>
      </c>
      <c r="E197" s="256">
        <v>-1.7890090000000001</v>
      </c>
      <c r="F197" s="460">
        <v>1</v>
      </c>
      <c r="G197" s="460">
        <v>1</v>
      </c>
      <c r="H197" s="264">
        <v>207.5</v>
      </c>
      <c r="I197" s="265">
        <f>SUM(H197/'Search &amp; Variables'!$E$30)</f>
        <v>4.6111111111111107</v>
      </c>
      <c r="J197" s="265">
        <f t="shared" si="24"/>
        <v>9.2222222222222214</v>
      </c>
      <c r="K197" s="265">
        <f t="shared" si="25"/>
        <v>1.0246913580246912</v>
      </c>
      <c r="L197" s="266">
        <f t="shared" si="27"/>
        <v>0</v>
      </c>
      <c r="M197" s="267"/>
      <c r="N197" s="266">
        <f>SUM(H197*'Outside M25 '!$J$30+'Outside M25 '!$J$34+'Postcodes tariff'!L197)</f>
        <v>355.34393541310538</v>
      </c>
      <c r="O197" s="266">
        <f>SUM(H197*'Outside M25 '!$K$30+'Outside M25 '!$K$34+'Postcodes tariff'!L197)</f>
        <v>392.47985924026591</v>
      </c>
      <c r="P197" s="266">
        <f>SUM(H197*'Outside M25 '!$L$30+'Outside M25 '!$L$34+'Postcodes tariff'!L197)</f>
        <v>433.66928966001899</v>
      </c>
      <c r="Q197" s="268">
        <f>SUM(H197*'Outside M25 '!$M$30+'Outside M25 '!$M$34+'Postcodes tariff'!L197)</f>
        <v>471.28355874643876</v>
      </c>
      <c r="R197" s="336"/>
      <c r="S197" s="336"/>
    </row>
    <row r="198" spans="1:19" s="263" customFormat="1" x14ac:dyDescent="0.25">
      <c r="A198" s="254"/>
      <c r="B198" s="255"/>
      <c r="C198" s="256"/>
      <c r="D198" s="256"/>
      <c r="E198" s="256"/>
      <c r="F198" s="460"/>
      <c r="G198" s="460"/>
      <c r="H198" s="264"/>
      <c r="I198" s="265"/>
      <c r="J198" s="265"/>
      <c r="K198" s="265"/>
      <c r="L198" s="266"/>
      <c r="M198" s="267"/>
      <c r="N198" s="266"/>
      <c r="O198" s="266"/>
      <c r="P198" s="266"/>
      <c r="Q198" s="268"/>
      <c r="R198" s="336"/>
      <c r="S198" s="336"/>
    </row>
    <row r="199" spans="1:19" s="243" customFormat="1" ht="16.5" thickBot="1" x14ac:dyDescent="0.3">
      <c r="A199" s="269" t="s">
        <v>2962</v>
      </c>
      <c r="B199" s="270"/>
      <c r="C199" s="270"/>
      <c r="D199" s="270"/>
      <c r="E199" s="270"/>
      <c r="F199" s="461"/>
      <c r="G199" s="461"/>
      <c r="H199" s="271">
        <f>AVERAGE(H174:H198)</f>
        <v>210.68749999999997</v>
      </c>
      <c r="I199" s="271">
        <f>AVERAGE(I174:I198)</f>
        <v>4.6819444444444445</v>
      </c>
      <c r="J199" s="271">
        <f>AVERAGE(J174:J198)</f>
        <v>9.3638888888888889</v>
      </c>
      <c r="K199" s="271">
        <f>AVERAGE(K174:K198)</f>
        <v>1.0404320987654316</v>
      </c>
      <c r="L199" s="272"/>
      <c r="M199" s="273"/>
      <c r="N199" s="274">
        <f>AVERAGE(N174:N197)</f>
        <v>360.35122850578705</v>
      </c>
      <c r="O199" s="274">
        <f>AVERAGE(O174:O197)</f>
        <v>398.02937101234562</v>
      </c>
      <c r="P199" s="274">
        <f>AVERAGE(P174:P197)</f>
        <v>439.81168378302476</v>
      </c>
      <c r="Q199" s="275">
        <f>AVERAGE(Q174:Q197)</f>
        <v>477.98031343287039</v>
      </c>
      <c r="R199" s="330"/>
      <c r="S199" s="330"/>
    </row>
    <row r="200" spans="1:19" s="263" customFormat="1" ht="16.5" thickBot="1" x14ac:dyDescent="0.3">
      <c r="A200" s="243"/>
      <c r="B200" s="243"/>
      <c r="F200" s="462"/>
      <c r="G200" s="462"/>
      <c r="H200" s="276"/>
      <c r="I200" s="277"/>
      <c r="J200" s="277"/>
      <c r="K200" s="277"/>
      <c r="L200" s="262"/>
      <c r="M200" s="278"/>
      <c r="N200" s="262"/>
      <c r="O200" s="262"/>
      <c r="P200" s="262"/>
      <c r="Q200" s="262"/>
      <c r="R200" s="336"/>
      <c r="S200" s="336"/>
    </row>
    <row r="201" spans="1:19" s="243" customFormat="1" x14ac:dyDescent="0.25">
      <c r="A201" s="246" t="s">
        <v>2918</v>
      </c>
      <c r="B201" s="247"/>
      <c r="C201" s="247" t="s">
        <v>175</v>
      </c>
      <c r="D201" s="247">
        <v>50.725566000000001</v>
      </c>
      <c r="E201" s="247">
        <v>-1.871704</v>
      </c>
      <c r="F201" s="458">
        <v>1</v>
      </c>
      <c r="G201" s="458">
        <v>1</v>
      </c>
      <c r="H201" s="248">
        <v>93.4</v>
      </c>
      <c r="I201" s="249">
        <f>SUM(H201/'Search &amp; Variables'!$E$30)</f>
        <v>2.0755555555555558</v>
      </c>
      <c r="J201" s="249">
        <f t="shared" ref="J201:J226" si="28">SUM(I201*2)</f>
        <v>4.1511111111111116</v>
      </c>
      <c r="K201" s="249">
        <f t="shared" ref="K201:K226" si="29">SUM(J201/9)</f>
        <v>0.46123456790123463</v>
      </c>
      <c r="L201" s="252">
        <f t="shared" ref="L201:L202" si="30">IF(J201 &gt; 14,120,0)</f>
        <v>0</v>
      </c>
      <c r="M201" s="247"/>
      <c r="N201" s="252">
        <f>SUM(H201*'Outside M25 '!$J$30+'Outside M25 '!$J$34+'Postcodes tariff'!L201)</f>
        <v>176.102479138604</v>
      </c>
      <c r="O201" s="252">
        <f>SUM(H201*'Outside M25 '!$K$30+'Outside M25 '!$K$34+'Postcodes tariff'!L201)</f>
        <v>193.82910059107311</v>
      </c>
      <c r="P201" s="252">
        <f>SUM(H201*'Outside M25 '!$L$30+'Outside M25 '!$L$34+'Postcodes tariff'!L201)</f>
        <v>213.79566787650526</v>
      </c>
      <c r="Q201" s="253">
        <f>SUM(H201*'Outside M25 '!$M$30+'Outside M25 '!$M$34+'Postcodes tariff'!L201)</f>
        <v>231.56600275527069</v>
      </c>
      <c r="R201" s="330"/>
      <c r="S201" s="330"/>
    </row>
    <row r="202" spans="1:19" s="263" customFormat="1" x14ac:dyDescent="0.25">
      <c r="A202" s="254" t="s">
        <v>2918</v>
      </c>
      <c r="B202" s="255"/>
      <c r="C202" s="256" t="s">
        <v>176</v>
      </c>
      <c r="D202" s="257">
        <v>50.758082000000002</v>
      </c>
      <c r="E202" s="257">
        <v>-1.8984589999999999</v>
      </c>
      <c r="F202" s="459">
        <v>1</v>
      </c>
      <c r="G202" s="459">
        <v>1</v>
      </c>
      <c r="H202" s="258">
        <v>92.3</v>
      </c>
      <c r="I202" s="259">
        <f>SUM(H202/'Search &amp; Variables'!$E$30)</f>
        <v>2.0511111111111111</v>
      </c>
      <c r="J202" s="259">
        <f t="shared" si="28"/>
        <v>4.1022222222222222</v>
      </c>
      <c r="K202" s="259">
        <f t="shared" si="29"/>
        <v>0.45580246913580247</v>
      </c>
      <c r="L202" s="226">
        <f t="shared" si="30"/>
        <v>0</v>
      </c>
      <c r="M202" s="257"/>
      <c r="N202" s="226">
        <f>SUM(H202*'Outside M25 '!$J$30+'Outside M25 '!$J$34+'Postcodes tariff'!L202)</f>
        <v>174.37447211054132</v>
      </c>
      <c r="O202" s="226">
        <f>SUM(H202*'Outside M25 '!$K$30+'Outside M25 '!$K$34+'Postcodes tariff'!L202)</f>
        <v>191.91397495992402</v>
      </c>
      <c r="P202" s="226">
        <f>SUM(H202*'Outside M25 '!$L$30+'Outside M25 '!$L$34+'Postcodes tariff'!L202)</f>
        <v>211.67593970856603</v>
      </c>
      <c r="Q202" s="261">
        <f>SUM(H202*'Outside M25 '!$M$30+'Outside M25 '!$M$34+'Postcodes tariff'!L202)</f>
        <v>229.25496584387469</v>
      </c>
      <c r="R202" s="336"/>
      <c r="S202" s="336"/>
    </row>
    <row r="203" spans="1:19" s="263" customFormat="1" x14ac:dyDescent="0.25">
      <c r="A203" s="254" t="s">
        <v>2918</v>
      </c>
      <c r="B203" s="255"/>
      <c r="C203" s="256" t="s">
        <v>177</v>
      </c>
      <c r="D203" s="257">
        <v>50.760472999999998</v>
      </c>
      <c r="E203" s="257">
        <v>-1.9216340000000001</v>
      </c>
      <c r="F203" s="459">
        <v>1</v>
      </c>
      <c r="G203" s="459">
        <v>1</v>
      </c>
      <c r="H203" s="258">
        <v>91.8</v>
      </c>
      <c r="I203" s="259">
        <f>SUM(H203/'Search &amp; Variables'!$E$30)</f>
        <v>2.04</v>
      </c>
      <c r="J203" s="259">
        <f t="shared" si="28"/>
        <v>4.08</v>
      </c>
      <c r="K203" s="259">
        <f t="shared" si="29"/>
        <v>0.45333333333333337</v>
      </c>
      <c r="L203" s="226">
        <f t="shared" ref="L203:L226" si="31">IF(J203 &gt; 14,120,0)</f>
        <v>0</v>
      </c>
      <c r="M203" s="257"/>
      <c r="N203" s="226">
        <f>SUM(H203*'Outside M25 '!$J$30+'Outside M25 '!$J$34+'Postcodes tariff'!L203)</f>
        <v>173.58901437051281</v>
      </c>
      <c r="O203" s="226">
        <f>SUM(H203*'Outside M25 '!$K$30+'Outside M25 '!$K$34+'Postcodes tariff'!L203)</f>
        <v>191.04346330940169</v>
      </c>
      <c r="P203" s="226">
        <f>SUM(H203*'Outside M25 '!$L$30+'Outside M25 '!$L$34+'Postcodes tariff'!L203)</f>
        <v>210.71242690495728</v>
      </c>
      <c r="Q203" s="261">
        <f>SUM(H203*'Outside M25 '!$M$30+'Outside M25 '!$M$34+'Postcodes tariff'!L203)</f>
        <v>228.20449452051281</v>
      </c>
      <c r="R203" s="336"/>
      <c r="S203" s="336"/>
    </row>
    <row r="204" spans="1:19" s="263" customFormat="1" x14ac:dyDescent="0.25">
      <c r="A204" s="254" t="s">
        <v>2918</v>
      </c>
      <c r="B204" s="255" t="s">
        <v>3183</v>
      </c>
      <c r="C204" s="256" t="s">
        <v>178</v>
      </c>
      <c r="D204" s="257">
        <v>50.738830999999998</v>
      </c>
      <c r="E204" s="257">
        <v>-1.926102</v>
      </c>
      <c r="F204" s="459">
        <v>1</v>
      </c>
      <c r="G204" s="459">
        <v>1</v>
      </c>
      <c r="H204" s="258">
        <v>93.9</v>
      </c>
      <c r="I204" s="259">
        <f>SUM(H204/'Search &amp; Variables'!$E$30)</f>
        <v>2.0866666666666669</v>
      </c>
      <c r="J204" s="259">
        <f t="shared" si="28"/>
        <v>4.1733333333333338</v>
      </c>
      <c r="K204" s="259">
        <f t="shared" si="29"/>
        <v>0.46370370370370373</v>
      </c>
      <c r="L204" s="226">
        <f t="shared" si="31"/>
        <v>0</v>
      </c>
      <c r="M204" s="257"/>
      <c r="N204" s="226">
        <f>SUM(H204*'Outside M25 '!$J$30+'Outside M25 '!$J$34+'Postcodes tariff'!L204)</f>
        <v>176.8879368786325</v>
      </c>
      <c r="O204" s="226">
        <f>SUM(H204*'Outside M25 '!$K$30+'Outside M25 '!$K$34+'Postcodes tariff'!L204)</f>
        <v>194.69961224159545</v>
      </c>
      <c r="P204" s="226">
        <f>SUM(H204*'Outside M25 '!$L$30+'Outside M25 '!$L$34+'Postcodes tariff'!L204)</f>
        <v>214.75918068011401</v>
      </c>
      <c r="Q204" s="261">
        <f>SUM(H204*'Outside M25 '!$M$30+'Outside M25 '!$M$34+'Postcodes tariff'!L204)</f>
        <v>232.61647407863251</v>
      </c>
      <c r="R204" s="336"/>
      <c r="S204" s="336"/>
    </row>
    <row r="205" spans="1:19" s="263" customFormat="1" x14ac:dyDescent="0.25">
      <c r="A205" s="254" t="s">
        <v>2918</v>
      </c>
      <c r="B205" s="255"/>
      <c r="C205" s="256" t="s">
        <v>179</v>
      </c>
      <c r="D205" s="257">
        <v>50.704264999999999</v>
      </c>
      <c r="E205" s="257">
        <v>-1.929996</v>
      </c>
      <c r="F205" s="459">
        <v>1</v>
      </c>
      <c r="G205" s="459">
        <v>1</v>
      </c>
      <c r="H205" s="258">
        <v>96.9</v>
      </c>
      <c r="I205" s="259">
        <f>SUM(H205/'Search &amp; Variables'!$E$30)</f>
        <v>2.1533333333333333</v>
      </c>
      <c r="J205" s="259">
        <f t="shared" si="28"/>
        <v>4.3066666666666666</v>
      </c>
      <c r="K205" s="259">
        <f t="shared" si="29"/>
        <v>0.47851851851851851</v>
      </c>
      <c r="L205" s="226">
        <f t="shared" si="31"/>
        <v>0</v>
      </c>
      <c r="M205" s="257"/>
      <c r="N205" s="226">
        <f>SUM(H205*'Outside M25 '!$J$30+'Outside M25 '!$J$34+'Postcodes tariff'!L205)</f>
        <v>181.60068331880342</v>
      </c>
      <c r="O205" s="226">
        <f>SUM(H205*'Outside M25 '!$K$30+'Outside M25 '!$K$34+'Postcodes tariff'!L205)</f>
        <v>199.92268214472935</v>
      </c>
      <c r="P205" s="226">
        <f>SUM(H205*'Outside M25 '!$L$30+'Outside M25 '!$L$34+'Postcodes tariff'!L205)</f>
        <v>220.54025750176643</v>
      </c>
      <c r="Q205" s="261">
        <f>SUM(H205*'Outside M25 '!$M$30+'Outside M25 '!$M$34+'Postcodes tariff'!L205)</f>
        <v>238.91930201880348</v>
      </c>
      <c r="R205" s="336"/>
      <c r="S205" s="336"/>
    </row>
    <row r="206" spans="1:19" s="263" customFormat="1" x14ac:dyDescent="0.25">
      <c r="A206" s="254" t="s">
        <v>2918</v>
      </c>
      <c r="B206" s="255"/>
      <c r="C206" s="256" t="s">
        <v>180</v>
      </c>
      <c r="D206" s="257">
        <v>50.717734</v>
      </c>
      <c r="E206" s="257">
        <v>-1.9438299999999999</v>
      </c>
      <c r="F206" s="459">
        <v>1</v>
      </c>
      <c r="G206" s="459">
        <v>1</v>
      </c>
      <c r="H206" s="258">
        <v>97.7</v>
      </c>
      <c r="I206" s="259">
        <f>SUM(H206/'Search &amp; Variables'!$E$30)</f>
        <v>2.1711111111111112</v>
      </c>
      <c r="J206" s="259">
        <f t="shared" si="28"/>
        <v>4.3422222222222224</v>
      </c>
      <c r="K206" s="259">
        <f t="shared" si="29"/>
        <v>0.48246913580246914</v>
      </c>
      <c r="L206" s="226">
        <f t="shared" si="31"/>
        <v>0</v>
      </c>
      <c r="M206" s="257"/>
      <c r="N206" s="226">
        <f>SUM(H206*'Outside M25 '!$J$30+'Outside M25 '!$J$34+'Postcodes tariff'!L206)</f>
        <v>182.85741570284901</v>
      </c>
      <c r="O206" s="226">
        <f>SUM(H206*'Outside M25 '!$K$30+'Outside M25 '!$K$34+'Postcodes tariff'!L206)</f>
        <v>201.31550078556504</v>
      </c>
      <c r="P206" s="226">
        <f>SUM(H206*'Outside M25 '!$L$30+'Outside M25 '!$L$34+'Postcodes tariff'!L206)</f>
        <v>222.08187798754039</v>
      </c>
      <c r="Q206" s="261">
        <f>SUM(H206*'Outside M25 '!$M$30+'Outside M25 '!$M$34+'Postcodes tariff'!L206)</f>
        <v>240.60005613618239</v>
      </c>
      <c r="R206" s="336"/>
      <c r="S206" s="336"/>
    </row>
    <row r="207" spans="1:19" s="263" customFormat="1" x14ac:dyDescent="0.25">
      <c r="A207" s="254" t="s">
        <v>2918</v>
      </c>
      <c r="B207" s="255" t="s">
        <v>3644</v>
      </c>
      <c r="C207" s="256" t="s">
        <v>181</v>
      </c>
      <c r="D207" s="257">
        <v>50.712651999999999</v>
      </c>
      <c r="E207" s="257">
        <v>-1.99488</v>
      </c>
      <c r="F207" s="459">
        <v>1</v>
      </c>
      <c r="G207" s="459">
        <v>1</v>
      </c>
      <c r="H207" s="258">
        <v>97.7</v>
      </c>
      <c r="I207" s="259">
        <f>SUM(H207/'Search &amp; Variables'!$E$30)</f>
        <v>2.1711111111111112</v>
      </c>
      <c r="J207" s="259">
        <f t="shared" si="28"/>
        <v>4.3422222222222224</v>
      </c>
      <c r="K207" s="259">
        <f t="shared" si="29"/>
        <v>0.48246913580246914</v>
      </c>
      <c r="L207" s="226">
        <f t="shared" si="31"/>
        <v>0</v>
      </c>
      <c r="M207" s="257"/>
      <c r="N207" s="226">
        <f>SUM(H207*'Outside M25 '!$J$30+'Outside M25 '!$J$34+'Postcodes tariff'!L207)</f>
        <v>182.85741570284901</v>
      </c>
      <c r="O207" s="226">
        <f>SUM(H207*'Outside M25 '!$K$30+'Outside M25 '!$K$34+'Postcodes tariff'!L207)</f>
        <v>201.31550078556504</v>
      </c>
      <c r="P207" s="226">
        <f>SUM(H207*'Outside M25 '!$L$30+'Outside M25 '!$L$34+'Postcodes tariff'!L207)</f>
        <v>222.08187798754039</v>
      </c>
      <c r="Q207" s="261">
        <f>SUM(H207*'Outside M25 '!$M$30+'Outside M25 '!$M$34+'Postcodes tariff'!L207)</f>
        <v>240.60005613618239</v>
      </c>
      <c r="R207" s="336"/>
      <c r="S207" s="336"/>
    </row>
    <row r="208" spans="1:19" s="263" customFormat="1" x14ac:dyDescent="0.25">
      <c r="A208" s="254" t="s">
        <v>2918</v>
      </c>
      <c r="B208" s="255"/>
      <c r="C208" s="256" t="s">
        <v>182</v>
      </c>
      <c r="D208" s="257">
        <v>50.745831000000003</v>
      </c>
      <c r="E208" s="257">
        <v>-2.0479850000000002</v>
      </c>
      <c r="F208" s="459">
        <v>1</v>
      </c>
      <c r="G208" s="459">
        <v>1</v>
      </c>
      <c r="H208" s="258">
        <v>103.5</v>
      </c>
      <c r="I208" s="259">
        <f>SUM(H208/'Search &amp; Variables'!$E$30)</f>
        <v>2.2999999999999998</v>
      </c>
      <c r="J208" s="259">
        <f t="shared" si="28"/>
        <v>4.5999999999999996</v>
      </c>
      <c r="K208" s="259">
        <f t="shared" si="29"/>
        <v>0.51111111111111107</v>
      </c>
      <c r="L208" s="226">
        <f t="shared" si="31"/>
        <v>0</v>
      </c>
      <c r="M208" s="257"/>
      <c r="N208" s="226">
        <f>SUM(H208*'Outside M25 '!$J$30+'Outside M25 '!$J$34+'Postcodes tariff'!L208)</f>
        <v>191.96872548717948</v>
      </c>
      <c r="O208" s="226">
        <f>SUM(H208*'Outside M25 '!$K$30+'Outside M25 '!$K$34+'Postcodes tariff'!L208)</f>
        <v>211.41343593162392</v>
      </c>
      <c r="P208" s="226">
        <f>SUM(H208*'Outside M25 '!$L$30+'Outside M25 '!$L$34+'Postcodes tariff'!L208)</f>
        <v>233.25862650940175</v>
      </c>
      <c r="Q208" s="261">
        <f>SUM(H208*'Outside M25 '!$M$30+'Outside M25 '!$M$34+'Postcodes tariff'!L208)</f>
        <v>252.78552348717949</v>
      </c>
      <c r="R208" s="336"/>
      <c r="S208" s="336"/>
    </row>
    <row r="209" spans="1:19" s="263" customFormat="1" x14ac:dyDescent="0.25">
      <c r="A209" s="254" t="s">
        <v>2918</v>
      </c>
      <c r="B209" s="255"/>
      <c r="C209" s="256" t="s">
        <v>183</v>
      </c>
      <c r="D209" s="257">
        <v>50.750635000000003</v>
      </c>
      <c r="E209" s="257">
        <v>-1.963527</v>
      </c>
      <c r="F209" s="459">
        <v>1</v>
      </c>
      <c r="G209" s="459">
        <v>1</v>
      </c>
      <c r="H209" s="258">
        <v>95.6</v>
      </c>
      <c r="I209" s="259">
        <f>SUM(H209/'Search &amp; Variables'!$E$30)</f>
        <v>2.1244444444444444</v>
      </c>
      <c r="J209" s="259">
        <f t="shared" si="28"/>
        <v>4.2488888888888887</v>
      </c>
      <c r="K209" s="259">
        <f t="shared" si="29"/>
        <v>0.47209876543209872</v>
      </c>
      <c r="L209" s="226">
        <f t="shared" si="31"/>
        <v>0</v>
      </c>
      <c r="M209" s="257"/>
      <c r="N209" s="226">
        <f>SUM(H209*'Outside M25 '!$J$30+'Outside M25 '!$J$34+'Postcodes tariff'!L209)</f>
        <v>179.55849319472935</v>
      </c>
      <c r="O209" s="226">
        <f>SUM(H209*'Outside M25 '!$K$30+'Outside M25 '!$K$34+'Postcodes tariff'!L209)</f>
        <v>197.65935185337131</v>
      </c>
      <c r="P209" s="226">
        <f>SUM(H209*'Outside M25 '!$L$30+'Outside M25 '!$L$34+'Postcodes tariff'!L209)</f>
        <v>218.03512421238369</v>
      </c>
      <c r="Q209" s="261">
        <f>SUM(H209*'Outside M25 '!$M$30+'Outside M25 '!$M$34+'Postcodes tariff'!L209)</f>
        <v>236.18807657806269</v>
      </c>
      <c r="R209" s="336"/>
      <c r="S209" s="336"/>
    </row>
    <row r="210" spans="1:19" s="263" customFormat="1" x14ac:dyDescent="0.25">
      <c r="A210" s="254" t="s">
        <v>2918</v>
      </c>
      <c r="B210" s="255"/>
      <c r="C210" s="256" t="s">
        <v>184</v>
      </c>
      <c r="D210" s="257">
        <v>50.759082999999997</v>
      </c>
      <c r="E210" s="257">
        <v>-1.99756</v>
      </c>
      <c r="F210" s="459">
        <v>1</v>
      </c>
      <c r="G210" s="459">
        <v>1</v>
      </c>
      <c r="H210" s="258">
        <v>95.1</v>
      </c>
      <c r="I210" s="259">
        <f>SUM(H210/'Search &amp; Variables'!$E$30)</f>
        <v>2.1133333333333333</v>
      </c>
      <c r="J210" s="259">
        <f t="shared" si="28"/>
        <v>4.2266666666666666</v>
      </c>
      <c r="K210" s="259">
        <f t="shared" si="29"/>
        <v>0.46962962962962962</v>
      </c>
      <c r="L210" s="226">
        <f t="shared" si="31"/>
        <v>0</v>
      </c>
      <c r="M210" s="257"/>
      <c r="N210" s="226">
        <f>SUM(H210*'Outside M25 '!$J$30+'Outside M25 '!$J$34+'Postcodes tariff'!L210)</f>
        <v>178.77303545470085</v>
      </c>
      <c r="O210" s="226">
        <f>SUM(H210*'Outside M25 '!$K$30+'Outside M25 '!$K$34+'Postcodes tariff'!L210)</f>
        <v>196.78884020284897</v>
      </c>
      <c r="P210" s="226">
        <f>SUM(H210*'Outside M25 '!$L$30+'Outside M25 '!$L$34+'Postcodes tariff'!L210)</f>
        <v>217.07161140877494</v>
      </c>
      <c r="Q210" s="261">
        <f>SUM(H210*'Outside M25 '!$M$30+'Outside M25 '!$M$34+'Postcodes tariff'!L210)</f>
        <v>235.13760525470087</v>
      </c>
      <c r="R210" s="336"/>
      <c r="S210" s="336"/>
    </row>
    <row r="211" spans="1:19" s="263" customFormat="1" x14ac:dyDescent="0.25">
      <c r="A211" s="254" t="s">
        <v>2918</v>
      </c>
      <c r="B211" s="255"/>
      <c r="C211" s="256" t="s">
        <v>185</v>
      </c>
      <c r="D211" s="257">
        <v>50.633701000000002</v>
      </c>
      <c r="E211" s="257">
        <v>-1.9967619999999999</v>
      </c>
      <c r="F211" s="459">
        <v>1</v>
      </c>
      <c r="G211" s="459">
        <v>1</v>
      </c>
      <c r="H211" s="258">
        <v>115.1</v>
      </c>
      <c r="I211" s="259">
        <f>SUM(H211/'Search &amp; Variables'!$E$30)</f>
        <v>2.5577777777777775</v>
      </c>
      <c r="J211" s="259">
        <f t="shared" si="28"/>
        <v>5.115555555555555</v>
      </c>
      <c r="K211" s="259">
        <f t="shared" si="29"/>
        <v>0.56839506172839505</v>
      </c>
      <c r="L211" s="226">
        <f t="shared" si="31"/>
        <v>0</v>
      </c>
      <c r="M211" s="257"/>
      <c r="N211" s="226">
        <f>SUM(H211*'Outside M25 '!$J$30+'Outside M25 '!$J$34+'Postcodes tariff'!L211)</f>
        <v>210.19134505584046</v>
      </c>
      <c r="O211" s="226">
        <f>SUM(H211*'Outside M25 '!$K$30+'Outside M25 '!$K$34+'Postcodes tariff'!L211)</f>
        <v>231.60930622374167</v>
      </c>
      <c r="P211" s="226">
        <f>SUM(H211*'Outside M25 '!$L$30+'Outside M25 '!$L$34+'Postcodes tariff'!L211)</f>
        <v>255.61212355312443</v>
      </c>
      <c r="Q211" s="261">
        <f>SUM(H211*'Outside M25 '!$M$30+'Outside M25 '!$M$34+'Postcodes tariff'!L211)</f>
        <v>277.1564581891738</v>
      </c>
      <c r="R211" s="336"/>
      <c r="S211" s="336"/>
    </row>
    <row r="212" spans="1:19" s="263" customFormat="1" x14ac:dyDescent="0.25">
      <c r="A212" s="254" t="s">
        <v>2918</v>
      </c>
      <c r="B212" s="255" t="s">
        <v>3648</v>
      </c>
      <c r="C212" s="256" t="s">
        <v>186</v>
      </c>
      <c r="D212" s="257">
        <v>50.723264999999998</v>
      </c>
      <c r="E212" s="257">
        <v>-1.8783129999999999</v>
      </c>
      <c r="F212" s="459">
        <v>1</v>
      </c>
      <c r="G212" s="459">
        <v>1</v>
      </c>
      <c r="H212" s="258">
        <v>94.5</v>
      </c>
      <c r="I212" s="259">
        <f>SUM(H212/'Search &amp; Variables'!$E$30)</f>
        <v>2.1</v>
      </c>
      <c r="J212" s="259">
        <f t="shared" si="28"/>
        <v>4.2</v>
      </c>
      <c r="K212" s="259">
        <f t="shared" si="29"/>
        <v>0.46666666666666667</v>
      </c>
      <c r="L212" s="226">
        <f t="shared" si="31"/>
        <v>0</v>
      </c>
      <c r="M212" s="257"/>
      <c r="N212" s="226">
        <f>SUM(H212*'Outside M25 '!$J$30+'Outside M25 '!$J$34+'Postcodes tariff'!L212)</f>
        <v>177.83048616666667</v>
      </c>
      <c r="O212" s="226">
        <f>SUM(H212*'Outside M25 '!$K$30+'Outside M25 '!$K$34+'Postcodes tariff'!L212)</f>
        <v>195.74422622222221</v>
      </c>
      <c r="P212" s="226">
        <f>SUM(H212*'Outside M25 '!$L$30+'Outside M25 '!$L$34+'Postcodes tariff'!L212)</f>
        <v>215.91539604444446</v>
      </c>
      <c r="Q212" s="261">
        <f>SUM(H212*'Outside M25 '!$M$30+'Outside M25 '!$M$34+'Postcodes tariff'!L212)</f>
        <v>233.87703966666669</v>
      </c>
      <c r="R212" s="336"/>
      <c r="S212" s="336"/>
    </row>
    <row r="213" spans="1:19" s="263" customFormat="1" x14ac:dyDescent="0.25">
      <c r="A213" s="254" t="s">
        <v>2918</v>
      </c>
      <c r="B213" s="255"/>
      <c r="C213" s="256" t="s">
        <v>187</v>
      </c>
      <c r="D213" s="257">
        <v>50.691366000000002</v>
      </c>
      <c r="E213" s="257">
        <v>-2.1320269999999999</v>
      </c>
      <c r="F213" s="459">
        <v>1</v>
      </c>
      <c r="G213" s="459">
        <v>1</v>
      </c>
      <c r="H213" s="258">
        <v>107.9</v>
      </c>
      <c r="I213" s="259">
        <f>SUM(H213/'Search &amp; Variables'!$E$30)</f>
        <v>2.3977777777777778</v>
      </c>
      <c r="J213" s="259">
        <f t="shared" si="28"/>
        <v>4.7955555555555556</v>
      </c>
      <c r="K213" s="259">
        <f t="shared" si="29"/>
        <v>0.53283950617283948</v>
      </c>
      <c r="L213" s="226">
        <f t="shared" si="31"/>
        <v>0</v>
      </c>
      <c r="M213" s="257"/>
      <c r="N213" s="226">
        <f>SUM(H213*'Outside M25 '!$J$30+'Outside M25 '!$J$34+'Postcodes tariff'!L213)</f>
        <v>198.88075359943022</v>
      </c>
      <c r="O213" s="226">
        <f>SUM(H213*'Outside M25 '!$K$30+'Outside M25 '!$K$34+'Postcodes tariff'!L213)</f>
        <v>219.07393845622033</v>
      </c>
      <c r="P213" s="226">
        <f>SUM(H213*'Outside M25 '!$L$30+'Outside M25 '!$L$34+'Postcodes tariff'!L213)</f>
        <v>241.73753918115864</v>
      </c>
      <c r="Q213" s="261">
        <f>SUM(H213*'Outside M25 '!$M$30+'Outside M25 '!$M$34+'Postcodes tariff'!L213)</f>
        <v>262.02967113276355</v>
      </c>
      <c r="R213" s="336"/>
      <c r="S213" s="336"/>
    </row>
    <row r="214" spans="1:19" s="263" customFormat="1" x14ac:dyDescent="0.25">
      <c r="A214" s="254" t="s">
        <v>2918</v>
      </c>
      <c r="B214" s="255"/>
      <c r="C214" s="256" t="s">
        <v>188</v>
      </c>
      <c r="D214" s="257">
        <v>50.850940000000001</v>
      </c>
      <c r="E214" s="257">
        <v>-1.9748270000000001</v>
      </c>
      <c r="F214" s="459">
        <v>1</v>
      </c>
      <c r="G214" s="459">
        <v>1</v>
      </c>
      <c r="H214" s="258">
        <v>95</v>
      </c>
      <c r="I214" s="259">
        <f>SUM(H214/'Search &amp; Variables'!$E$30)</f>
        <v>2.1111111111111112</v>
      </c>
      <c r="J214" s="259">
        <f t="shared" si="28"/>
        <v>4.2222222222222223</v>
      </c>
      <c r="K214" s="259">
        <f t="shared" si="29"/>
        <v>0.46913580246913583</v>
      </c>
      <c r="L214" s="226">
        <f t="shared" si="31"/>
        <v>0</v>
      </c>
      <c r="M214" s="257"/>
      <c r="N214" s="226">
        <f>SUM(H214*'Outside M25 '!$J$30+'Outside M25 '!$J$34+'Postcodes tariff'!L214)</f>
        <v>178.61594390669515</v>
      </c>
      <c r="O214" s="226">
        <f>SUM(H214*'Outside M25 '!$K$30+'Outside M25 '!$K$34+'Postcodes tariff'!L214)</f>
        <v>196.61473787274454</v>
      </c>
      <c r="P214" s="226">
        <f>SUM(H214*'Outside M25 '!$L$30+'Outside M25 '!$L$34+'Postcodes tariff'!L214)</f>
        <v>216.87890884805321</v>
      </c>
      <c r="Q214" s="261">
        <f>SUM(H214*'Outside M25 '!$M$30+'Outside M25 '!$M$34+'Postcodes tariff'!L214)</f>
        <v>234.92751099002851</v>
      </c>
      <c r="R214" s="336"/>
      <c r="S214" s="336"/>
    </row>
    <row r="215" spans="1:19" s="263" customFormat="1" x14ac:dyDescent="0.25">
      <c r="A215" s="254" t="s">
        <v>2918</v>
      </c>
      <c r="B215" s="255" t="s">
        <v>3578</v>
      </c>
      <c r="C215" s="256" t="s">
        <v>189</v>
      </c>
      <c r="D215" s="257">
        <v>50.807065999999999</v>
      </c>
      <c r="E215" s="257">
        <v>-1.8875949999999999</v>
      </c>
      <c r="F215" s="459">
        <v>1</v>
      </c>
      <c r="G215" s="459">
        <v>1</v>
      </c>
      <c r="H215" s="258">
        <v>88.8</v>
      </c>
      <c r="I215" s="259">
        <f>SUM(H215/'Search &amp; Variables'!$E$30)</f>
        <v>1.9733333333333332</v>
      </c>
      <c r="J215" s="259">
        <f t="shared" si="28"/>
        <v>3.9466666666666663</v>
      </c>
      <c r="K215" s="259">
        <f t="shared" si="29"/>
        <v>0.43851851851851847</v>
      </c>
      <c r="L215" s="226">
        <f t="shared" si="31"/>
        <v>0</v>
      </c>
      <c r="M215" s="257"/>
      <c r="N215" s="226">
        <f>SUM(H215*'Outside M25 '!$J$30+'Outside M25 '!$J$34+'Postcodes tariff'!L215)</f>
        <v>168.87626793034187</v>
      </c>
      <c r="O215" s="226">
        <f>SUM(H215*'Outside M25 '!$K$30+'Outside M25 '!$K$34+'Postcodes tariff'!L215)</f>
        <v>185.82039340626778</v>
      </c>
      <c r="P215" s="226">
        <f>SUM(H215*'Outside M25 '!$L$30+'Outside M25 '!$L$34+'Postcodes tariff'!L215)</f>
        <v>204.93135008330486</v>
      </c>
      <c r="Q215" s="261">
        <f>SUM(H215*'Outside M25 '!$M$30+'Outside M25 '!$M$34+'Postcodes tariff'!L215)</f>
        <v>221.9016665803419</v>
      </c>
      <c r="R215" s="336"/>
      <c r="S215" s="336"/>
    </row>
    <row r="216" spans="1:19" s="263" customFormat="1" x14ac:dyDescent="0.25">
      <c r="A216" s="254" t="s">
        <v>2918</v>
      </c>
      <c r="B216" s="255"/>
      <c r="C216" s="256" t="s">
        <v>190</v>
      </c>
      <c r="D216" s="257">
        <v>50.765127999999997</v>
      </c>
      <c r="E216" s="257">
        <v>-1.768778</v>
      </c>
      <c r="F216" s="459">
        <v>1</v>
      </c>
      <c r="G216" s="459">
        <v>1</v>
      </c>
      <c r="H216" s="258">
        <v>87.3</v>
      </c>
      <c r="I216" s="259">
        <f>SUM(H216/'Search &amp; Variables'!$E$30)</f>
        <v>1.94</v>
      </c>
      <c r="J216" s="259">
        <f t="shared" si="28"/>
        <v>3.88</v>
      </c>
      <c r="K216" s="259">
        <f t="shared" si="29"/>
        <v>0.43111111111111111</v>
      </c>
      <c r="L216" s="226">
        <f t="shared" si="31"/>
        <v>0</v>
      </c>
      <c r="M216" s="257"/>
      <c r="N216" s="226">
        <f>SUM(H216*'Outside M25 '!$J$30+'Outside M25 '!$J$34+'Postcodes tariff'!L216)</f>
        <v>166.51989471025641</v>
      </c>
      <c r="O216" s="226">
        <f>SUM(H216*'Outside M25 '!$K$30+'Outside M25 '!$K$34+'Postcodes tariff'!L216)</f>
        <v>183.20885845470085</v>
      </c>
      <c r="P216" s="226">
        <f>SUM(H216*'Outside M25 '!$L$30+'Outside M25 '!$L$34+'Postcodes tariff'!L216)</f>
        <v>202.04081167247867</v>
      </c>
      <c r="Q216" s="261">
        <f>SUM(H216*'Outside M25 '!$M$30+'Outside M25 '!$M$34+'Postcodes tariff'!L216)</f>
        <v>218.75025261025644</v>
      </c>
      <c r="R216" s="336"/>
      <c r="S216" s="336"/>
    </row>
    <row r="217" spans="1:19" s="263" customFormat="1" x14ac:dyDescent="0.25">
      <c r="A217" s="254" t="s">
        <v>2918</v>
      </c>
      <c r="B217" s="255"/>
      <c r="C217" s="256" t="s">
        <v>191</v>
      </c>
      <c r="D217" s="257">
        <v>50.852293000000003</v>
      </c>
      <c r="E217" s="257">
        <v>-1.76088</v>
      </c>
      <c r="F217" s="459">
        <v>1</v>
      </c>
      <c r="G217" s="459">
        <v>1</v>
      </c>
      <c r="H217" s="258">
        <v>81.400000000000006</v>
      </c>
      <c r="I217" s="259">
        <f>SUM(H217/'Search &amp; Variables'!$E$30)</f>
        <v>1.808888888888889</v>
      </c>
      <c r="J217" s="259">
        <f t="shared" si="28"/>
        <v>3.617777777777778</v>
      </c>
      <c r="K217" s="259">
        <f t="shared" si="29"/>
        <v>0.40197530864197534</v>
      </c>
      <c r="L217" s="226">
        <f t="shared" si="31"/>
        <v>0</v>
      </c>
      <c r="M217" s="257"/>
      <c r="N217" s="226">
        <f>SUM(H217*'Outside M25 '!$J$30+'Outside M25 '!$J$34+'Postcodes tariff'!L217)</f>
        <v>157.25149337792024</v>
      </c>
      <c r="O217" s="226">
        <f>SUM(H217*'Outside M25 '!$K$30+'Outside M25 '!$K$34+'Postcodes tariff'!L217)</f>
        <v>172.9368209785375</v>
      </c>
      <c r="P217" s="226">
        <f>SUM(H217*'Outside M25 '!$L$30+'Outside M25 '!$L$34+'Postcodes tariff'!L217)</f>
        <v>190.67136058989558</v>
      </c>
      <c r="Q217" s="261">
        <f>SUM(H217*'Outside M25 '!$M$30+'Outside M25 '!$M$34+'Postcodes tariff'!L217)</f>
        <v>206.35469099458692</v>
      </c>
      <c r="R217" s="336"/>
      <c r="S217" s="336"/>
    </row>
    <row r="218" spans="1:19" s="263" customFormat="1" x14ac:dyDescent="0.25">
      <c r="A218" s="254" t="s">
        <v>2918</v>
      </c>
      <c r="B218" s="255"/>
      <c r="C218" s="256" t="s">
        <v>192</v>
      </c>
      <c r="D218" s="257">
        <v>50.765681999999998</v>
      </c>
      <c r="E218" s="257">
        <v>-1.6578409999999999</v>
      </c>
      <c r="F218" s="459">
        <v>1</v>
      </c>
      <c r="G218" s="459">
        <v>1</v>
      </c>
      <c r="H218" s="258">
        <v>86</v>
      </c>
      <c r="I218" s="259">
        <f>SUM(H218/'Search &amp; Variables'!$E$30)</f>
        <v>1.9111111111111112</v>
      </c>
      <c r="J218" s="259">
        <f t="shared" si="28"/>
        <v>3.8222222222222224</v>
      </c>
      <c r="K218" s="259">
        <f t="shared" si="29"/>
        <v>0.42469135802469138</v>
      </c>
      <c r="L218" s="226">
        <f t="shared" si="31"/>
        <v>0</v>
      </c>
      <c r="M218" s="257"/>
      <c r="N218" s="226">
        <f>SUM(H218*'Outside M25 '!$J$30+'Outside M25 '!$J$34+'Postcodes tariff'!L218)</f>
        <v>164.47770458618234</v>
      </c>
      <c r="O218" s="226">
        <f>SUM(H218*'Outside M25 '!$K$30+'Outside M25 '!$K$34+'Postcodes tariff'!L218)</f>
        <v>180.94552816334283</v>
      </c>
      <c r="P218" s="226">
        <f>SUM(H218*'Outside M25 '!$L$30+'Outside M25 '!$L$34+'Postcodes tariff'!L218)</f>
        <v>199.53567838309596</v>
      </c>
      <c r="Q218" s="261">
        <f>SUM(H218*'Outside M25 '!$M$30+'Outside M25 '!$M$34+'Postcodes tariff'!L218)</f>
        <v>216.01902716951571</v>
      </c>
      <c r="R218" s="336"/>
      <c r="S218" s="336"/>
    </row>
    <row r="219" spans="1:19" s="263" customFormat="1" x14ac:dyDescent="0.25">
      <c r="A219" s="254" t="s">
        <v>2918</v>
      </c>
      <c r="B219" s="255"/>
      <c r="C219" s="256" t="s">
        <v>193</v>
      </c>
      <c r="D219" s="257">
        <v>50.734457999999997</v>
      </c>
      <c r="E219" s="257">
        <v>-1.8816710000000001</v>
      </c>
      <c r="F219" s="459">
        <v>1</v>
      </c>
      <c r="G219" s="459">
        <v>1</v>
      </c>
      <c r="H219" s="258">
        <v>94.7</v>
      </c>
      <c r="I219" s="259">
        <f>SUM(H219/'Search &amp; Variables'!$E$30)</f>
        <v>2.1044444444444443</v>
      </c>
      <c r="J219" s="259">
        <f t="shared" si="28"/>
        <v>4.2088888888888887</v>
      </c>
      <c r="K219" s="259">
        <f t="shared" si="29"/>
        <v>0.4676543209876543</v>
      </c>
      <c r="L219" s="226">
        <f t="shared" si="31"/>
        <v>0</v>
      </c>
      <c r="M219" s="257"/>
      <c r="N219" s="226">
        <f>SUM(H219*'Outside M25 '!$J$30+'Outside M25 '!$J$34+'Postcodes tariff'!L219)</f>
        <v>178.14466926267806</v>
      </c>
      <c r="O219" s="226">
        <f>SUM(H219*'Outside M25 '!$K$30+'Outside M25 '!$K$34+'Postcodes tariff'!L219)</f>
        <v>196.09243088243113</v>
      </c>
      <c r="P219" s="226">
        <f>SUM(H219*'Outside M25 '!$L$30+'Outside M25 '!$L$34+'Postcodes tariff'!L219)</f>
        <v>216.30080116588798</v>
      </c>
      <c r="Q219" s="261">
        <f>SUM(H219*'Outside M25 '!$M$30+'Outside M25 '!$M$34+'Postcodes tariff'!L219)</f>
        <v>234.29722819601142</v>
      </c>
      <c r="R219" s="336"/>
      <c r="S219" s="336"/>
    </row>
    <row r="220" spans="1:19" s="263" customFormat="1" x14ac:dyDescent="0.25">
      <c r="A220" s="254" t="s">
        <v>2918</v>
      </c>
      <c r="B220" s="255" t="s">
        <v>3518</v>
      </c>
      <c r="C220" s="256" t="s">
        <v>194</v>
      </c>
      <c r="D220" s="257">
        <v>50.875014999999998</v>
      </c>
      <c r="E220" s="257">
        <v>-1.8728100000000001</v>
      </c>
      <c r="F220" s="459">
        <v>1</v>
      </c>
      <c r="G220" s="459">
        <v>1</v>
      </c>
      <c r="H220" s="258">
        <v>87.6</v>
      </c>
      <c r="I220" s="259">
        <f>SUM(H220/'Search &amp; Variables'!$E$30)</f>
        <v>1.9466666666666665</v>
      </c>
      <c r="J220" s="259">
        <f t="shared" si="28"/>
        <v>3.8933333333333331</v>
      </c>
      <c r="K220" s="259">
        <f t="shared" si="29"/>
        <v>0.43259259259259258</v>
      </c>
      <c r="L220" s="226">
        <f t="shared" si="31"/>
        <v>0</v>
      </c>
      <c r="M220" s="257"/>
      <c r="N220" s="226">
        <f>SUM(H220*'Outside M25 '!$J$30+'Outside M25 '!$J$34+'Postcodes tariff'!L220)</f>
        <v>166.9911693542735</v>
      </c>
      <c r="O220" s="226">
        <f>SUM(H220*'Outside M25 '!$K$30+'Outside M25 '!$K$34+'Postcodes tariff'!L220)</f>
        <v>183.73116544501423</v>
      </c>
      <c r="P220" s="226">
        <f>SUM(H220*'Outside M25 '!$L$30+'Outside M25 '!$L$34+'Postcodes tariff'!L220)</f>
        <v>202.61891935464391</v>
      </c>
      <c r="Q220" s="261">
        <f>SUM(H220*'Outside M25 '!$M$30+'Outside M25 '!$M$34+'Postcodes tariff'!L220)</f>
        <v>219.38053540427353</v>
      </c>
      <c r="R220" s="336"/>
      <c r="S220" s="336"/>
    </row>
    <row r="221" spans="1:19" s="263" customFormat="1" x14ac:dyDescent="0.25">
      <c r="A221" s="254" t="s">
        <v>2918</v>
      </c>
      <c r="B221" s="255"/>
      <c r="C221" s="256" t="s">
        <v>195</v>
      </c>
      <c r="D221" s="257">
        <v>50.721093000000003</v>
      </c>
      <c r="E221" s="257">
        <v>-1.897089</v>
      </c>
      <c r="F221" s="459">
        <v>1</v>
      </c>
      <c r="G221" s="459">
        <v>1</v>
      </c>
      <c r="H221" s="258">
        <v>94.6</v>
      </c>
      <c r="I221" s="259">
        <f>SUM(H221/'Search &amp; Variables'!$E$30)</f>
        <v>2.1022222222222222</v>
      </c>
      <c r="J221" s="259">
        <f t="shared" si="28"/>
        <v>4.2044444444444444</v>
      </c>
      <c r="K221" s="259">
        <f t="shared" si="29"/>
        <v>0.46716049382716052</v>
      </c>
      <c r="L221" s="226">
        <f t="shared" si="31"/>
        <v>0</v>
      </c>
      <c r="M221" s="257"/>
      <c r="N221" s="226">
        <f>SUM(H221*'Outside M25 '!$J$30+'Outside M25 '!$J$34+'Postcodes tariff'!L221)</f>
        <v>177.98757771467237</v>
      </c>
      <c r="O221" s="226">
        <f>SUM(H221*'Outside M25 '!$K$30+'Outside M25 '!$K$34+'Postcodes tariff'!L221)</f>
        <v>195.91832855232667</v>
      </c>
      <c r="P221" s="226">
        <f>SUM(H221*'Outside M25 '!$L$30+'Outside M25 '!$L$34+'Postcodes tariff'!L221)</f>
        <v>216.10809860516622</v>
      </c>
      <c r="Q221" s="261">
        <f>SUM(H221*'Outside M25 '!$M$30+'Outside M25 '!$M$34+'Postcodes tariff'!L221)</f>
        <v>234.08713393133905</v>
      </c>
      <c r="R221" s="336"/>
      <c r="S221" s="336"/>
    </row>
    <row r="222" spans="1:19" s="263" customFormat="1" x14ac:dyDescent="0.25">
      <c r="A222" s="254" t="s">
        <v>2918</v>
      </c>
      <c r="B222" s="255"/>
      <c r="C222" s="256" t="s">
        <v>196</v>
      </c>
      <c r="D222" s="257">
        <v>50.726010000000002</v>
      </c>
      <c r="E222" s="257">
        <v>-1.8405290000000001</v>
      </c>
      <c r="F222" s="459">
        <v>1</v>
      </c>
      <c r="G222" s="459">
        <v>1</v>
      </c>
      <c r="H222" s="258">
        <v>93</v>
      </c>
      <c r="I222" s="259">
        <f>SUM(H222/'Search &amp; Variables'!$E$30)</f>
        <v>2.0666666666666669</v>
      </c>
      <c r="J222" s="259">
        <f t="shared" si="28"/>
        <v>4.1333333333333337</v>
      </c>
      <c r="K222" s="259">
        <f t="shared" si="29"/>
        <v>0.45925925925925931</v>
      </c>
      <c r="L222" s="226">
        <f t="shared" si="31"/>
        <v>0</v>
      </c>
      <c r="M222" s="257"/>
      <c r="N222" s="226">
        <f>SUM(H222*'Outside M25 '!$J$30+'Outside M25 '!$J$34+'Postcodes tariff'!L222)</f>
        <v>175.47411294658119</v>
      </c>
      <c r="O222" s="226">
        <f>SUM(H222*'Outside M25 '!$K$30+'Outside M25 '!$K$34+'Postcodes tariff'!L222)</f>
        <v>193.13269127065527</v>
      </c>
      <c r="P222" s="226">
        <f>SUM(H222*'Outside M25 '!$L$30+'Outside M25 '!$L$34+'Postcodes tariff'!L222)</f>
        <v>213.02485763361827</v>
      </c>
      <c r="Q222" s="261">
        <f>SUM(H222*'Outside M25 '!$M$30+'Outside M25 '!$M$34+'Postcodes tariff'!L222)</f>
        <v>230.72562569658123</v>
      </c>
      <c r="R222" s="336"/>
      <c r="S222" s="336"/>
    </row>
    <row r="223" spans="1:19" s="263" customFormat="1" x14ac:dyDescent="0.25">
      <c r="A223" s="254" t="s">
        <v>2918</v>
      </c>
      <c r="B223" s="255"/>
      <c r="C223" s="256" t="s">
        <v>197</v>
      </c>
      <c r="D223" s="257">
        <v>50.730294999999998</v>
      </c>
      <c r="E223" s="257">
        <v>-1.802762</v>
      </c>
      <c r="F223" s="459">
        <v>1</v>
      </c>
      <c r="G223" s="459">
        <v>1</v>
      </c>
      <c r="H223" s="258">
        <v>93.2</v>
      </c>
      <c r="I223" s="259">
        <f>SUM(H223/'Search &amp; Variables'!$E$30)</f>
        <v>2.0711111111111111</v>
      </c>
      <c r="J223" s="259">
        <f t="shared" si="28"/>
        <v>4.1422222222222222</v>
      </c>
      <c r="K223" s="259">
        <f t="shared" si="29"/>
        <v>0.46024691358024694</v>
      </c>
      <c r="L223" s="226">
        <f t="shared" si="31"/>
        <v>0</v>
      </c>
      <c r="M223" s="257"/>
      <c r="N223" s="226">
        <f>SUM(H223*'Outside M25 '!$J$30+'Outside M25 '!$J$34+'Postcodes tariff'!L223)</f>
        <v>175.78829604259261</v>
      </c>
      <c r="O223" s="226">
        <f>SUM(H223*'Outside M25 '!$K$30+'Outside M25 '!$K$34+'Postcodes tariff'!L223)</f>
        <v>193.48089593086419</v>
      </c>
      <c r="P223" s="226">
        <f>SUM(H223*'Outside M25 '!$L$30+'Outside M25 '!$L$34+'Postcodes tariff'!L223)</f>
        <v>213.41026275506178</v>
      </c>
      <c r="Q223" s="261">
        <f>SUM(H223*'Outside M25 '!$M$30+'Outside M25 '!$M$34+'Postcodes tariff'!L223)</f>
        <v>231.14581422592596</v>
      </c>
      <c r="R223" s="336"/>
      <c r="S223" s="336"/>
    </row>
    <row r="224" spans="1:19" s="263" customFormat="1" x14ac:dyDescent="0.25">
      <c r="A224" s="254" t="s">
        <v>2918</v>
      </c>
      <c r="B224" s="255"/>
      <c r="C224" s="256" t="s">
        <v>198</v>
      </c>
      <c r="D224" s="257">
        <v>50.738452000000002</v>
      </c>
      <c r="E224" s="257">
        <v>-1.8308009999999999</v>
      </c>
      <c r="F224" s="459">
        <v>1</v>
      </c>
      <c r="G224" s="459">
        <v>1</v>
      </c>
      <c r="H224" s="258">
        <v>91.5</v>
      </c>
      <c r="I224" s="259">
        <f>SUM(H224/'Search &amp; Variables'!$E$30)</f>
        <v>2.0333333333333332</v>
      </c>
      <c r="J224" s="259">
        <f t="shared" si="28"/>
        <v>4.0666666666666664</v>
      </c>
      <c r="K224" s="259">
        <f t="shared" si="29"/>
        <v>0.45185185185185184</v>
      </c>
      <c r="L224" s="226">
        <f t="shared" si="31"/>
        <v>0</v>
      </c>
      <c r="M224" s="257"/>
      <c r="N224" s="226">
        <f>SUM(H224*'Outside M25 '!$J$30+'Outside M25 '!$J$34+'Postcodes tariff'!L224)</f>
        <v>173.11773972649573</v>
      </c>
      <c r="O224" s="226">
        <f>SUM(H224*'Outside M25 '!$K$30+'Outside M25 '!$K$34+'Postcodes tariff'!L224)</f>
        <v>190.52115631908831</v>
      </c>
      <c r="P224" s="226">
        <f>SUM(H224*'Outside M25 '!$L$30+'Outside M25 '!$L$34+'Postcodes tariff'!L224)</f>
        <v>210.13431922279204</v>
      </c>
      <c r="Q224" s="261">
        <f>SUM(H224*'Outside M25 '!$M$30+'Outside M25 '!$M$34+'Postcodes tariff'!L224)</f>
        <v>227.57421172649578</v>
      </c>
      <c r="R224" s="336"/>
      <c r="S224" s="336"/>
    </row>
    <row r="225" spans="1:19" s="263" customFormat="1" x14ac:dyDescent="0.25">
      <c r="A225" s="254" t="s">
        <v>2918</v>
      </c>
      <c r="B225" s="255"/>
      <c r="C225" s="256" t="s">
        <v>199</v>
      </c>
      <c r="D225" s="257">
        <v>50.745077999999999</v>
      </c>
      <c r="E225" s="257">
        <v>-1.846279</v>
      </c>
      <c r="F225" s="459">
        <v>1</v>
      </c>
      <c r="G225" s="459">
        <v>1</v>
      </c>
      <c r="H225" s="258">
        <v>91.7</v>
      </c>
      <c r="I225" s="259">
        <f>SUM(H225/'Search &amp; Variables'!$E$30)</f>
        <v>2.0377777777777779</v>
      </c>
      <c r="J225" s="259">
        <f t="shared" si="28"/>
        <v>4.0755555555555558</v>
      </c>
      <c r="K225" s="259">
        <f t="shared" si="29"/>
        <v>0.45283950617283952</v>
      </c>
      <c r="L225" s="226">
        <f t="shared" si="31"/>
        <v>0</v>
      </c>
      <c r="M225" s="257"/>
      <c r="N225" s="226">
        <f>SUM(H225*'Outside M25 '!$J$30+'Outside M25 '!$J$34+'Postcodes tariff'!L225)</f>
        <v>173.43192282250712</v>
      </c>
      <c r="O225" s="226">
        <f>SUM(H225*'Outside M25 '!$K$30+'Outside M25 '!$K$34+'Postcodes tariff'!L225)</f>
        <v>190.86936097929723</v>
      </c>
      <c r="P225" s="226">
        <f>SUM(H225*'Outside M25 '!$L$30+'Outside M25 '!$L$34+'Postcodes tariff'!L225)</f>
        <v>210.51972434423556</v>
      </c>
      <c r="Q225" s="261">
        <f>SUM(H225*'Outside M25 '!$M$30+'Outside M25 '!$M$34+'Postcodes tariff'!L225)</f>
        <v>227.9944002558405</v>
      </c>
      <c r="R225" s="336"/>
      <c r="S225" s="336"/>
    </row>
    <row r="226" spans="1:19" s="263" customFormat="1" x14ac:dyDescent="0.25">
      <c r="A226" s="254" t="s">
        <v>2918</v>
      </c>
      <c r="B226" s="255"/>
      <c r="C226" s="256" t="s">
        <v>200</v>
      </c>
      <c r="D226" s="256">
        <v>50.752623999999997</v>
      </c>
      <c r="E226" s="256">
        <v>-1.8866019999999999</v>
      </c>
      <c r="F226" s="460">
        <v>1</v>
      </c>
      <c r="G226" s="460">
        <v>1</v>
      </c>
      <c r="H226" s="264">
        <v>93.2</v>
      </c>
      <c r="I226" s="265">
        <f>SUM(H226/'Search &amp; Variables'!$E$30)</f>
        <v>2.0711111111111111</v>
      </c>
      <c r="J226" s="265">
        <f t="shared" si="28"/>
        <v>4.1422222222222222</v>
      </c>
      <c r="K226" s="265">
        <f t="shared" si="29"/>
        <v>0.46024691358024694</v>
      </c>
      <c r="L226" s="266">
        <f t="shared" si="31"/>
        <v>0</v>
      </c>
      <c r="M226" s="256"/>
      <c r="N226" s="266">
        <f>SUM(H226*'Outside M25 '!$J$30+'Outside M25 '!$J$34+'Postcodes tariff'!L226)</f>
        <v>175.78829604259261</v>
      </c>
      <c r="O226" s="266">
        <f>SUM(H226*'Outside M25 '!$K$30+'Outside M25 '!$K$34+'Postcodes tariff'!L226)</f>
        <v>193.48089593086419</v>
      </c>
      <c r="P226" s="266">
        <f>SUM(H226*'Outside M25 '!$L$30+'Outside M25 '!$L$34+'Postcodes tariff'!L226)</f>
        <v>213.41026275506178</v>
      </c>
      <c r="Q226" s="268">
        <f>SUM(H226*'Outside M25 '!$M$30+'Outside M25 '!$M$34+'Postcodes tariff'!L226)</f>
        <v>231.14581422592596</v>
      </c>
      <c r="R226" s="336"/>
      <c r="S226" s="336"/>
    </row>
    <row r="227" spans="1:19" s="263" customFormat="1" x14ac:dyDescent="0.25">
      <c r="A227" s="254"/>
      <c r="B227" s="255"/>
      <c r="C227" s="256"/>
      <c r="D227" s="256"/>
      <c r="E227" s="256"/>
      <c r="F227" s="460"/>
      <c r="G227" s="460"/>
      <c r="H227" s="264"/>
      <c r="I227" s="265"/>
      <c r="J227" s="265"/>
      <c r="K227" s="265"/>
      <c r="L227" s="266"/>
      <c r="M227" s="256"/>
      <c r="N227" s="266" t="s">
        <v>3127</v>
      </c>
      <c r="O227" s="266"/>
      <c r="P227" s="266"/>
      <c r="Q227" s="268"/>
      <c r="R227" s="336"/>
      <c r="S227" s="336"/>
    </row>
    <row r="228" spans="1:19" s="243" customFormat="1" ht="16.5" thickBot="1" x14ac:dyDescent="0.3">
      <c r="A228" s="269" t="s">
        <v>2956</v>
      </c>
      <c r="B228" s="270"/>
      <c r="C228" s="270"/>
      <c r="D228" s="270"/>
      <c r="E228" s="270"/>
      <c r="F228" s="461"/>
      <c r="G228" s="461"/>
      <c r="H228" s="271">
        <f>AVERAGE(H201:H227)</f>
        <v>94.361538461538444</v>
      </c>
      <c r="I228" s="271">
        <f>AVERAGE(I201:I227)</f>
        <v>2.0969230769230767</v>
      </c>
      <c r="J228" s="271">
        <f>AVERAGE(J201:J227)</f>
        <v>4.1938461538461533</v>
      </c>
      <c r="K228" s="271">
        <f>AVERAGE(K201:K227)</f>
        <v>0.46598290598290604</v>
      </c>
      <c r="L228" s="272"/>
      <c r="M228" s="270"/>
      <c r="N228" s="274">
        <f>AVERAGE(N201:N226)</f>
        <v>177.6129747925049</v>
      </c>
      <c r="O228" s="274">
        <f>AVERAGE(O201:O226)</f>
        <v>195.50316145746217</v>
      </c>
      <c r="P228" s="274">
        <f>AVERAGE(P201:P226)</f>
        <v>215.64857711421439</v>
      </c>
      <c r="Q228" s="275">
        <f>AVERAGE(Q201:Q226)</f>
        <v>233.5861399155819</v>
      </c>
      <c r="R228" s="330"/>
      <c r="S228" s="330"/>
    </row>
    <row r="229" spans="1:19" s="263" customFormat="1" ht="16.5" thickBot="1" x14ac:dyDescent="0.3">
      <c r="A229" s="243"/>
      <c r="B229" s="243"/>
      <c r="F229" s="462"/>
      <c r="G229" s="462"/>
      <c r="H229" s="276"/>
      <c r="I229" s="277"/>
      <c r="J229" s="277"/>
      <c r="K229" s="277"/>
      <c r="L229" s="262"/>
      <c r="N229" s="262"/>
      <c r="O229" s="262"/>
      <c r="P229" s="262"/>
      <c r="Q229" s="262"/>
      <c r="R229" s="336"/>
      <c r="S229" s="336"/>
    </row>
    <row r="230" spans="1:19" s="243" customFormat="1" x14ac:dyDescent="0.25">
      <c r="A230" s="246" t="s">
        <v>2917</v>
      </c>
      <c r="B230" s="247"/>
      <c r="C230" s="247" t="s">
        <v>201</v>
      </c>
      <c r="D230" s="247">
        <v>53.636851999999998</v>
      </c>
      <c r="E230" s="247">
        <v>-2.3080599999999998</v>
      </c>
      <c r="F230" s="458">
        <v>1</v>
      </c>
      <c r="G230" s="458">
        <v>1</v>
      </c>
      <c r="H230" s="248">
        <v>215.5</v>
      </c>
      <c r="I230" s="249">
        <f>SUM(H230/'Search &amp; Variables'!$E$30)</f>
        <v>4.7888888888888888</v>
      </c>
      <c r="J230" s="249">
        <f t="shared" ref="J230:J239" si="32">SUM(I230*2)</f>
        <v>9.5777777777777775</v>
      </c>
      <c r="K230" s="249">
        <f t="shared" ref="K230:K239" si="33">SUM(J230/9)</f>
        <v>1.0641975308641975</v>
      </c>
      <c r="L230" s="252">
        <f t="shared" ref="L230:L231" si="34">IF(J230 &gt; 14,120,0)</f>
        <v>0</v>
      </c>
      <c r="M230" s="247"/>
      <c r="N230" s="252">
        <f>SUM(H230*'Outside M25 '!$J$30+'Outside M25 '!$J$34+'Postcodes tariff'!L230)</f>
        <v>367.91125925356124</v>
      </c>
      <c r="O230" s="252">
        <f>SUM(H230*'Outside M25 '!$K$30+'Outside M25 '!$K$34+'Postcodes tariff'!L230)</f>
        <v>406.40804564862299</v>
      </c>
      <c r="P230" s="252">
        <f>SUM(H230*'Outside M25 '!$L$30+'Outside M25 '!$L$34+'Postcodes tariff'!L230)</f>
        <v>449.08549451775883</v>
      </c>
      <c r="Q230" s="253">
        <f>SUM(H230*'Outside M25 '!$M$30+'Outside M25 '!$M$34+'Postcodes tariff'!L230)</f>
        <v>488.09109992022798</v>
      </c>
      <c r="R230" s="330"/>
      <c r="S230" s="330"/>
    </row>
    <row r="231" spans="1:19" s="263" customFormat="1" x14ac:dyDescent="0.25">
      <c r="A231" s="254" t="s">
        <v>2917</v>
      </c>
      <c r="B231" s="255"/>
      <c r="C231" s="256" t="s">
        <v>202</v>
      </c>
      <c r="D231" s="257">
        <v>53.597754000000002</v>
      </c>
      <c r="E231" s="257">
        <v>-2.453484</v>
      </c>
      <c r="F231" s="459">
        <v>1</v>
      </c>
      <c r="G231" s="459">
        <v>1</v>
      </c>
      <c r="H231" s="258">
        <v>210.2</v>
      </c>
      <c r="I231" s="259">
        <f>SUM(H231/'Search &amp; Variables'!$E$30)</f>
        <v>4.6711111111111112</v>
      </c>
      <c r="J231" s="259">
        <f t="shared" si="32"/>
        <v>9.3422222222222224</v>
      </c>
      <c r="K231" s="259">
        <f t="shared" si="33"/>
        <v>1.0380246913580247</v>
      </c>
      <c r="L231" s="226">
        <f t="shared" si="34"/>
        <v>0</v>
      </c>
      <c r="M231" s="257"/>
      <c r="N231" s="226">
        <f>SUM(H231*'Outside M25 '!$J$30+'Outside M25 '!$J$34+'Postcodes tariff'!L231)</f>
        <v>359.58540720925919</v>
      </c>
      <c r="O231" s="226">
        <f>SUM(H231*'Outside M25 '!$K$30+'Outside M25 '!$K$34+'Postcodes tariff'!L231)</f>
        <v>397.1806221530864</v>
      </c>
      <c r="P231" s="226">
        <f>SUM(H231*'Outside M25 '!$L$30+'Outside M25 '!$L$34+'Postcodes tariff'!L231)</f>
        <v>438.8722587995062</v>
      </c>
      <c r="Q231" s="261">
        <f>SUM(H231*'Outside M25 '!$M$30+'Outside M25 '!$M$34+'Postcodes tariff'!L231)</f>
        <v>476.95610389259258</v>
      </c>
      <c r="R231" s="336"/>
      <c r="S231" s="336"/>
    </row>
    <row r="232" spans="1:19" s="263" customFormat="1" x14ac:dyDescent="0.25">
      <c r="A232" s="254" t="s">
        <v>2917</v>
      </c>
      <c r="B232" s="255" t="s">
        <v>3443</v>
      </c>
      <c r="C232" s="256" t="s">
        <v>203</v>
      </c>
      <c r="D232" s="257">
        <v>53.593693000000002</v>
      </c>
      <c r="E232" s="257">
        <v>-2.391324</v>
      </c>
      <c r="F232" s="459">
        <v>1</v>
      </c>
      <c r="G232" s="459">
        <v>1</v>
      </c>
      <c r="H232" s="258">
        <v>210.4</v>
      </c>
      <c r="I232" s="259">
        <f>SUM(H232/'Search &amp; Variables'!$E$30)</f>
        <v>4.6755555555555555</v>
      </c>
      <c r="J232" s="259">
        <f t="shared" si="32"/>
        <v>9.3511111111111109</v>
      </c>
      <c r="K232" s="259">
        <f t="shared" si="33"/>
        <v>1.0390123456790124</v>
      </c>
      <c r="L232" s="226">
        <f t="shared" ref="L232:L239" si="35">IF(J232 &gt; 14,120,0)</f>
        <v>0</v>
      </c>
      <c r="M232" s="257"/>
      <c r="N232" s="226">
        <f>SUM(H232*'Outside M25 '!$J$30+'Outside M25 '!$J$34+'Postcodes tariff'!L232)</f>
        <v>359.89959030527064</v>
      </c>
      <c r="O232" s="226">
        <f>SUM(H232*'Outside M25 '!$K$30+'Outside M25 '!$K$34+'Postcodes tariff'!L232)</f>
        <v>397.52882681329538</v>
      </c>
      <c r="P232" s="226">
        <f>SUM(H232*'Outside M25 '!$L$30+'Outside M25 '!$L$34+'Postcodes tariff'!L232)</f>
        <v>439.25766392094971</v>
      </c>
      <c r="Q232" s="261">
        <f>SUM(H232*'Outside M25 '!$M$30+'Outside M25 '!$M$34+'Postcodes tariff'!L232)</f>
        <v>477.37629242193736</v>
      </c>
      <c r="R232" s="336"/>
      <c r="S232" s="336"/>
    </row>
    <row r="233" spans="1:19" s="263" customFormat="1" x14ac:dyDescent="0.25">
      <c r="A233" s="254" t="s">
        <v>2917</v>
      </c>
      <c r="B233" s="255"/>
      <c r="C233" s="256" t="s">
        <v>204</v>
      </c>
      <c r="D233" s="257">
        <v>53.568916000000002</v>
      </c>
      <c r="E233" s="257">
        <v>-2.4227509999999999</v>
      </c>
      <c r="F233" s="459">
        <v>1</v>
      </c>
      <c r="G233" s="459">
        <v>1</v>
      </c>
      <c r="H233" s="258">
        <v>207.7</v>
      </c>
      <c r="I233" s="259">
        <f>SUM(H233/'Search &amp; Variables'!$E$30)</f>
        <v>4.615555555555555</v>
      </c>
      <c r="J233" s="259">
        <f t="shared" si="32"/>
        <v>9.2311111111111099</v>
      </c>
      <c r="K233" s="259">
        <f t="shared" si="33"/>
        <v>1.0256790123456789</v>
      </c>
      <c r="L233" s="226">
        <f t="shared" si="35"/>
        <v>0</v>
      </c>
      <c r="M233" s="257"/>
      <c r="N233" s="226">
        <f>SUM(H233*'Outside M25 '!$J$30+'Outside M25 '!$J$34+'Postcodes tariff'!L233)</f>
        <v>355.65811850911678</v>
      </c>
      <c r="O233" s="226">
        <f>SUM(H233*'Outside M25 '!$K$30+'Outside M25 '!$K$34+'Postcodes tariff'!L233)</f>
        <v>392.82806390047483</v>
      </c>
      <c r="P233" s="226">
        <f>SUM(H233*'Outside M25 '!$L$30+'Outside M25 '!$L$34+'Postcodes tariff'!L233)</f>
        <v>434.0546947814625</v>
      </c>
      <c r="Q233" s="261">
        <f>SUM(H233*'Outside M25 '!$M$30+'Outside M25 '!$M$34+'Postcodes tariff'!L233)</f>
        <v>471.70374727578348</v>
      </c>
      <c r="R233" s="336"/>
      <c r="S233" s="336"/>
    </row>
    <row r="234" spans="1:19" s="263" customFormat="1" x14ac:dyDescent="0.25">
      <c r="A234" s="254" t="s">
        <v>2917</v>
      </c>
      <c r="B234" s="255"/>
      <c r="C234" s="256" t="s">
        <v>205</v>
      </c>
      <c r="D234" s="257">
        <v>53.546999999999997</v>
      </c>
      <c r="E234" s="257">
        <v>-2.4</v>
      </c>
      <c r="F234" s="459">
        <v>1</v>
      </c>
      <c r="G234" s="459">
        <v>1</v>
      </c>
      <c r="H234" s="258">
        <v>205.5</v>
      </c>
      <c r="I234" s="259">
        <f>SUM(H234/'Search &amp; Variables'!$E$30)</f>
        <v>4.5666666666666664</v>
      </c>
      <c r="J234" s="259">
        <f t="shared" si="32"/>
        <v>9.1333333333333329</v>
      </c>
      <c r="K234" s="259">
        <f t="shared" si="33"/>
        <v>1.0148148148148148</v>
      </c>
      <c r="L234" s="226">
        <f t="shared" si="35"/>
        <v>0</v>
      </c>
      <c r="M234" s="257"/>
      <c r="N234" s="226">
        <f>SUM(H234*'Outside M25 '!$J$30+'Outside M25 '!$J$34+'Postcodes tariff'!L234)</f>
        <v>352.20210445299142</v>
      </c>
      <c r="O234" s="226">
        <f>SUM(H234*'Outside M25 '!$K$30+'Outside M25 '!$K$34+'Postcodes tariff'!L234)</f>
        <v>388.99781263817664</v>
      </c>
      <c r="P234" s="226">
        <f>SUM(H234*'Outside M25 '!$L$30+'Outside M25 '!$L$34+'Postcodes tariff'!L234)</f>
        <v>429.81523844558404</v>
      </c>
      <c r="Q234" s="261">
        <f>SUM(H234*'Outside M25 '!$M$30+'Outside M25 '!$M$34+'Postcodes tariff'!L234)</f>
        <v>467.08167345299148</v>
      </c>
      <c r="R234" s="336"/>
      <c r="S234" s="336"/>
    </row>
    <row r="235" spans="1:19" s="263" customFormat="1" x14ac:dyDescent="0.25">
      <c r="A235" s="254" t="s">
        <v>2917</v>
      </c>
      <c r="B235" s="255" t="s">
        <v>3444</v>
      </c>
      <c r="C235" s="256" t="s">
        <v>206</v>
      </c>
      <c r="D235" s="257">
        <v>53.557589999999998</v>
      </c>
      <c r="E235" s="257">
        <v>-2.5022410000000002</v>
      </c>
      <c r="F235" s="459">
        <v>1</v>
      </c>
      <c r="G235" s="459">
        <v>1</v>
      </c>
      <c r="H235" s="258">
        <v>210</v>
      </c>
      <c r="I235" s="259">
        <f>SUM(H235/'Search &amp; Variables'!$E$30)</f>
        <v>4.666666666666667</v>
      </c>
      <c r="J235" s="259">
        <f t="shared" si="32"/>
        <v>9.3333333333333339</v>
      </c>
      <c r="K235" s="259">
        <f t="shared" si="33"/>
        <v>1.0370370370370372</v>
      </c>
      <c r="L235" s="226">
        <f t="shared" si="35"/>
        <v>0</v>
      </c>
      <c r="M235" s="257"/>
      <c r="N235" s="226">
        <f>SUM(H235*'Outside M25 '!$J$30+'Outside M25 '!$J$34+'Postcodes tariff'!L235)</f>
        <v>359.27122411324785</v>
      </c>
      <c r="O235" s="226">
        <f>SUM(H235*'Outside M25 '!$K$30+'Outside M25 '!$K$34+'Postcodes tariff'!L235)</f>
        <v>396.83241749287748</v>
      </c>
      <c r="P235" s="226">
        <f>SUM(H235*'Outside M25 '!$L$30+'Outside M25 '!$L$34+'Postcodes tariff'!L235)</f>
        <v>438.48685367806269</v>
      </c>
      <c r="Q235" s="261">
        <f>SUM(H235*'Outside M25 '!$M$30+'Outside M25 '!$M$34+'Postcodes tariff'!L235)</f>
        <v>476.53591536324791</v>
      </c>
      <c r="R235" s="336"/>
      <c r="S235" s="336"/>
    </row>
    <row r="236" spans="1:19" s="263" customFormat="1" x14ac:dyDescent="0.25">
      <c r="A236" s="254" t="s">
        <v>2917</v>
      </c>
      <c r="B236" s="255" t="s">
        <v>3626</v>
      </c>
      <c r="C236" s="256" t="s">
        <v>207</v>
      </c>
      <c r="D236" s="257">
        <v>53.591999999999999</v>
      </c>
      <c r="E236" s="257">
        <v>-2.5390000000000001</v>
      </c>
      <c r="F236" s="459">
        <v>1</v>
      </c>
      <c r="G236" s="459">
        <v>1</v>
      </c>
      <c r="H236" s="258">
        <v>214.6</v>
      </c>
      <c r="I236" s="259">
        <f>SUM(H236/'Search &amp; Variables'!$E$30)</f>
        <v>4.7688888888888892</v>
      </c>
      <c r="J236" s="259">
        <f t="shared" si="32"/>
        <v>9.5377777777777784</v>
      </c>
      <c r="K236" s="259">
        <f t="shared" si="33"/>
        <v>1.0597530864197531</v>
      </c>
      <c r="L236" s="226">
        <f t="shared" si="35"/>
        <v>0</v>
      </c>
      <c r="M236" s="257"/>
      <c r="N236" s="226">
        <f>SUM(H236*'Outside M25 '!$J$30+'Outside M25 '!$J$34+'Postcodes tariff'!L236)</f>
        <v>366.49743532150995</v>
      </c>
      <c r="O236" s="226">
        <f>SUM(H236*'Outside M25 '!$K$30+'Outside M25 '!$K$34+'Postcodes tariff'!L236)</f>
        <v>404.84112467768279</v>
      </c>
      <c r="P236" s="226">
        <f>SUM(H236*'Outside M25 '!$L$30+'Outside M25 '!$L$34+'Postcodes tariff'!L236)</f>
        <v>447.35117147126306</v>
      </c>
      <c r="Q236" s="261">
        <f>SUM(H236*'Outside M25 '!$M$30+'Outside M25 '!$M$34+'Postcodes tariff'!L236)</f>
        <v>486.20025153817664</v>
      </c>
      <c r="R236" s="336"/>
      <c r="S236" s="336"/>
    </row>
    <row r="237" spans="1:19" s="263" customFormat="1" x14ac:dyDescent="0.25">
      <c r="A237" s="254" t="s">
        <v>2917</v>
      </c>
      <c r="B237" s="255"/>
      <c r="C237" s="256" t="s">
        <v>208</v>
      </c>
      <c r="D237" s="257">
        <v>53.63</v>
      </c>
      <c r="E237" s="257">
        <v>-2.4209999999999998</v>
      </c>
      <c r="F237" s="459">
        <v>1</v>
      </c>
      <c r="G237" s="459">
        <v>1</v>
      </c>
      <c r="H237" s="258">
        <v>214.5</v>
      </c>
      <c r="I237" s="259">
        <f>SUM(H237/'Search &amp; Variables'!$E$30)</f>
        <v>4.7666666666666666</v>
      </c>
      <c r="J237" s="259">
        <f t="shared" si="32"/>
        <v>9.5333333333333332</v>
      </c>
      <c r="K237" s="259">
        <f t="shared" si="33"/>
        <v>1.0592592592592593</v>
      </c>
      <c r="L237" s="226">
        <f t="shared" si="35"/>
        <v>0</v>
      </c>
      <c r="M237" s="257"/>
      <c r="N237" s="226">
        <f>SUM(H237*'Outside M25 '!$J$30+'Outside M25 '!$J$34+'Postcodes tariff'!L237)</f>
        <v>366.34034377350423</v>
      </c>
      <c r="O237" s="226">
        <f>SUM(H237*'Outside M25 '!$K$30+'Outside M25 '!$K$34+'Postcodes tariff'!L237)</f>
        <v>404.66702234757838</v>
      </c>
      <c r="P237" s="226">
        <f>SUM(H237*'Outside M25 '!$L$30+'Outside M25 '!$L$34+'Postcodes tariff'!L237)</f>
        <v>447.15846891054133</v>
      </c>
      <c r="Q237" s="261">
        <f>SUM(H237*'Outside M25 '!$M$30+'Outside M25 '!$M$34+'Postcodes tariff'!L237)</f>
        <v>485.99015727350434</v>
      </c>
      <c r="R237" s="336"/>
      <c r="S237" s="336"/>
    </row>
    <row r="238" spans="1:19" s="263" customFormat="1" x14ac:dyDescent="0.25">
      <c r="A238" s="254" t="s">
        <v>2917</v>
      </c>
      <c r="B238" s="255"/>
      <c r="C238" s="256" t="s">
        <v>209</v>
      </c>
      <c r="D238" s="257">
        <v>53.604999999999997</v>
      </c>
      <c r="E238" s="257">
        <v>-2.327</v>
      </c>
      <c r="F238" s="459">
        <v>1</v>
      </c>
      <c r="G238" s="459">
        <v>1</v>
      </c>
      <c r="H238" s="258">
        <v>215</v>
      </c>
      <c r="I238" s="259">
        <f>SUM(H238/'Search &amp; Variables'!$E$30)</f>
        <v>4.7777777777777777</v>
      </c>
      <c r="J238" s="259">
        <f t="shared" si="32"/>
        <v>9.5555555555555554</v>
      </c>
      <c r="K238" s="259">
        <f t="shared" si="33"/>
        <v>1.0617283950617284</v>
      </c>
      <c r="L238" s="226">
        <f t="shared" si="35"/>
        <v>0</v>
      </c>
      <c r="M238" s="257"/>
      <c r="N238" s="226">
        <f>SUM(H238*'Outside M25 '!$J$30+'Outside M25 '!$J$34+'Postcodes tariff'!L238)</f>
        <v>367.12580151353274</v>
      </c>
      <c r="O238" s="226">
        <f>SUM(H238*'Outside M25 '!$K$30+'Outside M25 '!$K$34+'Postcodes tariff'!L238)</f>
        <v>405.53753399810068</v>
      </c>
      <c r="P238" s="226">
        <f>SUM(H238*'Outside M25 '!$L$30+'Outside M25 '!$L$34+'Postcodes tariff'!L238)</f>
        <v>448.12198171415008</v>
      </c>
      <c r="Q238" s="261">
        <f>SUM(H238*'Outside M25 '!$M$30+'Outside M25 '!$M$34+'Postcodes tariff'!L238)</f>
        <v>487.04062859686616</v>
      </c>
      <c r="R238" s="336"/>
      <c r="S238" s="336"/>
    </row>
    <row r="239" spans="1:19" s="263" customFormat="1" x14ac:dyDescent="0.25">
      <c r="A239" s="254" t="s">
        <v>2917</v>
      </c>
      <c r="B239" s="255"/>
      <c r="C239" s="256" t="s">
        <v>210</v>
      </c>
      <c r="D239" s="256">
        <v>53.597700000000003</v>
      </c>
      <c r="E239" s="256">
        <v>-2.279207</v>
      </c>
      <c r="F239" s="460">
        <v>1</v>
      </c>
      <c r="G239" s="460">
        <v>1</v>
      </c>
      <c r="H239" s="264">
        <v>211.3</v>
      </c>
      <c r="I239" s="265">
        <f>SUM(H239/'Search &amp; Variables'!$E$30)</f>
        <v>4.6955555555555559</v>
      </c>
      <c r="J239" s="265">
        <f t="shared" si="32"/>
        <v>9.3911111111111119</v>
      </c>
      <c r="K239" s="265">
        <f t="shared" si="33"/>
        <v>1.0434567901234568</v>
      </c>
      <c r="L239" s="266">
        <f t="shared" si="35"/>
        <v>0</v>
      </c>
      <c r="M239" s="256"/>
      <c r="N239" s="266">
        <f>SUM(H239*'Outside M25 '!$J$30+'Outside M25 '!$J$34+'Postcodes tariff'!L239)</f>
        <v>361.31341423732192</v>
      </c>
      <c r="O239" s="266">
        <f>SUM(H239*'Outside M25 '!$K$30+'Outside M25 '!$K$34+'Postcodes tariff'!L239)</f>
        <v>399.09574778423553</v>
      </c>
      <c r="P239" s="266">
        <f>SUM(H239*'Outside M25 '!$L$30+'Outside M25 '!$L$34+'Postcodes tariff'!L239)</f>
        <v>440.99198696744543</v>
      </c>
      <c r="Q239" s="268">
        <f>SUM(H239*'Outside M25 '!$M$30+'Outside M25 '!$M$34+'Postcodes tariff'!L239)</f>
        <v>479.26714080398864</v>
      </c>
      <c r="R239" s="336"/>
      <c r="S239" s="336"/>
    </row>
    <row r="240" spans="1:19" s="263" customFormat="1" x14ac:dyDescent="0.25">
      <c r="A240" s="254"/>
      <c r="B240" s="255"/>
      <c r="C240" s="256"/>
      <c r="D240" s="256"/>
      <c r="E240" s="256"/>
      <c r="F240" s="460"/>
      <c r="G240" s="460"/>
      <c r="H240" s="264"/>
      <c r="I240" s="265"/>
      <c r="J240" s="265"/>
      <c r="K240" s="265"/>
      <c r="L240" s="266"/>
      <c r="M240" s="256"/>
      <c r="N240" s="266"/>
      <c r="O240" s="266"/>
      <c r="P240" s="266"/>
      <c r="Q240" s="268"/>
      <c r="R240" s="336"/>
      <c r="S240" s="336"/>
    </row>
    <row r="241" spans="1:19" s="243" customFormat="1" ht="16.5" thickBot="1" x14ac:dyDescent="0.3">
      <c r="A241" s="269" t="s">
        <v>2955</v>
      </c>
      <c r="B241" s="270"/>
      <c r="C241" s="270"/>
      <c r="D241" s="270"/>
      <c r="E241" s="270"/>
      <c r="F241" s="461"/>
      <c r="G241" s="461"/>
      <c r="H241" s="271">
        <f>AVERAGE(H230:H240)</f>
        <v>211.46999999999997</v>
      </c>
      <c r="I241" s="271">
        <f>AVERAGE(I230:I240)</f>
        <v>4.6993333333333336</v>
      </c>
      <c r="J241" s="271">
        <f>AVERAGE(J230:J240)</f>
        <v>9.3986666666666672</v>
      </c>
      <c r="K241" s="271">
        <f>AVERAGE(K230:K240)</f>
        <v>1.0442962962962963</v>
      </c>
      <c r="L241" s="272"/>
      <c r="M241" s="270"/>
      <c r="N241" s="274">
        <f>AVERAGE(N230:N239)</f>
        <v>361.58046986893157</v>
      </c>
      <c r="O241" s="274">
        <f>AVERAGE(O230:O239)</f>
        <v>399.39172174541307</v>
      </c>
      <c r="P241" s="274">
        <f>AVERAGE(P230:P239)</f>
        <v>441.3195813206724</v>
      </c>
      <c r="Q241" s="275">
        <f>AVERAGE(Q230:Q239)</f>
        <v>479.62430105393167</v>
      </c>
      <c r="R241" s="330"/>
      <c r="S241" s="330"/>
    </row>
    <row r="242" spans="1:19" s="263" customFormat="1" ht="16.5" thickBot="1" x14ac:dyDescent="0.3">
      <c r="A242" s="243"/>
      <c r="B242" s="243"/>
      <c r="F242" s="462"/>
      <c r="G242" s="462"/>
      <c r="H242" s="276"/>
      <c r="I242" s="277"/>
      <c r="J242" s="277"/>
      <c r="K242" s="277"/>
      <c r="L242" s="262"/>
      <c r="N242" s="262"/>
      <c r="O242" s="262"/>
      <c r="P242" s="262"/>
      <c r="Q242" s="262"/>
      <c r="R242" s="336"/>
      <c r="S242" s="336"/>
    </row>
    <row r="243" spans="1:19" s="243" customFormat="1" x14ac:dyDescent="0.25">
      <c r="A243" s="246" t="s">
        <v>2925</v>
      </c>
      <c r="B243" s="247" t="s">
        <v>3610</v>
      </c>
      <c r="C243" s="247" t="s">
        <v>211</v>
      </c>
      <c r="D243" s="247">
        <v>50.850783999999997</v>
      </c>
      <c r="E243" s="247">
        <v>-0.14286199999999999</v>
      </c>
      <c r="F243" s="458">
        <v>1</v>
      </c>
      <c r="G243" s="458">
        <v>1</v>
      </c>
      <c r="H243" s="248">
        <v>65.5</v>
      </c>
      <c r="I243" s="249">
        <f>SUM(H243/'Search &amp; Variables'!$E$30)</f>
        <v>1.4555555555555555</v>
      </c>
      <c r="J243" s="249">
        <f t="shared" ref="J243:J272" si="36">SUM(I243*2)</f>
        <v>2.911111111111111</v>
      </c>
      <c r="K243" s="249">
        <f t="shared" ref="K243:K272" si="37">SUM(J243/9)</f>
        <v>0.32345679012345679</v>
      </c>
      <c r="L243" s="252">
        <f t="shared" ref="L243:L244" si="38">IF(J243 &gt; 14,120,0)</f>
        <v>0</v>
      </c>
      <c r="M243" s="247"/>
      <c r="N243" s="252">
        <f>SUM(H243*'Outside M25 '!$J$30+'Outside M25 '!$J$34+'Postcodes tariff'!L243)</f>
        <v>132.27393724501425</v>
      </c>
      <c r="O243" s="252">
        <f>SUM(H243*'Outside M25 '!$K$30+'Outside M25 '!$K$34+'Postcodes tariff'!L243)</f>
        <v>145.25455049192783</v>
      </c>
      <c r="P243" s="252">
        <f>SUM(H243*'Outside M25 '!$L$30+'Outside M25 '!$L$34+'Postcodes tariff'!L243)</f>
        <v>160.03165343513771</v>
      </c>
      <c r="Q243" s="253">
        <f>SUM(H243*'Outside M25 '!$M$30+'Outside M25 '!$M$34+'Postcodes tariff'!L243)</f>
        <v>172.9497029116809</v>
      </c>
      <c r="R243" s="330"/>
      <c r="S243" s="330"/>
    </row>
    <row r="244" spans="1:19" s="263" customFormat="1" x14ac:dyDescent="0.25">
      <c r="A244" s="254" t="s">
        <v>2925</v>
      </c>
      <c r="B244" s="255"/>
      <c r="C244" s="256" t="s">
        <v>212</v>
      </c>
      <c r="D244" s="257">
        <v>50.797528999999997</v>
      </c>
      <c r="E244" s="257">
        <v>1.428E-3</v>
      </c>
      <c r="F244" s="459">
        <v>1</v>
      </c>
      <c r="G244" s="459">
        <v>1</v>
      </c>
      <c r="H244" s="258">
        <v>76</v>
      </c>
      <c r="I244" s="259">
        <f>SUM(H244/'Search &amp; Variables'!$E$30)</f>
        <v>1.6888888888888889</v>
      </c>
      <c r="J244" s="259">
        <f t="shared" si="36"/>
        <v>3.3777777777777778</v>
      </c>
      <c r="K244" s="259">
        <f t="shared" si="37"/>
        <v>0.37530864197530867</v>
      </c>
      <c r="L244" s="226">
        <f t="shared" si="38"/>
        <v>0</v>
      </c>
      <c r="M244" s="257"/>
      <c r="N244" s="226">
        <f>SUM(H244*'Outside M25 '!$J$30+'Outside M25 '!$J$34+'Postcodes tariff'!L244)</f>
        <v>148.76854978561252</v>
      </c>
      <c r="O244" s="226">
        <f>SUM(H244*'Outside M25 '!$K$30+'Outside M25 '!$K$34+'Postcodes tariff'!L244)</f>
        <v>163.53529515289648</v>
      </c>
      <c r="P244" s="226">
        <f>SUM(H244*'Outside M25 '!$L$30+'Outside M25 '!$L$34+'Postcodes tariff'!L244)</f>
        <v>180.2654223109212</v>
      </c>
      <c r="Q244" s="261">
        <f>SUM(H244*'Outside M25 '!$M$30+'Outside M25 '!$M$34+'Postcodes tariff'!L244)</f>
        <v>195.00960070227922</v>
      </c>
      <c r="R244" s="336"/>
      <c r="S244" s="336"/>
    </row>
    <row r="245" spans="1:19" s="263" customFormat="1" x14ac:dyDescent="0.25">
      <c r="A245" s="254" t="s">
        <v>2925</v>
      </c>
      <c r="B245" s="255" t="s">
        <v>3661</v>
      </c>
      <c r="C245" s="256" t="s">
        <v>213</v>
      </c>
      <c r="D245" s="257">
        <v>50.813828000000001</v>
      </c>
      <c r="E245" s="257">
        <v>-0.37332199999999999</v>
      </c>
      <c r="F245" s="459">
        <v>1</v>
      </c>
      <c r="G245" s="459">
        <v>1</v>
      </c>
      <c r="H245" s="258">
        <v>63.6</v>
      </c>
      <c r="I245" s="259">
        <f>SUM(H245/'Search &amp; Variables'!$E$30)</f>
        <v>1.4133333333333333</v>
      </c>
      <c r="J245" s="259">
        <f t="shared" si="36"/>
        <v>2.8266666666666667</v>
      </c>
      <c r="K245" s="259">
        <f t="shared" si="37"/>
        <v>0.31407407407407406</v>
      </c>
      <c r="L245" s="226">
        <f t="shared" ref="L245:L272" si="39">IF(J245 &gt; 14,120,0)</f>
        <v>0</v>
      </c>
      <c r="M245" s="257"/>
      <c r="N245" s="226">
        <f>SUM(H245*'Outside M25 '!$J$30+'Outside M25 '!$J$34+'Postcodes tariff'!L245)</f>
        <v>129.28919783290598</v>
      </c>
      <c r="O245" s="226">
        <f>SUM(H245*'Outside M25 '!$K$30+'Outside M25 '!$K$34+'Postcodes tariff'!L245)</f>
        <v>141.94660621994302</v>
      </c>
      <c r="P245" s="226">
        <f>SUM(H245*'Outside M25 '!$L$30+'Outside M25 '!$L$34+'Postcodes tariff'!L245)</f>
        <v>156.37030478142452</v>
      </c>
      <c r="Q245" s="261">
        <f>SUM(H245*'Outside M25 '!$M$30+'Outside M25 '!$M$34+'Postcodes tariff'!L245)</f>
        <v>168.95791188290599</v>
      </c>
      <c r="R245" s="336"/>
      <c r="S245" s="336"/>
    </row>
    <row r="246" spans="1:19" s="263" customFormat="1" x14ac:dyDescent="0.25">
      <c r="A246" s="254" t="s">
        <v>2925</v>
      </c>
      <c r="B246" s="255"/>
      <c r="C246" s="256" t="s">
        <v>214</v>
      </c>
      <c r="D246" s="257">
        <v>50.818778999999999</v>
      </c>
      <c r="E246" s="257">
        <v>-0.43032100000000001</v>
      </c>
      <c r="F246" s="459">
        <v>1</v>
      </c>
      <c r="G246" s="459">
        <v>1</v>
      </c>
      <c r="H246" s="258">
        <v>65</v>
      </c>
      <c r="I246" s="259">
        <f>SUM(H246/'Search &amp; Variables'!$E$30)</f>
        <v>1.4444444444444444</v>
      </c>
      <c r="J246" s="259">
        <f t="shared" si="36"/>
        <v>2.8888888888888888</v>
      </c>
      <c r="K246" s="259">
        <f t="shared" si="37"/>
        <v>0.32098765432098764</v>
      </c>
      <c r="L246" s="226">
        <f t="shared" si="39"/>
        <v>0</v>
      </c>
      <c r="M246" s="257"/>
      <c r="N246" s="226">
        <f>SUM(H246*'Outside M25 '!$J$30+'Outside M25 '!$J$34+'Postcodes tariff'!L246)</f>
        <v>131.48847950498575</v>
      </c>
      <c r="O246" s="226">
        <f>SUM(H246*'Outside M25 '!$K$30+'Outside M25 '!$K$34+'Postcodes tariff'!L246)</f>
        <v>144.3840388414055</v>
      </c>
      <c r="P246" s="226">
        <f>SUM(H246*'Outside M25 '!$L$30+'Outside M25 '!$L$34+'Postcodes tariff'!L246)</f>
        <v>159.06814063152899</v>
      </c>
      <c r="Q246" s="261">
        <f>SUM(H246*'Outside M25 '!$M$30+'Outside M25 '!$M$34+'Postcodes tariff'!L246)</f>
        <v>171.89923158831908</v>
      </c>
      <c r="R246" s="336"/>
      <c r="S246" s="336"/>
    </row>
    <row r="247" spans="1:19" s="263" customFormat="1" x14ac:dyDescent="0.25">
      <c r="A247" s="254" t="s">
        <v>2925</v>
      </c>
      <c r="B247" s="255"/>
      <c r="C247" s="256" t="s">
        <v>215</v>
      </c>
      <c r="D247" s="257">
        <v>50.848706999999997</v>
      </c>
      <c r="E247" s="257">
        <v>-0.42548399999999997</v>
      </c>
      <c r="F247" s="459">
        <v>1</v>
      </c>
      <c r="G247" s="459">
        <v>1</v>
      </c>
      <c r="H247" s="258">
        <v>61.4</v>
      </c>
      <c r="I247" s="259">
        <f>SUM(H247/'Search &amp; Variables'!$E$30)</f>
        <v>1.3644444444444443</v>
      </c>
      <c r="J247" s="259">
        <f t="shared" si="36"/>
        <v>2.7288888888888887</v>
      </c>
      <c r="K247" s="259">
        <f t="shared" si="37"/>
        <v>0.30320987654320986</v>
      </c>
      <c r="L247" s="226">
        <f t="shared" si="39"/>
        <v>0</v>
      </c>
      <c r="M247" s="257"/>
      <c r="N247" s="226">
        <f>SUM(H247*'Outside M25 '!$J$30+'Outside M25 '!$J$34+'Postcodes tariff'!L247)</f>
        <v>125.83318377678063</v>
      </c>
      <c r="O247" s="226">
        <f>SUM(H247*'Outside M25 '!$K$30+'Outside M25 '!$K$34+'Postcodes tariff'!L247)</f>
        <v>138.11635495764483</v>
      </c>
      <c r="P247" s="226">
        <f>SUM(H247*'Outside M25 '!$L$30+'Outside M25 '!$L$34+'Postcodes tariff'!L247)</f>
        <v>152.13084844554606</v>
      </c>
      <c r="Q247" s="261">
        <f>SUM(H247*'Outside M25 '!$M$30+'Outside M25 '!$M$34+'Postcodes tariff'!L247)</f>
        <v>164.33583806011399</v>
      </c>
      <c r="R247" s="336"/>
      <c r="S247" s="336"/>
    </row>
    <row r="248" spans="1:19" s="263" customFormat="1" x14ac:dyDescent="0.25">
      <c r="A248" s="254" t="s">
        <v>2925</v>
      </c>
      <c r="B248" s="255"/>
      <c r="C248" s="256" t="s">
        <v>216</v>
      </c>
      <c r="D248" s="257">
        <v>50.847599000000002</v>
      </c>
      <c r="E248" s="257">
        <v>-0.38527600000000001</v>
      </c>
      <c r="F248" s="459">
        <v>1</v>
      </c>
      <c r="G248" s="459">
        <v>1</v>
      </c>
      <c r="H248" s="258">
        <v>61</v>
      </c>
      <c r="I248" s="259">
        <f>SUM(H248/'Search &amp; Variables'!$E$30)</f>
        <v>1.3555555555555556</v>
      </c>
      <c r="J248" s="259">
        <f t="shared" si="36"/>
        <v>2.7111111111111112</v>
      </c>
      <c r="K248" s="259">
        <f t="shared" si="37"/>
        <v>0.3012345679012346</v>
      </c>
      <c r="L248" s="226">
        <f t="shared" si="39"/>
        <v>0</v>
      </c>
      <c r="M248" s="257"/>
      <c r="N248" s="226">
        <f>SUM(H248*'Outside M25 '!$J$30+'Outside M25 '!$J$34+'Postcodes tariff'!L248)</f>
        <v>125.20481758475783</v>
      </c>
      <c r="O248" s="226">
        <f>SUM(H248*'Outside M25 '!$K$30+'Outside M25 '!$K$34+'Postcodes tariff'!L248)</f>
        <v>137.41994563722696</v>
      </c>
      <c r="P248" s="226">
        <f>SUM(H248*'Outside M25 '!$L$30+'Outside M25 '!$L$34+'Postcodes tariff'!L248)</f>
        <v>151.3600382026591</v>
      </c>
      <c r="Q248" s="261">
        <f>SUM(H248*'Outside M25 '!$M$30+'Outside M25 '!$M$34+'Postcodes tariff'!L248)</f>
        <v>163.49546100142453</v>
      </c>
      <c r="R248" s="336"/>
      <c r="S248" s="336"/>
    </row>
    <row r="249" spans="1:19" s="263" customFormat="1" x14ac:dyDescent="0.25">
      <c r="A249" s="254" t="s">
        <v>2925</v>
      </c>
      <c r="B249" s="255"/>
      <c r="C249" s="256" t="s">
        <v>217</v>
      </c>
      <c r="D249" s="257">
        <v>50.838028000000001</v>
      </c>
      <c r="E249" s="257">
        <v>-0.32234000000000002</v>
      </c>
      <c r="F249" s="459">
        <v>1</v>
      </c>
      <c r="G249" s="459">
        <v>1</v>
      </c>
      <c r="H249" s="258">
        <v>73.599999999999994</v>
      </c>
      <c r="I249" s="259">
        <f>SUM(H249/'Search &amp; Variables'!$E$30)</f>
        <v>1.6355555555555554</v>
      </c>
      <c r="J249" s="259">
        <f t="shared" si="36"/>
        <v>3.2711111111111109</v>
      </c>
      <c r="K249" s="259">
        <f t="shared" si="37"/>
        <v>0.36345679012345677</v>
      </c>
      <c r="L249" s="226">
        <f t="shared" si="39"/>
        <v>0</v>
      </c>
      <c r="M249" s="257"/>
      <c r="N249" s="226">
        <f>SUM(H249*'Outside M25 '!$J$30+'Outside M25 '!$J$34+'Postcodes tariff'!L249)</f>
        <v>144.99835263347578</v>
      </c>
      <c r="O249" s="226">
        <f>SUM(H249*'Outside M25 '!$K$30+'Outside M25 '!$K$34+'Postcodes tariff'!L249)</f>
        <v>159.35683923038934</v>
      </c>
      <c r="P249" s="226">
        <f>SUM(H249*'Outside M25 '!$L$30+'Outside M25 '!$L$34+'Postcodes tariff'!L249)</f>
        <v>175.64056085359925</v>
      </c>
      <c r="Q249" s="261">
        <f>SUM(H249*'Outside M25 '!$M$30+'Outside M25 '!$M$34+'Postcodes tariff'!L249)</f>
        <v>189.96733835014248</v>
      </c>
      <c r="R249" s="336"/>
      <c r="S249" s="336"/>
    </row>
    <row r="250" spans="1:19" s="263" customFormat="1" x14ac:dyDescent="0.25">
      <c r="A250" s="254" t="s">
        <v>2925</v>
      </c>
      <c r="B250" s="255"/>
      <c r="C250" s="256" t="s">
        <v>218</v>
      </c>
      <c r="D250" s="257">
        <v>50.834167000000001</v>
      </c>
      <c r="E250" s="257">
        <v>-0.49655700000000003</v>
      </c>
      <c r="F250" s="459">
        <v>1</v>
      </c>
      <c r="G250" s="459">
        <v>1</v>
      </c>
      <c r="H250" s="258">
        <v>65.8</v>
      </c>
      <c r="I250" s="259">
        <f>SUM(H250/'Search &amp; Variables'!$E$30)</f>
        <v>1.4622222222222221</v>
      </c>
      <c r="J250" s="259">
        <f t="shared" si="36"/>
        <v>2.9244444444444442</v>
      </c>
      <c r="K250" s="259">
        <f t="shared" si="37"/>
        <v>0.32493827160493827</v>
      </c>
      <c r="L250" s="226">
        <f t="shared" si="39"/>
        <v>0</v>
      </c>
      <c r="M250" s="257"/>
      <c r="N250" s="226">
        <f>SUM(H250*'Outside M25 '!$J$30+'Outside M25 '!$J$34+'Postcodes tariff'!L250)</f>
        <v>132.74521188903134</v>
      </c>
      <c r="O250" s="226">
        <f>SUM(H250*'Outside M25 '!$K$30+'Outside M25 '!$K$34+'Postcodes tariff'!L250)</f>
        <v>145.77685748224121</v>
      </c>
      <c r="P250" s="226">
        <f>SUM(H250*'Outside M25 '!$L$30+'Outside M25 '!$L$34+'Postcodes tariff'!L250)</f>
        <v>160.60976111730295</v>
      </c>
      <c r="Q250" s="261">
        <f>SUM(H250*'Outside M25 '!$M$30+'Outside M25 '!$M$34+'Postcodes tariff'!L250)</f>
        <v>173.57998570569799</v>
      </c>
      <c r="R250" s="336"/>
      <c r="S250" s="336"/>
    </row>
    <row r="251" spans="1:19" s="263" customFormat="1" x14ac:dyDescent="0.25">
      <c r="A251" s="254" t="s">
        <v>2925</v>
      </c>
      <c r="B251" s="255"/>
      <c r="C251" s="256" t="s">
        <v>219</v>
      </c>
      <c r="D251" s="257">
        <v>50.818908</v>
      </c>
      <c r="E251" s="257">
        <v>-0.55156700000000003</v>
      </c>
      <c r="F251" s="459">
        <v>1</v>
      </c>
      <c r="G251" s="459">
        <v>1</v>
      </c>
      <c r="H251" s="258">
        <v>62.5</v>
      </c>
      <c r="I251" s="259">
        <f>SUM(H251/'Search &amp; Variables'!$E$30)</f>
        <v>1.3888888888888888</v>
      </c>
      <c r="J251" s="259">
        <f t="shared" si="36"/>
        <v>2.7777777777777777</v>
      </c>
      <c r="K251" s="259">
        <f t="shared" si="37"/>
        <v>0.30864197530864196</v>
      </c>
      <c r="L251" s="226">
        <f t="shared" si="39"/>
        <v>0</v>
      </c>
      <c r="M251" s="257"/>
      <c r="N251" s="226">
        <f>SUM(H251*'Outside M25 '!$J$30+'Outside M25 '!$J$34+'Postcodes tariff'!L251)</f>
        <v>127.56119080484331</v>
      </c>
      <c r="O251" s="226">
        <f>SUM(H251*'Outside M25 '!$K$30+'Outside M25 '!$K$34+'Postcodes tariff'!L251)</f>
        <v>140.03148058879393</v>
      </c>
      <c r="P251" s="226">
        <f>SUM(H251*'Outside M25 '!$L$30+'Outside M25 '!$L$34+'Postcodes tariff'!L251)</f>
        <v>154.25057661348529</v>
      </c>
      <c r="Q251" s="261">
        <f>SUM(H251*'Outside M25 '!$M$30+'Outside M25 '!$M$34+'Postcodes tariff'!L251)</f>
        <v>166.64687497150999</v>
      </c>
      <c r="R251" s="336"/>
      <c r="S251" s="336"/>
    </row>
    <row r="252" spans="1:19" s="263" customFormat="1" x14ac:dyDescent="0.25">
      <c r="A252" s="254" t="s">
        <v>2925</v>
      </c>
      <c r="B252" s="255"/>
      <c r="C252" s="256" t="s">
        <v>220</v>
      </c>
      <c r="D252" s="257">
        <v>50.859864999999999</v>
      </c>
      <c r="E252" s="257">
        <v>-0.58214500000000002</v>
      </c>
      <c r="F252" s="459">
        <v>1</v>
      </c>
      <c r="G252" s="459">
        <v>1</v>
      </c>
      <c r="H252" s="258">
        <v>57.4</v>
      </c>
      <c r="I252" s="259">
        <f>SUM(H252/'Search &amp; Variables'!$E$30)</f>
        <v>1.2755555555555556</v>
      </c>
      <c r="J252" s="259">
        <f t="shared" si="36"/>
        <v>2.5511111111111111</v>
      </c>
      <c r="K252" s="259">
        <f t="shared" si="37"/>
        <v>0.28345679012345681</v>
      </c>
      <c r="L252" s="226">
        <f t="shared" si="39"/>
        <v>0</v>
      </c>
      <c r="M252" s="257"/>
      <c r="N252" s="226">
        <f>SUM(H252*'Outside M25 '!$J$30+'Outside M25 '!$J$34+'Postcodes tariff'!L252)</f>
        <v>119.54952185655272</v>
      </c>
      <c r="O252" s="226">
        <f>SUM(H252*'Outside M25 '!$K$30+'Outside M25 '!$K$34+'Postcodes tariff'!L252)</f>
        <v>131.15226175346629</v>
      </c>
      <c r="P252" s="226">
        <f>SUM(H252*'Outside M25 '!$L$30+'Outside M25 '!$L$34+'Postcodes tariff'!L252)</f>
        <v>144.42274601667617</v>
      </c>
      <c r="Q252" s="261">
        <f>SUM(H252*'Outside M25 '!$M$30+'Outside M25 '!$M$34+'Postcodes tariff'!L252)</f>
        <v>155.93206747321938</v>
      </c>
      <c r="R252" s="336"/>
      <c r="S252" s="336"/>
    </row>
    <row r="253" spans="1:19" s="263" customFormat="1" x14ac:dyDescent="0.25">
      <c r="A253" s="254" t="s">
        <v>2925</v>
      </c>
      <c r="B253" s="255"/>
      <c r="C253" s="256" t="s">
        <v>221</v>
      </c>
      <c r="D253" s="257">
        <v>50.826109000000002</v>
      </c>
      <c r="E253" s="257">
        <v>-7.9503000000000004E-2</v>
      </c>
      <c r="F253" s="459">
        <v>1</v>
      </c>
      <c r="G253" s="459">
        <v>1</v>
      </c>
      <c r="H253" s="258">
        <v>70.8</v>
      </c>
      <c r="I253" s="259">
        <f>SUM(H253/'Search &amp; Variables'!$E$30)</f>
        <v>1.5733333333333333</v>
      </c>
      <c r="J253" s="259">
        <f t="shared" si="36"/>
        <v>3.1466666666666665</v>
      </c>
      <c r="K253" s="259">
        <f t="shared" si="37"/>
        <v>0.34962962962962962</v>
      </c>
      <c r="L253" s="226">
        <f t="shared" si="39"/>
        <v>0</v>
      </c>
      <c r="M253" s="257"/>
      <c r="N253" s="226">
        <f>SUM(H253*'Outside M25 '!$J$30+'Outside M25 '!$J$34+'Postcodes tariff'!L253)</f>
        <v>140.59978928931622</v>
      </c>
      <c r="O253" s="226">
        <f>SUM(H253*'Outside M25 '!$K$30+'Outside M25 '!$K$34+'Postcodes tariff'!L253)</f>
        <v>154.48197398746439</v>
      </c>
      <c r="P253" s="226">
        <f>SUM(H253*'Outside M25 '!$L$30+'Outside M25 '!$L$34+'Postcodes tariff'!L253)</f>
        <v>170.24488915339035</v>
      </c>
      <c r="Q253" s="261">
        <f>SUM(H253*'Outside M25 '!$M$30+'Outside M25 '!$M$34+'Postcodes tariff'!L253)</f>
        <v>184.08469893931624</v>
      </c>
      <c r="R253" s="336"/>
      <c r="S253" s="336"/>
    </row>
    <row r="254" spans="1:19" s="263" customFormat="1" x14ac:dyDescent="0.25">
      <c r="A254" s="254" t="s">
        <v>2925</v>
      </c>
      <c r="B254" s="255"/>
      <c r="C254" s="256" t="s">
        <v>222</v>
      </c>
      <c r="D254" s="257">
        <v>50.775888999999999</v>
      </c>
      <c r="E254" s="257">
        <v>0.23331099999999999</v>
      </c>
      <c r="F254" s="459">
        <v>1</v>
      </c>
      <c r="G254" s="459">
        <v>1</v>
      </c>
      <c r="H254" s="258">
        <v>87.9</v>
      </c>
      <c r="I254" s="259">
        <f>SUM(H254/'Search &amp; Variables'!$E$30)</f>
        <v>1.9533333333333334</v>
      </c>
      <c r="J254" s="259">
        <f t="shared" si="36"/>
        <v>3.9066666666666667</v>
      </c>
      <c r="K254" s="259">
        <f t="shared" si="37"/>
        <v>0.43407407407407406</v>
      </c>
      <c r="L254" s="226">
        <f t="shared" si="39"/>
        <v>0</v>
      </c>
      <c r="M254" s="257"/>
      <c r="N254" s="226">
        <f>SUM(H254*'Outside M25 '!$J$30+'Outside M25 '!$J$34+'Postcodes tariff'!L254)</f>
        <v>167.46244399829061</v>
      </c>
      <c r="O254" s="226">
        <f>SUM(H254*'Outside M25 '!$K$30+'Outside M25 '!$K$34+'Postcodes tariff'!L254)</f>
        <v>184.25347243532764</v>
      </c>
      <c r="P254" s="226">
        <f>SUM(H254*'Outside M25 '!$L$30+'Outside M25 '!$L$34+'Postcodes tariff'!L254)</f>
        <v>203.19702703680915</v>
      </c>
      <c r="Q254" s="261">
        <f>SUM(H254*'Outside M25 '!$M$30+'Outside M25 '!$M$34+'Postcodes tariff'!L254)</f>
        <v>220.01081819829062</v>
      </c>
      <c r="R254" s="336"/>
      <c r="S254" s="336"/>
    </row>
    <row r="255" spans="1:19" s="263" customFormat="1" x14ac:dyDescent="0.25">
      <c r="A255" s="254" t="s">
        <v>2925</v>
      </c>
      <c r="B255" s="255"/>
      <c r="C255" s="256" t="s">
        <v>223</v>
      </c>
      <c r="D255" s="257">
        <v>50.773000000000003</v>
      </c>
      <c r="E255" s="257">
        <v>0.27700000000000002</v>
      </c>
      <c r="F255" s="459">
        <v>1</v>
      </c>
      <c r="G255" s="459">
        <v>1</v>
      </c>
      <c r="H255" s="258">
        <v>86.8</v>
      </c>
      <c r="I255" s="259">
        <f>SUM(H255/'Search &amp; Variables'!$E$30)</f>
        <v>1.9288888888888889</v>
      </c>
      <c r="J255" s="259">
        <f t="shared" si="36"/>
        <v>3.8577777777777778</v>
      </c>
      <c r="K255" s="259">
        <f t="shared" si="37"/>
        <v>0.42864197530864195</v>
      </c>
      <c r="L255" s="226">
        <f t="shared" si="39"/>
        <v>0</v>
      </c>
      <c r="M255" s="257"/>
      <c r="N255" s="226">
        <f>SUM(H255*'Outside M25 '!$J$30+'Outside M25 '!$J$34+'Postcodes tariff'!L255)</f>
        <v>165.73443697022793</v>
      </c>
      <c r="O255" s="226">
        <f>SUM(H255*'Outside M25 '!$K$30+'Outside M25 '!$K$34+'Postcodes tariff'!L255)</f>
        <v>182.33834680417851</v>
      </c>
      <c r="P255" s="226">
        <f>SUM(H255*'Outside M25 '!$L$30+'Outside M25 '!$L$34+'Postcodes tariff'!L255)</f>
        <v>201.07729886886992</v>
      </c>
      <c r="Q255" s="261">
        <f>SUM(H255*'Outside M25 '!$M$30+'Outside M25 '!$M$34+'Postcodes tariff'!L255)</f>
        <v>217.69978128689462</v>
      </c>
      <c r="R255" s="336"/>
      <c r="S255" s="336"/>
    </row>
    <row r="256" spans="1:19" s="263" customFormat="1" x14ac:dyDescent="0.25">
      <c r="A256" s="254" t="s">
        <v>2925</v>
      </c>
      <c r="B256" s="255"/>
      <c r="C256" s="256" t="s">
        <v>224</v>
      </c>
      <c r="D256" s="257">
        <v>50.787999999999997</v>
      </c>
      <c r="E256" s="257">
        <v>0.28399999999999997</v>
      </c>
      <c r="F256" s="459">
        <v>1</v>
      </c>
      <c r="G256" s="459">
        <v>1</v>
      </c>
      <c r="H256" s="258">
        <v>88.2</v>
      </c>
      <c r="I256" s="259">
        <f>SUM(H256/'Search &amp; Variables'!$E$30)</f>
        <v>1.96</v>
      </c>
      <c r="J256" s="259">
        <f t="shared" si="36"/>
        <v>3.92</v>
      </c>
      <c r="K256" s="259">
        <f t="shared" si="37"/>
        <v>0.43555555555555553</v>
      </c>
      <c r="L256" s="226">
        <f t="shared" si="39"/>
        <v>0</v>
      </c>
      <c r="M256" s="257"/>
      <c r="N256" s="226">
        <f>SUM(H256*'Outside M25 '!$J$30+'Outside M25 '!$J$34+'Postcodes tariff'!L256)</f>
        <v>167.9337186423077</v>
      </c>
      <c r="O256" s="226">
        <f>SUM(H256*'Outside M25 '!$K$30+'Outside M25 '!$K$34+'Postcodes tariff'!L256)</f>
        <v>184.77577942564102</v>
      </c>
      <c r="P256" s="226">
        <f>SUM(H256*'Outside M25 '!$L$30+'Outside M25 '!$L$34+'Postcodes tariff'!L256)</f>
        <v>203.77513471897439</v>
      </c>
      <c r="Q256" s="261">
        <f>SUM(H256*'Outside M25 '!$M$30+'Outside M25 '!$M$34+'Postcodes tariff'!L256)</f>
        <v>220.64110099230771</v>
      </c>
      <c r="R256" s="336"/>
      <c r="S256" s="336"/>
    </row>
    <row r="257" spans="1:19" s="263" customFormat="1" x14ac:dyDescent="0.25">
      <c r="A257" s="254" t="s">
        <v>2925</v>
      </c>
      <c r="B257" s="255"/>
      <c r="C257" s="256" t="s">
        <v>225</v>
      </c>
      <c r="D257" s="257">
        <v>50.798425000000002</v>
      </c>
      <c r="E257" s="257">
        <v>0.30973800000000001</v>
      </c>
      <c r="F257" s="459">
        <v>1</v>
      </c>
      <c r="G257" s="459">
        <v>1</v>
      </c>
      <c r="H257" s="258">
        <v>88.2</v>
      </c>
      <c r="I257" s="259">
        <f>SUM(H257/'Search &amp; Variables'!$E$30)</f>
        <v>1.96</v>
      </c>
      <c r="J257" s="259">
        <f t="shared" si="36"/>
        <v>3.92</v>
      </c>
      <c r="K257" s="259">
        <f t="shared" si="37"/>
        <v>0.43555555555555553</v>
      </c>
      <c r="L257" s="226">
        <f t="shared" si="39"/>
        <v>0</v>
      </c>
      <c r="M257" s="257"/>
      <c r="N257" s="226">
        <f>SUM(H257*'Outside M25 '!$J$30+'Outside M25 '!$J$34+'Postcodes tariff'!L257)</f>
        <v>167.9337186423077</v>
      </c>
      <c r="O257" s="226">
        <f>SUM(H257*'Outside M25 '!$K$30+'Outside M25 '!$K$34+'Postcodes tariff'!L257)</f>
        <v>184.77577942564102</v>
      </c>
      <c r="P257" s="226">
        <f>SUM(H257*'Outside M25 '!$L$30+'Outside M25 '!$L$34+'Postcodes tariff'!L257)</f>
        <v>203.77513471897439</v>
      </c>
      <c r="Q257" s="261">
        <f>SUM(H257*'Outside M25 '!$M$30+'Outside M25 '!$M$34+'Postcodes tariff'!L257)</f>
        <v>220.64110099230771</v>
      </c>
      <c r="R257" s="336"/>
      <c r="S257" s="336"/>
    </row>
    <row r="258" spans="1:19" s="263" customFormat="1" x14ac:dyDescent="0.25">
      <c r="A258" s="254" t="s">
        <v>2925</v>
      </c>
      <c r="B258" s="255"/>
      <c r="C258" s="256" t="s">
        <v>226</v>
      </c>
      <c r="D258" s="257">
        <v>50.818565999999997</v>
      </c>
      <c r="E258" s="257">
        <v>0.338254</v>
      </c>
      <c r="F258" s="459">
        <v>1</v>
      </c>
      <c r="G258" s="459">
        <v>1</v>
      </c>
      <c r="H258" s="258">
        <v>88.1</v>
      </c>
      <c r="I258" s="259">
        <f>SUM(H258/'Search &amp; Variables'!$E$30)</f>
        <v>1.9577777777777776</v>
      </c>
      <c r="J258" s="259">
        <f t="shared" si="36"/>
        <v>3.9155555555555552</v>
      </c>
      <c r="K258" s="259">
        <f t="shared" si="37"/>
        <v>0.43506172839506169</v>
      </c>
      <c r="L258" s="226">
        <f t="shared" si="39"/>
        <v>0</v>
      </c>
      <c r="M258" s="257"/>
      <c r="N258" s="226">
        <f>SUM(H258*'Outside M25 '!$J$30+'Outside M25 '!$J$34+'Postcodes tariff'!L258)</f>
        <v>167.776627094302</v>
      </c>
      <c r="O258" s="226">
        <f>SUM(H258*'Outside M25 '!$K$30+'Outside M25 '!$K$34+'Postcodes tariff'!L258)</f>
        <v>184.60167709553653</v>
      </c>
      <c r="P258" s="226">
        <f>SUM(H258*'Outside M25 '!$L$30+'Outside M25 '!$L$34+'Postcodes tariff'!L258)</f>
        <v>203.58243215825263</v>
      </c>
      <c r="Q258" s="261">
        <f>SUM(H258*'Outside M25 '!$M$30+'Outside M25 '!$M$34+'Postcodes tariff'!L258)</f>
        <v>220.43100672763535</v>
      </c>
      <c r="R258" s="336"/>
      <c r="S258" s="336"/>
    </row>
    <row r="259" spans="1:19" s="263" customFormat="1" x14ac:dyDescent="0.25">
      <c r="A259" s="254" t="s">
        <v>2925</v>
      </c>
      <c r="B259" s="255"/>
      <c r="C259" s="256" t="s">
        <v>227</v>
      </c>
      <c r="D259" s="257">
        <v>50.781230999999998</v>
      </c>
      <c r="E259" s="257">
        <v>0.12157</v>
      </c>
      <c r="F259" s="459">
        <v>1</v>
      </c>
      <c r="G259" s="459">
        <v>1</v>
      </c>
      <c r="H259" s="258">
        <v>83.6</v>
      </c>
      <c r="I259" s="259">
        <f>SUM(H259/'Search &amp; Variables'!$E$30)</f>
        <v>1.8577777777777778</v>
      </c>
      <c r="J259" s="259">
        <f t="shared" si="36"/>
        <v>3.7155555555555555</v>
      </c>
      <c r="K259" s="259">
        <f t="shared" si="37"/>
        <v>0.41283950617283949</v>
      </c>
      <c r="L259" s="226">
        <f t="shared" si="39"/>
        <v>0</v>
      </c>
      <c r="M259" s="257"/>
      <c r="N259" s="226">
        <f>SUM(H259*'Outside M25 '!$J$30+'Outside M25 '!$J$34+'Postcodes tariff'!L259)</f>
        <v>160.70750743404557</v>
      </c>
      <c r="O259" s="226">
        <f>SUM(H259*'Outside M25 '!$K$30+'Outside M25 '!$K$34+'Postcodes tariff'!L259)</f>
        <v>176.76707224083569</v>
      </c>
      <c r="P259" s="226">
        <f>SUM(H259*'Outside M25 '!$L$30+'Outside M25 '!$L$34+'Postcodes tariff'!L259)</f>
        <v>194.91081692577399</v>
      </c>
      <c r="Q259" s="261">
        <f>SUM(H259*'Outside M25 '!$M$30+'Outside M25 '!$M$34+'Postcodes tariff'!L259)</f>
        <v>210.97676481737892</v>
      </c>
      <c r="R259" s="336"/>
      <c r="S259" s="336"/>
    </row>
    <row r="260" spans="1:19" s="263" customFormat="1" x14ac:dyDescent="0.25">
      <c r="A260" s="254" t="s">
        <v>2925</v>
      </c>
      <c r="B260" s="255"/>
      <c r="C260" s="256" t="s">
        <v>228</v>
      </c>
      <c r="D260" s="257">
        <v>50.824730000000002</v>
      </c>
      <c r="E260" s="257">
        <v>0.19792799999999999</v>
      </c>
      <c r="F260" s="459">
        <v>1</v>
      </c>
      <c r="G260" s="459">
        <v>1</v>
      </c>
      <c r="H260" s="258">
        <v>80.8</v>
      </c>
      <c r="I260" s="259">
        <f>SUM(H260/'Search &amp; Variables'!$E$30)</f>
        <v>1.7955555555555556</v>
      </c>
      <c r="J260" s="259">
        <f t="shared" si="36"/>
        <v>3.5911111111111111</v>
      </c>
      <c r="K260" s="259">
        <f t="shared" si="37"/>
        <v>0.39901234567901234</v>
      </c>
      <c r="L260" s="226">
        <f t="shared" si="39"/>
        <v>0</v>
      </c>
      <c r="M260" s="257"/>
      <c r="N260" s="226">
        <f>SUM(H260*'Outside M25 '!$J$30+'Outside M25 '!$J$34+'Postcodes tariff'!L260)</f>
        <v>156.30894408988604</v>
      </c>
      <c r="O260" s="226">
        <f>SUM(H260*'Outside M25 '!$K$30+'Outside M25 '!$K$34+'Postcodes tariff'!L260)</f>
        <v>171.89220699791071</v>
      </c>
      <c r="P260" s="226">
        <f>SUM(H260*'Outside M25 '!$L$30+'Outside M25 '!$L$34+'Postcodes tariff'!L260)</f>
        <v>189.51514522556508</v>
      </c>
      <c r="Q260" s="261">
        <f>SUM(H260*'Outside M25 '!$M$30+'Outside M25 '!$M$34+'Postcodes tariff'!L260)</f>
        <v>205.09412540655273</v>
      </c>
      <c r="R260" s="336"/>
      <c r="S260" s="336"/>
    </row>
    <row r="261" spans="1:19" s="263" customFormat="1" x14ac:dyDescent="0.25">
      <c r="A261" s="254" t="s">
        <v>2925</v>
      </c>
      <c r="B261" s="255"/>
      <c r="C261" s="256" t="s">
        <v>229</v>
      </c>
      <c r="D261" s="257">
        <v>50.877023999999999</v>
      </c>
      <c r="E261" s="257">
        <v>0.2646</v>
      </c>
      <c r="F261" s="459">
        <v>1</v>
      </c>
      <c r="G261" s="459">
        <v>1</v>
      </c>
      <c r="H261" s="258">
        <v>78.400000000000006</v>
      </c>
      <c r="I261" s="259">
        <f>SUM(H261/'Search &amp; Variables'!$E$30)</f>
        <v>1.7422222222222223</v>
      </c>
      <c r="J261" s="259">
        <f t="shared" si="36"/>
        <v>3.4844444444444447</v>
      </c>
      <c r="K261" s="259">
        <f t="shared" si="37"/>
        <v>0.3871604938271605</v>
      </c>
      <c r="L261" s="226">
        <f t="shared" si="39"/>
        <v>0</v>
      </c>
      <c r="M261" s="257"/>
      <c r="N261" s="226">
        <f>SUM(H261*'Outside M25 '!$J$30+'Outside M25 '!$J$34+'Postcodes tariff'!L261)</f>
        <v>152.53874693774929</v>
      </c>
      <c r="O261" s="226">
        <f>SUM(H261*'Outside M25 '!$K$30+'Outside M25 '!$K$34+'Postcodes tariff'!L261)</f>
        <v>167.71375107540362</v>
      </c>
      <c r="P261" s="226">
        <f>SUM(H261*'Outside M25 '!$L$30+'Outside M25 '!$L$34+'Postcodes tariff'!L261)</f>
        <v>184.89028376824317</v>
      </c>
      <c r="Q261" s="261">
        <f>SUM(H261*'Outside M25 '!$M$30+'Outside M25 '!$M$34+'Postcodes tariff'!L261)</f>
        <v>200.051863054416</v>
      </c>
      <c r="R261" s="336"/>
      <c r="S261" s="336"/>
    </row>
    <row r="262" spans="1:19" s="263" customFormat="1" x14ac:dyDescent="0.25">
      <c r="A262" s="254" t="s">
        <v>2925</v>
      </c>
      <c r="B262" s="255"/>
      <c r="C262" s="256" t="s">
        <v>230</v>
      </c>
      <c r="D262" s="257">
        <v>50.840302999999999</v>
      </c>
      <c r="E262" s="257">
        <v>-0.17922199999999999</v>
      </c>
      <c r="F262" s="459">
        <v>1</v>
      </c>
      <c r="G262" s="459">
        <v>1</v>
      </c>
      <c r="H262" s="258">
        <v>67.400000000000006</v>
      </c>
      <c r="I262" s="259">
        <f>SUM(H262/'Search &amp; Variables'!$E$30)</f>
        <v>1.4977777777777779</v>
      </c>
      <c r="J262" s="259">
        <f t="shared" si="36"/>
        <v>2.9955555555555557</v>
      </c>
      <c r="K262" s="259">
        <f t="shared" si="37"/>
        <v>0.33283950617283953</v>
      </c>
      <c r="L262" s="226">
        <f t="shared" si="39"/>
        <v>0</v>
      </c>
      <c r="M262" s="257"/>
      <c r="N262" s="226">
        <f>SUM(H262*'Outside M25 '!$J$30+'Outside M25 '!$J$34+'Postcodes tariff'!L262)</f>
        <v>135.25867665712252</v>
      </c>
      <c r="O262" s="226">
        <f>SUM(H262*'Outside M25 '!$K$30+'Outside M25 '!$K$34+'Postcodes tariff'!L262)</f>
        <v>148.56249476391264</v>
      </c>
      <c r="P262" s="226">
        <f>SUM(H262*'Outside M25 '!$L$30+'Outside M25 '!$L$34+'Postcodes tariff'!L262)</f>
        <v>163.69300208885093</v>
      </c>
      <c r="Q262" s="261">
        <f>SUM(H262*'Outside M25 '!$M$30+'Outside M25 '!$M$34+'Postcodes tariff'!L262)</f>
        <v>176.94149394045587</v>
      </c>
      <c r="R262" s="336"/>
      <c r="S262" s="336"/>
    </row>
    <row r="263" spans="1:19" s="263" customFormat="1" x14ac:dyDescent="0.25">
      <c r="A263" s="254" t="s">
        <v>2925</v>
      </c>
      <c r="B263" s="255"/>
      <c r="C263" s="256" t="s">
        <v>231</v>
      </c>
      <c r="D263" s="257">
        <v>50.841529999999999</v>
      </c>
      <c r="E263" s="257">
        <v>-0.21940799999999999</v>
      </c>
      <c r="F263" s="459">
        <v>1</v>
      </c>
      <c r="G263" s="459">
        <v>1</v>
      </c>
      <c r="H263" s="258">
        <v>69</v>
      </c>
      <c r="I263" s="259">
        <f>SUM(H263/'Search &amp; Variables'!$E$30)</f>
        <v>1.5333333333333334</v>
      </c>
      <c r="J263" s="259">
        <f t="shared" si="36"/>
        <v>3.0666666666666669</v>
      </c>
      <c r="K263" s="259">
        <f t="shared" si="37"/>
        <v>0.34074074074074079</v>
      </c>
      <c r="L263" s="226">
        <f t="shared" si="39"/>
        <v>0</v>
      </c>
      <c r="M263" s="257"/>
      <c r="N263" s="226">
        <f>SUM(H263*'Outside M25 '!$J$30+'Outside M25 '!$J$34+'Postcodes tariff'!L263)</f>
        <v>137.77214142521368</v>
      </c>
      <c r="O263" s="226">
        <f>SUM(H263*'Outside M25 '!$K$30+'Outside M25 '!$K$34+'Postcodes tariff'!L263)</f>
        <v>151.34813204558404</v>
      </c>
      <c r="P263" s="226">
        <f>SUM(H263*'Outside M25 '!$L$30+'Outside M25 '!$L$34+'Postcodes tariff'!L263)</f>
        <v>166.77624306039888</v>
      </c>
      <c r="Q263" s="261">
        <f>SUM(H263*'Outside M25 '!$M$30+'Outside M25 '!$M$34+'Postcodes tariff'!L263)</f>
        <v>180.30300217521369</v>
      </c>
      <c r="R263" s="336"/>
      <c r="S263" s="336"/>
    </row>
    <row r="264" spans="1:19" s="263" customFormat="1" x14ac:dyDescent="0.25">
      <c r="A264" s="254" t="s">
        <v>2925</v>
      </c>
      <c r="B264" s="255"/>
      <c r="C264" s="256" t="s">
        <v>232</v>
      </c>
      <c r="D264" s="257">
        <v>50.838239000000002</v>
      </c>
      <c r="E264" s="257">
        <v>-0.22592300000000001</v>
      </c>
      <c r="F264" s="459">
        <v>1</v>
      </c>
      <c r="G264" s="459">
        <v>1</v>
      </c>
      <c r="H264" s="258">
        <v>69.7</v>
      </c>
      <c r="I264" s="259">
        <f>SUM(H264/'Search &amp; Variables'!$E$30)</f>
        <v>1.548888888888889</v>
      </c>
      <c r="J264" s="259">
        <f t="shared" si="36"/>
        <v>3.097777777777778</v>
      </c>
      <c r="K264" s="259">
        <f t="shared" si="37"/>
        <v>0.34419753086419758</v>
      </c>
      <c r="L264" s="226">
        <f t="shared" si="39"/>
        <v>0</v>
      </c>
      <c r="M264" s="257"/>
      <c r="N264" s="226">
        <f>SUM(H264*'Outside M25 '!$J$30+'Outside M25 '!$J$34+'Postcodes tariff'!L264)</f>
        <v>138.87178226125357</v>
      </c>
      <c r="O264" s="226">
        <f>SUM(H264*'Outside M25 '!$K$30+'Outside M25 '!$K$34+'Postcodes tariff'!L264)</f>
        <v>152.56684835631529</v>
      </c>
      <c r="P264" s="226">
        <f>SUM(H264*'Outside M25 '!$L$30+'Outside M25 '!$L$34+'Postcodes tariff'!L264)</f>
        <v>168.12516098545112</v>
      </c>
      <c r="Q264" s="261">
        <f>SUM(H264*'Outside M25 '!$M$30+'Outside M25 '!$M$34+'Postcodes tariff'!L264)</f>
        <v>181.77366202792024</v>
      </c>
      <c r="R264" s="336"/>
      <c r="S264" s="336"/>
    </row>
    <row r="265" spans="1:19" s="263" customFormat="1" x14ac:dyDescent="0.25">
      <c r="A265" s="254" t="s">
        <v>2925</v>
      </c>
      <c r="B265" s="255"/>
      <c r="C265" s="256" t="s">
        <v>233</v>
      </c>
      <c r="D265" s="257">
        <v>50.853763999999998</v>
      </c>
      <c r="E265" s="257">
        <v>-0.26979700000000001</v>
      </c>
      <c r="F265" s="459">
        <v>1</v>
      </c>
      <c r="G265" s="459">
        <v>1</v>
      </c>
      <c r="H265" s="258">
        <v>73</v>
      </c>
      <c r="I265" s="259">
        <f>SUM(H265/'Search &amp; Variables'!$E$30)</f>
        <v>1.6222222222222222</v>
      </c>
      <c r="J265" s="259">
        <f t="shared" si="36"/>
        <v>3.2444444444444445</v>
      </c>
      <c r="K265" s="259">
        <f t="shared" si="37"/>
        <v>0.36049382716049383</v>
      </c>
      <c r="L265" s="226">
        <f t="shared" si="39"/>
        <v>0</v>
      </c>
      <c r="M265" s="257"/>
      <c r="N265" s="226">
        <f>SUM(H265*'Outside M25 '!$J$30+'Outside M25 '!$J$34+'Postcodes tariff'!L265)</f>
        <v>144.0558033454416</v>
      </c>
      <c r="O265" s="226">
        <f>SUM(H265*'Outside M25 '!$K$30+'Outside M25 '!$K$34+'Postcodes tariff'!L265)</f>
        <v>158.31222524976258</v>
      </c>
      <c r="P265" s="226">
        <f>SUM(H265*'Outside M25 '!$L$30+'Outside M25 '!$L$34+'Postcodes tariff'!L265)</f>
        <v>174.48434548926878</v>
      </c>
      <c r="Q265" s="261">
        <f>SUM(H265*'Outside M25 '!$M$30+'Outside M25 '!$M$34+'Postcodes tariff'!L265)</f>
        <v>188.7067727621083</v>
      </c>
      <c r="R265" s="336"/>
      <c r="S265" s="336"/>
    </row>
    <row r="266" spans="1:19" s="263" customFormat="1" x14ac:dyDescent="0.25">
      <c r="A266" s="254" t="s">
        <v>2925</v>
      </c>
      <c r="B266" s="255"/>
      <c r="C266" s="256" t="s">
        <v>234</v>
      </c>
      <c r="D266" s="257">
        <v>50.904437000000001</v>
      </c>
      <c r="E266" s="257">
        <v>-0.321909</v>
      </c>
      <c r="F266" s="459">
        <v>1</v>
      </c>
      <c r="G266" s="459">
        <v>1</v>
      </c>
      <c r="H266" s="258">
        <v>64.400000000000006</v>
      </c>
      <c r="I266" s="259">
        <f>SUM(H266/'Search &amp; Variables'!$E$30)</f>
        <v>1.4311111111111112</v>
      </c>
      <c r="J266" s="259">
        <f t="shared" si="36"/>
        <v>2.8622222222222224</v>
      </c>
      <c r="K266" s="259">
        <f t="shared" si="37"/>
        <v>0.31802469135802469</v>
      </c>
      <c r="L266" s="226">
        <f t="shared" si="39"/>
        <v>0</v>
      </c>
      <c r="M266" s="257"/>
      <c r="N266" s="226">
        <f>SUM(H266*'Outside M25 '!$J$30+'Outside M25 '!$J$34+'Postcodes tariff'!L266)</f>
        <v>130.54593021695158</v>
      </c>
      <c r="O266" s="226">
        <f>SUM(H266*'Outside M25 '!$K$30+'Outside M25 '!$K$34+'Postcodes tariff'!L266)</f>
        <v>143.33942486077873</v>
      </c>
      <c r="P266" s="226">
        <f>SUM(H266*'Outside M25 '!$L$30+'Outside M25 '!$L$34+'Postcodes tariff'!L266)</f>
        <v>157.91192526719851</v>
      </c>
      <c r="Q266" s="261">
        <f>SUM(H266*'Outside M25 '!$M$30+'Outside M25 '!$M$34+'Postcodes tariff'!L266)</f>
        <v>170.63866600028496</v>
      </c>
      <c r="R266" s="336"/>
      <c r="S266" s="336"/>
    </row>
    <row r="267" spans="1:19" s="263" customFormat="1" x14ac:dyDescent="0.25">
      <c r="A267" s="254" t="s">
        <v>2925</v>
      </c>
      <c r="B267" s="255"/>
      <c r="C267" s="256" t="s">
        <v>235</v>
      </c>
      <c r="D267" s="257">
        <v>50.868274999999997</v>
      </c>
      <c r="E267" s="257">
        <v>-0.17950099999999999</v>
      </c>
      <c r="F267" s="459">
        <v>1</v>
      </c>
      <c r="G267" s="459">
        <v>1</v>
      </c>
      <c r="H267" s="258">
        <v>65</v>
      </c>
      <c r="I267" s="259">
        <f>SUM(H267/'Search &amp; Variables'!$E$30)</f>
        <v>1.4444444444444444</v>
      </c>
      <c r="J267" s="259">
        <f t="shared" si="36"/>
        <v>2.8888888888888888</v>
      </c>
      <c r="K267" s="259">
        <f t="shared" si="37"/>
        <v>0.32098765432098764</v>
      </c>
      <c r="L267" s="226">
        <f t="shared" si="39"/>
        <v>0</v>
      </c>
      <c r="M267" s="257"/>
      <c r="N267" s="226">
        <f>SUM(H267*'Outside M25 '!$J$30+'Outside M25 '!$J$34+'Postcodes tariff'!L267)</f>
        <v>131.48847950498575</v>
      </c>
      <c r="O267" s="226">
        <f>SUM(H267*'Outside M25 '!$K$30+'Outside M25 '!$K$34+'Postcodes tariff'!L267)</f>
        <v>144.3840388414055</v>
      </c>
      <c r="P267" s="226">
        <f>SUM(H267*'Outside M25 '!$L$30+'Outside M25 '!$L$34+'Postcodes tariff'!L267)</f>
        <v>159.06814063152899</v>
      </c>
      <c r="Q267" s="261">
        <f>SUM(H267*'Outside M25 '!$M$30+'Outside M25 '!$M$34+'Postcodes tariff'!L267)</f>
        <v>171.89923158831908</v>
      </c>
      <c r="R267" s="336"/>
      <c r="S267" s="336"/>
    </row>
    <row r="268" spans="1:19" s="263" customFormat="1" x14ac:dyDescent="0.25">
      <c r="A268" s="254" t="s">
        <v>2925</v>
      </c>
      <c r="B268" s="255"/>
      <c r="C268" s="256" t="s">
        <v>236</v>
      </c>
      <c r="D268" s="257">
        <v>50.930604000000002</v>
      </c>
      <c r="E268" s="257">
        <v>-0.26192100000000001</v>
      </c>
      <c r="F268" s="459">
        <v>1</v>
      </c>
      <c r="G268" s="459">
        <v>1</v>
      </c>
      <c r="H268" s="258">
        <v>63.4</v>
      </c>
      <c r="I268" s="259">
        <f>SUM(H268/'Search &amp; Variables'!$E$30)</f>
        <v>1.4088888888888889</v>
      </c>
      <c r="J268" s="259">
        <f t="shared" si="36"/>
        <v>2.8177777777777777</v>
      </c>
      <c r="K268" s="259">
        <f t="shared" si="37"/>
        <v>0.31308641975308643</v>
      </c>
      <c r="L268" s="226">
        <f t="shared" si="39"/>
        <v>0</v>
      </c>
      <c r="M268" s="257"/>
      <c r="N268" s="226">
        <f>SUM(H268*'Outside M25 '!$J$30+'Outside M25 '!$J$34+'Postcodes tariff'!L268)</f>
        <v>128.97501473689459</v>
      </c>
      <c r="O268" s="226">
        <f>SUM(H268*'Outside M25 '!$K$30+'Outside M25 '!$K$34+'Postcodes tariff'!L268)</f>
        <v>141.5984015597341</v>
      </c>
      <c r="P268" s="226">
        <f>SUM(H268*'Outside M25 '!$L$30+'Outside M25 '!$L$34+'Postcodes tariff'!L268)</f>
        <v>155.98489965998101</v>
      </c>
      <c r="Q268" s="261">
        <f>SUM(H268*'Outside M25 '!$M$30+'Outside M25 '!$M$34+'Postcodes tariff'!L268)</f>
        <v>168.53772335356126</v>
      </c>
      <c r="R268" s="336"/>
      <c r="S268" s="336"/>
    </row>
    <row r="269" spans="1:19" s="263" customFormat="1" x14ac:dyDescent="0.25">
      <c r="A269" s="254" t="s">
        <v>2925</v>
      </c>
      <c r="B269" s="255"/>
      <c r="C269" s="256" t="s">
        <v>237</v>
      </c>
      <c r="D269" s="257">
        <v>50.934068000000003</v>
      </c>
      <c r="E269" s="257">
        <v>-0.14969399999999999</v>
      </c>
      <c r="F269" s="459">
        <v>1</v>
      </c>
      <c r="G269" s="459">
        <v>1</v>
      </c>
      <c r="H269" s="258">
        <v>64.599999999999994</v>
      </c>
      <c r="I269" s="259">
        <f>SUM(H269/'Search &amp; Variables'!$E$30)</f>
        <v>1.4355555555555555</v>
      </c>
      <c r="J269" s="259">
        <f t="shared" si="36"/>
        <v>2.8711111111111109</v>
      </c>
      <c r="K269" s="259">
        <f t="shared" si="37"/>
        <v>0.31901234567901232</v>
      </c>
      <c r="L269" s="226">
        <f t="shared" si="39"/>
        <v>0</v>
      </c>
      <c r="M269" s="257"/>
      <c r="N269" s="226">
        <f>SUM(H269*'Outside M25 '!$J$30+'Outside M25 '!$J$34+'Postcodes tariff'!L269)</f>
        <v>130.86011331296294</v>
      </c>
      <c r="O269" s="226">
        <f>SUM(H269*'Outside M25 '!$K$30+'Outside M25 '!$K$34+'Postcodes tariff'!L269)</f>
        <v>143.68762952098763</v>
      </c>
      <c r="P269" s="226">
        <f>SUM(H269*'Outside M25 '!$L$30+'Outside M25 '!$L$34+'Postcodes tariff'!L269)</f>
        <v>158.297330388642</v>
      </c>
      <c r="Q269" s="261">
        <f>SUM(H269*'Outside M25 '!$M$30+'Outside M25 '!$M$34+'Postcodes tariff'!L269)</f>
        <v>171.05885452962963</v>
      </c>
      <c r="R269" s="336"/>
      <c r="S269" s="336"/>
    </row>
    <row r="270" spans="1:19" s="263" customFormat="1" x14ac:dyDescent="0.25">
      <c r="A270" s="254" t="s">
        <v>2925</v>
      </c>
      <c r="B270" s="255"/>
      <c r="C270" s="256" t="s">
        <v>238</v>
      </c>
      <c r="D270" s="257">
        <v>50.880791000000002</v>
      </c>
      <c r="E270" s="257">
        <v>-2.4434000000000001E-2</v>
      </c>
      <c r="F270" s="459">
        <v>1</v>
      </c>
      <c r="G270" s="459">
        <v>1</v>
      </c>
      <c r="H270" s="258">
        <v>71.099999999999994</v>
      </c>
      <c r="I270" s="259">
        <f>SUM(H270/'Search &amp; Variables'!$E$30)</f>
        <v>1.5799999999999998</v>
      </c>
      <c r="J270" s="259">
        <f t="shared" si="36"/>
        <v>3.1599999999999997</v>
      </c>
      <c r="K270" s="259">
        <f t="shared" si="37"/>
        <v>0.3511111111111111</v>
      </c>
      <c r="L270" s="226">
        <f t="shared" si="39"/>
        <v>0</v>
      </c>
      <c r="M270" s="257"/>
      <c r="N270" s="226">
        <f>SUM(H270*'Outside M25 '!$J$30+'Outside M25 '!$J$34+'Postcodes tariff'!L270)</f>
        <v>141.07106393333333</v>
      </c>
      <c r="O270" s="226">
        <f>SUM(H270*'Outside M25 '!$K$30+'Outside M25 '!$K$34+'Postcodes tariff'!L270)</f>
        <v>155.00428097777777</v>
      </c>
      <c r="P270" s="226">
        <f>SUM(H270*'Outside M25 '!$L$30+'Outside M25 '!$L$34+'Postcodes tariff'!L270)</f>
        <v>170.82299683555559</v>
      </c>
      <c r="Q270" s="261">
        <f>SUM(H270*'Outside M25 '!$M$30+'Outside M25 '!$M$34+'Postcodes tariff'!L270)</f>
        <v>184.71498173333333</v>
      </c>
      <c r="R270" s="336"/>
      <c r="S270" s="336"/>
    </row>
    <row r="271" spans="1:19" s="263" customFormat="1" x14ac:dyDescent="0.25">
      <c r="A271" s="254" t="s">
        <v>2925</v>
      </c>
      <c r="B271" s="255"/>
      <c r="C271" s="256" t="s">
        <v>239</v>
      </c>
      <c r="D271" s="257">
        <v>50.908127999999998</v>
      </c>
      <c r="E271" s="257">
        <v>8.0611000000000002E-2</v>
      </c>
      <c r="F271" s="459">
        <v>1</v>
      </c>
      <c r="G271" s="459">
        <v>1</v>
      </c>
      <c r="H271" s="258">
        <v>76.400000000000006</v>
      </c>
      <c r="I271" s="259">
        <f>SUM(H271/'Search &amp; Variables'!$E$30)</f>
        <v>1.6977777777777778</v>
      </c>
      <c r="J271" s="259">
        <f t="shared" si="36"/>
        <v>3.3955555555555557</v>
      </c>
      <c r="K271" s="259">
        <f t="shared" si="37"/>
        <v>0.37728395061728398</v>
      </c>
      <c r="L271" s="226">
        <f t="shared" si="39"/>
        <v>0</v>
      </c>
      <c r="M271" s="257"/>
      <c r="N271" s="226">
        <f>SUM(H271*'Outside M25 '!$J$30+'Outside M25 '!$J$34+'Postcodes tariff'!L271)</f>
        <v>149.39691597763533</v>
      </c>
      <c r="O271" s="226">
        <f>SUM(H271*'Outside M25 '!$K$30+'Outside M25 '!$K$34+'Postcodes tariff'!L271)</f>
        <v>164.23170447331435</v>
      </c>
      <c r="P271" s="226">
        <f>SUM(H271*'Outside M25 '!$L$30+'Outside M25 '!$L$34+'Postcodes tariff'!L271)</f>
        <v>181.03623255380822</v>
      </c>
      <c r="Q271" s="261">
        <f>SUM(H271*'Outside M25 '!$M$30+'Outside M25 '!$M$34+'Postcodes tariff'!L271)</f>
        <v>195.84997776096867</v>
      </c>
      <c r="R271" s="336"/>
      <c r="S271" s="336"/>
    </row>
    <row r="272" spans="1:19" s="263" customFormat="1" x14ac:dyDescent="0.25">
      <c r="A272" s="254" t="s">
        <v>2925</v>
      </c>
      <c r="B272" s="255"/>
      <c r="C272" s="256" t="s">
        <v>240</v>
      </c>
      <c r="D272" s="256">
        <v>50.800773999999997</v>
      </c>
      <c r="E272" s="256">
        <v>4.9360000000000001E-2</v>
      </c>
      <c r="F272" s="460">
        <v>1</v>
      </c>
      <c r="G272" s="460">
        <v>1</v>
      </c>
      <c r="H272" s="264">
        <v>78.8</v>
      </c>
      <c r="I272" s="265">
        <f>SUM(H272/'Search &amp; Variables'!$E$30)</f>
        <v>1.7511111111111111</v>
      </c>
      <c r="J272" s="265">
        <f t="shared" si="36"/>
        <v>3.5022222222222221</v>
      </c>
      <c r="K272" s="265">
        <f t="shared" si="37"/>
        <v>0.38913580246913582</v>
      </c>
      <c r="L272" s="266">
        <f t="shared" si="39"/>
        <v>0</v>
      </c>
      <c r="M272" s="256"/>
      <c r="N272" s="266">
        <f>SUM(H272*'Outside M25 '!$J$30+'Outside M25 '!$J$34+'Postcodes tariff'!L272)</f>
        <v>153.16711312977208</v>
      </c>
      <c r="O272" s="266">
        <f>SUM(H272*'Outside M25 '!$K$30+'Outside M25 '!$K$34+'Postcodes tariff'!L272)</f>
        <v>168.41016039582144</v>
      </c>
      <c r="P272" s="266">
        <f>SUM(H272*'Outside M25 '!$L$30+'Outside M25 '!$L$34+'Postcodes tariff'!L272)</f>
        <v>185.66109401113013</v>
      </c>
      <c r="Q272" s="268">
        <f>SUM(H272*'Outside M25 '!$M$30+'Outside M25 '!$M$34+'Postcodes tariff'!L272)</f>
        <v>200.8922401131054</v>
      </c>
      <c r="R272" s="336"/>
      <c r="S272" s="336"/>
    </row>
    <row r="273" spans="1:19" s="263" customFormat="1" x14ac:dyDescent="0.25">
      <c r="A273" s="254"/>
      <c r="B273" s="255"/>
      <c r="C273" s="256"/>
      <c r="D273" s="256"/>
      <c r="E273" s="256"/>
      <c r="F273" s="460"/>
      <c r="G273" s="460"/>
      <c r="H273" s="264"/>
      <c r="I273" s="265"/>
      <c r="J273" s="265"/>
      <c r="K273" s="265"/>
      <c r="L273" s="266"/>
      <c r="M273" s="256"/>
      <c r="N273" s="266"/>
      <c r="O273" s="266"/>
      <c r="P273" s="266"/>
      <c r="Q273" s="268"/>
      <c r="R273" s="336"/>
      <c r="S273" s="336"/>
    </row>
    <row r="274" spans="1:19" s="243" customFormat="1" ht="16.5" thickBot="1" x14ac:dyDescent="0.3">
      <c r="A274" s="269" t="s">
        <v>2963</v>
      </c>
      <c r="B274" s="270"/>
      <c r="C274" s="270"/>
      <c r="D274" s="270"/>
      <c r="E274" s="270"/>
      <c r="F274" s="461"/>
      <c r="G274" s="461"/>
      <c r="H274" s="271">
        <f>AVERAGE(H243:H273)</f>
        <v>72.24666666666667</v>
      </c>
      <c r="I274" s="271">
        <f>AVERAGE(I243:I273)</f>
        <v>1.6054814814814813</v>
      </c>
      <c r="J274" s="271">
        <f>AVERAGE(J243:J273)</f>
        <v>3.2109629629629626</v>
      </c>
      <c r="K274" s="271">
        <f>AVERAGE(K243:K273)</f>
        <v>0.35677366255144027</v>
      </c>
      <c r="L274" s="272"/>
      <c r="M274" s="270"/>
      <c r="N274" s="274">
        <f>AVERAGE(N243:N272)</f>
        <v>142.87238035046533</v>
      </c>
      <c r="O274" s="274">
        <f>AVERAGE(O243:O272)</f>
        <v>157.00065436297564</v>
      </c>
      <c r="P274" s="274">
        <f>AVERAGE(P243:P272)</f>
        <v>173.03265286516495</v>
      </c>
      <c r="Q274" s="275">
        <f>AVERAGE(Q243:Q272)</f>
        <v>187.12406263490979</v>
      </c>
      <c r="R274" s="330"/>
      <c r="S274" s="330"/>
    </row>
    <row r="275" spans="1:19" s="263" customFormat="1" ht="16.5" thickBot="1" x14ac:dyDescent="0.3">
      <c r="A275" s="243"/>
      <c r="B275" s="243"/>
      <c r="F275" s="462"/>
      <c r="G275" s="462"/>
      <c r="H275" s="276"/>
      <c r="I275" s="277"/>
      <c r="J275" s="277"/>
      <c r="K275" s="277"/>
      <c r="L275" s="262"/>
      <c r="N275" s="262"/>
      <c r="O275" s="262"/>
      <c r="P275" s="262"/>
      <c r="Q275" s="262"/>
      <c r="R275" s="336"/>
      <c r="S275" s="336"/>
    </row>
    <row r="276" spans="1:19" s="243" customFormat="1" x14ac:dyDescent="0.25">
      <c r="A276" s="279" t="s">
        <v>2927</v>
      </c>
      <c r="B276" s="280"/>
      <c r="C276" s="280" t="s">
        <v>241</v>
      </c>
      <c r="D276" s="280">
        <v>51.412584000000003</v>
      </c>
      <c r="E276" s="280">
        <v>2.4843E-2</v>
      </c>
      <c r="F276" s="463">
        <v>2</v>
      </c>
      <c r="G276" s="463">
        <v>2</v>
      </c>
      <c r="H276" s="281">
        <v>27.8</v>
      </c>
      <c r="I276" s="282">
        <f>SUM(H276/'Search &amp; Variables'!$E$31)</f>
        <v>1.3900000000000001</v>
      </c>
      <c r="J276" s="282">
        <f t="shared" ref="J276" si="40">SUM(I276*2)</f>
        <v>2.7800000000000002</v>
      </c>
      <c r="K276" s="282">
        <f t="shared" ref="K276" si="41">SUM(J276/9)</f>
        <v>0.30888888888888894</v>
      </c>
      <c r="L276" s="283">
        <f t="shared" ref="L276" si="42">IF(J276 &gt; 12,120,0)</f>
        <v>0</v>
      </c>
      <c r="M276" s="280"/>
      <c r="N276" s="283">
        <f>SUM(H276*'Outer London inside M25'!$J$30+'Outer London inside M25'!$J$34+L276)</f>
        <v>113.39598462051283</v>
      </c>
      <c r="O276" s="283">
        <f>SUM(H276*'Outer London inside M25'!$K$30+'Outer London inside M25'!$K$34+L276)</f>
        <v>121.42478247606837</v>
      </c>
      <c r="P276" s="283">
        <f>SUM(H276*'Outer London inside M25'!$L$30+'Outer London inside M25'!$L$34+'Postcodes tariff'!L276)</f>
        <v>132.09318076051281</v>
      </c>
      <c r="Q276" s="284">
        <f>SUM(H276*'Outer London inside M25'!$M$30+'Outer London inside M25'!$M$34+'Postcodes tariff'!L276)</f>
        <v>139.15817818717952</v>
      </c>
      <c r="R276" s="330"/>
      <c r="S276" s="330"/>
    </row>
    <row r="277" spans="1:19" s="263" customFormat="1" x14ac:dyDescent="0.25">
      <c r="A277" s="254" t="s">
        <v>2926</v>
      </c>
      <c r="B277" s="255"/>
      <c r="C277" s="285" t="s">
        <v>242</v>
      </c>
      <c r="D277" s="257">
        <v>51.370626000000001</v>
      </c>
      <c r="E277" s="257">
        <v>2.9214E-2</v>
      </c>
      <c r="F277" s="459">
        <v>1</v>
      </c>
      <c r="G277" s="459">
        <v>1</v>
      </c>
      <c r="H277" s="258">
        <v>57.3</v>
      </c>
      <c r="I277" s="259">
        <f>SUM(H277/'Search &amp; Variables'!$E$30)</f>
        <v>1.2733333333333332</v>
      </c>
      <c r="J277" s="259">
        <f t="shared" ref="J277" si="43">SUM(I277*2)</f>
        <v>2.5466666666666664</v>
      </c>
      <c r="K277" s="259">
        <f t="shared" ref="K277" si="44">SUM(J277/9)</f>
        <v>0.28296296296296292</v>
      </c>
      <c r="L277" s="226">
        <f t="shared" ref="L277" si="45">IF(J277 &gt; 14,120,0)</f>
        <v>0</v>
      </c>
      <c r="M277" s="257"/>
      <c r="N277" s="226">
        <f>SUM(H277*'Outside M25 '!$J$30+'Outside M25 '!$J$34+'Postcodes tariff'!L277)</f>
        <v>119.39243030854701</v>
      </c>
      <c r="O277" s="226">
        <f>SUM(H277*'Outside M25 '!$K$30+'Outside M25 '!$K$34+'Postcodes tariff'!L277)</f>
        <v>130.9781594233618</v>
      </c>
      <c r="P277" s="226">
        <f>SUM(H277*'Outside M25 '!$L$30+'Outside M25 '!$L$34+'Postcodes tariff'!L277)</f>
        <v>144.23004345595442</v>
      </c>
      <c r="Q277" s="261">
        <f>SUM(H277*'Outside M25 '!$M$30+'Outside M25 '!$M$34+'Postcodes tariff'!L277)</f>
        <v>155.72197320854701</v>
      </c>
      <c r="R277" s="336"/>
      <c r="S277" s="336"/>
    </row>
    <row r="278" spans="1:19" s="263" customFormat="1" x14ac:dyDescent="0.25">
      <c r="A278" s="286" t="s">
        <v>2927</v>
      </c>
      <c r="B278" s="287"/>
      <c r="C278" s="285" t="s">
        <v>243</v>
      </c>
      <c r="D278" s="257">
        <v>51.402093000000001</v>
      </c>
      <c r="E278" s="257">
        <v>-2.9232999999999999E-2</v>
      </c>
      <c r="F278" s="459">
        <v>2</v>
      </c>
      <c r="G278" s="459">
        <v>2</v>
      </c>
      <c r="H278" s="258">
        <v>25.4</v>
      </c>
      <c r="I278" s="259">
        <f>SUM(H278/'Search &amp; Variables'!$E$31)</f>
        <v>1.27</v>
      </c>
      <c r="J278" s="259">
        <f t="shared" ref="J278" si="46">SUM(I278*2)</f>
        <v>2.54</v>
      </c>
      <c r="K278" s="259">
        <f t="shared" ref="K278" si="47">SUM(J278/9)</f>
        <v>0.28222222222222221</v>
      </c>
      <c r="L278" s="226">
        <f t="shared" ref="L278" si="48">IF(J278 &gt; 12,120,0)</f>
        <v>0</v>
      </c>
      <c r="M278" s="257"/>
      <c r="N278" s="226">
        <f>SUM(H278*'Outer London inside M25'!$J$30+'Outer London inside M25'!$J$34+L278)</f>
        <v>106.0278691948718</v>
      </c>
      <c r="O278" s="226">
        <f>SUM(H278*'Outer London inside M25'!$K$30+'Outer London inside M25'!$K$34+L278)</f>
        <v>113.49077865042734</v>
      </c>
      <c r="P278" s="226">
        <f>SUM(H278*'Outer London inside M25'!$L$30+'Outer London inside M25'!$L$34+'Postcodes tariff'!L278)</f>
        <v>123.43691954820513</v>
      </c>
      <c r="Q278" s="261">
        <f>SUM(H278*'Outer London inside M25'!$M$30+'Outer London inside M25'!$M$34+'Postcodes tariff'!L278)</f>
        <v>129.98599756153848</v>
      </c>
      <c r="R278" s="336"/>
      <c r="S278" s="336"/>
    </row>
    <row r="279" spans="1:19" s="263" customFormat="1" x14ac:dyDescent="0.25">
      <c r="A279" s="254" t="s">
        <v>2926</v>
      </c>
      <c r="B279" s="255"/>
      <c r="C279" s="285" t="s">
        <v>244</v>
      </c>
      <c r="D279" s="257">
        <v>51.375861</v>
      </c>
      <c r="E279" s="257">
        <v>-4.3839999999999999E-3</v>
      </c>
      <c r="F279" s="459">
        <v>1</v>
      </c>
      <c r="G279" s="459">
        <v>1</v>
      </c>
      <c r="H279" s="258">
        <v>48.9</v>
      </c>
      <c r="I279" s="259">
        <f>SUM(H279/'Search &amp; Variables'!$E$30)</f>
        <v>1.0866666666666667</v>
      </c>
      <c r="J279" s="259">
        <f t="shared" ref="J279:J281" si="49">SUM(I279*2)</f>
        <v>2.1733333333333333</v>
      </c>
      <c r="K279" s="259">
        <f t="shared" ref="K279:K281" si="50">SUM(J279/9)</f>
        <v>0.24148148148148149</v>
      </c>
      <c r="L279" s="226">
        <f t="shared" ref="L279" si="51">IF(J279 &gt; 14,120,0)</f>
        <v>0</v>
      </c>
      <c r="M279" s="257"/>
      <c r="N279" s="226">
        <f>SUM(H279*'Outside M25 '!$J$30+'Outside M25 '!$J$34+'Postcodes tariff'!L279)</f>
        <v>106.19674027606838</v>
      </c>
      <c r="O279" s="226">
        <f>SUM(H279*'Outside M25 '!$K$30+'Outside M25 '!$K$34+'Postcodes tariff'!L279)</f>
        <v>116.3535636945869</v>
      </c>
      <c r="P279" s="226">
        <f>SUM(H279*'Outside M25 '!$L$30+'Outside M25 '!$L$34+'Postcodes tariff'!L279)</f>
        <v>128.04302835532764</v>
      </c>
      <c r="Q279" s="261">
        <f>SUM(H279*'Outside M25 '!$M$30+'Outside M25 '!$M$34+'Postcodes tariff'!L279)</f>
        <v>138.0740549760684</v>
      </c>
      <c r="R279" s="336"/>
      <c r="S279" s="336"/>
    </row>
    <row r="280" spans="1:19" s="263" customFormat="1" x14ac:dyDescent="0.25">
      <c r="A280" s="254" t="s">
        <v>2926</v>
      </c>
      <c r="B280" s="255"/>
      <c r="C280" s="285" t="s">
        <v>245</v>
      </c>
      <c r="D280" s="257">
        <v>51.391537999999997</v>
      </c>
      <c r="E280" s="257">
        <v>0.100783</v>
      </c>
      <c r="F280" s="459">
        <v>1</v>
      </c>
      <c r="G280" s="459">
        <v>1</v>
      </c>
      <c r="H280" s="258">
        <v>55</v>
      </c>
      <c r="I280" s="259">
        <f>SUM(H280/'Search &amp; Variables'!$E$30)</f>
        <v>1.2222222222222223</v>
      </c>
      <c r="J280" s="259">
        <f t="shared" si="49"/>
        <v>2.4444444444444446</v>
      </c>
      <c r="K280" s="259">
        <f t="shared" si="50"/>
        <v>0.27160493827160498</v>
      </c>
      <c r="L280" s="226">
        <f t="shared" ref="L280:L281" si="52">IF(J280 &gt; 14,120,0)</f>
        <v>0</v>
      </c>
      <c r="M280" s="257"/>
      <c r="N280" s="226">
        <f>SUM(H280*'Outside M25 '!$J$30+'Outside M25 '!$J$34+'Postcodes tariff'!L280)</f>
        <v>115.77932470441596</v>
      </c>
      <c r="O280" s="226">
        <f>SUM(H280*'Outside M25 '!$K$30+'Outside M25 '!$K$34+'Postcodes tariff'!L280)</f>
        <v>126.97380583095917</v>
      </c>
      <c r="P280" s="226">
        <f>SUM(H280*'Outside M25 '!$L$30+'Outside M25 '!$L$34+'Postcodes tariff'!L280)</f>
        <v>139.79788455935423</v>
      </c>
      <c r="Q280" s="261">
        <f>SUM(H280*'Outside M25 '!$M$30+'Outside M25 '!$M$34+'Postcodes tariff'!L280)</f>
        <v>150.88980512108265</v>
      </c>
      <c r="R280" s="336"/>
      <c r="S280" s="336"/>
    </row>
    <row r="281" spans="1:19" s="263" customFormat="1" x14ac:dyDescent="0.25">
      <c r="A281" s="254" t="s">
        <v>2926</v>
      </c>
      <c r="B281" s="255"/>
      <c r="C281" s="285" t="s">
        <v>246</v>
      </c>
      <c r="D281" s="257">
        <v>51.354868000000003</v>
      </c>
      <c r="E281" s="257">
        <v>0.101492</v>
      </c>
      <c r="F281" s="459">
        <v>1</v>
      </c>
      <c r="G281" s="459">
        <v>1</v>
      </c>
      <c r="H281" s="258">
        <v>53.8</v>
      </c>
      <c r="I281" s="259">
        <f>SUM(H281/'Search &amp; Variables'!$E$30)</f>
        <v>1.1955555555555555</v>
      </c>
      <c r="J281" s="259">
        <f t="shared" si="49"/>
        <v>2.391111111111111</v>
      </c>
      <c r="K281" s="259">
        <f t="shared" si="50"/>
        <v>0.26567901234567898</v>
      </c>
      <c r="L281" s="226">
        <f t="shared" si="52"/>
        <v>0</v>
      </c>
      <c r="M281" s="257"/>
      <c r="N281" s="226">
        <f>SUM(H281*'Outside M25 '!$J$30+'Outside M25 '!$J$34+'Postcodes tariff'!L281)</f>
        <v>113.89422612834758</v>
      </c>
      <c r="O281" s="226">
        <f>SUM(H281*'Outside M25 '!$K$30+'Outside M25 '!$K$34+'Postcodes tariff'!L281)</f>
        <v>124.88457786970561</v>
      </c>
      <c r="P281" s="226">
        <f>SUM(H281*'Outside M25 '!$L$30+'Outside M25 '!$L$34+'Postcodes tariff'!L281)</f>
        <v>137.48545383069327</v>
      </c>
      <c r="Q281" s="261">
        <f>SUM(H281*'Outside M25 '!$M$30+'Outside M25 '!$M$34+'Postcodes tariff'!L281)</f>
        <v>148.36867394501425</v>
      </c>
      <c r="R281" s="336"/>
      <c r="S281" s="336"/>
    </row>
    <row r="282" spans="1:19" s="263" customFormat="1" x14ac:dyDescent="0.25">
      <c r="A282" s="286" t="s">
        <v>2927</v>
      </c>
      <c r="B282" s="287"/>
      <c r="C282" s="285" t="s">
        <v>247</v>
      </c>
      <c r="D282" s="257">
        <v>51.412562000000001</v>
      </c>
      <c r="E282" s="257">
        <v>5.8472999999999997E-2</v>
      </c>
      <c r="F282" s="459">
        <v>2</v>
      </c>
      <c r="G282" s="459">
        <v>2</v>
      </c>
      <c r="H282" s="258">
        <v>33.4</v>
      </c>
      <c r="I282" s="259">
        <f>SUM(H282/'Search &amp; Variables'!$E$31)</f>
        <v>1.67</v>
      </c>
      <c r="J282" s="259">
        <f t="shared" ref="J282" si="53">SUM(I282*2)</f>
        <v>3.34</v>
      </c>
      <c r="K282" s="259">
        <f t="shared" ref="K282" si="54">SUM(J282/9)</f>
        <v>0.37111111111111111</v>
      </c>
      <c r="L282" s="226">
        <f t="shared" ref="L282" si="55">IF(J282 &gt; 12,120,0)</f>
        <v>0</v>
      </c>
      <c r="M282" s="257"/>
      <c r="N282" s="226">
        <f>SUM(H282*'Outer London inside M25'!$J$30+'Outer London inside M25'!$J$34+L282)</f>
        <v>130.58825394700855</v>
      </c>
      <c r="O282" s="226">
        <f>SUM(H282*'Outer London inside M25'!$K$30+'Outer London inside M25'!$K$34+L282)</f>
        <v>139.93745806923076</v>
      </c>
      <c r="P282" s="226">
        <f>SUM(H282*'Outer London inside M25'!$L$30+'Outer London inside M25'!$L$34+'Postcodes tariff'!L282)</f>
        <v>152.29112358923075</v>
      </c>
      <c r="Q282" s="261">
        <f>SUM(H282*'Outer London inside M25'!$M$30+'Outer London inside M25'!$M$34+'Postcodes tariff'!L282)</f>
        <v>160.5599329803419</v>
      </c>
      <c r="R282" s="336"/>
      <c r="S282" s="336"/>
    </row>
    <row r="283" spans="1:19" s="263" customFormat="1" x14ac:dyDescent="0.25">
      <c r="A283" s="254" t="s">
        <v>2926</v>
      </c>
      <c r="B283" s="255"/>
      <c r="C283" s="285" t="s">
        <v>248</v>
      </c>
      <c r="D283" s="285">
        <v>51.394097000000002</v>
      </c>
      <c r="E283" s="285">
        <v>0.17707100000000001</v>
      </c>
      <c r="F283" s="464">
        <v>1</v>
      </c>
      <c r="G283" s="464">
        <v>1</v>
      </c>
      <c r="H283" s="288">
        <v>54.7</v>
      </c>
      <c r="I283" s="289">
        <f>SUM(H283/'Search &amp; Variables'!$E$30)</f>
        <v>1.2155555555555557</v>
      </c>
      <c r="J283" s="289">
        <f t="shared" ref="J283" si="56">SUM(I283*2)</f>
        <v>2.4311111111111114</v>
      </c>
      <c r="K283" s="289">
        <f t="shared" ref="K283" si="57">SUM(J283/9)</f>
        <v>0.27012345679012351</v>
      </c>
      <c r="L283" s="290">
        <f t="shared" ref="L283" si="58">IF(J283 &gt; 14,120,0)</f>
        <v>0</v>
      </c>
      <c r="M283" s="285"/>
      <c r="N283" s="290">
        <f>SUM(H283*'Outside M25 '!$J$30+'Outside M25 '!$J$34+'Postcodes tariff'!L283)</f>
        <v>115.30805006039887</v>
      </c>
      <c r="O283" s="290">
        <f>SUM(H283*'Outside M25 '!$K$30+'Outside M25 '!$K$34+'Postcodes tariff'!L283)</f>
        <v>126.45149884064578</v>
      </c>
      <c r="P283" s="290">
        <f>SUM(H283*'Outside M25 '!$L$30+'Outside M25 '!$L$34+'Postcodes tariff'!L283)</f>
        <v>139.21977687718902</v>
      </c>
      <c r="Q283" s="291">
        <f>SUM(H283*'Outside M25 '!$M$30+'Outside M25 '!$M$34+'Postcodes tariff'!L283)</f>
        <v>150.25952232706555</v>
      </c>
      <c r="R283" s="336"/>
      <c r="S283" s="336"/>
    </row>
    <row r="284" spans="1:19" s="263" customFormat="1" x14ac:dyDescent="0.25">
      <c r="A284" s="286"/>
      <c r="B284" s="287"/>
      <c r="C284" s="285"/>
      <c r="D284" s="285"/>
      <c r="E284" s="285"/>
      <c r="F284" s="464"/>
      <c r="G284" s="464"/>
      <c r="H284" s="288"/>
      <c r="I284" s="289"/>
      <c r="J284" s="289"/>
      <c r="K284" s="289"/>
      <c r="L284" s="290"/>
      <c r="M284" s="285"/>
      <c r="N284" s="290"/>
      <c r="O284" s="290"/>
      <c r="P284" s="290"/>
      <c r="Q284" s="291"/>
      <c r="R284" s="336"/>
      <c r="S284" s="336"/>
    </row>
    <row r="285" spans="1:19" s="243" customFormat="1" ht="16.5" thickBot="1" x14ac:dyDescent="0.3">
      <c r="A285" s="292" t="s">
        <v>2964</v>
      </c>
      <c r="B285" s="293"/>
      <c r="C285" s="293"/>
      <c r="D285" s="293"/>
      <c r="E285" s="293"/>
      <c r="F285" s="465"/>
      <c r="G285" s="465"/>
      <c r="H285" s="294">
        <f>AVERAGE(H276:H284)</f>
        <v>44.537499999999994</v>
      </c>
      <c r="I285" s="294">
        <f>AVERAGE(I276:I284)</f>
        <v>1.2904166666666665</v>
      </c>
      <c r="J285" s="294">
        <f>AVERAGE(J276:J284)</f>
        <v>2.5808333333333331</v>
      </c>
      <c r="K285" s="294">
        <f>AVERAGE(K276:K284)</f>
        <v>0.28675925925925921</v>
      </c>
      <c r="L285" s="295"/>
      <c r="M285" s="293"/>
      <c r="N285" s="296">
        <f>AVERAGE(N276:N283)</f>
        <v>115.07285990502136</v>
      </c>
      <c r="O285" s="296">
        <f>AVERAGE(O276:O283)</f>
        <v>125.06182810687321</v>
      </c>
      <c r="P285" s="296">
        <f>AVERAGE(P276:P283)</f>
        <v>137.07467637205841</v>
      </c>
      <c r="Q285" s="297">
        <f>AVERAGE(Q276:Q283)</f>
        <v>146.62726728835472</v>
      </c>
      <c r="R285" s="330"/>
      <c r="S285" s="330"/>
    </row>
    <row r="286" spans="1:19" s="263" customFormat="1" ht="16.5" thickBot="1" x14ac:dyDescent="0.3">
      <c r="A286" s="243"/>
      <c r="B286" s="243"/>
      <c r="F286" s="462"/>
      <c r="G286" s="462"/>
      <c r="H286" s="276"/>
      <c r="I286" s="277"/>
      <c r="J286" s="277"/>
      <c r="K286" s="277"/>
      <c r="L286" s="262"/>
      <c r="N286" s="262"/>
      <c r="O286" s="262"/>
      <c r="P286" s="262"/>
      <c r="Q286" s="262"/>
      <c r="R286" s="336"/>
      <c r="S286" s="336"/>
    </row>
    <row r="287" spans="1:19" s="243" customFormat="1" x14ac:dyDescent="0.25">
      <c r="A287" s="246" t="s">
        <v>2916</v>
      </c>
      <c r="B287" s="247" t="s">
        <v>3651</v>
      </c>
      <c r="C287" s="247" t="s">
        <v>249</v>
      </c>
      <c r="D287" s="247">
        <v>51.454813000000001</v>
      </c>
      <c r="E287" s="247">
        <v>-2.598741</v>
      </c>
      <c r="F287" s="458">
        <v>1</v>
      </c>
      <c r="G287" s="458">
        <v>1</v>
      </c>
      <c r="H287" s="248">
        <v>105.9</v>
      </c>
      <c r="I287" s="249">
        <f>SUM(H287/'Search &amp; Variables'!$E$30)</f>
        <v>2.3533333333333335</v>
      </c>
      <c r="J287" s="249">
        <f t="shared" ref="J287:J323" si="59">SUM(I287*2)</f>
        <v>4.706666666666667</v>
      </c>
      <c r="K287" s="249">
        <f t="shared" ref="K287:K323" si="60">SUM(J287/9)</f>
        <v>0.52296296296296296</v>
      </c>
      <c r="L287" s="252">
        <f t="shared" ref="L287:L288" si="61">IF(J287 &gt; 14,120,0)</f>
        <v>0</v>
      </c>
      <c r="M287" s="247"/>
      <c r="N287" s="252">
        <f>SUM(H287*'Outside M25 '!$J$30+'Outside M25 '!$J$34+'Postcodes tariff'!L287)</f>
        <v>195.73892263931626</v>
      </c>
      <c r="O287" s="252">
        <f>SUM(H287*'Outside M25 '!$K$30+'Outside M25 '!$K$34+'Postcodes tariff'!L287)</f>
        <v>215.59189185413106</v>
      </c>
      <c r="P287" s="252">
        <f>SUM(H287*'Outside M25 '!$L$30+'Outside M25 '!$L$34+'Postcodes tariff'!L287)</f>
        <v>237.88348796672369</v>
      </c>
      <c r="Q287" s="253">
        <f>SUM(H287*'Outside M25 '!$M$30+'Outside M25 '!$M$34+'Postcodes tariff'!L287)</f>
        <v>257.82778583931628</v>
      </c>
      <c r="R287" s="330"/>
      <c r="S287" s="330"/>
    </row>
    <row r="288" spans="1:19" s="263" customFormat="1" x14ac:dyDescent="0.25">
      <c r="A288" s="254" t="s">
        <v>2916</v>
      </c>
      <c r="B288" s="255"/>
      <c r="C288" s="256" t="s">
        <v>250</v>
      </c>
      <c r="D288" s="257">
        <v>51.516834000000003</v>
      </c>
      <c r="E288" s="257">
        <v>-2.6297619999999999</v>
      </c>
      <c r="F288" s="459">
        <v>1</v>
      </c>
      <c r="G288" s="459">
        <v>1</v>
      </c>
      <c r="H288" s="258">
        <v>107.8</v>
      </c>
      <c r="I288" s="259">
        <f>SUM(H288/'Search &amp; Variables'!$E$30)</f>
        <v>2.3955555555555557</v>
      </c>
      <c r="J288" s="259">
        <f t="shared" si="59"/>
        <v>4.7911111111111113</v>
      </c>
      <c r="K288" s="259">
        <f t="shared" si="60"/>
        <v>0.53234567901234575</v>
      </c>
      <c r="L288" s="226">
        <f t="shared" si="61"/>
        <v>0</v>
      </c>
      <c r="M288" s="257"/>
      <c r="N288" s="226">
        <f>SUM(H288*'Outside M25 '!$J$30+'Outside M25 '!$J$34+'Postcodes tariff'!L288)</f>
        <v>198.7236620514245</v>
      </c>
      <c r="O288" s="226">
        <f>SUM(H288*'Outside M25 '!$K$30+'Outside M25 '!$K$34+'Postcodes tariff'!L288)</f>
        <v>218.89983612611584</v>
      </c>
      <c r="P288" s="226">
        <f>SUM(H288*'Outside M25 '!$L$30+'Outside M25 '!$L$34+'Postcodes tariff'!L288)</f>
        <v>241.54483662043688</v>
      </c>
      <c r="Q288" s="261">
        <f>SUM(H288*'Outside M25 '!$M$30+'Outside M25 '!$M$34+'Postcodes tariff'!L288)</f>
        <v>261.81957686809119</v>
      </c>
      <c r="R288" s="336"/>
      <c r="S288" s="336"/>
    </row>
    <row r="289" spans="1:19" s="263" customFormat="1" x14ac:dyDescent="0.25">
      <c r="A289" s="254" t="s">
        <v>2916</v>
      </c>
      <c r="B289" s="255"/>
      <c r="C289" s="256" t="s">
        <v>251</v>
      </c>
      <c r="D289" s="257">
        <v>51.497</v>
      </c>
      <c r="E289" s="257">
        <v>-2.6749999999999998</v>
      </c>
      <c r="F289" s="459">
        <v>1</v>
      </c>
      <c r="G289" s="459">
        <v>1</v>
      </c>
      <c r="H289" s="258">
        <v>110.4</v>
      </c>
      <c r="I289" s="259">
        <f>SUM(H289/'Search &amp; Variables'!$E$30)</f>
        <v>2.4533333333333336</v>
      </c>
      <c r="J289" s="259">
        <f t="shared" si="59"/>
        <v>4.9066666666666672</v>
      </c>
      <c r="K289" s="259">
        <f t="shared" si="60"/>
        <v>0.54518518518518522</v>
      </c>
      <c r="L289" s="226">
        <f t="shared" ref="L289:L323" si="62">IF(J289 &gt; 14,120,0)</f>
        <v>0</v>
      </c>
      <c r="M289" s="257"/>
      <c r="N289" s="226">
        <f>SUM(H289*'Outside M25 '!$J$30+'Outside M25 '!$J$34+'Postcodes tariff'!L289)</f>
        <v>202.80804229957266</v>
      </c>
      <c r="O289" s="226">
        <f>SUM(H289*'Outside M25 '!$K$30+'Outside M25 '!$K$34+'Postcodes tariff'!L289)</f>
        <v>223.42649670883191</v>
      </c>
      <c r="P289" s="226">
        <f>SUM(H289*'Outside M25 '!$L$30+'Outside M25 '!$L$34+'Postcodes tariff'!L289)</f>
        <v>246.55510319920234</v>
      </c>
      <c r="Q289" s="261">
        <f>SUM(H289*'Outside M25 '!$M$30+'Outside M25 '!$M$34+'Postcodes tariff'!L289)</f>
        <v>267.28202774957271</v>
      </c>
      <c r="R289" s="336"/>
      <c r="S289" s="336"/>
    </row>
    <row r="290" spans="1:19" s="263" customFormat="1" x14ac:dyDescent="0.25">
      <c r="A290" s="254" t="s">
        <v>2916</v>
      </c>
      <c r="B290" s="255"/>
      <c r="C290" s="256" t="s">
        <v>252</v>
      </c>
      <c r="D290" s="257">
        <v>51.411999999999999</v>
      </c>
      <c r="E290" s="257">
        <v>-2.6110000000000002</v>
      </c>
      <c r="F290" s="459">
        <v>1</v>
      </c>
      <c r="G290" s="459">
        <v>1</v>
      </c>
      <c r="H290" s="258">
        <v>109.3</v>
      </c>
      <c r="I290" s="259">
        <f>SUM(H290/'Search &amp; Variables'!$E$30)</f>
        <v>2.4288888888888889</v>
      </c>
      <c r="J290" s="259">
        <f t="shared" si="59"/>
        <v>4.8577777777777778</v>
      </c>
      <c r="K290" s="259">
        <f t="shared" si="60"/>
        <v>0.53975308641975306</v>
      </c>
      <c r="L290" s="226">
        <f t="shared" si="62"/>
        <v>0</v>
      </c>
      <c r="M290" s="257"/>
      <c r="N290" s="226">
        <f>SUM(H290*'Outside M25 '!$J$30+'Outside M25 '!$J$34+'Postcodes tariff'!L290)</f>
        <v>201.08003527150996</v>
      </c>
      <c r="O290" s="226">
        <f>SUM(H290*'Outside M25 '!$K$30+'Outside M25 '!$K$34+'Postcodes tariff'!L290)</f>
        <v>221.51137107768278</v>
      </c>
      <c r="P290" s="226">
        <f>SUM(H290*'Outside M25 '!$L$30+'Outside M25 '!$L$34+'Postcodes tariff'!L290)</f>
        <v>244.43537503126308</v>
      </c>
      <c r="Q290" s="261">
        <f>SUM(H290*'Outside M25 '!$M$30+'Outside M25 '!$M$34+'Postcodes tariff'!L290)</f>
        <v>264.97099083817665</v>
      </c>
      <c r="R290" s="336"/>
      <c r="S290" s="336"/>
    </row>
    <row r="291" spans="1:19" s="263" customFormat="1" x14ac:dyDescent="0.25">
      <c r="A291" s="254" t="s">
        <v>3445</v>
      </c>
      <c r="B291" s="255" t="s">
        <v>3446</v>
      </c>
      <c r="C291" s="256" t="s">
        <v>253</v>
      </c>
      <c r="D291" s="257">
        <v>51.412999999999997</v>
      </c>
      <c r="E291" s="257">
        <v>-2.5609999999999999</v>
      </c>
      <c r="F291" s="459">
        <v>1</v>
      </c>
      <c r="G291" s="459">
        <v>1</v>
      </c>
      <c r="H291" s="258">
        <v>108.2</v>
      </c>
      <c r="I291" s="259">
        <f>SUM(H291/'Search &amp; Variables'!$E$30)</f>
        <v>2.4044444444444446</v>
      </c>
      <c r="J291" s="259">
        <f t="shared" si="59"/>
        <v>4.8088888888888892</v>
      </c>
      <c r="K291" s="259">
        <f t="shared" si="60"/>
        <v>0.53432098765432101</v>
      </c>
      <c r="L291" s="226">
        <f t="shared" si="62"/>
        <v>0</v>
      </c>
      <c r="M291" s="257"/>
      <c r="N291" s="226">
        <f>SUM(H291*'Outside M25 '!$J$30+'Outside M25 '!$J$34+'Postcodes tariff'!L291)</f>
        <v>199.35202824344731</v>
      </c>
      <c r="O291" s="226">
        <f>SUM(H291*'Outside M25 '!$K$30+'Outside M25 '!$K$34+'Postcodes tariff'!L291)</f>
        <v>219.59624544653371</v>
      </c>
      <c r="P291" s="226">
        <f>SUM(H291*'Outside M25 '!$L$30+'Outside M25 '!$L$34+'Postcodes tariff'!L291)</f>
        <v>242.31564686332388</v>
      </c>
      <c r="Q291" s="261">
        <f>SUM(H291*'Outside M25 '!$M$30+'Outside M25 '!$M$34+'Postcodes tariff'!L291)</f>
        <v>262.65995392678064</v>
      </c>
      <c r="R291" s="336"/>
      <c r="S291" s="336"/>
    </row>
    <row r="292" spans="1:19" s="263" customFormat="1" x14ac:dyDescent="0.25">
      <c r="A292" s="254" t="s">
        <v>2916</v>
      </c>
      <c r="B292" s="255"/>
      <c r="C292" s="256" t="s">
        <v>254</v>
      </c>
      <c r="D292" s="257">
        <v>51.452787999999998</v>
      </c>
      <c r="E292" s="257">
        <v>-2.504724</v>
      </c>
      <c r="F292" s="459">
        <v>1</v>
      </c>
      <c r="G292" s="459">
        <v>1</v>
      </c>
      <c r="H292" s="258">
        <v>103</v>
      </c>
      <c r="I292" s="259">
        <f>SUM(H292/'Search &amp; Variables'!$E$30)</f>
        <v>2.2888888888888888</v>
      </c>
      <c r="J292" s="259">
        <f t="shared" si="59"/>
        <v>4.5777777777777775</v>
      </c>
      <c r="K292" s="259">
        <f t="shared" si="60"/>
        <v>0.50864197530864197</v>
      </c>
      <c r="L292" s="226">
        <f t="shared" si="62"/>
        <v>0</v>
      </c>
      <c r="M292" s="257"/>
      <c r="N292" s="226">
        <f>SUM(H292*'Outside M25 '!$J$30+'Outside M25 '!$J$34+'Postcodes tariff'!L292)</f>
        <v>191.18326774715101</v>
      </c>
      <c r="O292" s="226">
        <f>SUM(H292*'Outside M25 '!$K$30+'Outside M25 '!$K$34+'Postcodes tariff'!L292)</f>
        <v>210.54292428110159</v>
      </c>
      <c r="P292" s="226">
        <f>SUM(H292*'Outside M25 '!$L$30+'Outside M25 '!$L$34+'Postcodes tariff'!L292)</f>
        <v>232.295113705793</v>
      </c>
      <c r="Q292" s="261">
        <f>SUM(H292*'Outside M25 '!$M$30+'Outside M25 '!$M$34+'Postcodes tariff'!L292)</f>
        <v>251.73505216381767</v>
      </c>
      <c r="R292" s="336"/>
      <c r="S292" s="336"/>
    </row>
    <row r="293" spans="1:19" s="263" customFormat="1" x14ac:dyDescent="0.25">
      <c r="A293" s="254" t="s">
        <v>2916</v>
      </c>
      <c r="B293" s="255"/>
      <c r="C293" s="256" t="s">
        <v>255</v>
      </c>
      <c r="D293" s="257">
        <v>51.484999999999999</v>
      </c>
      <c r="E293" s="257">
        <v>-2.5099999999999998</v>
      </c>
      <c r="F293" s="459">
        <v>1</v>
      </c>
      <c r="G293" s="459">
        <v>1</v>
      </c>
      <c r="H293" s="258">
        <v>99.1</v>
      </c>
      <c r="I293" s="259">
        <f>SUM(H293/'Search &amp; Variables'!$E$30)</f>
        <v>2.2022222222222223</v>
      </c>
      <c r="J293" s="259">
        <f t="shared" si="59"/>
        <v>4.4044444444444446</v>
      </c>
      <c r="K293" s="259">
        <f t="shared" si="60"/>
        <v>0.48938271604938272</v>
      </c>
      <c r="L293" s="226">
        <f t="shared" si="62"/>
        <v>0</v>
      </c>
      <c r="M293" s="257"/>
      <c r="N293" s="226">
        <f>SUM(H293*'Outside M25 '!$J$30+'Outside M25 '!$J$34+'Postcodes tariff'!L293)</f>
        <v>185.05669737492877</v>
      </c>
      <c r="O293" s="226">
        <f>SUM(H293*'Outside M25 '!$K$30+'Outside M25 '!$K$34+'Postcodes tariff'!L293)</f>
        <v>203.75293340702751</v>
      </c>
      <c r="P293" s="226">
        <f>SUM(H293*'Outside M25 '!$L$30+'Outside M25 '!$L$34+'Postcodes tariff'!L293)</f>
        <v>224.77971383764483</v>
      </c>
      <c r="Q293" s="261">
        <f>SUM(H293*'Outside M25 '!$M$30+'Outside M25 '!$M$34+'Postcodes tariff'!L293)</f>
        <v>243.54137584159548</v>
      </c>
      <c r="R293" s="336"/>
      <c r="S293" s="336"/>
    </row>
    <row r="294" spans="1:19" s="263" customFormat="1" x14ac:dyDescent="0.25">
      <c r="A294" s="254" t="s">
        <v>2916</v>
      </c>
      <c r="B294" s="255"/>
      <c r="C294" s="256" t="s">
        <v>256</v>
      </c>
      <c r="D294" s="257">
        <v>51.457911000000003</v>
      </c>
      <c r="E294" s="257">
        <v>-2.5792730000000001</v>
      </c>
      <c r="F294" s="459">
        <v>1</v>
      </c>
      <c r="G294" s="459">
        <v>1</v>
      </c>
      <c r="H294" s="258">
        <v>104.4</v>
      </c>
      <c r="I294" s="259">
        <f>SUM(H294/'Search &amp; Variables'!$E$30)</f>
        <v>2.3200000000000003</v>
      </c>
      <c r="J294" s="259">
        <f t="shared" si="59"/>
        <v>4.6400000000000006</v>
      </c>
      <c r="K294" s="259">
        <f t="shared" si="60"/>
        <v>0.51555555555555566</v>
      </c>
      <c r="L294" s="226">
        <f t="shared" si="62"/>
        <v>0</v>
      </c>
      <c r="M294" s="257"/>
      <c r="N294" s="226">
        <f>SUM(H294*'Outside M25 '!$J$30+'Outside M25 '!$J$34+'Postcodes tariff'!L294)</f>
        <v>193.38254941923077</v>
      </c>
      <c r="O294" s="226">
        <f>SUM(H294*'Outside M25 '!$K$30+'Outside M25 '!$K$34+'Postcodes tariff'!L294)</f>
        <v>212.9803569025641</v>
      </c>
      <c r="P294" s="226">
        <f>SUM(H294*'Outside M25 '!$L$30+'Outside M25 '!$L$34+'Postcodes tariff'!L294)</f>
        <v>234.99294955589747</v>
      </c>
      <c r="Q294" s="261">
        <f>SUM(H294*'Outside M25 '!$M$30+'Outside M25 '!$M$34+'Postcodes tariff'!L294)</f>
        <v>254.67637186923082</v>
      </c>
      <c r="R294" s="336"/>
      <c r="S294" s="336"/>
    </row>
    <row r="295" spans="1:19" s="263" customFormat="1" x14ac:dyDescent="0.25">
      <c r="A295" s="254" t="s">
        <v>2916</v>
      </c>
      <c r="B295" s="255"/>
      <c r="C295" s="256" t="s">
        <v>257</v>
      </c>
      <c r="D295" s="257">
        <v>51.478999999999999</v>
      </c>
      <c r="E295" s="257">
        <v>-2.7519999999999998</v>
      </c>
      <c r="F295" s="459">
        <v>1</v>
      </c>
      <c r="G295" s="459">
        <v>1</v>
      </c>
      <c r="H295" s="258">
        <v>112.7</v>
      </c>
      <c r="I295" s="259">
        <f>SUM(H295/'Search &amp; Variables'!$E$30)</f>
        <v>2.5044444444444447</v>
      </c>
      <c r="J295" s="259">
        <f t="shared" si="59"/>
        <v>5.0088888888888894</v>
      </c>
      <c r="K295" s="259">
        <f t="shared" si="60"/>
        <v>0.55654320987654327</v>
      </c>
      <c r="L295" s="226">
        <f t="shared" si="62"/>
        <v>0</v>
      </c>
      <c r="M295" s="257"/>
      <c r="N295" s="226">
        <f>SUM(H295*'Outside M25 '!$J$30+'Outside M25 '!$J$34+'Postcodes tariff'!L295)</f>
        <v>206.42114790370371</v>
      </c>
      <c r="O295" s="226">
        <f>SUM(H295*'Outside M25 '!$K$30+'Outside M25 '!$K$34+'Postcodes tariff'!L295)</f>
        <v>227.43085030123456</v>
      </c>
      <c r="P295" s="226">
        <f>SUM(H295*'Outside M25 '!$L$30+'Outside M25 '!$L$34+'Postcodes tariff'!L295)</f>
        <v>250.98726209580252</v>
      </c>
      <c r="Q295" s="261">
        <f>SUM(H295*'Outside M25 '!$M$30+'Outside M25 '!$M$34+'Postcodes tariff'!L295)</f>
        <v>272.11419583703707</v>
      </c>
      <c r="R295" s="336"/>
      <c r="S295" s="336"/>
    </row>
    <row r="296" spans="1:19" s="263" customFormat="1" x14ac:dyDescent="0.25">
      <c r="A296" s="254" t="s">
        <v>2916</v>
      </c>
      <c r="B296" s="255"/>
      <c r="C296" s="256" t="s">
        <v>258</v>
      </c>
      <c r="D296" s="257">
        <v>51.428690000000003</v>
      </c>
      <c r="E296" s="257">
        <v>-2.8279809999999999</v>
      </c>
      <c r="F296" s="459">
        <v>1</v>
      </c>
      <c r="G296" s="459">
        <v>1</v>
      </c>
      <c r="H296" s="258">
        <v>119.3</v>
      </c>
      <c r="I296" s="259">
        <f>SUM(H296/'Search &amp; Variables'!$E$30)</f>
        <v>2.6511111111111112</v>
      </c>
      <c r="J296" s="259">
        <f t="shared" si="59"/>
        <v>5.3022222222222224</v>
      </c>
      <c r="K296" s="259">
        <f t="shared" si="60"/>
        <v>0.58913580246913577</v>
      </c>
      <c r="L296" s="226">
        <f t="shared" si="62"/>
        <v>0</v>
      </c>
      <c r="M296" s="257"/>
      <c r="N296" s="226">
        <f>SUM(H296*'Outside M25 '!$J$30+'Outside M25 '!$J$34+'Postcodes tariff'!L296)</f>
        <v>216.78919007207978</v>
      </c>
      <c r="O296" s="226">
        <f>SUM(H296*'Outside M25 '!$K$30+'Outside M25 '!$K$34+'Postcodes tariff'!L296)</f>
        <v>238.92160408812913</v>
      </c>
      <c r="P296" s="226">
        <f>SUM(H296*'Outside M25 '!$L$30+'Outside M25 '!$L$34+'Postcodes tariff'!L296)</f>
        <v>263.70563110343784</v>
      </c>
      <c r="Q296" s="261">
        <f>SUM(H296*'Outside M25 '!$M$30+'Outside M25 '!$M$34+'Postcodes tariff'!L296)</f>
        <v>285.98041730541314</v>
      </c>
      <c r="R296" s="336"/>
      <c r="S296" s="336"/>
    </row>
    <row r="297" spans="1:19" s="263" customFormat="1" x14ac:dyDescent="0.25">
      <c r="A297" s="254" t="s">
        <v>2916</v>
      </c>
      <c r="B297" s="255"/>
      <c r="C297" s="256" t="s">
        <v>259</v>
      </c>
      <c r="D297" s="257">
        <v>51.36</v>
      </c>
      <c r="E297" s="257">
        <v>-2.9289999999999998</v>
      </c>
      <c r="F297" s="459">
        <v>1</v>
      </c>
      <c r="G297" s="459">
        <v>1</v>
      </c>
      <c r="H297" s="258">
        <v>125.7</v>
      </c>
      <c r="I297" s="259">
        <f>SUM(H297/'Search &amp; Variables'!$E$30)</f>
        <v>2.7933333333333334</v>
      </c>
      <c r="J297" s="259">
        <f t="shared" si="59"/>
        <v>5.5866666666666669</v>
      </c>
      <c r="K297" s="259">
        <f t="shared" si="60"/>
        <v>0.62074074074074082</v>
      </c>
      <c r="L297" s="226">
        <f t="shared" si="62"/>
        <v>0</v>
      </c>
      <c r="M297" s="257"/>
      <c r="N297" s="226">
        <f>SUM(H297*'Outside M25 '!$J$30+'Outside M25 '!$J$34+'Postcodes tariff'!L297)</f>
        <v>226.84304914444445</v>
      </c>
      <c r="O297" s="226">
        <f>SUM(H297*'Outside M25 '!$K$30+'Outside M25 '!$K$34+'Postcodes tariff'!L297)</f>
        <v>250.06415321481481</v>
      </c>
      <c r="P297" s="226">
        <f>SUM(H297*'Outside M25 '!$L$30+'Outside M25 '!$L$34+'Postcodes tariff'!L297)</f>
        <v>276.03859498962964</v>
      </c>
      <c r="Q297" s="261">
        <f>SUM(H297*'Outside M25 '!$M$30+'Outside M25 '!$M$34+'Postcodes tariff'!L297)</f>
        <v>299.42645024444448</v>
      </c>
      <c r="R297" s="336"/>
      <c r="S297" s="336"/>
    </row>
    <row r="298" spans="1:19" s="263" customFormat="1" x14ac:dyDescent="0.25">
      <c r="A298" s="254" t="s">
        <v>2916</v>
      </c>
      <c r="B298" s="255"/>
      <c r="C298" s="256" t="s">
        <v>260</v>
      </c>
      <c r="D298" s="257">
        <v>51.343000000000004</v>
      </c>
      <c r="E298" s="257">
        <v>-2.97</v>
      </c>
      <c r="F298" s="459">
        <v>1</v>
      </c>
      <c r="G298" s="459">
        <v>1</v>
      </c>
      <c r="H298" s="258">
        <v>128</v>
      </c>
      <c r="I298" s="259">
        <f>SUM(H298/'Search &amp; Variables'!$E$30)</f>
        <v>2.8444444444444446</v>
      </c>
      <c r="J298" s="259">
        <f t="shared" si="59"/>
        <v>5.6888888888888891</v>
      </c>
      <c r="K298" s="259">
        <f t="shared" si="60"/>
        <v>0.63209876543209875</v>
      </c>
      <c r="L298" s="226">
        <f t="shared" si="62"/>
        <v>0</v>
      </c>
      <c r="M298" s="257"/>
      <c r="N298" s="226">
        <f>SUM(H298*'Outside M25 '!$J$30+'Outside M25 '!$J$34+'Postcodes tariff'!L298)</f>
        <v>230.4561547485755</v>
      </c>
      <c r="O298" s="226">
        <f>SUM(H298*'Outside M25 '!$K$30+'Outside M25 '!$K$34+'Postcodes tariff'!L298)</f>
        <v>254.06850680721746</v>
      </c>
      <c r="P298" s="226">
        <f>SUM(H298*'Outside M25 '!$L$30+'Outside M25 '!$L$34+'Postcodes tariff'!L298)</f>
        <v>280.47075388622983</v>
      </c>
      <c r="Q298" s="261">
        <f>SUM(H298*'Outside M25 '!$M$30+'Outside M25 '!$M$34+'Postcodes tariff'!L298)</f>
        <v>304.25861833190885</v>
      </c>
      <c r="R298" s="336"/>
      <c r="S298" s="336"/>
    </row>
    <row r="299" spans="1:19" s="263" customFormat="1" x14ac:dyDescent="0.25">
      <c r="A299" s="254" t="s">
        <v>2916</v>
      </c>
      <c r="B299" s="255"/>
      <c r="C299" s="256" t="s">
        <v>261</v>
      </c>
      <c r="D299" s="257">
        <v>51.326836999999998</v>
      </c>
      <c r="E299" s="257">
        <v>-2.9084880000000002</v>
      </c>
      <c r="F299" s="459">
        <v>1</v>
      </c>
      <c r="G299" s="459">
        <v>1</v>
      </c>
      <c r="H299" s="258">
        <v>128</v>
      </c>
      <c r="I299" s="259">
        <f>SUM(H299/'Search &amp; Variables'!$E$30)</f>
        <v>2.8444444444444446</v>
      </c>
      <c r="J299" s="259">
        <f t="shared" si="59"/>
        <v>5.6888888888888891</v>
      </c>
      <c r="K299" s="259">
        <f t="shared" si="60"/>
        <v>0.63209876543209875</v>
      </c>
      <c r="L299" s="226">
        <f t="shared" si="62"/>
        <v>0</v>
      </c>
      <c r="M299" s="257"/>
      <c r="N299" s="226">
        <f>SUM(H299*'Outside M25 '!$J$30+'Outside M25 '!$J$34+'Postcodes tariff'!L299)</f>
        <v>230.4561547485755</v>
      </c>
      <c r="O299" s="226">
        <f>SUM(H299*'Outside M25 '!$K$30+'Outside M25 '!$K$34+'Postcodes tariff'!L299)</f>
        <v>254.06850680721746</v>
      </c>
      <c r="P299" s="226">
        <f>SUM(H299*'Outside M25 '!$L$30+'Outside M25 '!$L$34+'Postcodes tariff'!L299)</f>
        <v>280.47075388622983</v>
      </c>
      <c r="Q299" s="261">
        <f>SUM(H299*'Outside M25 '!$M$30+'Outside M25 '!$M$34+'Postcodes tariff'!L299)</f>
        <v>304.25861833190885</v>
      </c>
      <c r="R299" s="336"/>
      <c r="S299" s="336"/>
    </row>
    <row r="300" spans="1:19" s="263" customFormat="1" x14ac:dyDescent="0.25">
      <c r="A300" s="254" t="s">
        <v>2916</v>
      </c>
      <c r="B300" s="255"/>
      <c r="C300" s="256" t="s">
        <v>262</v>
      </c>
      <c r="D300" s="257">
        <v>51.318027000000001</v>
      </c>
      <c r="E300" s="257">
        <v>-2.8294280000000001</v>
      </c>
      <c r="F300" s="459">
        <v>1</v>
      </c>
      <c r="G300" s="459">
        <v>1</v>
      </c>
      <c r="H300" s="258">
        <v>129.1</v>
      </c>
      <c r="I300" s="259">
        <f>SUM(H300/'Search &amp; Variables'!$E$30)</f>
        <v>2.8688888888888888</v>
      </c>
      <c r="J300" s="259">
        <f t="shared" si="59"/>
        <v>5.7377777777777776</v>
      </c>
      <c r="K300" s="259">
        <f t="shared" si="60"/>
        <v>0.6375308641975308</v>
      </c>
      <c r="L300" s="226">
        <f t="shared" si="62"/>
        <v>0</v>
      </c>
      <c r="M300" s="257"/>
      <c r="N300" s="226">
        <f>SUM(H300*'Outside M25 '!$J$30+'Outside M25 '!$J$34+'Postcodes tariff'!L300)</f>
        <v>232.18416177663818</v>
      </c>
      <c r="O300" s="226">
        <f>SUM(H300*'Outside M25 '!$K$30+'Outside M25 '!$K$34+'Postcodes tariff'!L300)</f>
        <v>255.98363243836656</v>
      </c>
      <c r="P300" s="226">
        <f>SUM(H300*'Outside M25 '!$L$30+'Outside M25 '!$L$34+'Postcodes tariff'!L300)</f>
        <v>282.59048205416906</v>
      </c>
      <c r="Q300" s="261">
        <f>SUM(H300*'Outside M25 '!$M$30+'Outside M25 '!$M$34+'Postcodes tariff'!L300)</f>
        <v>306.56965524330485</v>
      </c>
      <c r="R300" s="336"/>
      <c r="S300" s="336"/>
    </row>
    <row r="301" spans="1:19" s="263" customFormat="1" x14ac:dyDescent="0.25">
      <c r="A301" s="254" t="s">
        <v>2916</v>
      </c>
      <c r="B301" s="255"/>
      <c r="C301" s="256" t="s">
        <v>263</v>
      </c>
      <c r="D301" s="257">
        <v>51.279000000000003</v>
      </c>
      <c r="E301" s="257">
        <v>-2.855</v>
      </c>
      <c r="F301" s="459">
        <v>1</v>
      </c>
      <c r="G301" s="459">
        <v>1</v>
      </c>
      <c r="H301" s="258">
        <v>132.19999999999999</v>
      </c>
      <c r="I301" s="259">
        <f>SUM(H301/'Search &amp; Variables'!$E$30)</f>
        <v>2.9377777777777774</v>
      </c>
      <c r="J301" s="259">
        <f t="shared" si="59"/>
        <v>5.8755555555555548</v>
      </c>
      <c r="K301" s="259">
        <f t="shared" si="60"/>
        <v>0.65283950617283937</v>
      </c>
      <c r="L301" s="226">
        <f t="shared" si="62"/>
        <v>0</v>
      </c>
      <c r="M301" s="257"/>
      <c r="N301" s="226">
        <f>SUM(H301*'Outside M25 '!$J$30+'Outside M25 '!$J$34+'Postcodes tariff'!L301)</f>
        <v>237.05399976481479</v>
      </c>
      <c r="O301" s="226">
        <f>SUM(H301*'Outside M25 '!$K$30+'Outside M25 '!$K$34+'Postcodes tariff'!L301)</f>
        <v>261.38080467160489</v>
      </c>
      <c r="P301" s="226">
        <f>SUM(H301*'Outside M25 '!$L$30+'Outside M25 '!$L$34+'Postcodes tariff'!L301)</f>
        <v>288.56426143654323</v>
      </c>
      <c r="Q301" s="261">
        <f>SUM(H301*'Outside M25 '!$M$30+'Outside M25 '!$M$34+'Postcodes tariff'!L301)</f>
        <v>313.08257744814813</v>
      </c>
      <c r="R301" s="336"/>
      <c r="S301" s="336"/>
    </row>
    <row r="302" spans="1:19" s="263" customFormat="1" x14ac:dyDescent="0.25">
      <c r="A302" s="254" t="s">
        <v>2916</v>
      </c>
      <c r="B302" s="255"/>
      <c r="C302" s="256" t="s">
        <v>264</v>
      </c>
      <c r="D302" s="257">
        <v>51.271000000000001</v>
      </c>
      <c r="E302" s="257">
        <v>-2.77</v>
      </c>
      <c r="F302" s="459">
        <v>1</v>
      </c>
      <c r="G302" s="459">
        <v>1</v>
      </c>
      <c r="H302" s="258">
        <v>134.1</v>
      </c>
      <c r="I302" s="259">
        <f>SUM(H302/'Search &amp; Variables'!$E$30)</f>
        <v>2.98</v>
      </c>
      <c r="J302" s="259">
        <f t="shared" si="59"/>
        <v>5.96</v>
      </c>
      <c r="K302" s="259">
        <f t="shared" si="60"/>
        <v>0.66222222222222227</v>
      </c>
      <c r="L302" s="226">
        <f t="shared" si="62"/>
        <v>0</v>
      </c>
      <c r="M302" s="257"/>
      <c r="N302" s="226">
        <f>SUM(H302*'Outside M25 '!$J$30+'Outside M25 '!$J$34+'Postcodes tariff'!L302)</f>
        <v>240.03873917692306</v>
      </c>
      <c r="O302" s="226">
        <f>SUM(H302*'Outside M25 '!$K$30+'Outside M25 '!$K$34+'Postcodes tariff'!L302)</f>
        <v>264.68874894358976</v>
      </c>
      <c r="P302" s="226">
        <f>SUM(H302*'Outside M25 '!$L$30+'Outside M25 '!$L$34+'Postcodes tariff'!L302)</f>
        <v>292.2256100902564</v>
      </c>
      <c r="Q302" s="261">
        <f>SUM(H302*'Outside M25 '!$M$30+'Outside M25 '!$M$34+'Postcodes tariff'!L302)</f>
        <v>317.0743684769231</v>
      </c>
      <c r="R302" s="336"/>
      <c r="S302" s="336"/>
    </row>
    <row r="303" spans="1:19" s="263" customFormat="1" x14ac:dyDescent="0.25">
      <c r="A303" s="254" t="s">
        <v>2916</v>
      </c>
      <c r="B303" s="255"/>
      <c r="C303" s="256" t="s">
        <v>265</v>
      </c>
      <c r="D303" s="257">
        <v>51.225000000000001</v>
      </c>
      <c r="E303" s="257">
        <v>-2.8140000000000001</v>
      </c>
      <c r="F303" s="459">
        <v>1</v>
      </c>
      <c r="G303" s="459">
        <v>1</v>
      </c>
      <c r="H303" s="258">
        <v>140.30000000000001</v>
      </c>
      <c r="I303" s="259">
        <f>SUM(H303/'Search &amp; Variables'!$E$30)</f>
        <v>3.117777777777778</v>
      </c>
      <c r="J303" s="259">
        <f t="shared" si="59"/>
        <v>6.235555555555556</v>
      </c>
      <c r="K303" s="259">
        <f t="shared" si="60"/>
        <v>0.69283950617283951</v>
      </c>
      <c r="L303" s="226">
        <f t="shared" si="62"/>
        <v>0</v>
      </c>
      <c r="M303" s="257"/>
      <c r="N303" s="226">
        <f>SUM(H303*'Outside M25 '!$J$30+'Outside M25 '!$J$34+'Postcodes tariff'!L303)</f>
        <v>249.77841515327637</v>
      </c>
      <c r="O303" s="226">
        <f>SUM(H303*'Outside M25 '!$K$30+'Outside M25 '!$K$34+'Postcodes tariff'!L303)</f>
        <v>275.48309341006649</v>
      </c>
      <c r="P303" s="226">
        <f>SUM(H303*'Outside M25 '!$L$30+'Outside M25 '!$L$34+'Postcodes tariff'!L303)</f>
        <v>304.1731688550048</v>
      </c>
      <c r="Q303" s="261">
        <f>SUM(H303*'Outside M25 '!$M$30+'Outside M25 '!$M$34+'Postcodes tariff'!L303)</f>
        <v>330.10021288660971</v>
      </c>
      <c r="R303" s="336"/>
      <c r="S303" s="336"/>
    </row>
    <row r="304" spans="1:19" s="263" customFormat="1" x14ac:dyDescent="0.25">
      <c r="A304" s="254" t="s">
        <v>2916</v>
      </c>
      <c r="B304" s="255"/>
      <c r="C304" s="256" t="s">
        <v>266</v>
      </c>
      <c r="D304" s="257">
        <v>51.334671999999998</v>
      </c>
      <c r="E304" s="257">
        <v>-2.8663460000000001</v>
      </c>
      <c r="F304" s="459">
        <v>1</v>
      </c>
      <c r="G304" s="459">
        <v>1</v>
      </c>
      <c r="H304" s="258">
        <v>126</v>
      </c>
      <c r="I304" s="259">
        <f>SUM(H304/'Search &amp; Variables'!$E$30)</f>
        <v>2.8</v>
      </c>
      <c r="J304" s="259">
        <f t="shared" si="59"/>
        <v>5.6</v>
      </c>
      <c r="K304" s="259">
        <f t="shared" si="60"/>
        <v>0.62222222222222223</v>
      </c>
      <c r="L304" s="226">
        <f t="shared" si="62"/>
        <v>0</v>
      </c>
      <c r="M304" s="257"/>
      <c r="N304" s="226">
        <f>SUM(H304*'Outside M25 '!$J$30+'Outside M25 '!$J$34+'Postcodes tariff'!L304)</f>
        <v>227.31432378846154</v>
      </c>
      <c r="O304" s="226">
        <f>SUM(H304*'Outside M25 '!$K$30+'Outside M25 '!$K$34+'Postcodes tariff'!L304)</f>
        <v>250.58646020512819</v>
      </c>
      <c r="P304" s="226">
        <f>SUM(H304*'Outside M25 '!$L$30+'Outside M25 '!$L$34+'Postcodes tariff'!L304)</f>
        <v>276.61670267179488</v>
      </c>
      <c r="Q304" s="261">
        <f>SUM(H304*'Outside M25 '!$M$30+'Outside M25 '!$M$34+'Postcodes tariff'!L304)</f>
        <v>300.05673303846157</v>
      </c>
      <c r="R304" s="336"/>
      <c r="S304" s="336"/>
    </row>
    <row r="305" spans="1:19" s="263" customFormat="1" x14ac:dyDescent="0.25">
      <c r="A305" s="254" t="s">
        <v>2916</v>
      </c>
      <c r="B305" s="255"/>
      <c r="C305" s="256" t="s">
        <v>267</v>
      </c>
      <c r="D305" s="257">
        <v>51.436461000000001</v>
      </c>
      <c r="E305" s="257">
        <v>-2.606328</v>
      </c>
      <c r="F305" s="459">
        <v>1</v>
      </c>
      <c r="G305" s="459">
        <v>1</v>
      </c>
      <c r="H305" s="258">
        <v>107</v>
      </c>
      <c r="I305" s="259">
        <f>SUM(H305/'Search &amp; Variables'!$E$30)</f>
        <v>2.3777777777777778</v>
      </c>
      <c r="J305" s="259">
        <f t="shared" si="59"/>
        <v>4.7555555555555555</v>
      </c>
      <c r="K305" s="259">
        <f t="shared" si="60"/>
        <v>0.52839506172839501</v>
      </c>
      <c r="L305" s="226">
        <f t="shared" si="62"/>
        <v>0</v>
      </c>
      <c r="M305" s="257"/>
      <c r="N305" s="226">
        <f>SUM(H305*'Outside M25 '!$J$30+'Outside M25 '!$J$34+'Postcodes tariff'!L305)</f>
        <v>197.46692966737891</v>
      </c>
      <c r="O305" s="226">
        <f>SUM(H305*'Outside M25 '!$K$30+'Outside M25 '!$K$34+'Postcodes tariff'!L305)</f>
        <v>217.50701748528013</v>
      </c>
      <c r="P305" s="226">
        <f>SUM(H305*'Outside M25 '!$L$30+'Outside M25 '!$L$34+'Postcodes tariff'!L305)</f>
        <v>240.00321613466289</v>
      </c>
      <c r="Q305" s="261">
        <f>SUM(H305*'Outside M25 '!$M$30+'Outside M25 '!$M$34+'Postcodes tariff'!L305)</f>
        <v>260.13882275071228</v>
      </c>
      <c r="R305" s="336"/>
      <c r="S305" s="336"/>
    </row>
    <row r="306" spans="1:19" s="263" customFormat="1" x14ac:dyDescent="0.25">
      <c r="A306" s="254" t="s">
        <v>2916</v>
      </c>
      <c r="B306" s="255"/>
      <c r="C306" s="256" t="s">
        <v>268</v>
      </c>
      <c r="D306" s="257">
        <v>51.445</v>
      </c>
      <c r="E306" s="257">
        <v>-2.472</v>
      </c>
      <c r="F306" s="459">
        <v>1</v>
      </c>
      <c r="G306" s="459">
        <v>1</v>
      </c>
      <c r="H306" s="258">
        <v>98.9</v>
      </c>
      <c r="I306" s="259">
        <f>SUM(H306/'Search &amp; Variables'!$E$30)</f>
        <v>2.1977777777777781</v>
      </c>
      <c r="J306" s="259">
        <f t="shared" si="59"/>
        <v>4.3955555555555561</v>
      </c>
      <c r="K306" s="259">
        <f t="shared" si="60"/>
        <v>0.48839506172839514</v>
      </c>
      <c r="L306" s="226">
        <f t="shared" si="62"/>
        <v>0</v>
      </c>
      <c r="M306" s="257"/>
      <c r="N306" s="226">
        <f>SUM(H306*'Outside M25 '!$J$30+'Outside M25 '!$J$34+'Postcodes tariff'!L306)</f>
        <v>184.74251427891738</v>
      </c>
      <c r="O306" s="226">
        <f>SUM(H306*'Outside M25 '!$K$30+'Outside M25 '!$K$34+'Postcodes tariff'!L306)</f>
        <v>203.40472874681862</v>
      </c>
      <c r="P306" s="226">
        <f>SUM(H306*'Outside M25 '!$L$30+'Outside M25 '!$L$34+'Postcodes tariff'!L306)</f>
        <v>224.39430871620138</v>
      </c>
      <c r="Q306" s="261">
        <f>SUM(H306*'Outside M25 '!$M$30+'Outside M25 '!$M$34+'Postcodes tariff'!L306)</f>
        <v>243.12118731225075</v>
      </c>
      <c r="R306" s="336"/>
      <c r="S306" s="336"/>
    </row>
    <row r="307" spans="1:19" s="263" customFormat="1" x14ac:dyDescent="0.25">
      <c r="A307" s="254" t="s">
        <v>2916</v>
      </c>
      <c r="B307" s="255"/>
      <c r="C307" s="256" t="s">
        <v>269</v>
      </c>
      <c r="D307" s="257">
        <v>51.408000000000001</v>
      </c>
      <c r="E307" s="257">
        <v>-2.4910000000000001</v>
      </c>
      <c r="F307" s="459">
        <v>1</v>
      </c>
      <c r="G307" s="459">
        <v>1</v>
      </c>
      <c r="H307" s="258">
        <v>107</v>
      </c>
      <c r="I307" s="259">
        <f>SUM(H307/'Search &amp; Variables'!$E$30)</f>
        <v>2.3777777777777778</v>
      </c>
      <c r="J307" s="259">
        <f t="shared" si="59"/>
        <v>4.7555555555555555</v>
      </c>
      <c r="K307" s="259">
        <f t="shared" si="60"/>
        <v>0.52839506172839501</v>
      </c>
      <c r="L307" s="226">
        <f t="shared" si="62"/>
        <v>0</v>
      </c>
      <c r="M307" s="257"/>
      <c r="N307" s="226">
        <f>SUM(H307*'Outside M25 '!$J$30+'Outside M25 '!$J$34+'Postcodes tariff'!L307)</f>
        <v>197.46692966737891</v>
      </c>
      <c r="O307" s="226">
        <f>SUM(H307*'Outside M25 '!$K$30+'Outside M25 '!$K$34+'Postcodes tariff'!L307)</f>
        <v>217.50701748528013</v>
      </c>
      <c r="P307" s="226">
        <f>SUM(H307*'Outside M25 '!$L$30+'Outside M25 '!$L$34+'Postcodes tariff'!L307)</f>
        <v>240.00321613466289</v>
      </c>
      <c r="Q307" s="261">
        <f>SUM(H307*'Outside M25 '!$M$30+'Outside M25 '!$M$34+'Postcodes tariff'!L307)</f>
        <v>260.13882275071228</v>
      </c>
      <c r="R307" s="336"/>
      <c r="S307" s="336"/>
    </row>
    <row r="308" spans="1:19" s="263" customFormat="1" x14ac:dyDescent="0.25">
      <c r="A308" s="254" t="s">
        <v>2916</v>
      </c>
      <c r="B308" s="255" t="s">
        <v>3611</v>
      </c>
      <c r="C308" s="256" t="s">
        <v>270</v>
      </c>
      <c r="D308" s="257">
        <v>51.555759000000002</v>
      </c>
      <c r="E308" s="257">
        <v>-2.5718190000000001</v>
      </c>
      <c r="F308" s="459">
        <v>1</v>
      </c>
      <c r="G308" s="459">
        <v>1</v>
      </c>
      <c r="H308" s="258">
        <v>104</v>
      </c>
      <c r="I308" s="259">
        <f>SUM(H308/'Search &amp; Variables'!$E$30)</f>
        <v>2.3111111111111109</v>
      </c>
      <c r="J308" s="259">
        <f t="shared" si="59"/>
        <v>4.6222222222222218</v>
      </c>
      <c r="K308" s="259">
        <f t="shared" si="60"/>
        <v>0.51358024691358017</v>
      </c>
      <c r="L308" s="226">
        <f t="shared" si="62"/>
        <v>0</v>
      </c>
      <c r="M308" s="257"/>
      <c r="N308" s="226">
        <f>SUM(H308*'Outside M25 '!$J$30+'Outside M25 '!$J$34+'Postcodes tariff'!L308)</f>
        <v>192.75418322720799</v>
      </c>
      <c r="O308" s="226">
        <f>SUM(H308*'Outside M25 '!$K$30+'Outside M25 '!$K$34+'Postcodes tariff'!L308)</f>
        <v>212.28394758214623</v>
      </c>
      <c r="P308" s="226">
        <f>SUM(H308*'Outside M25 '!$L$30+'Outside M25 '!$L$34+'Postcodes tariff'!L308)</f>
        <v>234.22213931301047</v>
      </c>
      <c r="Q308" s="261">
        <f>SUM(H308*'Outside M25 '!$M$30+'Outside M25 '!$M$34+'Postcodes tariff'!L308)</f>
        <v>253.83599481054131</v>
      </c>
      <c r="R308" s="336"/>
      <c r="S308" s="336"/>
    </row>
    <row r="309" spans="1:19" s="263" customFormat="1" x14ac:dyDescent="0.25">
      <c r="A309" s="254" t="s">
        <v>2916</v>
      </c>
      <c r="B309" s="255"/>
      <c r="C309" s="256" t="s">
        <v>271</v>
      </c>
      <c r="D309" s="257">
        <v>51.521284000000001</v>
      </c>
      <c r="E309" s="257">
        <v>-2.5675849999999998</v>
      </c>
      <c r="F309" s="459">
        <v>1</v>
      </c>
      <c r="G309" s="459">
        <v>1</v>
      </c>
      <c r="H309" s="258">
        <v>104.9</v>
      </c>
      <c r="I309" s="259">
        <f>SUM(H309/'Search &amp; Variables'!$E$30)</f>
        <v>2.3311111111111114</v>
      </c>
      <c r="J309" s="259">
        <f t="shared" si="59"/>
        <v>4.6622222222222227</v>
      </c>
      <c r="K309" s="259">
        <f t="shared" si="60"/>
        <v>0.51802469135802476</v>
      </c>
      <c r="L309" s="226">
        <f t="shared" si="62"/>
        <v>0</v>
      </c>
      <c r="M309" s="257"/>
      <c r="N309" s="226">
        <f>SUM(H309*'Outside M25 '!$J$30+'Outside M25 '!$J$34+'Postcodes tariff'!L309)</f>
        <v>194.16800715925928</v>
      </c>
      <c r="O309" s="226">
        <f>SUM(H309*'Outside M25 '!$K$30+'Outside M25 '!$K$34+'Postcodes tariff'!L309)</f>
        <v>213.85086855308643</v>
      </c>
      <c r="P309" s="226">
        <f>SUM(H309*'Outside M25 '!$L$30+'Outside M25 '!$L$34+'Postcodes tariff'!L309)</f>
        <v>235.95646235950622</v>
      </c>
      <c r="Q309" s="261">
        <f>SUM(H309*'Outside M25 '!$M$30+'Outside M25 '!$M$34+'Postcodes tariff'!L309)</f>
        <v>255.72684319259264</v>
      </c>
      <c r="R309" s="336"/>
      <c r="S309" s="336"/>
    </row>
    <row r="310" spans="1:19" s="263" customFormat="1" x14ac:dyDescent="0.25">
      <c r="A310" s="254" t="s">
        <v>2916</v>
      </c>
      <c r="B310" s="255"/>
      <c r="C310" s="256" t="s">
        <v>272</v>
      </c>
      <c r="D310" s="257">
        <v>51.595999999999997</v>
      </c>
      <c r="E310" s="257">
        <v>-2.5489999999999999</v>
      </c>
      <c r="F310" s="459">
        <v>1</v>
      </c>
      <c r="G310" s="459">
        <v>1</v>
      </c>
      <c r="H310" s="258">
        <v>109.2</v>
      </c>
      <c r="I310" s="259">
        <f>SUM(H310/'Search &amp; Variables'!$E$30)</f>
        <v>2.4266666666666667</v>
      </c>
      <c r="J310" s="259">
        <f t="shared" si="59"/>
        <v>4.8533333333333335</v>
      </c>
      <c r="K310" s="259">
        <f t="shared" si="60"/>
        <v>0.53925925925925933</v>
      </c>
      <c r="L310" s="226">
        <f t="shared" si="62"/>
        <v>0</v>
      </c>
      <c r="M310" s="257"/>
      <c r="N310" s="226">
        <f>SUM(H310*'Outside M25 '!$J$30+'Outside M25 '!$J$34+'Postcodes tariff'!L310)</f>
        <v>200.92294372350429</v>
      </c>
      <c r="O310" s="226">
        <f>SUM(H310*'Outside M25 '!$K$30+'Outside M25 '!$K$34+'Postcodes tariff'!L310)</f>
        <v>221.33726874757835</v>
      </c>
      <c r="P310" s="226">
        <f>SUM(H310*'Outside M25 '!$L$30+'Outside M25 '!$L$34+'Postcodes tariff'!L310)</f>
        <v>244.24267247054135</v>
      </c>
      <c r="Q310" s="261">
        <f>SUM(H310*'Outside M25 '!$M$30+'Outside M25 '!$M$34+'Postcodes tariff'!L310)</f>
        <v>264.76089657350428</v>
      </c>
      <c r="R310" s="336"/>
      <c r="S310" s="336"/>
    </row>
    <row r="311" spans="1:19" s="263" customFormat="1" x14ac:dyDescent="0.25">
      <c r="A311" s="254" t="s">
        <v>2916</v>
      </c>
      <c r="B311" s="255"/>
      <c r="C311" s="256" t="s">
        <v>273</v>
      </c>
      <c r="D311" s="257">
        <v>51.526000000000003</v>
      </c>
      <c r="E311" s="257">
        <v>-2.4860000000000002</v>
      </c>
      <c r="F311" s="459">
        <v>1</v>
      </c>
      <c r="G311" s="459">
        <v>1</v>
      </c>
      <c r="H311" s="258">
        <v>103.3</v>
      </c>
      <c r="I311" s="259">
        <f>SUM(H311/'Search &amp; Variables'!$E$30)</f>
        <v>2.2955555555555556</v>
      </c>
      <c r="J311" s="259">
        <f t="shared" si="59"/>
        <v>4.5911111111111111</v>
      </c>
      <c r="K311" s="259">
        <f t="shared" si="60"/>
        <v>0.5101234567901235</v>
      </c>
      <c r="L311" s="226">
        <f t="shared" si="62"/>
        <v>0</v>
      </c>
      <c r="M311" s="257"/>
      <c r="N311" s="226">
        <f>SUM(H311*'Outside M25 '!$J$30+'Outside M25 '!$J$34+'Postcodes tariff'!L311)</f>
        <v>191.65454239116809</v>
      </c>
      <c r="O311" s="226">
        <f>SUM(H311*'Outside M25 '!$K$30+'Outside M25 '!$K$34+'Postcodes tariff'!L311)</f>
        <v>211.065231271415</v>
      </c>
      <c r="P311" s="226">
        <f>SUM(H311*'Outside M25 '!$L$30+'Outside M25 '!$L$34+'Postcodes tariff'!L311)</f>
        <v>232.87322138795824</v>
      </c>
      <c r="Q311" s="261">
        <f>SUM(H311*'Outside M25 '!$M$30+'Outside M25 '!$M$34+'Postcodes tariff'!L311)</f>
        <v>252.36533495783476</v>
      </c>
      <c r="R311" s="336"/>
      <c r="S311" s="336"/>
    </row>
    <row r="312" spans="1:19" s="263" customFormat="1" x14ac:dyDescent="0.25">
      <c r="A312" s="254" t="s">
        <v>2916</v>
      </c>
      <c r="B312" s="255"/>
      <c r="C312" s="256" t="s">
        <v>274</v>
      </c>
      <c r="D312" s="257">
        <v>51.542237</v>
      </c>
      <c r="E312" s="257">
        <v>-2.4140459999999999</v>
      </c>
      <c r="F312" s="459">
        <v>1</v>
      </c>
      <c r="G312" s="459">
        <v>1</v>
      </c>
      <c r="H312" s="258">
        <v>97.9</v>
      </c>
      <c r="I312" s="259">
        <f>SUM(H312/'Search &amp; Variables'!$E$30)</f>
        <v>2.1755555555555555</v>
      </c>
      <c r="J312" s="259">
        <f t="shared" si="59"/>
        <v>4.3511111111111109</v>
      </c>
      <c r="K312" s="259">
        <f t="shared" si="60"/>
        <v>0.48345679012345677</v>
      </c>
      <c r="L312" s="226">
        <f t="shared" si="62"/>
        <v>0</v>
      </c>
      <c r="M312" s="257"/>
      <c r="N312" s="226">
        <f>SUM(H312*'Outside M25 '!$J$30+'Outside M25 '!$J$34+'Postcodes tariff'!L312)</f>
        <v>183.1715987988604</v>
      </c>
      <c r="O312" s="226">
        <f>SUM(H312*'Outside M25 '!$K$30+'Outside M25 '!$K$34+'Postcodes tariff'!L312)</f>
        <v>201.66370544577399</v>
      </c>
      <c r="P312" s="226">
        <f>SUM(H312*'Outside M25 '!$L$30+'Outside M25 '!$L$34+'Postcodes tariff'!L312)</f>
        <v>222.46728310898391</v>
      </c>
      <c r="Q312" s="261">
        <f>SUM(H312*'Outside M25 '!$M$30+'Outside M25 '!$M$34+'Postcodes tariff'!L312)</f>
        <v>241.02024466552712</v>
      </c>
      <c r="R312" s="336"/>
      <c r="S312" s="336"/>
    </row>
    <row r="313" spans="1:19" s="263" customFormat="1" x14ac:dyDescent="0.25">
      <c r="A313" s="254" t="s">
        <v>2916</v>
      </c>
      <c r="B313" s="255"/>
      <c r="C313" s="256" t="s">
        <v>275</v>
      </c>
      <c r="D313" s="257">
        <v>51.340494999999997</v>
      </c>
      <c r="E313" s="257">
        <v>-2.5444110000000002</v>
      </c>
      <c r="F313" s="459">
        <v>1</v>
      </c>
      <c r="G313" s="459">
        <v>1</v>
      </c>
      <c r="H313" s="258">
        <v>110</v>
      </c>
      <c r="I313" s="259">
        <f>SUM(H313/'Search &amp; Variables'!$E$30)</f>
        <v>2.4444444444444446</v>
      </c>
      <c r="J313" s="259">
        <f t="shared" si="59"/>
        <v>4.8888888888888893</v>
      </c>
      <c r="K313" s="259">
        <f t="shared" si="60"/>
        <v>0.54320987654320996</v>
      </c>
      <c r="L313" s="226">
        <f t="shared" si="62"/>
        <v>0</v>
      </c>
      <c r="M313" s="257"/>
      <c r="N313" s="226">
        <f>SUM(H313*'Outside M25 '!$J$30+'Outside M25 '!$J$34+'Postcodes tariff'!L313)</f>
        <v>202.17967610754985</v>
      </c>
      <c r="O313" s="226">
        <f>SUM(H313*'Outside M25 '!$K$30+'Outside M25 '!$K$34+'Postcodes tariff'!L313)</f>
        <v>222.73008738841403</v>
      </c>
      <c r="P313" s="226">
        <f>SUM(H313*'Outside M25 '!$L$30+'Outside M25 '!$L$34+'Postcodes tariff'!L313)</f>
        <v>245.78429295631531</v>
      </c>
      <c r="Q313" s="261">
        <f>SUM(H313*'Outside M25 '!$M$30+'Outside M25 '!$M$34+'Postcodes tariff'!L313)</f>
        <v>266.44165069088319</v>
      </c>
      <c r="R313" s="336"/>
      <c r="S313" s="336"/>
    </row>
    <row r="314" spans="1:19" s="263" customFormat="1" x14ac:dyDescent="0.25">
      <c r="A314" s="254" t="s">
        <v>2916</v>
      </c>
      <c r="B314" s="255"/>
      <c r="C314" s="256" t="s">
        <v>276</v>
      </c>
      <c r="D314" s="257">
        <v>51.435994999999998</v>
      </c>
      <c r="E314" s="257">
        <v>-2.5651649999999999</v>
      </c>
      <c r="F314" s="459">
        <v>1</v>
      </c>
      <c r="G314" s="459">
        <v>1</v>
      </c>
      <c r="H314" s="258">
        <v>106.5</v>
      </c>
      <c r="I314" s="259">
        <f>SUM(H314/'Search &amp; Variables'!$E$30)</f>
        <v>2.3666666666666667</v>
      </c>
      <c r="J314" s="259">
        <f t="shared" si="59"/>
        <v>4.7333333333333334</v>
      </c>
      <c r="K314" s="259">
        <f t="shared" si="60"/>
        <v>0.52592592592592591</v>
      </c>
      <c r="L314" s="226">
        <f t="shared" si="62"/>
        <v>0</v>
      </c>
      <c r="M314" s="257"/>
      <c r="N314" s="226">
        <f>SUM(H314*'Outside M25 '!$J$30+'Outside M25 '!$J$34+'Postcodes tariff'!L314)</f>
        <v>196.68147192735043</v>
      </c>
      <c r="O314" s="226">
        <f>SUM(H314*'Outside M25 '!$K$30+'Outside M25 '!$K$34+'Postcodes tariff'!L314)</f>
        <v>216.63650583475783</v>
      </c>
      <c r="P314" s="226">
        <f>SUM(H314*'Outside M25 '!$L$30+'Outside M25 '!$L$34+'Postcodes tariff'!L314)</f>
        <v>239.03970333105417</v>
      </c>
      <c r="Q314" s="261">
        <f>SUM(H314*'Outside M25 '!$M$30+'Outside M25 '!$M$34+'Postcodes tariff'!L314)</f>
        <v>259.08835142735046</v>
      </c>
      <c r="R314" s="336"/>
      <c r="S314" s="336"/>
    </row>
    <row r="315" spans="1:19" s="263" customFormat="1" x14ac:dyDescent="0.25">
      <c r="A315" s="254" t="s">
        <v>2916</v>
      </c>
      <c r="B315" s="255"/>
      <c r="C315" s="256" t="s">
        <v>277</v>
      </c>
      <c r="D315" s="257">
        <v>51.339028999999996</v>
      </c>
      <c r="E315" s="257">
        <v>-2.6948310000000002</v>
      </c>
      <c r="F315" s="459">
        <v>1</v>
      </c>
      <c r="G315" s="459">
        <v>1</v>
      </c>
      <c r="H315" s="258">
        <v>117.1</v>
      </c>
      <c r="I315" s="259">
        <f>SUM(H315/'Search &amp; Variables'!$E$30)</f>
        <v>2.6022222222222222</v>
      </c>
      <c r="J315" s="259">
        <f t="shared" si="59"/>
        <v>5.2044444444444444</v>
      </c>
      <c r="K315" s="259">
        <f t="shared" si="60"/>
        <v>0.57827160493827157</v>
      </c>
      <c r="L315" s="226">
        <f t="shared" si="62"/>
        <v>0</v>
      </c>
      <c r="M315" s="257"/>
      <c r="N315" s="226">
        <f>SUM(H315*'Outside M25 '!$J$30+'Outside M25 '!$J$34+'Postcodes tariff'!L315)</f>
        <v>213.33317601595442</v>
      </c>
      <c r="O315" s="226">
        <f>SUM(H315*'Outside M25 '!$K$30+'Outside M25 '!$K$34+'Postcodes tariff'!L315)</f>
        <v>235.09135282583094</v>
      </c>
      <c r="P315" s="226">
        <f>SUM(H315*'Outside M25 '!$L$30+'Outside M25 '!$L$34+'Postcodes tariff'!L315)</f>
        <v>259.46617476755938</v>
      </c>
      <c r="Q315" s="261">
        <f>SUM(H315*'Outside M25 '!$M$30+'Outside M25 '!$M$34+'Postcodes tariff'!L315)</f>
        <v>281.35834348262108</v>
      </c>
      <c r="R315" s="336"/>
      <c r="S315" s="336"/>
    </row>
    <row r="316" spans="1:19" s="263" customFormat="1" x14ac:dyDescent="0.25">
      <c r="A316" s="254" t="s">
        <v>2916</v>
      </c>
      <c r="B316" s="255"/>
      <c r="C316" s="256" t="s">
        <v>278</v>
      </c>
      <c r="D316" s="257">
        <v>51.421999999999997</v>
      </c>
      <c r="E316" s="257">
        <v>-2.6509999999999998</v>
      </c>
      <c r="F316" s="459">
        <v>1</v>
      </c>
      <c r="G316" s="459">
        <v>1</v>
      </c>
      <c r="H316" s="258">
        <v>111.4</v>
      </c>
      <c r="I316" s="259">
        <f>SUM(H316/'Search &amp; Variables'!$E$30)</f>
        <v>2.4755555555555557</v>
      </c>
      <c r="J316" s="259">
        <f t="shared" si="59"/>
        <v>4.9511111111111115</v>
      </c>
      <c r="K316" s="259">
        <f t="shared" si="60"/>
        <v>0.55012345679012353</v>
      </c>
      <c r="L316" s="226">
        <f t="shared" si="62"/>
        <v>0</v>
      </c>
      <c r="M316" s="257"/>
      <c r="N316" s="226">
        <f>SUM(H316*'Outside M25 '!$J$30+'Outside M25 '!$J$34+'Postcodes tariff'!L316)</f>
        <v>204.37895777962964</v>
      </c>
      <c r="O316" s="226">
        <f>SUM(H316*'Outside M25 '!$K$30+'Outside M25 '!$K$34+'Postcodes tariff'!L316)</f>
        <v>225.16752000987654</v>
      </c>
      <c r="P316" s="226">
        <f>SUM(H316*'Outside M25 '!$L$30+'Outside M25 '!$L$34+'Postcodes tariff'!L316)</f>
        <v>248.48212880641981</v>
      </c>
      <c r="Q316" s="261">
        <f>SUM(H316*'Outside M25 '!$M$30+'Outside M25 '!$M$34+'Postcodes tariff'!L316)</f>
        <v>269.38297039629634</v>
      </c>
      <c r="R316" s="336"/>
      <c r="S316" s="336"/>
    </row>
    <row r="317" spans="1:19" s="263" customFormat="1" x14ac:dyDescent="0.25">
      <c r="A317" s="254" t="s">
        <v>2916</v>
      </c>
      <c r="B317" s="255"/>
      <c r="C317" s="256" t="s">
        <v>279</v>
      </c>
      <c r="D317" s="257">
        <v>51.420442999999999</v>
      </c>
      <c r="E317" s="257">
        <v>-2.732437</v>
      </c>
      <c r="F317" s="459">
        <v>1</v>
      </c>
      <c r="G317" s="459">
        <v>1</v>
      </c>
      <c r="H317" s="258">
        <v>112.3</v>
      </c>
      <c r="I317" s="259">
        <f>SUM(H317/'Search &amp; Variables'!$E$30)</f>
        <v>2.4955555555555553</v>
      </c>
      <c r="J317" s="259">
        <f t="shared" si="59"/>
        <v>4.9911111111111106</v>
      </c>
      <c r="K317" s="259">
        <f t="shared" si="60"/>
        <v>0.55456790123456789</v>
      </c>
      <c r="L317" s="226">
        <f t="shared" si="62"/>
        <v>0</v>
      </c>
      <c r="M317" s="257"/>
      <c r="N317" s="226">
        <f>SUM(H317*'Outside M25 '!$J$30+'Outside M25 '!$J$34+'Postcodes tariff'!L317)</f>
        <v>205.7927817116809</v>
      </c>
      <c r="O317" s="226">
        <f>SUM(H317*'Outside M25 '!$K$30+'Outside M25 '!$K$34+'Postcodes tariff'!L317)</f>
        <v>226.73444098081669</v>
      </c>
      <c r="P317" s="226">
        <f>SUM(H317*'Outside M25 '!$L$30+'Outside M25 '!$L$34+'Postcodes tariff'!L317)</f>
        <v>250.2164518529155</v>
      </c>
      <c r="Q317" s="261">
        <f>SUM(H317*'Outside M25 '!$M$30+'Outside M25 '!$M$34+'Postcodes tariff'!L317)</f>
        <v>271.27381877834762</v>
      </c>
      <c r="R317" s="336"/>
      <c r="S317" s="336"/>
    </row>
    <row r="318" spans="1:19" s="263" customFormat="1" x14ac:dyDescent="0.25">
      <c r="A318" s="254" t="s">
        <v>2916</v>
      </c>
      <c r="B318" s="255"/>
      <c r="C318" s="256" t="s">
        <v>280</v>
      </c>
      <c r="D318" s="257">
        <v>51.374679999999998</v>
      </c>
      <c r="E318" s="257">
        <v>-2.8091590000000002</v>
      </c>
      <c r="F318" s="459">
        <v>1</v>
      </c>
      <c r="G318" s="459">
        <v>1</v>
      </c>
      <c r="H318" s="258">
        <v>122.7</v>
      </c>
      <c r="I318" s="259">
        <f>SUM(H318/'Search &amp; Variables'!$E$30)</f>
        <v>2.7266666666666666</v>
      </c>
      <c r="J318" s="259">
        <f t="shared" si="59"/>
        <v>5.4533333333333331</v>
      </c>
      <c r="K318" s="259">
        <f t="shared" si="60"/>
        <v>0.60592592592592587</v>
      </c>
      <c r="L318" s="226">
        <f t="shared" si="62"/>
        <v>0</v>
      </c>
      <c r="M318" s="257"/>
      <c r="N318" s="226">
        <f>SUM(H318*'Outside M25 '!$J$30+'Outside M25 '!$J$34+'Postcodes tariff'!L318)</f>
        <v>222.1303027042735</v>
      </c>
      <c r="O318" s="226">
        <f>SUM(H318*'Outside M25 '!$K$30+'Outside M25 '!$K$34+'Postcodes tariff'!L318)</f>
        <v>244.8410833116809</v>
      </c>
      <c r="P318" s="226">
        <f>SUM(H318*'Outside M25 '!$L$30+'Outside M25 '!$L$34+'Postcodes tariff'!L318)</f>
        <v>270.25751816797725</v>
      </c>
      <c r="Q318" s="261">
        <f>SUM(H318*'Outside M25 '!$M$30+'Outside M25 '!$M$34+'Postcodes tariff'!L318)</f>
        <v>293.12362230427351</v>
      </c>
      <c r="R318" s="336"/>
      <c r="S318" s="336"/>
    </row>
    <row r="319" spans="1:19" s="263" customFormat="1" x14ac:dyDescent="0.25">
      <c r="A319" s="254" t="s">
        <v>2916</v>
      </c>
      <c r="B319" s="255"/>
      <c r="C319" s="256" t="s">
        <v>281</v>
      </c>
      <c r="D319" s="257">
        <v>51.463825</v>
      </c>
      <c r="E319" s="257">
        <v>-2.5499000000000001</v>
      </c>
      <c r="F319" s="459">
        <v>1</v>
      </c>
      <c r="G319" s="459">
        <v>1</v>
      </c>
      <c r="H319" s="258">
        <v>103.9</v>
      </c>
      <c r="I319" s="259">
        <f>SUM(H319/'Search &amp; Variables'!$E$30)</f>
        <v>2.3088888888888892</v>
      </c>
      <c r="J319" s="259">
        <f t="shared" si="59"/>
        <v>4.6177777777777784</v>
      </c>
      <c r="K319" s="259">
        <f t="shared" si="60"/>
        <v>0.51308641975308644</v>
      </c>
      <c r="L319" s="226">
        <f t="shared" si="62"/>
        <v>0</v>
      </c>
      <c r="M319" s="257"/>
      <c r="N319" s="226">
        <f>SUM(H319*'Outside M25 '!$J$30+'Outside M25 '!$J$34+'Postcodes tariff'!L319)</f>
        <v>192.59709167920229</v>
      </c>
      <c r="O319" s="226">
        <f>SUM(H319*'Outside M25 '!$K$30+'Outside M25 '!$K$34+'Postcodes tariff'!L319)</f>
        <v>212.10984525204179</v>
      </c>
      <c r="P319" s="226">
        <f>SUM(H319*'Outside M25 '!$L$30+'Outside M25 '!$L$34+'Postcodes tariff'!L319)</f>
        <v>234.02943675228875</v>
      </c>
      <c r="Q319" s="261">
        <f>SUM(H319*'Outside M25 '!$M$30+'Outside M25 '!$M$34+'Postcodes tariff'!L319)</f>
        <v>253.625900545869</v>
      </c>
      <c r="R319" s="336"/>
      <c r="S319" s="336"/>
    </row>
    <row r="320" spans="1:19" s="263" customFormat="1" x14ac:dyDescent="0.25">
      <c r="A320" s="254" t="s">
        <v>2916</v>
      </c>
      <c r="B320" s="255"/>
      <c r="C320" s="256" t="s">
        <v>282</v>
      </c>
      <c r="D320" s="257">
        <v>51.473759000000001</v>
      </c>
      <c r="E320" s="257">
        <v>-2.597623</v>
      </c>
      <c r="F320" s="459">
        <v>1</v>
      </c>
      <c r="G320" s="459">
        <v>1</v>
      </c>
      <c r="H320" s="258">
        <v>105.2</v>
      </c>
      <c r="I320" s="259">
        <f>SUM(H320/'Search &amp; Variables'!$E$30)</f>
        <v>2.3377777777777777</v>
      </c>
      <c r="J320" s="259">
        <f t="shared" si="59"/>
        <v>4.6755555555555555</v>
      </c>
      <c r="K320" s="259">
        <f t="shared" si="60"/>
        <v>0.51950617283950618</v>
      </c>
      <c r="L320" s="226">
        <f t="shared" si="62"/>
        <v>0</v>
      </c>
      <c r="M320" s="257"/>
      <c r="N320" s="226">
        <f>SUM(H320*'Outside M25 '!$J$30+'Outside M25 '!$J$34+'Postcodes tariff'!L320)</f>
        <v>194.63928180327636</v>
      </c>
      <c r="O320" s="226">
        <f>SUM(H320*'Outside M25 '!$K$30+'Outside M25 '!$K$34+'Postcodes tariff'!L320)</f>
        <v>214.37317554339981</v>
      </c>
      <c r="P320" s="226">
        <f>SUM(H320*'Outside M25 '!$L$30+'Outside M25 '!$L$34+'Postcodes tariff'!L320)</f>
        <v>236.53457004167146</v>
      </c>
      <c r="Q320" s="261">
        <f>SUM(H320*'Outside M25 '!$M$30+'Outside M25 '!$M$34+'Postcodes tariff'!L320)</f>
        <v>256.35712598660973</v>
      </c>
      <c r="R320" s="336"/>
      <c r="S320" s="336"/>
    </row>
    <row r="321" spans="1:19" s="263" customFormat="1" x14ac:dyDescent="0.25">
      <c r="A321" s="254" t="s">
        <v>2916</v>
      </c>
      <c r="B321" s="255"/>
      <c r="C321" s="256" t="s">
        <v>283</v>
      </c>
      <c r="D321" s="257">
        <v>51.486629000000001</v>
      </c>
      <c r="E321" s="257">
        <v>-2.5802360000000002</v>
      </c>
      <c r="F321" s="459">
        <v>1</v>
      </c>
      <c r="G321" s="459">
        <v>1</v>
      </c>
      <c r="H321" s="258">
        <v>104</v>
      </c>
      <c r="I321" s="259">
        <f>SUM(H321/'Search &amp; Variables'!$E$30)</f>
        <v>2.3111111111111109</v>
      </c>
      <c r="J321" s="259">
        <f t="shared" si="59"/>
        <v>4.6222222222222218</v>
      </c>
      <c r="K321" s="259">
        <f t="shared" si="60"/>
        <v>0.51358024691358017</v>
      </c>
      <c r="L321" s="226">
        <f t="shared" si="62"/>
        <v>0</v>
      </c>
      <c r="M321" s="257"/>
      <c r="N321" s="226">
        <f>SUM(H321*'Outside M25 '!$J$30+'Outside M25 '!$J$34+'Postcodes tariff'!L321)</f>
        <v>192.75418322720799</v>
      </c>
      <c r="O321" s="226">
        <f>SUM(H321*'Outside M25 '!$K$30+'Outside M25 '!$K$34+'Postcodes tariff'!L321)</f>
        <v>212.28394758214623</v>
      </c>
      <c r="P321" s="226">
        <f>SUM(H321*'Outside M25 '!$L$30+'Outside M25 '!$L$34+'Postcodes tariff'!L321)</f>
        <v>234.22213931301047</v>
      </c>
      <c r="Q321" s="261">
        <f>SUM(H321*'Outside M25 '!$M$30+'Outside M25 '!$M$34+'Postcodes tariff'!L321)</f>
        <v>253.83599481054131</v>
      </c>
      <c r="R321" s="336"/>
      <c r="S321" s="336"/>
    </row>
    <row r="322" spans="1:19" s="263" customFormat="1" x14ac:dyDescent="0.25">
      <c r="A322" s="254" t="s">
        <v>2916</v>
      </c>
      <c r="B322" s="255"/>
      <c r="C322" s="256" t="s">
        <v>284</v>
      </c>
      <c r="D322" s="257">
        <v>51.45552</v>
      </c>
      <c r="E322" s="257">
        <v>-2.655662</v>
      </c>
      <c r="F322" s="459">
        <v>1</v>
      </c>
      <c r="G322" s="459">
        <v>1</v>
      </c>
      <c r="H322" s="258">
        <v>114.3</v>
      </c>
      <c r="I322" s="259">
        <f>SUM(H322/'Search &amp; Variables'!$E$30)</f>
        <v>2.54</v>
      </c>
      <c r="J322" s="259">
        <f t="shared" si="59"/>
        <v>5.08</v>
      </c>
      <c r="K322" s="259">
        <f t="shared" si="60"/>
        <v>0.56444444444444442</v>
      </c>
      <c r="L322" s="226">
        <f t="shared" si="62"/>
        <v>0</v>
      </c>
      <c r="M322" s="257"/>
      <c r="N322" s="226">
        <f>SUM(H322*'Outside M25 '!$J$30+'Outside M25 '!$J$34+'Postcodes tariff'!L322)</f>
        <v>208.93461267179487</v>
      </c>
      <c r="O322" s="226">
        <f>SUM(H322*'Outside M25 '!$K$30+'Outside M25 '!$K$34+'Postcodes tariff'!L322)</f>
        <v>230.21648758290596</v>
      </c>
      <c r="P322" s="226">
        <f>SUM(H322*'Outside M25 '!$L$30+'Outside M25 '!$L$34+'Postcodes tariff'!L322)</f>
        <v>254.07050306735044</v>
      </c>
      <c r="Q322" s="261">
        <f>SUM(H322*'Outside M25 '!$M$30+'Outside M25 '!$M$34+'Postcodes tariff'!L322)</f>
        <v>275.47570407179489</v>
      </c>
      <c r="R322" s="336"/>
      <c r="S322" s="336"/>
    </row>
    <row r="323" spans="1:19" s="263" customFormat="1" x14ac:dyDescent="0.25">
      <c r="A323" s="254" t="s">
        <v>2916</v>
      </c>
      <c r="B323" s="255"/>
      <c r="C323" s="256" t="s">
        <v>285</v>
      </c>
      <c r="D323" s="256">
        <v>51.485602</v>
      </c>
      <c r="E323" s="256">
        <v>-2.6214379999999999</v>
      </c>
      <c r="F323" s="460">
        <v>1</v>
      </c>
      <c r="G323" s="460">
        <v>1</v>
      </c>
      <c r="H323" s="264">
        <v>106.9</v>
      </c>
      <c r="I323" s="265">
        <f>SUM(H323/'Search &amp; Variables'!$E$30)</f>
        <v>2.3755555555555556</v>
      </c>
      <c r="J323" s="265">
        <f t="shared" si="59"/>
        <v>4.7511111111111113</v>
      </c>
      <c r="K323" s="265">
        <f t="shared" si="60"/>
        <v>0.52790123456790128</v>
      </c>
      <c r="L323" s="266">
        <f t="shared" si="62"/>
        <v>0</v>
      </c>
      <c r="M323" s="256"/>
      <c r="N323" s="266">
        <f>SUM(H323*'Outside M25 '!$J$30+'Outside M25 '!$J$34+'Postcodes tariff'!L323)</f>
        <v>197.30983811937324</v>
      </c>
      <c r="O323" s="266">
        <f>SUM(H323*'Outside M25 '!$K$30+'Outside M25 '!$K$34+'Postcodes tariff'!L323)</f>
        <v>217.3329151551757</v>
      </c>
      <c r="P323" s="266">
        <f>SUM(H323*'Outside M25 '!$L$30+'Outside M25 '!$L$34+'Postcodes tariff'!L323)</f>
        <v>239.81051357394117</v>
      </c>
      <c r="Q323" s="268">
        <f>SUM(H323*'Outside M25 '!$M$30+'Outside M25 '!$M$34+'Postcodes tariff'!L323)</f>
        <v>259.92872848603992</v>
      </c>
      <c r="R323" s="336"/>
      <c r="S323" s="336"/>
    </row>
    <row r="324" spans="1:19" s="263" customFormat="1" x14ac:dyDescent="0.25">
      <c r="A324" s="254"/>
      <c r="B324" s="255"/>
      <c r="C324" s="256"/>
      <c r="D324" s="256"/>
      <c r="E324" s="256"/>
      <c r="F324" s="460"/>
      <c r="G324" s="460"/>
      <c r="H324" s="264"/>
      <c r="I324" s="265"/>
      <c r="J324" s="265"/>
      <c r="K324" s="265"/>
      <c r="L324" s="266"/>
      <c r="M324" s="256"/>
      <c r="N324" s="266"/>
      <c r="O324" s="266"/>
      <c r="P324" s="266"/>
      <c r="Q324" s="268"/>
      <c r="R324" s="336"/>
      <c r="S324" s="336"/>
    </row>
    <row r="325" spans="1:19" s="243" customFormat="1" ht="16.5" thickBot="1" x14ac:dyDescent="0.3">
      <c r="A325" s="269" t="s">
        <v>2965</v>
      </c>
      <c r="B325" s="270"/>
      <c r="C325" s="270"/>
      <c r="D325" s="270"/>
      <c r="E325" s="270"/>
      <c r="F325" s="461"/>
      <c r="G325" s="461"/>
      <c r="H325" s="271">
        <f>AVERAGE(H287:H324)</f>
        <v>112.70270270270271</v>
      </c>
      <c r="I325" s="271">
        <f>AVERAGE(I287:I324)</f>
        <v>2.5045045045045042</v>
      </c>
      <c r="J325" s="271">
        <f>AVERAGE(J287:J324)</f>
        <v>5.0090090090090085</v>
      </c>
      <c r="K325" s="271">
        <f>AVERAGE(K287:K324)</f>
        <v>0.55655655655655667</v>
      </c>
      <c r="L325" s="272"/>
      <c r="M325" s="270"/>
      <c r="N325" s="274">
        <f>AVERAGE(N287:N323)</f>
        <v>206.42539362121738</v>
      </c>
      <c r="O325" s="274">
        <f>AVERAGE(O287:O323)</f>
        <v>227.43555576961577</v>
      </c>
      <c r="P325" s="274">
        <f>AVERAGE(P287:P323)</f>
        <v>250.99247027311927</v>
      </c>
      <c r="Q325" s="275">
        <f>AVERAGE(Q287:Q323)</f>
        <v>272.11987406040657</v>
      </c>
      <c r="R325" s="330"/>
      <c r="S325" s="330"/>
    </row>
    <row r="326" spans="1:19" s="263" customFormat="1" ht="16.5" thickBot="1" x14ac:dyDescent="0.3">
      <c r="A326" s="243"/>
      <c r="B326" s="243"/>
      <c r="F326" s="462"/>
      <c r="G326" s="462"/>
      <c r="H326" s="276"/>
      <c r="I326" s="277"/>
      <c r="J326" s="277"/>
      <c r="K326" s="277"/>
      <c r="L326" s="262"/>
      <c r="N326" s="262"/>
      <c r="O326" s="262"/>
      <c r="P326" s="262"/>
      <c r="Q326" s="262"/>
      <c r="R326" s="336"/>
      <c r="S326" s="336"/>
    </row>
    <row r="327" spans="1:19" s="243" customFormat="1" x14ac:dyDescent="0.25">
      <c r="A327" s="298" t="s">
        <v>2910</v>
      </c>
      <c r="B327" s="299"/>
      <c r="C327" s="299" t="s">
        <v>286</v>
      </c>
      <c r="D327" s="299">
        <v>54.601176000000002</v>
      </c>
      <c r="E327" s="299">
        <v>-5.9258540000000002</v>
      </c>
      <c r="F327" s="466">
        <v>1</v>
      </c>
      <c r="G327" s="466">
        <v>1</v>
      </c>
      <c r="H327" s="300">
        <v>432</v>
      </c>
      <c r="I327" s="301">
        <f>SUM(H327/'Search &amp; Variables'!$E$30)</f>
        <v>9.6</v>
      </c>
      <c r="J327" s="301">
        <f t="shared" ref="J327:J328" si="63">SUM(I327*2)</f>
        <v>19.2</v>
      </c>
      <c r="K327" s="301">
        <f t="shared" ref="K327:K328" si="64">SUM(J327/9)</f>
        <v>2.1333333333333333</v>
      </c>
      <c r="L327" s="302">
        <f t="shared" ref="L327:L328" si="65">IF(J327 &gt; 14,120,0)</f>
        <v>120</v>
      </c>
      <c r="M327" s="299"/>
      <c r="N327" s="302" t="s">
        <v>2911</v>
      </c>
      <c r="O327" s="302" t="s">
        <v>2911</v>
      </c>
      <c r="P327" s="302" t="s">
        <v>2911</v>
      </c>
      <c r="Q327" s="303" t="s">
        <v>2911</v>
      </c>
      <c r="R327" s="330"/>
      <c r="S327" s="330"/>
    </row>
    <row r="328" spans="1:19" s="263" customFormat="1" x14ac:dyDescent="0.25">
      <c r="A328" s="304" t="s">
        <v>2910</v>
      </c>
      <c r="B328" s="305"/>
      <c r="C328" s="306" t="s">
        <v>287</v>
      </c>
      <c r="D328" s="306">
        <v>54.558070000000001</v>
      </c>
      <c r="E328" s="306">
        <v>-5.9887569999999997</v>
      </c>
      <c r="F328" s="467">
        <v>1</v>
      </c>
      <c r="G328" s="467">
        <v>1</v>
      </c>
      <c r="H328" s="307">
        <v>432</v>
      </c>
      <c r="I328" s="308">
        <f>SUM(H328/'Search &amp; Variables'!$E$30)</f>
        <v>9.6</v>
      </c>
      <c r="J328" s="308">
        <f t="shared" si="63"/>
        <v>19.2</v>
      </c>
      <c r="K328" s="308">
        <f t="shared" si="64"/>
        <v>2.1333333333333333</v>
      </c>
      <c r="L328" s="309">
        <f t="shared" si="65"/>
        <v>120</v>
      </c>
      <c r="M328" s="306"/>
      <c r="N328" s="309" t="s">
        <v>2911</v>
      </c>
      <c r="O328" s="309" t="s">
        <v>2911</v>
      </c>
      <c r="P328" s="309" t="s">
        <v>2911</v>
      </c>
      <c r="Q328" s="310" t="s">
        <v>2911</v>
      </c>
      <c r="R328" s="336"/>
      <c r="S328" s="336"/>
    </row>
    <row r="329" spans="1:19" s="263" customFormat="1" x14ac:dyDescent="0.25">
      <c r="A329" s="304" t="s">
        <v>2910</v>
      </c>
      <c r="B329" s="305"/>
      <c r="C329" s="306" t="s">
        <v>288</v>
      </c>
      <c r="D329" s="306">
        <v>54.577624999999998</v>
      </c>
      <c r="E329" s="306">
        <v>-5.999892</v>
      </c>
      <c r="F329" s="467">
        <v>1</v>
      </c>
      <c r="G329" s="467">
        <v>1</v>
      </c>
      <c r="H329" s="307">
        <v>432</v>
      </c>
      <c r="I329" s="308">
        <f>SUM(H329/'Search &amp; Variables'!$E$30)</f>
        <v>9.6</v>
      </c>
      <c r="J329" s="308">
        <f t="shared" ref="J329:J392" si="66">SUM(I329*2)</f>
        <v>19.2</v>
      </c>
      <c r="K329" s="308">
        <f t="shared" ref="K329:K392" si="67">SUM(J329/9)</f>
        <v>2.1333333333333333</v>
      </c>
      <c r="L329" s="309">
        <f t="shared" ref="L329:L392" si="68">IF(J329 &gt; 14,120,0)</f>
        <v>120</v>
      </c>
      <c r="M329" s="306"/>
      <c r="N329" s="309" t="s">
        <v>2911</v>
      </c>
      <c r="O329" s="309" t="s">
        <v>2911</v>
      </c>
      <c r="P329" s="309" t="s">
        <v>2911</v>
      </c>
      <c r="Q329" s="310" t="s">
        <v>2911</v>
      </c>
      <c r="R329" s="336"/>
      <c r="S329" s="336"/>
    </row>
    <row r="330" spans="1:19" s="263" customFormat="1" x14ac:dyDescent="0.25">
      <c r="A330" s="304" t="s">
        <v>2910</v>
      </c>
      <c r="B330" s="305"/>
      <c r="C330" s="306" t="s">
        <v>289</v>
      </c>
      <c r="D330" s="306">
        <v>54.587395000000001</v>
      </c>
      <c r="E330" s="306">
        <v>-5.9664109999999999</v>
      </c>
      <c r="F330" s="467">
        <v>1</v>
      </c>
      <c r="G330" s="467">
        <v>1</v>
      </c>
      <c r="H330" s="307">
        <v>432</v>
      </c>
      <c r="I330" s="308">
        <f>SUM(H330/'Search &amp; Variables'!$E$30)</f>
        <v>9.6</v>
      </c>
      <c r="J330" s="308">
        <f t="shared" si="66"/>
        <v>19.2</v>
      </c>
      <c r="K330" s="308">
        <f t="shared" si="67"/>
        <v>2.1333333333333333</v>
      </c>
      <c r="L330" s="309">
        <f t="shared" si="68"/>
        <v>120</v>
      </c>
      <c r="M330" s="306"/>
      <c r="N330" s="309" t="s">
        <v>2911</v>
      </c>
      <c r="O330" s="309" t="s">
        <v>2911</v>
      </c>
      <c r="P330" s="309" t="s">
        <v>2911</v>
      </c>
      <c r="Q330" s="310" t="s">
        <v>2911</v>
      </c>
      <c r="R330" s="336"/>
      <c r="S330" s="336"/>
    </row>
    <row r="331" spans="1:19" s="263" customFormat="1" x14ac:dyDescent="0.25">
      <c r="A331" s="304" t="s">
        <v>2910</v>
      </c>
      <c r="B331" s="305"/>
      <c r="C331" s="306" t="s">
        <v>290</v>
      </c>
      <c r="D331" s="306">
        <v>54.610526</v>
      </c>
      <c r="E331" s="306">
        <v>-5.96251</v>
      </c>
      <c r="F331" s="467">
        <v>1</v>
      </c>
      <c r="G331" s="467">
        <v>1</v>
      </c>
      <c r="H331" s="307">
        <v>432</v>
      </c>
      <c r="I331" s="308">
        <f>SUM(H331/'Search &amp; Variables'!$E$30)</f>
        <v>9.6</v>
      </c>
      <c r="J331" s="308">
        <f t="shared" si="66"/>
        <v>19.2</v>
      </c>
      <c r="K331" s="308">
        <f t="shared" si="67"/>
        <v>2.1333333333333333</v>
      </c>
      <c r="L331" s="309">
        <f t="shared" si="68"/>
        <v>120</v>
      </c>
      <c r="M331" s="306"/>
      <c r="N331" s="309" t="s">
        <v>2911</v>
      </c>
      <c r="O331" s="309" t="s">
        <v>2911</v>
      </c>
      <c r="P331" s="309" t="s">
        <v>2911</v>
      </c>
      <c r="Q331" s="310" t="s">
        <v>2911</v>
      </c>
      <c r="R331" s="336"/>
      <c r="S331" s="336"/>
    </row>
    <row r="332" spans="1:19" s="263" customFormat="1" x14ac:dyDescent="0.25">
      <c r="A332" s="304" t="s">
        <v>2910</v>
      </c>
      <c r="B332" s="305"/>
      <c r="C332" s="306" t="s">
        <v>291</v>
      </c>
      <c r="D332" s="306">
        <v>54.631354999999999</v>
      </c>
      <c r="E332" s="306">
        <v>-5.9966929999999996</v>
      </c>
      <c r="F332" s="467">
        <v>1</v>
      </c>
      <c r="G332" s="467">
        <v>1</v>
      </c>
      <c r="H332" s="307">
        <v>432</v>
      </c>
      <c r="I332" s="308">
        <f>SUM(H332/'Search &amp; Variables'!$E$30)</f>
        <v>9.6</v>
      </c>
      <c r="J332" s="308">
        <f t="shared" si="66"/>
        <v>19.2</v>
      </c>
      <c r="K332" s="308">
        <f t="shared" si="67"/>
        <v>2.1333333333333333</v>
      </c>
      <c r="L332" s="309">
        <f t="shared" si="68"/>
        <v>120</v>
      </c>
      <c r="M332" s="306"/>
      <c r="N332" s="309" t="s">
        <v>2911</v>
      </c>
      <c r="O332" s="309" t="s">
        <v>2911</v>
      </c>
      <c r="P332" s="309" t="s">
        <v>2911</v>
      </c>
      <c r="Q332" s="310" t="s">
        <v>2911</v>
      </c>
      <c r="R332" s="336"/>
      <c r="S332" s="336"/>
    </row>
    <row r="333" spans="1:19" s="263" customFormat="1" x14ac:dyDescent="0.25">
      <c r="A333" s="304" t="s">
        <v>2910</v>
      </c>
      <c r="B333" s="305"/>
      <c r="C333" s="306" t="s">
        <v>292</v>
      </c>
      <c r="D333" s="306">
        <v>54.639727000000001</v>
      </c>
      <c r="E333" s="306">
        <v>-5.94435</v>
      </c>
      <c r="F333" s="467">
        <v>1</v>
      </c>
      <c r="G333" s="467">
        <v>1</v>
      </c>
      <c r="H333" s="307">
        <v>432</v>
      </c>
      <c r="I333" s="308">
        <f>SUM(H333/'Search &amp; Variables'!$E$30)</f>
        <v>9.6</v>
      </c>
      <c r="J333" s="308">
        <f t="shared" si="66"/>
        <v>19.2</v>
      </c>
      <c r="K333" s="308">
        <f t="shared" si="67"/>
        <v>2.1333333333333333</v>
      </c>
      <c r="L333" s="309">
        <f t="shared" si="68"/>
        <v>120</v>
      </c>
      <c r="M333" s="306"/>
      <c r="N333" s="309" t="s">
        <v>2911</v>
      </c>
      <c r="O333" s="309" t="s">
        <v>2911</v>
      </c>
      <c r="P333" s="309" t="s">
        <v>2911</v>
      </c>
      <c r="Q333" s="310" t="s">
        <v>2911</v>
      </c>
      <c r="R333" s="336"/>
      <c r="S333" s="336"/>
    </row>
    <row r="334" spans="1:19" s="263" customFormat="1" x14ac:dyDescent="0.25">
      <c r="A334" s="304" t="s">
        <v>2910</v>
      </c>
      <c r="B334" s="305"/>
      <c r="C334" s="306" t="s">
        <v>293</v>
      </c>
      <c r="D334" s="306">
        <v>54.594315999999999</v>
      </c>
      <c r="E334" s="306">
        <v>-5.7943189999999998</v>
      </c>
      <c r="F334" s="467">
        <v>1</v>
      </c>
      <c r="G334" s="467">
        <v>1</v>
      </c>
      <c r="H334" s="307">
        <v>432</v>
      </c>
      <c r="I334" s="308">
        <f>SUM(H334/'Search &amp; Variables'!$E$30)</f>
        <v>9.6</v>
      </c>
      <c r="J334" s="308">
        <f t="shared" si="66"/>
        <v>19.2</v>
      </c>
      <c r="K334" s="308">
        <f t="shared" si="67"/>
        <v>2.1333333333333333</v>
      </c>
      <c r="L334" s="309">
        <f t="shared" si="68"/>
        <v>120</v>
      </c>
      <c r="M334" s="306"/>
      <c r="N334" s="309" t="s">
        <v>2911</v>
      </c>
      <c r="O334" s="309" t="s">
        <v>2911</v>
      </c>
      <c r="P334" s="309" t="s">
        <v>2911</v>
      </c>
      <c r="Q334" s="310" t="s">
        <v>2911</v>
      </c>
      <c r="R334" s="336"/>
      <c r="S334" s="336"/>
    </row>
    <row r="335" spans="1:19" s="263" customFormat="1" x14ac:dyDescent="0.25">
      <c r="A335" s="304" t="s">
        <v>2910</v>
      </c>
      <c r="B335" s="305"/>
      <c r="C335" s="306" t="s">
        <v>294</v>
      </c>
      <c r="D335" s="306">
        <v>54.563774000000002</v>
      </c>
      <c r="E335" s="306">
        <v>-6.0227769999999996</v>
      </c>
      <c r="F335" s="467">
        <v>1</v>
      </c>
      <c r="G335" s="467">
        <v>1</v>
      </c>
      <c r="H335" s="307">
        <v>432</v>
      </c>
      <c r="I335" s="308">
        <f>SUM(H335/'Search &amp; Variables'!$E$30)</f>
        <v>9.6</v>
      </c>
      <c r="J335" s="308">
        <f t="shared" si="66"/>
        <v>19.2</v>
      </c>
      <c r="K335" s="308">
        <f t="shared" si="67"/>
        <v>2.1333333333333333</v>
      </c>
      <c r="L335" s="309">
        <f t="shared" si="68"/>
        <v>120</v>
      </c>
      <c r="M335" s="306"/>
      <c r="N335" s="309" t="s">
        <v>2911</v>
      </c>
      <c r="O335" s="309" t="s">
        <v>2911</v>
      </c>
      <c r="P335" s="309" t="s">
        <v>2911</v>
      </c>
      <c r="Q335" s="310" t="s">
        <v>2911</v>
      </c>
      <c r="R335" s="336"/>
      <c r="S335" s="336"/>
    </row>
    <row r="336" spans="1:19" s="263" customFormat="1" x14ac:dyDescent="0.25">
      <c r="A336" s="304" t="s">
        <v>2910</v>
      </c>
      <c r="B336" s="305"/>
      <c r="C336" s="306" t="s">
        <v>295</v>
      </c>
      <c r="D336" s="306">
        <v>54.641514000000001</v>
      </c>
      <c r="E336" s="306">
        <v>-5.8089069999999996</v>
      </c>
      <c r="F336" s="467">
        <v>1</v>
      </c>
      <c r="G336" s="467">
        <v>1</v>
      </c>
      <c r="H336" s="307">
        <v>432</v>
      </c>
      <c r="I336" s="308">
        <f>SUM(H336/'Search &amp; Variables'!$E$30)</f>
        <v>9.6</v>
      </c>
      <c r="J336" s="308">
        <f t="shared" si="66"/>
        <v>19.2</v>
      </c>
      <c r="K336" s="308">
        <f t="shared" si="67"/>
        <v>2.1333333333333333</v>
      </c>
      <c r="L336" s="309">
        <f t="shared" si="68"/>
        <v>120</v>
      </c>
      <c r="M336" s="306"/>
      <c r="N336" s="309" t="s">
        <v>2911</v>
      </c>
      <c r="O336" s="309" t="s">
        <v>2911</v>
      </c>
      <c r="P336" s="309" t="s">
        <v>2911</v>
      </c>
      <c r="Q336" s="310" t="s">
        <v>2911</v>
      </c>
      <c r="R336" s="336"/>
      <c r="S336" s="336"/>
    </row>
    <row r="337" spans="1:19" s="263" customFormat="1" x14ac:dyDescent="0.25">
      <c r="A337" s="304" t="s">
        <v>2910</v>
      </c>
      <c r="B337" s="305"/>
      <c r="C337" s="306" t="s">
        <v>296</v>
      </c>
      <c r="D337" s="306">
        <v>54.64479</v>
      </c>
      <c r="E337" s="306">
        <v>-5.6683960000000004</v>
      </c>
      <c r="F337" s="467">
        <v>1</v>
      </c>
      <c r="G337" s="467">
        <v>1</v>
      </c>
      <c r="H337" s="307">
        <v>432</v>
      </c>
      <c r="I337" s="308">
        <f>SUM(H337/'Search &amp; Variables'!$E$30)</f>
        <v>9.6</v>
      </c>
      <c r="J337" s="308">
        <f t="shared" si="66"/>
        <v>19.2</v>
      </c>
      <c r="K337" s="308">
        <f t="shared" si="67"/>
        <v>2.1333333333333333</v>
      </c>
      <c r="L337" s="309">
        <f t="shared" si="68"/>
        <v>120</v>
      </c>
      <c r="M337" s="306"/>
      <c r="N337" s="309" t="s">
        <v>2911</v>
      </c>
      <c r="O337" s="309" t="s">
        <v>2911</v>
      </c>
      <c r="P337" s="309" t="s">
        <v>2911</v>
      </c>
      <c r="Q337" s="310" t="s">
        <v>2911</v>
      </c>
      <c r="R337" s="336"/>
      <c r="S337" s="336"/>
    </row>
    <row r="338" spans="1:19" s="263" customFormat="1" x14ac:dyDescent="0.25">
      <c r="A338" s="304" t="s">
        <v>2910</v>
      </c>
      <c r="B338" s="305"/>
      <c r="C338" s="306" t="s">
        <v>297</v>
      </c>
      <c r="D338" s="306">
        <v>54.592745000000001</v>
      </c>
      <c r="E338" s="306">
        <v>-5.9294589999999996</v>
      </c>
      <c r="F338" s="467">
        <v>1</v>
      </c>
      <c r="G338" s="467">
        <v>1</v>
      </c>
      <c r="H338" s="307">
        <v>432</v>
      </c>
      <c r="I338" s="308">
        <f>SUM(H338/'Search &amp; Variables'!$E$30)</f>
        <v>9.6</v>
      </c>
      <c r="J338" s="308">
        <f t="shared" si="66"/>
        <v>19.2</v>
      </c>
      <c r="K338" s="308">
        <f t="shared" si="67"/>
        <v>2.1333333333333333</v>
      </c>
      <c r="L338" s="309">
        <f t="shared" si="68"/>
        <v>120</v>
      </c>
      <c r="M338" s="306"/>
      <c r="N338" s="309" t="s">
        <v>2911</v>
      </c>
      <c r="O338" s="309" t="s">
        <v>2911</v>
      </c>
      <c r="P338" s="309" t="s">
        <v>2911</v>
      </c>
      <c r="Q338" s="310" t="s">
        <v>2911</v>
      </c>
      <c r="R338" s="336"/>
      <c r="S338" s="336"/>
    </row>
    <row r="339" spans="1:19" s="263" customFormat="1" x14ac:dyDescent="0.25">
      <c r="A339" s="304" t="s">
        <v>2910</v>
      </c>
      <c r="B339" s="305"/>
      <c r="C339" s="306" t="s">
        <v>298</v>
      </c>
      <c r="D339" s="306">
        <v>54.655901999999998</v>
      </c>
      <c r="E339" s="306">
        <v>-5.6641779999999997</v>
      </c>
      <c r="F339" s="467">
        <v>1</v>
      </c>
      <c r="G339" s="467">
        <v>1</v>
      </c>
      <c r="H339" s="307">
        <v>432</v>
      </c>
      <c r="I339" s="308">
        <f>SUM(H339/'Search &amp; Variables'!$E$30)</f>
        <v>9.6</v>
      </c>
      <c r="J339" s="308">
        <f t="shared" si="66"/>
        <v>19.2</v>
      </c>
      <c r="K339" s="308">
        <f t="shared" si="67"/>
        <v>2.1333333333333333</v>
      </c>
      <c r="L339" s="309">
        <f t="shared" si="68"/>
        <v>120</v>
      </c>
      <c r="M339" s="306"/>
      <c r="N339" s="309" t="s">
        <v>2911</v>
      </c>
      <c r="O339" s="309" t="s">
        <v>2911</v>
      </c>
      <c r="P339" s="309" t="s">
        <v>2911</v>
      </c>
      <c r="Q339" s="310" t="s">
        <v>2911</v>
      </c>
      <c r="R339" s="336"/>
      <c r="S339" s="336"/>
    </row>
    <row r="340" spans="1:19" s="263" customFormat="1" x14ac:dyDescent="0.25">
      <c r="A340" s="304" t="s">
        <v>2910</v>
      </c>
      <c r="B340" s="305"/>
      <c r="C340" s="306" t="s">
        <v>299</v>
      </c>
      <c r="D340" s="306">
        <v>54.637194999999998</v>
      </c>
      <c r="E340" s="306">
        <v>-5.5679189999999998</v>
      </c>
      <c r="F340" s="467">
        <v>1</v>
      </c>
      <c r="G340" s="467">
        <v>1</v>
      </c>
      <c r="H340" s="307">
        <v>432</v>
      </c>
      <c r="I340" s="308">
        <f>SUM(H340/'Search &amp; Variables'!$E$30)</f>
        <v>9.6</v>
      </c>
      <c r="J340" s="308">
        <f t="shared" si="66"/>
        <v>19.2</v>
      </c>
      <c r="K340" s="308">
        <f t="shared" si="67"/>
        <v>2.1333333333333333</v>
      </c>
      <c r="L340" s="309">
        <f t="shared" si="68"/>
        <v>120</v>
      </c>
      <c r="M340" s="306"/>
      <c r="N340" s="309" t="s">
        <v>2911</v>
      </c>
      <c r="O340" s="309" t="s">
        <v>2911</v>
      </c>
      <c r="P340" s="309" t="s">
        <v>2911</v>
      </c>
      <c r="Q340" s="310" t="s">
        <v>2911</v>
      </c>
      <c r="R340" s="336"/>
      <c r="S340" s="336"/>
    </row>
    <row r="341" spans="1:19" s="263" customFormat="1" x14ac:dyDescent="0.25">
      <c r="A341" s="304" t="s">
        <v>2910</v>
      </c>
      <c r="B341" s="305"/>
      <c r="C341" s="306" t="s">
        <v>300</v>
      </c>
      <c r="D341" s="306">
        <v>54.479396999999999</v>
      </c>
      <c r="E341" s="306">
        <v>-5.5401660000000001</v>
      </c>
      <c r="F341" s="467">
        <v>1</v>
      </c>
      <c r="G341" s="467">
        <v>1</v>
      </c>
      <c r="H341" s="307">
        <v>432</v>
      </c>
      <c r="I341" s="308">
        <f>SUM(H341/'Search &amp; Variables'!$E$30)</f>
        <v>9.6</v>
      </c>
      <c r="J341" s="308">
        <f t="shared" si="66"/>
        <v>19.2</v>
      </c>
      <c r="K341" s="308">
        <f t="shared" si="67"/>
        <v>2.1333333333333333</v>
      </c>
      <c r="L341" s="309">
        <f t="shared" si="68"/>
        <v>120</v>
      </c>
      <c r="M341" s="306"/>
      <c r="N341" s="309" t="s">
        <v>2911</v>
      </c>
      <c r="O341" s="309" t="s">
        <v>2911</v>
      </c>
      <c r="P341" s="309" t="s">
        <v>2911</v>
      </c>
      <c r="Q341" s="310" t="s">
        <v>2911</v>
      </c>
      <c r="R341" s="336"/>
      <c r="S341" s="336"/>
    </row>
    <row r="342" spans="1:19" s="263" customFormat="1" x14ac:dyDescent="0.25">
      <c r="A342" s="304" t="s">
        <v>2910</v>
      </c>
      <c r="B342" s="305"/>
      <c r="C342" s="306" t="s">
        <v>301</v>
      </c>
      <c r="D342" s="306">
        <v>54.539752999999997</v>
      </c>
      <c r="E342" s="306">
        <v>-5.7374869999999998</v>
      </c>
      <c r="F342" s="467">
        <v>1</v>
      </c>
      <c r="G342" s="467">
        <v>1</v>
      </c>
      <c r="H342" s="307">
        <v>432</v>
      </c>
      <c r="I342" s="308">
        <f>SUM(H342/'Search &amp; Variables'!$E$30)</f>
        <v>9.6</v>
      </c>
      <c r="J342" s="308">
        <f t="shared" si="66"/>
        <v>19.2</v>
      </c>
      <c r="K342" s="308">
        <f t="shared" si="67"/>
        <v>2.1333333333333333</v>
      </c>
      <c r="L342" s="309">
        <f t="shared" si="68"/>
        <v>120</v>
      </c>
      <c r="M342" s="306"/>
      <c r="N342" s="309" t="s">
        <v>2911</v>
      </c>
      <c r="O342" s="309" t="s">
        <v>2911</v>
      </c>
      <c r="P342" s="309" t="s">
        <v>2911</v>
      </c>
      <c r="Q342" s="310" t="s">
        <v>2911</v>
      </c>
      <c r="R342" s="336"/>
      <c r="S342" s="336"/>
    </row>
    <row r="343" spans="1:19" s="263" customFormat="1" x14ac:dyDescent="0.25">
      <c r="A343" s="304" t="s">
        <v>2910</v>
      </c>
      <c r="B343" s="305"/>
      <c r="C343" s="306" t="s">
        <v>302</v>
      </c>
      <c r="D343" s="306">
        <v>54.407120999999997</v>
      </c>
      <c r="E343" s="306">
        <v>-5.8767740000000002</v>
      </c>
      <c r="F343" s="467">
        <v>1</v>
      </c>
      <c r="G343" s="467">
        <v>1</v>
      </c>
      <c r="H343" s="307">
        <v>432</v>
      </c>
      <c r="I343" s="308">
        <f>SUM(H343/'Search &amp; Variables'!$E$30)</f>
        <v>9.6</v>
      </c>
      <c r="J343" s="308">
        <f t="shared" si="66"/>
        <v>19.2</v>
      </c>
      <c r="K343" s="308">
        <f t="shared" si="67"/>
        <v>2.1333333333333333</v>
      </c>
      <c r="L343" s="309">
        <f t="shared" si="68"/>
        <v>120</v>
      </c>
      <c r="M343" s="306"/>
      <c r="N343" s="309" t="s">
        <v>2911</v>
      </c>
      <c r="O343" s="309" t="s">
        <v>2911</v>
      </c>
      <c r="P343" s="309" t="s">
        <v>2911</v>
      </c>
      <c r="Q343" s="310" t="s">
        <v>2911</v>
      </c>
      <c r="R343" s="336"/>
      <c r="S343" s="336"/>
    </row>
    <row r="344" spans="1:19" s="263" customFormat="1" x14ac:dyDescent="0.25">
      <c r="A344" s="304" t="s">
        <v>2910</v>
      </c>
      <c r="B344" s="305"/>
      <c r="C344" s="306" t="s">
        <v>303</v>
      </c>
      <c r="D344" s="306">
        <v>54.378729</v>
      </c>
      <c r="E344" s="306">
        <v>-6.1123430000000001</v>
      </c>
      <c r="F344" s="467">
        <v>1</v>
      </c>
      <c r="G344" s="467">
        <v>1</v>
      </c>
      <c r="H344" s="307">
        <v>432</v>
      </c>
      <c r="I344" s="308">
        <f>SUM(H344/'Search &amp; Variables'!$E$30)</f>
        <v>9.6</v>
      </c>
      <c r="J344" s="308">
        <f t="shared" si="66"/>
        <v>19.2</v>
      </c>
      <c r="K344" s="308">
        <f t="shared" si="67"/>
        <v>2.1333333333333333</v>
      </c>
      <c r="L344" s="309">
        <f t="shared" si="68"/>
        <v>120</v>
      </c>
      <c r="M344" s="306"/>
      <c r="N344" s="309" t="s">
        <v>2911</v>
      </c>
      <c r="O344" s="309" t="s">
        <v>2911</v>
      </c>
      <c r="P344" s="309" t="s">
        <v>2911</v>
      </c>
      <c r="Q344" s="310" t="s">
        <v>2911</v>
      </c>
      <c r="R344" s="336"/>
      <c r="S344" s="336"/>
    </row>
    <row r="345" spans="1:19" s="263" customFormat="1" x14ac:dyDescent="0.25">
      <c r="A345" s="304" t="s">
        <v>2910</v>
      </c>
      <c r="B345" s="305"/>
      <c r="C345" s="306" t="s">
        <v>304</v>
      </c>
      <c r="D345" s="306">
        <v>54.448194999999998</v>
      </c>
      <c r="E345" s="306">
        <v>-6.0584860000000003</v>
      </c>
      <c r="F345" s="467">
        <v>1</v>
      </c>
      <c r="G345" s="467">
        <v>1</v>
      </c>
      <c r="H345" s="307">
        <v>432</v>
      </c>
      <c r="I345" s="308">
        <f>SUM(H345/'Search &amp; Variables'!$E$30)</f>
        <v>9.6</v>
      </c>
      <c r="J345" s="308">
        <f t="shared" si="66"/>
        <v>19.2</v>
      </c>
      <c r="K345" s="308">
        <f t="shared" si="67"/>
        <v>2.1333333333333333</v>
      </c>
      <c r="L345" s="309">
        <f t="shared" si="68"/>
        <v>120</v>
      </c>
      <c r="M345" s="306"/>
      <c r="N345" s="309" t="s">
        <v>2911</v>
      </c>
      <c r="O345" s="309" t="s">
        <v>2911</v>
      </c>
      <c r="P345" s="309" t="s">
        <v>2911</v>
      </c>
      <c r="Q345" s="310" t="s">
        <v>2911</v>
      </c>
      <c r="R345" s="336"/>
      <c r="S345" s="336"/>
    </row>
    <row r="346" spans="1:19" s="263" customFormat="1" x14ac:dyDescent="0.25">
      <c r="A346" s="304" t="s">
        <v>2910</v>
      </c>
      <c r="B346" s="305"/>
      <c r="C346" s="306" t="s">
        <v>305</v>
      </c>
      <c r="D346" s="306">
        <v>54.494517999999999</v>
      </c>
      <c r="E346" s="306">
        <v>-6.0112540000000001</v>
      </c>
      <c r="F346" s="467">
        <v>1</v>
      </c>
      <c r="G346" s="467">
        <v>1</v>
      </c>
      <c r="H346" s="307">
        <v>432</v>
      </c>
      <c r="I346" s="308">
        <f>SUM(H346/'Search &amp; Variables'!$E$30)</f>
        <v>9.6</v>
      </c>
      <c r="J346" s="308">
        <f t="shared" si="66"/>
        <v>19.2</v>
      </c>
      <c r="K346" s="308">
        <f t="shared" si="67"/>
        <v>2.1333333333333333</v>
      </c>
      <c r="L346" s="309">
        <f t="shared" si="68"/>
        <v>120</v>
      </c>
      <c r="M346" s="306"/>
      <c r="N346" s="309" t="s">
        <v>2911</v>
      </c>
      <c r="O346" s="309" t="s">
        <v>2911</v>
      </c>
      <c r="P346" s="309" t="s">
        <v>2911</v>
      </c>
      <c r="Q346" s="310" t="s">
        <v>2911</v>
      </c>
      <c r="R346" s="336"/>
      <c r="S346" s="336"/>
    </row>
    <row r="347" spans="1:19" s="263" customFormat="1" x14ac:dyDescent="0.25">
      <c r="A347" s="304" t="s">
        <v>2910</v>
      </c>
      <c r="B347" s="305"/>
      <c r="C347" s="306" t="s">
        <v>306</v>
      </c>
      <c r="D347" s="306">
        <v>54.539439999999999</v>
      </c>
      <c r="E347" s="306">
        <v>-6.1563319999999999</v>
      </c>
      <c r="F347" s="467">
        <v>1</v>
      </c>
      <c r="G347" s="467">
        <v>1</v>
      </c>
      <c r="H347" s="307">
        <v>432</v>
      </c>
      <c r="I347" s="308">
        <f>SUM(H347/'Search &amp; Variables'!$E$30)</f>
        <v>9.6</v>
      </c>
      <c r="J347" s="308">
        <f t="shared" si="66"/>
        <v>19.2</v>
      </c>
      <c r="K347" s="308">
        <f t="shared" si="67"/>
        <v>2.1333333333333333</v>
      </c>
      <c r="L347" s="309">
        <f t="shared" si="68"/>
        <v>120</v>
      </c>
      <c r="M347" s="306"/>
      <c r="N347" s="309" t="s">
        <v>2911</v>
      </c>
      <c r="O347" s="309" t="s">
        <v>2911</v>
      </c>
      <c r="P347" s="309" t="s">
        <v>2911</v>
      </c>
      <c r="Q347" s="310" t="s">
        <v>2911</v>
      </c>
      <c r="R347" s="336"/>
      <c r="S347" s="336"/>
    </row>
    <row r="348" spans="1:19" s="263" customFormat="1" x14ac:dyDescent="0.25">
      <c r="A348" s="304" t="s">
        <v>2910</v>
      </c>
      <c r="B348" s="305"/>
      <c r="C348" s="306" t="s">
        <v>307</v>
      </c>
      <c r="D348" s="306">
        <v>54.599378000000002</v>
      </c>
      <c r="E348" s="306">
        <v>-6.1775500000000001</v>
      </c>
      <c r="F348" s="467">
        <v>1</v>
      </c>
      <c r="G348" s="467">
        <v>1</v>
      </c>
      <c r="H348" s="307">
        <v>432</v>
      </c>
      <c r="I348" s="308">
        <f>SUM(H348/'Search &amp; Variables'!$E$30)</f>
        <v>9.6</v>
      </c>
      <c r="J348" s="308">
        <f t="shared" si="66"/>
        <v>19.2</v>
      </c>
      <c r="K348" s="308">
        <f t="shared" si="67"/>
        <v>2.1333333333333333</v>
      </c>
      <c r="L348" s="309">
        <f t="shared" si="68"/>
        <v>120</v>
      </c>
      <c r="M348" s="306"/>
      <c r="N348" s="309" t="s">
        <v>2911</v>
      </c>
      <c r="O348" s="309" t="s">
        <v>2911</v>
      </c>
      <c r="P348" s="309" t="s">
        <v>2911</v>
      </c>
      <c r="Q348" s="310" t="s">
        <v>2911</v>
      </c>
      <c r="R348" s="336"/>
      <c r="S348" s="336"/>
    </row>
    <row r="349" spans="1:19" s="263" customFormat="1" x14ac:dyDescent="0.25">
      <c r="A349" s="304" t="s">
        <v>2910</v>
      </c>
      <c r="B349" s="305"/>
      <c r="C349" s="306" t="s">
        <v>308</v>
      </c>
      <c r="D349" s="306">
        <v>54.617316000000002</v>
      </c>
      <c r="E349" s="306">
        <v>-5.8936729999999997</v>
      </c>
      <c r="F349" s="467">
        <v>1</v>
      </c>
      <c r="G349" s="467">
        <v>1</v>
      </c>
      <c r="H349" s="307">
        <v>432</v>
      </c>
      <c r="I349" s="308">
        <f>SUM(H349/'Search &amp; Variables'!$E$30)</f>
        <v>9.6</v>
      </c>
      <c r="J349" s="308">
        <f t="shared" si="66"/>
        <v>19.2</v>
      </c>
      <c r="K349" s="308">
        <f t="shared" si="67"/>
        <v>2.1333333333333333</v>
      </c>
      <c r="L349" s="309">
        <f t="shared" si="68"/>
        <v>120</v>
      </c>
      <c r="M349" s="306"/>
      <c r="N349" s="309" t="s">
        <v>2911</v>
      </c>
      <c r="O349" s="309" t="s">
        <v>2911</v>
      </c>
      <c r="P349" s="309" t="s">
        <v>2911</v>
      </c>
      <c r="Q349" s="310" t="s">
        <v>2911</v>
      </c>
      <c r="R349" s="336"/>
      <c r="S349" s="336"/>
    </row>
    <row r="350" spans="1:19" s="263" customFormat="1" x14ac:dyDescent="0.25">
      <c r="A350" s="304" t="s">
        <v>2910</v>
      </c>
      <c r="B350" s="305"/>
      <c r="C350" s="306" t="s">
        <v>309</v>
      </c>
      <c r="D350" s="306">
        <v>54.344104999999999</v>
      </c>
      <c r="E350" s="306">
        <v>-5.7157850000000003</v>
      </c>
      <c r="F350" s="467">
        <v>1</v>
      </c>
      <c r="G350" s="467">
        <v>1</v>
      </c>
      <c r="H350" s="307">
        <v>432</v>
      </c>
      <c r="I350" s="308">
        <f>SUM(H350/'Search &amp; Variables'!$E$30)</f>
        <v>9.6</v>
      </c>
      <c r="J350" s="308">
        <f t="shared" si="66"/>
        <v>19.2</v>
      </c>
      <c r="K350" s="308">
        <f t="shared" si="67"/>
        <v>2.1333333333333333</v>
      </c>
      <c r="L350" s="309">
        <f t="shared" si="68"/>
        <v>120</v>
      </c>
      <c r="M350" s="306"/>
      <c r="N350" s="309" t="s">
        <v>2911</v>
      </c>
      <c r="O350" s="309" t="s">
        <v>2911</v>
      </c>
      <c r="P350" s="309" t="s">
        <v>2911</v>
      </c>
      <c r="Q350" s="310" t="s">
        <v>2911</v>
      </c>
      <c r="R350" s="336"/>
      <c r="S350" s="336"/>
    </row>
    <row r="351" spans="1:19" s="263" customFormat="1" x14ac:dyDescent="0.25">
      <c r="A351" s="304" t="s">
        <v>2910</v>
      </c>
      <c r="B351" s="305"/>
      <c r="C351" s="306" t="s">
        <v>310</v>
      </c>
      <c r="D351" s="306">
        <v>54.277897000000003</v>
      </c>
      <c r="E351" s="306">
        <v>-6.010497</v>
      </c>
      <c r="F351" s="467">
        <v>1</v>
      </c>
      <c r="G351" s="467">
        <v>1</v>
      </c>
      <c r="H351" s="307">
        <v>432</v>
      </c>
      <c r="I351" s="308">
        <f>SUM(H351/'Search &amp; Variables'!$E$30)</f>
        <v>9.6</v>
      </c>
      <c r="J351" s="308">
        <f t="shared" si="66"/>
        <v>19.2</v>
      </c>
      <c r="K351" s="308">
        <f t="shared" si="67"/>
        <v>2.1333333333333333</v>
      </c>
      <c r="L351" s="309">
        <f t="shared" si="68"/>
        <v>120</v>
      </c>
      <c r="M351" s="306"/>
      <c r="N351" s="309" t="s">
        <v>2911</v>
      </c>
      <c r="O351" s="309" t="s">
        <v>2911</v>
      </c>
      <c r="P351" s="309" t="s">
        <v>2911</v>
      </c>
      <c r="Q351" s="310" t="s">
        <v>2911</v>
      </c>
      <c r="R351" s="336"/>
      <c r="S351" s="336"/>
    </row>
    <row r="352" spans="1:19" s="263" customFormat="1" x14ac:dyDescent="0.25">
      <c r="A352" s="304" t="s">
        <v>2910</v>
      </c>
      <c r="B352" s="305"/>
      <c r="C352" s="306" t="s">
        <v>311</v>
      </c>
      <c r="D352" s="306">
        <v>54.450271000000001</v>
      </c>
      <c r="E352" s="306">
        <v>-6.0171429999999999</v>
      </c>
      <c r="F352" s="467">
        <v>1</v>
      </c>
      <c r="G352" s="467">
        <v>1</v>
      </c>
      <c r="H352" s="307">
        <v>432</v>
      </c>
      <c r="I352" s="308">
        <f>SUM(H352/'Search &amp; Variables'!$E$30)</f>
        <v>9.6</v>
      </c>
      <c r="J352" s="308">
        <f t="shared" si="66"/>
        <v>19.2</v>
      </c>
      <c r="K352" s="308">
        <f t="shared" si="67"/>
        <v>2.1333333333333333</v>
      </c>
      <c r="L352" s="309">
        <f t="shared" si="68"/>
        <v>120</v>
      </c>
      <c r="M352" s="306"/>
      <c r="N352" s="309" t="s">
        <v>2911</v>
      </c>
      <c r="O352" s="309" t="s">
        <v>2911</v>
      </c>
      <c r="P352" s="309" t="s">
        <v>2911</v>
      </c>
      <c r="Q352" s="310" t="s">
        <v>2911</v>
      </c>
      <c r="R352" s="336"/>
      <c r="S352" s="336"/>
    </row>
    <row r="353" spans="1:19" s="263" customFormat="1" x14ac:dyDescent="0.25">
      <c r="A353" s="304" t="s">
        <v>2910</v>
      </c>
      <c r="B353" s="305"/>
      <c r="C353" s="306" t="s">
        <v>312</v>
      </c>
      <c r="D353" s="306">
        <v>54.344555</v>
      </c>
      <c r="E353" s="306">
        <v>-5.9209860000000001</v>
      </c>
      <c r="F353" s="467">
        <v>1</v>
      </c>
      <c r="G353" s="467">
        <v>1</v>
      </c>
      <c r="H353" s="307">
        <v>432</v>
      </c>
      <c r="I353" s="308">
        <f>SUM(H353/'Search &amp; Variables'!$E$30)</f>
        <v>9.6</v>
      </c>
      <c r="J353" s="308">
        <f t="shared" si="66"/>
        <v>19.2</v>
      </c>
      <c r="K353" s="308">
        <f t="shared" si="67"/>
        <v>2.1333333333333333</v>
      </c>
      <c r="L353" s="309">
        <f t="shared" si="68"/>
        <v>120</v>
      </c>
      <c r="M353" s="306"/>
      <c r="N353" s="309" t="s">
        <v>2911</v>
      </c>
      <c r="O353" s="309" t="s">
        <v>2911</v>
      </c>
      <c r="P353" s="309" t="s">
        <v>2911</v>
      </c>
      <c r="Q353" s="310" t="s">
        <v>2911</v>
      </c>
      <c r="R353" s="336"/>
      <c r="S353" s="336"/>
    </row>
    <row r="354" spans="1:19" s="263" customFormat="1" x14ac:dyDescent="0.25">
      <c r="A354" s="304" t="s">
        <v>2910</v>
      </c>
      <c r="B354" s="305"/>
      <c r="C354" s="306" t="s">
        <v>313</v>
      </c>
      <c r="D354" s="306">
        <v>54.151207999999997</v>
      </c>
      <c r="E354" s="306">
        <v>-6.1155860000000004</v>
      </c>
      <c r="F354" s="467">
        <v>1</v>
      </c>
      <c r="G354" s="467">
        <v>1</v>
      </c>
      <c r="H354" s="307">
        <v>432</v>
      </c>
      <c r="I354" s="308">
        <f>SUM(H354/'Search &amp; Variables'!$E$30)</f>
        <v>9.6</v>
      </c>
      <c r="J354" s="308">
        <f t="shared" si="66"/>
        <v>19.2</v>
      </c>
      <c r="K354" s="308">
        <f t="shared" si="67"/>
        <v>2.1333333333333333</v>
      </c>
      <c r="L354" s="309">
        <f t="shared" si="68"/>
        <v>120</v>
      </c>
      <c r="M354" s="306"/>
      <c r="N354" s="309" t="s">
        <v>2911</v>
      </c>
      <c r="O354" s="309" t="s">
        <v>2911</v>
      </c>
      <c r="P354" s="309" t="s">
        <v>2911</v>
      </c>
      <c r="Q354" s="310" t="s">
        <v>2911</v>
      </c>
      <c r="R354" s="336"/>
      <c r="S354" s="336"/>
    </row>
    <row r="355" spans="1:19" s="263" customFormat="1" x14ac:dyDescent="0.25">
      <c r="A355" s="304" t="s">
        <v>2910</v>
      </c>
      <c r="B355" s="305"/>
      <c r="C355" s="306" t="s">
        <v>314</v>
      </c>
      <c r="D355" s="306">
        <v>54.563346000000003</v>
      </c>
      <c r="E355" s="306">
        <v>-6.3495970000000002</v>
      </c>
      <c r="F355" s="467">
        <v>1</v>
      </c>
      <c r="G355" s="467">
        <v>1</v>
      </c>
      <c r="H355" s="307">
        <v>432</v>
      </c>
      <c r="I355" s="308">
        <f>SUM(H355/'Search &amp; Variables'!$E$30)</f>
        <v>9.6</v>
      </c>
      <c r="J355" s="308">
        <f t="shared" si="66"/>
        <v>19.2</v>
      </c>
      <c r="K355" s="308">
        <f t="shared" si="67"/>
        <v>2.1333333333333333</v>
      </c>
      <c r="L355" s="309">
        <f t="shared" si="68"/>
        <v>120</v>
      </c>
      <c r="M355" s="306"/>
      <c r="N355" s="309" t="s">
        <v>2911</v>
      </c>
      <c r="O355" s="309" t="s">
        <v>2911</v>
      </c>
      <c r="P355" s="309" t="s">
        <v>2911</v>
      </c>
      <c r="Q355" s="310" t="s">
        <v>2911</v>
      </c>
      <c r="R355" s="336"/>
      <c r="S355" s="336"/>
    </row>
    <row r="356" spans="1:19" s="263" customFormat="1" x14ac:dyDescent="0.25">
      <c r="A356" s="304" t="s">
        <v>2910</v>
      </c>
      <c r="B356" s="305"/>
      <c r="C356" s="306" t="s">
        <v>315</v>
      </c>
      <c r="D356" s="306">
        <v>54.685324000000001</v>
      </c>
      <c r="E356" s="306">
        <v>-5.9684160000000004</v>
      </c>
      <c r="F356" s="467">
        <v>1</v>
      </c>
      <c r="G356" s="467">
        <v>1</v>
      </c>
      <c r="H356" s="307">
        <v>432</v>
      </c>
      <c r="I356" s="308">
        <f>SUM(H356/'Search &amp; Variables'!$E$30)</f>
        <v>9.6</v>
      </c>
      <c r="J356" s="308">
        <f t="shared" si="66"/>
        <v>19.2</v>
      </c>
      <c r="K356" s="308">
        <f t="shared" si="67"/>
        <v>2.1333333333333333</v>
      </c>
      <c r="L356" s="309">
        <f t="shared" si="68"/>
        <v>120</v>
      </c>
      <c r="M356" s="306"/>
      <c r="N356" s="309" t="s">
        <v>2911</v>
      </c>
      <c r="O356" s="309" t="s">
        <v>2911</v>
      </c>
      <c r="P356" s="309" t="s">
        <v>2911</v>
      </c>
      <c r="Q356" s="310" t="s">
        <v>2911</v>
      </c>
      <c r="R356" s="336"/>
      <c r="S356" s="336"/>
    </row>
    <row r="357" spans="1:19" s="263" customFormat="1" x14ac:dyDescent="0.25">
      <c r="A357" s="304" t="s">
        <v>2910</v>
      </c>
      <c r="B357" s="305"/>
      <c r="C357" s="306" t="s">
        <v>316</v>
      </c>
      <c r="D357" s="306">
        <v>54.676884999999999</v>
      </c>
      <c r="E357" s="306">
        <v>-5.9060509999999997</v>
      </c>
      <c r="F357" s="467">
        <v>1</v>
      </c>
      <c r="G357" s="467">
        <v>1</v>
      </c>
      <c r="H357" s="307">
        <v>432</v>
      </c>
      <c r="I357" s="308">
        <f>SUM(H357/'Search &amp; Variables'!$E$30)</f>
        <v>9.6</v>
      </c>
      <c r="J357" s="308">
        <f t="shared" si="66"/>
        <v>19.2</v>
      </c>
      <c r="K357" s="308">
        <f t="shared" si="67"/>
        <v>2.1333333333333333</v>
      </c>
      <c r="L357" s="309">
        <f t="shared" si="68"/>
        <v>120</v>
      </c>
      <c r="M357" s="306"/>
      <c r="N357" s="309" t="s">
        <v>2911</v>
      </c>
      <c r="O357" s="309" t="s">
        <v>2911</v>
      </c>
      <c r="P357" s="309" t="s">
        <v>2911</v>
      </c>
      <c r="Q357" s="310" t="s">
        <v>2911</v>
      </c>
      <c r="R357" s="336"/>
      <c r="S357" s="336"/>
    </row>
    <row r="358" spans="1:19" s="263" customFormat="1" x14ac:dyDescent="0.25">
      <c r="A358" s="304" t="s">
        <v>2910</v>
      </c>
      <c r="B358" s="305"/>
      <c r="C358" s="306" t="s">
        <v>317</v>
      </c>
      <c r="D358" s="306">
        <v>54.745347000000002</v>
      </c>
      <c r="E358" s="306">
        <v>-5.7976710000000002</v>
      </c>
      <c r="F358" s="467">
        <v>1</v>
      </c>
      <c r="G358" s="467">
        <v>1</v>
      </c>
      <c r="H358" s="307">
        <v>432</v>
      </c>
      <c r="I358" s="308">
        <f>SUM(H358/'Search &amp; Variables'!$E$30)</f>
        <v>9.6</v>
      </c>
      <c r="J358" s="308">
        <f t="shared" si="66"/>
        <v>19.2</v>
      </c>
      <c r="K358" s="308">
        <f t="shared" si="67"/>
        <v>2.1333333333333333</v>
      </c>
      <c r="L358" s="309">
        <f t="shared" si="68"/>
        <v>120</v>
      </c>
      <c r="M358" s="306"/>
      <c r="N358" s="309" t="s">
        <v>2911</v>
      </c>
      <c r="O358" s="309" t="s">
        <v>2911</v>
      </c>
      <c r="P358" s="309" t="s">
        <v>2911</v>
      </c>
      <c r="Q358" s="310" t="s">
        <v>2911</v>
      </c>
      <c r="R358" s="336"/>
      <c r="S358" s="336"/>
    </row>
    <row r="359" spans="1:19" s="263" customFormat="1" x14ac:dyDescent="0.25">
      <c r="A359" s="304" t="s">
        <v>2910</v>
      </c>
      <c r="B359" s="305"/>
      <c r="C359" s="306" t="s">
        <v>318</v>
      </c>
      <c r="D359" s="306">
        <v>54.736919</v>
      </c>
      <c r="E359" s="306">
        <v>-6.0086890000000004</v>
      </c>
      <c r="F359" s="467">
        <v>1</v>
      </c>
      <c r="G359" s="467">
        <v>1</v>
      </c>
      <c r="H359" s="307">
        <v>432</v>
      </c>
      <c r="I359" s="308">
        <f>SUM(H359/'Search &amp; Variables'!$E$30)</f>
        <v>9.6</v>
      </c>
      <c r="J359" s="308">
        <f t="shared" si="66"/>
        <v>19.2</v>
      </c>
      <c r="K359" s="308">
        <f t="shared" si="67"/>
        <v>2.1333333333333333</v>
      </c>
      <c r="L359" s="309">
        <f t="shared" si="68"/>
        <v>120</v>
      </c>
      <c r="M359" s="306"/>
      <c r="N359" s="309" t="s">
        <v>2911</v>
      </c>
      <c r="O359" s="309" t="s">
        <v>2911</v>
      </c>
      <c r="P359" s="309" t="s">
        <v>2911</v>
      </c>
      <c r="Q359" s="310" t="s">
        <v>2911</v>
      </c>
      <c r="R359" s="336"/>
      <c r="S359" s="336"/>
    </row>
    <row r="360" spans="1:19" s="263" customFormat="1" x14ac:dyDescent="0.25">
      <c r="A360" s="304" t="s">
        <v>2910</v>
      </c>
      <c r="B360" s="305"/>
      <c r="C360" s="306" t="s">
        <v>319</v>
      </c>
      <c r="D360" s="306">
        <v>54.585971999999998</v>
      </c>
      <c r="E360" s="306">
        <v>-5.8705170000000004</v>
      </c>
      <c r="F360" s="467">
        <v>1</v>
      </c>
      <c r="G360" s="467">
        <v>1</v>
      </c>
      <c r="H360" s="307">
        <v>432</v>
      </c>
      <c r="I360" s="308">
        <f>SUM(H360/'Search &amp; Variables'!$E$30)</f>
        <v>9.6</v>
      </c>
      <c r="J360" s="308">
        <f t="shared" si="66"/>
        <v>19.2</v>
      </c>
      <c r="K360" s="308">
        <f t="shared" si="67"/>
        <v>2.1333333333333333</v>
      </c>
      <c r="L360" s="309">
        <f t="shared" si="68"/>
        <v>120</v>
      </c>
      <c r="M360" s="306"/>
      <c r="N360" s="309" t="s">
        <v>2911</v>
      </c>
      <c r="O360" s="309" t="s">
        <v>2911</v>
      </c>
      <c r="P360" s="309" t="s">
        <v>2911</v>
      </c>
      <c r="Q360" s="310" t="s">
        <v>2911</v>
      </c>
      <c r="R360" s="336"/>
      <c r="S360" s="336"/>
    </row>
    <row r="361" spans="1:19" s="263" customFormat="1" x14ac:dyDescent="0.25">
      <c r="A361" s="304" t="s">
        <v>2910</v>
      </c>
      <c r="B361" s="305"/>
      <c r="C361" s="306" t="s">
        <v>320</v>
      </c>
      <c r="D361" s="306">
        <v>54.841794999999998</v>
      </c>
      <c r="E361" s="306">
        <v>-5.8196849999999998</v>
      </c>
      <c r="F361" s="467">
        <v>1</v>
      </c>
      <c r="G361" s="467">
        <v>1</v>
      </c>
      <c r="H361" s="307">
        <v>432</v>
      </c>
      <c r="I361" s="308">
        <f>SUM(H361/'Search &amp; Variables'!$E$30)</f>
        <v>9.6</v>
      </c>
      <c r="J361" s="308">
        <f t="shared" si="66"/>
        <v>19.2</v>
      </c>
      <c r="K361" s="308">
        <f t="shared" si="67"/>
        <v>2.1333333333333333</v>
      </c>
      <c r="L361" s="309">
        <f t="shared" si="68"/>
        <v>120</v>
      </c>
      <c r="M361" s="306"/>
      <c r="N361" s="309" t="s">
        <v>2911</v>
      </c>
      <c r="O361" s="309" t="s">
        <v>2911</v>
      </c>
      <c r="P361" s="309" t="s">
        <v>2911</v>
      </c>
      <c r="Q361" s="310" t="s">
        <v>2911</v>
      </c>
      <c r="R361" s="336"/>
      <c r="S361" s="336"/>
    </row>
    <row r="362" spans="1:19" s="263" customFormat="1" x14ac:dyDescent="0.25">
      <c r="A362" s="304" t="s">
        <v>2910</v>
      </c>
      <c r="B362" s="305"/>
      <c r="C362" s="306" t="s">
        <v>321</v>
      </c>
      <c r="D362" s="306">
        <v>54.744728000000002</v>
      </c>
      <c r="E362" s="306">
        <v>-6.3145150000000001</v>
      </c>
      <c r="F362" s="467">
        <v>1</v>
      </c>
      <c r="G362" s="467">
        <v>1</v>
      </c>
      <c r="H362" s="307">
        <v>432</v>
      </c>
      <c r="I362" s="308">
        <f>SUM(H362/'Search &amp; Variables'!$E$30)</f>
        <v>9.6</v>
      </c>
      <c r="J362" s="308">
        <f t="shared" si="66"/>
        <v>19.2</v>
      </c>
      <c r="K362" s="308">
        <f t="shared" si="67"/>
        <v>2.1333333333333333</v>
      </c>
      <c r="L362" s="309">
        <f t="shared" si="68"/>
        <v>120</v>
      </c>
      <c r="M362" s="306"/>
      <c r="N362" s="309" t="s">
        <v>2911</v>
      </c>
      <c r="O362" s="309" t="s">
        <v>2911</v>
      </c>
      <c r="P362" s="309" t="s">
        <v>2911</v>
      </c>
      <c r="Q362" s="310" t="s">
        <v>2911</v>
      </c>
      <c r="R362" s="336"/>
      <c r="S362" s="336"/>
    </row>
    <row r="363" spans="1:19" s="263" customFormat="1" x14ac:dyDescent="0.25">
      <c r="A363" s="304" t="s">
        <v>2910</v>
      </c>
      <c r="B363" s="305"/>
      <c r="C363" s="306" t="s">
        <v>322</v>
      </c>
      <c r="D363" s="306">
        <v>54.851126999999998</v>
      </c>
      <c r="E363" s="306">
        <v>-6.2322379999999997</v>
      </c>
      <c r="F363" s="467">
        <v>1</v>
      </c>
      <c r="G363" s="467">
        <v>1</v>
      </c>
      <c r="H363" s="307">
        <v>432</v>
      </c>
      <c r="I363" s="308">
        <f>SUM(H363/'Search &amp; Variables'!$E$30)</f>
        <v>9.6</v>
      </c>
      <c r="J363" s="308">
        <f t="shared" si="66"/>
        <v>19.2</v>
      </c>
      <c r="K363" s="308">
        <f t="shared" si="67"/>
        <v>2.1333333333333333</v>
      </c>
      <c r="L363" s="309">
        <f t="shared" si="68"/>
        <v>120</v>
      </c>
      <c r="M363" s="306"/>
      <c r="N363" s="309" t="s">
        <v>2911</v>
      </c>
      <c r="O363" s="309" t="s">
        <v>2911</v>
      </c>
      <c r="P363" s="309" t="s">
        <v>2911</v>
      </c>
      <c r="Q363" s="310" t="s">
        <v>2911</v>
      </c>
      <c r="R363" s="336"/>
      <c r="S363" s="336"/>
    </row>
    <row r="364" spans="1:19" s="263" customFormat="1" x14ac:dyDescent="0.25">
      <c r="A364" s="304" t="s">
        <v>2910</v>
      </c>
      <c r="B364" s="305"/>
      <c r="C364" s="306" t="s">
        <v>323</v>
      </c>
      <c r="D364" s="306">
        <v>54.929872000000003</v>
      </c>
      <c r="E364" s="306">
        <v>-6.2318160000000002</v>
      </c>
      <c r="F364" s="467">
        <v>1</v>
      </c>
      <c r="G364" s="467">
        <v>1</v>
      </c>
      <c r="H364" s="307">
        <v>432</v>
      </c>
      <c r="I364" s="308">
        <f>SUM(H364/'Search &amp; Variables'!$E$30)</f>
        <v>9.6</v>
      </c>
      <c r="J364" s="308">
        <f t="shared" si="66"/>
        <v>19.2</v>
      </c>
      <c r="K364" s="308">
        <f t="shared" si="67"/>
        <v>2.1333333333333333</v>
      </c>
      <c r="L364" s="309">
        <f t="shared" si="68"/>
        <v>120</v>
      </c>
      <c r="M364" s="306"/>
      <c r="N364" s="309" t="s">
        <v>2911</v>
      </c>
      <c r="O364" s="309" t="s">
        <v>2911</v>
      </c>
      <c r="P364" s="309" t="s">
        <v>2911</v>
      </c>
      <c r="Q364" s="310" t="s">
        <v>2911</v>
      </c>
      <c r="R364" s="336"/>
      <c r="S364" s="336"/>
    </row>
    <row r="365" spans="1:19" s="263" customFormat="1" x14ac:dyDescent="0.25">
      <c r="A365" s="304" t="s">
        <v>2910</v>
      </c>
      <c r="B365" s="305"/>
      <c r="C365" s="306" t="s">
        <v>324</v>
      </c>
      <c r="D365" s="306">
        <v>54.976182999999999</v>
      </c>
      <c r="E365" s="306">
        <v>-6.2414050000000003</v>
      </c>
      <c r="F365" s="467">
        <v>1</v>
      </c>
      <c r="G365" s="467">
        <v>1</v>
      </c>
      <c r="H365" s="307">
        <v>432</v>
      </c>
      <c r="I365" s="308">
        <f>SUM(H365/'Search &amp; Variables'!$E$30)</f>
        <v>9.6</v>
      </c>
      <c r="J365" s="308">
        <f t="shared" si="66"/>
        <v>19.2</v>
      </c>
      <c r="K365" s="308">
        <f t="shared" si="67"/>
        <v>2.1333333333333333</v>
      </c>
      <c r="L365" s="309">
        <f t="shared" si="68"/>
        <v>120</v>
      </c>
      <c r="M365" s="306"/>
      <c r="N365" s="309" t="s">
        <v>2911</v>
      </c>
      <c r="O365" s="309" t="s">
        <v>2911</v>
      </c>
      <c r="P365" s="309" t="s">
        <v>2911</v>
      </c>
      <c r="Q365" s="310" t="s">
        <v>2911</v>
      </c>
      <c r="R365" s="336"/>
      <c r="S365" s="336"/>
    </row>
    <row r="366" spans="1:19" s="263" customFormat="1" x14ac:dyDescent="0.25">
      <c r="A366" s="304" t="s">
        <v>2910</v>
      </c>
      <c r="B366" s="305"/>
      <c r="C366" s="306" t="s">
        <v>325</v>
      </c>
      <c r="D366" s="306">
        <v>54.821810999999997</v>
      </c>
      <c r="E366" s="306">
        <v>-6.8796280000000003</v>
      </c>
      <c r="F366" s="467">
        <v>1</v>
      </c>
      <c r="G366" s="467">
        <v>1</v>
      </c>
      <c r="H366" s="307">
        <v>432</v>
      </c>
      <c r="I366" s="308">
        <f>SUM(H366/'Search &amp; Variables'!$E$30)</f>
        <v>9.6</v>
      </c>
      <c r="J366" s="308">
        <f t="shared" si="66"/>
        <v>19.2</v>
      </c>
      <c r="K366" s="308">
        <f t="shared" si="67"/>
        <v>2.1333333333333333</v>
      </c>
      <c r="L366" s="309">
        <f t="shared" si="68"/>
        <v>120</v>
      </c>
      <c r="M366" s="306"/>
      <c r="N366" s="309" t="s">
        <v>2911</v>
      </c>
      <c r="O366" s="309" t="s">
        <v>2911</v>
      </c>
      <c r="P366" s="309" t="s">
        <v>2911</v>
      </c>
      <c r="Q366" s="310" t="s">
        <v>2911</v>
      </c>
      <c r="R366" s="336"/>
      <c r="S366" s="336"/>
    </row>
    <row r="367" spans="1:19" s="263" customFormat="1" x14ac:dyDescent="0.25">
      <c r="A367" s="304" t="s">
        <v>2910</v>
      </c>
      <c r="B367" s="305"/>
      <c r="C367" s="306" t="s">
        <v>326</v>
      </c>
      <c r="D367" s="306">
        <v>54.876235999999999</v>
      </c>
      <c r="E367" s="306">
        <v>-6.6620920000000003</v>
      </c>
      <c r="F367" s="467">
        <v>1</v>
      </c>
      <c r="G367" s="467">
        <v>1</v>
      </c>
      <c r="H367" s="307">
        <v>432</v>
      </c>
      <c r="I367" s="308">
        <f>SUM(H367/'Search &amp; Variables'!$E$30)</f>
        <v>9.6</v>
      </c>
      <c r="J367" s="308">
        <f t="shared" si="66"/>
        <v>19.2</v>
      </c>
      <c r="K367" s="308">
        <f t="shared" si="67"/>
        <v>2.1333333333333333</v>
      </c>
      <c r="L367" s="309">
        <f t="shared" si="68"/>
        <v>120</v>
      </c>
      <c r="M367" s="306"/>
      <c r="N367" s="309" t="s">
        <v>2911</v>
      </c>
      <c r="O367" s="309" t="s">
        <v>2911</v>
      </c>
      <c r="P367" s="309" t="s">
        <v>2911</v>
      </c>
      <c r="Q367" s="310" t="s">
        <v>2911</v>
      </c>
      <c r="R367" s="336"/>
      <c r="S367" s="336"/>
    </row>
    <row r="368" spans="1:19" s="263" customFormat="1" x14ac:dyDescent="0.25">
      <c r="A368" s="304" t="s">
        <v>2910</v>
      </c>
      <c r="B368" s="305"/>
      <c r="C368" s="306" t="s">
        <v>327</v>
      </c>
      <c r="D368" s="306">
        <v>54.937415000000001</v>
      </c>
      <c r="E368" s="306">
        <v>-7.0455360000000002</v>
      </c>
      <c r="F368" s="467">
        <v>1</v>
      </c>
      <c r="G368" s="467">
        <v>1</v>
      </c>
      <c r="H368" s="307">
        <v>432</v>
      </c>
      <c r="I368" s="308">
        <f>SUM(H368/'Search &amp; Variables'!$E$30)</f>
        <v>9.6</v>
      </c>
      <c r="J368" s="308">
        <f t="shared" si="66"/>
        <v>19.2</v>
      </c>
      <c r="K368" s="308">
        <f t="shared" si="67"/>
        <v>2.1333333333333333</v>
      </c>
      <c r="L368" s="309">
        <f t="shared" si="68"/>
        <v>120</v>
      </c>
      <c r="M368" s="306"/>
      <c r="N368" s="309" t="s">
        <v>2911</v>
      </c>
      <c r="O368" s="309" t="s">
        <v>2911</v>
      </c>
      <c r="P368" s="309" t="s">
        <v>2911</v>
      </c>
      <c r="Q368" s="310" t="s">
        <v>2911</v>
      </c>
      <c r="R368" s="336"/>
      <c r="S368" s="336"/>
    </row>
    <row r="369" spans="1:19" s="263" customFormat="1" x14ac:dyDescent="0.25">
      <c r="A369" s="304" t="s">
        <v>2910</v>
      </c>
      <c r="B369" s="305"/>
      <c r="C369" s="306" t="s">
        <v>328</v>
      </c>
      <c r="D369" s="306">
        <v>55.00947</v>
      </c>
      <c r="E369" s="306">
        <v>-7.3309040000000003</v>
      </c>
      <c r="F369" s="467">
        <v>1</v>
      </c>
      <c r="G369" s="467">
        <v>1</v>
      </c>
      <c r="H369" s="307">
        <v>432</v>
      </c>
      <c r="I369" s="308">
        <f>SUM(H369/'Search &amp; Variables'!$E$30)</f>
        <v>9.6</v>
      </c>
      <c r="J369" s="308">
        <f t="shared" si="66"/>
        <v>19.2</v>
      </c>
      <c r="K369" s="308">
        <f t="shared" si="67"/>
        <v>2.1333333333333333</v>
      </c>
      <c r="L369" s="309">
        <f t="shared" si="68"/>
        <v>120</v>
      </c>
      <c r="M369" s="306"/>
      <c r="N369" s="309" t="s">
        <v>2911</v>
      </c>
      <c r="O369" s="309" t="s">
        <v>2911</v>
      </c>
      <c r="P369" s="309" t="s">
        <v>2911</v>
      </c>
      <c r="Q369" s="310" t="s">
        <v>2911</v>
      </c>
      <c r="R369" s="336"/>
      <c r="S369" s="336"/>
    </row>
    <row r="370" spans="1:19" s="263" customFormat="1" x14ac:dyDescent="0.25">
      <c r="A370" s="304" t="s">
        <v>2910</v>
      </c>
      <c r="B370" s="305"/>
      <c r="C370" s="306" t="s">
        <v>329</v>
      </c>
      <c r="D370" s="306">
        <v>55.071154</v>
      </c>
      <c r="E370" s="306">
        <v>-6.9540620000000004</v>
      </c>
      <c r="F370" s="467">
        <v>1</v>
      </c>
      <c r="G370" s="467">
        <v>1</v>
      </c>
      <c r="H370" s="307">
        <v>432</v>
      </c>
      <c r="I370" s="308">
        <f>SUM(H370/'Search &amp; Variables'!$E$30)</f>
        <v>9.6</v>
      </c>
      <c r="J370" s="308">
        <f t="shared" si="66"/>
        <v>19.2</v>
      </c>
      <c r="K370" s="308">
        <f t="shared" si="67"/>
        <v>2.1333333333333333</v>
      </c>
      <c r="L370" s="309">
        <f t="shared" si="68"/>
        <v>120</v>
      </c>
      <c r="M370" s="306"/>
      <c r="N370" s="309" t="s">
        <v>2911</v>
      </c>
      <c r="O370" s="309" t="s">
        <v>2911</v>
      </c>
      <c r="P370" s="309" t="s">
        <v>2911</v>
      </c>
      <c r="Q370" s="310" t="s">
        <v>2911</v>
      </c>
      <c r="R370" s="336"/>
      <c r="S370" s="336"/>
    </row>
    <row r="371" spans="1:19" s="263" customFormat="1" x14ac:dyDescent="0.25">
      <c r="A371" s="304" t="s">
        <v>2910</v>
      </c>
      <c r="B371" s="305"/>
      <c r="C371" s="306" t="s">
        <v>330</v>
      </c>
      <c r="D371" s="306">
        <v>54.577868000000002</v>
      </c>
      <c r="E371" s="306">
        <v>-5.8641100000000002</v>
      </c>
      <c r="F371" s="467">
        <v>1</v>
      </c>
      <c r="G371" s="467">
        <v>1</v>
      </c>
      <c r="H371" s="307">
        <v>432</v>
      </c>
      <c r="I371" s="308">
        <f>SUM(H371/'Search &amp; Variables'!$E$30)</f>
        <v>9.6</v>
      </c>
      <c r="J371" s="308">
        <f t="shared" si="66"/>
        <v>19.2</v>
      </c>
      <c r="K371" s="308">
        <f t="shared" si="67"/>
        <v>2.1333333333333333</v>
      </c>
      <c r="L371" s="309">
        <f t="shared" si="68"/>
        <v>120</v>
      </c>
      <c r="M371" s="306"/>
      <c r="N371" s="309" t="s">
        <v>2911</v>
      </c>
      <c r="O371" s="309" t="s">
        <v>2911</v>
      </c>
      <c r="P371" s="309" t="s">
        <v>2911</v>
      </c>
      <c r="Q371" s="310" t="s">
        <v>2911</v>
      </c>
      <c r="R371" s="336"/>
      <c r="S371" s="336"/>
    </row>
    <row r="372" spans="1:19" s="263" customFormat="1" x14ac:dyDescent="0.25">
      <c r="A372" s="304" t="s">
        <v>2910</v>
      </c>
      <c r="B372" s="305"/>
      <c r="C372" s="306" t="s">
        <v>331</v>
      </c>
      <c r="D372" s="306">
        <v>55.021467999999999</v>
      </c>
      <c r="E372" s="306">
        <v>-6.6844720000000004</v>
      </c>
      <c r="F372" s="467">
        <v>1</v>
      </c>
      <c r="G372" s="467">
        <v>1</v>
      </c>
      <c r="H372" s="307">
        <v>432</v>
      </c>
      <c r="I372" s="308">
        <f>SUM(H372/'Search &amp; Variables'!$E$30)</f>
        <v>9.6</v>
      </c>
      <c r="J372" s="308">
        <f t="shared" si="66"/>
        <v>19.2</v>
      </c>
      <c r="K372" s="308">
        <f t="shared" si="67"/>
        <v>2.1333333333333333</v>
      </c>
      <c r="L372" s="309">
        <f t="shared" si="68"/>
        <v>120</v>
      </c>
      <c r="M372" s="306"/>
      <c r="N372" s="309" t="s">
        <v>2911</v>
      </c>
      <c r="O372" s="309" t="s">
        <v>2911</v>
      </c>
      <c r="P372" s="309" t="s">
        <v>2911</v>
      </c>
      <c r="Q372" s="310" t="s">
        <v>2911</v>
      </c>
      <c r="R372" s="336"/>
      <c r="S372" s="336"/>
    </row>
    <row r="373" spans="1:19" s="263" customFormat="1" x14ac:dyDescent="0.25">
      <c r="A373" s="304" t="s">
        <v>2910</v>
      </c>
      <c r="B373" s="305"/>
      <c r="C373" s="306" t="s">
        <v>332</v>
      </c>
      <c r="D373" s="306">
        <v>55.070081000000002</v>
      </c>
      <c r="E373" s="306">
        <v>-6.6291190000000002</v>
      </c>
      <c r="F373" s="467">
        <v>1</v>
      </c>
      <c r="G373" s="467">
        <v>1</v>
      </c>
      <c r="H373" s="307">
        <v>432</v>
      </c>
      <c r="I373" s="308">
        <f>SUM(H373/'Search &amp; Variables'!$E$30)</f>
        <v>9.6</v>
      </c>
      <c r="J373" s="308">
        <f t="shared" si="66"/>
        <v>19.2</v>
      </c>
      <c r="K373" s="308">
        <f t="shared" si="67"/>
        <v>2.1333333333333333</v>
      </c>
      <c r="L373" s="309">
        <f t="shared" si="68"/>
        <v>120</v>
      </c>
      <c r="M373" s="306"/>
      <c r="N373" s="309" t="s">
        <v>2911</v>
      </c>
      <c r="O373" s="309" t="s">
        <v>2911</v>
      </c>
      <c r="P373" s="309" t="s">
        <v>2911</v>
      </c>
      <c r="Q373" s="310" t="s">
        <v>2911</v>
      </c>
      <c r="R373" s="336"/>
      <c r="S373" s="336"/>
    </row>
    <row r="374" spans="1:19" s="263" customFormat="1" x14ac:dyDescent="0.25">
      <c r="A374" s="304" t="s">
        <v>2910</v>
      </c>
      <c r="B374" s="305"/>
      <c r="C374" s="306" t="s">
        <v>333</v>
      </c>
      <c r="D374" s="306">
        <v>55.085000000000001</v>
      </c>
      <c r="E374" s="306">
        <v>-6.4729999999999999</v>
      </c>
      <c r="F374" s="467">
        <v>1</v>
      </c>
      <c r="G374" s="467">
        <v>1</v>
      </c>
      <c r="H374" s="307">
        <v>432</v>
      </c>
      <c r="I374" s="308">
        <f>SUM(H374/'Search &amp; Variables'!$E$30)</f>
        <v>9.6</v>
      </c>
      <c r="J374" s="308">
        <f t="shared" si="66"/>
        <v>19.2</v>
      </c>
      <c r="K374" s="308">
        <f t="shared" si="67"/>
        <v>2.1333333333333333</v>
      </c>
      <c r="L374" s="309">
        <f t="shared" si="68"/>
        <v>120</v>
      </c>
      <c r="M374" s="306"/>
      <c r="N374" s="309" t="s">
        <v>2911</v>
      </c>
      <c r="O374" s="309" t="s">
        <v>2911</v>
      </c>
      <c r="P374" s="309" t="s">
        <v>2911</v>
      </c>
      <c r="Q374" s="310" t="s">
        <v>2911</v>
      </c>
      <c r="R374" s="336"/>
      <c r="S374" s="336"/>
    </row>
    <row r="375" spans="1:19" s="263" customFormat="1" x14ac:dyDescent="0.25">
      <c r="A375" s="304" t="s">
        <v>2910</v>
      </c>
      <c r="B375" s="305"/>
      <c r="C375" s="306" t="s">
        <v>334</v>
      </c>
      <c r="D375" s="306">
        <v>55.2</v>
      </c>
      <c r="E375" s="306">
        <v>-6.258</v>
      </c>
      <c r="F375" s="467">
        <v>1</v>
      </c>
      <c r="G375" s="467">
        <v>1</v>
      </c>
      <c r="H375" s="307">
        <v>432</v>
      </c>
      <c r="I375" s="308">
        <f>SUM(H375/'Search &amp; Variables'!$E$30)</f>
        <v>9.6</v>
      </c>
      <c r="J375" s="308">
        <f t="shared" si="66"/>
        <v>19.2</v>
      </c>
      <c r="K375" s="308">
        <f t="shared" si="67"/>
        <v>2.1333333333333333</v>
      </c>
      <c r="L375" s="309">
        <f t="shared" si="68"/>
        <v>120</v>
      </c>
      <c r="M375" s="306"/>
      <c r="N375" s="309" t="s">
        <v>2911</v>
      </c>
      <c r="O375" s="309" t="s">
        <v>2911</v>
      </c>
      <c r="P375" s="309" t="s">
        <v>2911</v>
      </c>
      <c r="Q375" s="310" t="s">
        <v>2911</v>
      </c>
      <c r="R375" s="336"/>
      <c r="S375" s="336"/>
    </row>
    <row r="376" spans="1:19" s="263" customFormat="1" x14ac:dyDescent="0.25">
      <c r="A376" s="304" t="s">
        <v>2910</v>
      </c>
      <c r="B376" s="305"/>
      <c r="C376" s="306" t="s">
        <v>335</v>
      </c>
      <c r="D376" s="306">
        <v>55.18</v>
      </c>
      <c r="E376" s="306">
        <v>-6.71</v>
      </c>
      <c r="F376" s="467">
        <v>1</v>
      </c>
      <c r="G376" s="467">
        <v>1</v>
      </c>
      <c r="H376" s="307">
        <v>432</v>
      </c>
      <c r="I376" s="308">
        <f>SUM(H376/'Search &amp; Variables'!$E$30)</f>
        <v>9.6</v>
      </c>
      <c r="J376" s="308">
        <f t="shared" si="66"/>
        <v>19.2</v>
      </c>
      <c r="K376" s="308">
        <f t="shared" si="67"/>
        <v>2.1333333333333333</v>
      </c>
      <c r="L376" s="309">
        <f t="shared" si="68"/>
        <v>120</v>
      </c>
      <c r="M376" s="306"/>
      <c r="N376" s="309" t="s">
        <v>2911</v>
      </c>
      <c r="O376" s="309" t="s">
        <v>2911</v>
      </c>
      <c r="P376" s="309" t="s">
        <v>2911</v>
      </c>
      <c r="Q376" s="310" t="s">
        <v>2911</v>
      </c>
      <c r="R376" s="336"/>
      <c r="S376" s="336"/>
    </row>
    <row r="377" spans="1:19" s="263" customFormat="1" x14ac:dyDescent="0.25">
      <c r="A377" s="304" t="s">
        <v>2910</v>
      </c>
      <c r="B377" s="305"/>
      <c r="C377" s="306" t="s">
        <v>336</v>
      </c>
      <c r="D377" s="306">
        <v>55.198</v>
      </c>
      <c r="E377" s="306">
        <v>-6.649</v>
      </c>
      <c r="F377" s="467">
        <v>1</v>
      </c>
      <c r="G377" s="467">
        <v>1</v>
      </c>
      <c r="H377" s="307">
        <v>432</v>
      </c>
      <c r="I377" s="308">
        <f>SUM(H377/'Search &amp; Variables'!$E$30)</f>
        <v>9.6</v>
      </c>
      <c r="J377" s="308">
        <f t="shared" si="66"/>
        <v>19.2</v>
      </c>
      <c r="K377" s="308">
        <f t="shared" si="67"/>
        <v>2.1333333333333333</v>
      </c>
      <c r="L377" s="309">
        <f t="shared" si="68"/>
        <v>120</v>
      </c>
      <c r="M377" s="306"/>
      <c r="N377" s="309" t="s">
        <v>2911</v>
      </c>
      <c r="O377" s="309" t="s">
        <v>2911</v>
      </c>
      <c r="P377" s="309" t="s">
        <v>2911</v>
      </c>
      <c r="Q377" s="310" t="s">
        <v>2911</v>
      </c>
      <c r="R377" s="336"/>
      <c r="S377" s="336"/>
    </row>
    <row r="378" spans="1:19" s="263" customFormat="1" x14ac:dyDescent="0.25">
      <c r="A378" s="304" t="s">
        <v>2910</v>
      </c>
      <c r="B378" s="305"/>
      <c r="C378" s="306" t="s">
        <v>337</v>
      </c>
      <c r="D378" s="306">
        <v>55.201999999999998</v>
      </c>
      <c r="E378" s="306">
        <v>-6.5170000000000003</v>
      </c>
      <c r="F378" s="467">
        <v>1</v>
      </c>
      <c r="G378" s="467">
        <v>1</v>
      </c>
      <c r="H378" s="307">
        <v>432</v>
      </c>
      <c r="I378" s="308">
        <f>SUM(H378/'Search &amp; Variables'!$E$30)</f>
        <v>9.6</v>
      </c>
      <c r="J378" s="308">
        <f t="shared" si="66"/>
        <v>19.2</v>
      </c>
      <c r="K378" s="308">
        <f t="shared" si="67"/>
        <v>2.1333333333333333</v>
      </c>
      <c r="L378" s="309">
        <f t="shared" si="68"/>
        <v>120</v>
      </c>
      <c r="M378" s="306"/>
      <c r="N378" s="309" t="s">
        <v>2911</v>
      </c>
      <c r="O378" s="309" t="s">
        <v>2911</v>
      </c>
      <c r="P378" s="309" t="s">
        <v>2911</v>
      </c>
      <c r="Q378" s="310" t="s">
        <v>2911</v>
      </c>
      <c r="R378" s="336"/>
      <c r="S378" s="336"/>
    </row>
    <row r="379" spans="1:19" s="263" customFormat="1" x14ac:dyDescent="0.25">
      <c r="A379" s="304" t="s">
        <v>2910</v>
      </c>
      <c r="B379" s="305"/>
      <c r="C379" s="306" t="s">
        <v>338</v>
      </c>
      <c r="D379" s="306">
        <v>54.569974000000002</v>
      </c>
      <c r="E379" s="306">
        <v>-5.8818130000000002</v>
      </c>
      <c r="F379" s="467">
        <v>1</v>
      </c>
      <c r="G379" s="467">
        <v>1</v>
      </c>
      <c r="H379" s="307">
        <v>432</v>
      </c>
      <c r="I379" s="308">
        <f>SUM(H379/'Search &amp; Variables'!$E$30)</f>
        <v>9.6</v>
      </c>
      <c r="J379" s="308">
        <f t="shared" si="66"/>
        <v>19.2</v>
      </c>
      <c r="K379" s="308">
        <f t="shared" si="67"/>
        <v>2.1333333333333333</v>
      </c>
      <c r="L379" s="309">
        <f t="shared" si="68"/>
        <v>120</v>
      </c>
      <c r="M379" s="306"/>
      <c r="N379" s="309" t="s">
        <v>2911</v>
      </c>
      <c r="O379" s="309" t="s">
        <v>2911</v>
      </c>
      <c r="P379" s="309" t="s">
        <v>2911</v>
      </c>
      <c r="Q379" s="310" t="s">
        <v>2911</v>
      </c>
      <c r="R379" s="336"/>
      <c r="S379" s="336"/>
    </row>
    <row r="380" spans="1:19" s="263" customFormat="1" x14ac:dyDescent="0.25">
      <c r="A380" s="304" t="s">
        <v>2910</v>
      </c>
      <c r="B380" s="305"/>
      <c r="C380" s="306" t="s">
        <v>339</v>
      </c>
      <c r="D380" s="306">
        <v>54.277650000000001</v>
      </c>
      <c r="E380" s="306">
        <v>-6.6563280000000002</v>
      </c>
      <c r="F380" s="467">
        <v>1</v>
      </c>
      <c r="G380" s="467">
        <v>1</v>
      </c>
      <c r="H380" s="307">
        <v>432</v>
      </c>
      <c r="I380" s="308">
        <f>SUM(H380/'Search &amp; Variables'!$E$30)</f>
        <v>9.6</v>
      </c>
      <c r="J380" s="308">
        <f t="shared" si="66"/>
        <v>19.2</v>
      </c>
      <c r="K380" s="308">
        <f t="shared" si="67"/>
        <v>2.1333333333333333</v>
      </c>
      <c r="L380" s="309">
        <f t="shared" si="68"/>
        <v>120</v>
      </c>
      <c r="M380" s="306"/>
      <c r="N380" s="309" t="s">
        <v>2911</v>
      </c>
      <c r="O380" s="309" t="s">
        <v>2911</v>
      </c>
      <c r="P380" s="309" t="s">
        <v>2911</v>
      </c>
      <c r="Q380" s="310" t="s">
        <v>2911</v>
      </c>
      <c r="R380" s="336"/>
      <c r="S380" s="336"/>
    </row>
    <row r="381" spans="1:19" s="263" customFormat="1" x14ac:dyDescent="0.25">
      <c r="A381" s="304" t="s">
        <v>2910</v>
      </c>
      <c r="B381" s="305"/>
      <c r="C381" s="306" t="s">
        <v>340</v>
      </c>
      <c r="D381" s="306">
        <v>54.368000000000002</v>
      </c>
      <c r="E381" s="306">
        <v>-6.6230000000000002</v>
      </c>
      <c r="F381" s="467">
        <v>1</v>
      </c>
      <c r="G381" s="467">
        <v>1</v>
      </c>
      <c r="H381" s="307">
        <v>432</v>
      </c>
      <c r="I381" s="308">
        <f>SUM(H381/'Search &amp; Variables'!$E$30)</f>
        <v>9.6</v>
      </c>
      <c r="J381" s="308">
        <f t="shared" si="66"/>
        <v>19.2</v>
      </c>
      <c r="K381" s="308">
        <f t="shared" si="67"/>
        <v>2.1333333333333333</v>
      </c>
      <c r="L381" s="309">
        <f t="shared" si="68"/>
        <v>120</v>
      </c>
      <c r="M381" s="306"/>
      <c r="N381" s="309" t="s">
        <v>2911</v>
      </c>
      <c r="O381" s="309" t="s">
        <v>2911</v>
      </c>
      <c r="P381" s="309" t="s">
        <v>2911</v>
      </c>
      <c r="Q381" s="310" t="s">
        <v>2911</v>
      </c>
      <c r="R381" s="336"/>
      <c r="S381" s="336"/>
    </row>
    <row r="382" spans="1:19" s="263" customFormat="1" x14ac:dyDescent="0.25">
      <c r="A382" s="304" t="s">
        <v>2910</v>
      </c>
      <c r="B382" s="305"/>
      <c r="C382" s="306" t="s">
        <v>341</v>
      </c>
      <c r="D382" s="306">
        <v>54.411999999999999</v>
      </c>
      <c r="E382" s="306">
        <v>-6.4640000000000004</v>
      </c>
      <c r="F382" s="467">
        <v>1</v>
      </c>
      <c r="G382" s="467">
        <v>1</v>
      </c>
      <c r="H382" s="307">
        <v>432</v>
      </c>
      <c r="I382" s="308">
        <f>SUM(H382/'Search &amp; Variables'!$E$30)</f>
        <v>9.6</v>
      </c>
      <c r="J382" s="308">
        <f t="shared" si="66"/>
        <v>19.2</v>
      </c>
      <c r="K382" s="308">
        <f t="shared" si="67"/>
        <v>2.1333333333333333</v>
      </c>
      <c r="L382" s="309">
        <f t="shared" si="68"/>
        <v>120</v>
      </c>
      <c r="M382" s="306"/>
      <c r="N382" s="309" t="s">
        <v>2911</v>
      </c>
      <c r="O382" s="309" t="s">
        <v>2911</v>
      </c>
      <c r="P382" s="309" t="s">
        <v>2911</v>
      </c>
      <c r="Q382" s="310" t="s">
        <v>2911</v>
      </c>
      <c r="R382" s="336"/>
      <c r="S382" s="336"/>
    </row>
    <row r="383" spans="1:19" s="263" customFormat="1" x14ac:dyDescent="0.25">
      <c r="A383" s="304" t="s">
        <v>2910</v>
      </c>
      <c r="B383" s="305"/>
      <c r="C383" s="306" t="s">
        <v>342</v>
      </c>
      <c r="D383" s="306">
        <v>54.404000000000003</v>
      </c>
      <c r="E383" s="306">
        <v>-6.3890000000000002</v>
      </c>
      <c r="F383" s="467">
        <v>1</v>
      </c>
      <c r="G383" s="467">
        <v>1</v>
      </c>
      <c r="H383" s="307">
        <v>432</v>
      </c>
      <c r="I383" s="308">
        <f>SUM(H383/'Search &amp; Variables'!$E$30)</f>
        <v>9.6</v>
      </c>
      <c r="J383" s="308">
        <f t="shared" si="66"/>
        <v>19.2</v>
      </c>
      <c r="K383" s="308">
        <f t="shared" si="67"/>
        <v>2.1333333333333333</v>
      </c>
      <c r="L383" s="309">
        <f t="shared" si="68"/>
        <v>120</v>
      </c>
      <c r="M383" s="306"/>
      <c r="N383" s="309" t="s">
        <v>2911</v>
      </c>
      <c r="O383" s="309" t="s">
        <v>2911</v>
      </c>
      <c r="P383" s="309" t="s">
        <v>2911</v>
      </c>
      <c r="Q383" s="310" t="s">
        <v>2911</v>
      </c>
      <c r="R383" s="336"/>
      <c r="S383" s="336"/>
    </row>
    <row r="384" spans="1:19" s="263" customFormat="1" x14ac:dyDescent="0.25">
      <c r="A384" s="304" t="s">
        <v>2910</v>
      </c>
      <c r="B384" s="305"/>
      <c r="C384" s="306" t="s">
        <v>343</v>
      </c>
      <c r="D384" s="306">
        <v>54.45</v>
      </c>
      <c r="E384" s="306">
        <v>-6.3920000000000003</v>
      </c>
      <c r="F384" s="467">
        <v>1</v>
      </c>
      <c r="G384" s="467">
        <v>1</v>
      </c>
      <c r="H384" s="307">
        <v>432</v>
      </c>
      <c r="I384" s="308">
        <f>SUM(H384/'Search &amp; Variables'!$E$30)</f>
        <v>9.6</v>
      </c>
      <c r="J384" s="308">
        <f t="shared" si="66"/>
        <v>19.2</v>
      </c>
      <c r="K384" s="308">
        <f t="shared" si="67"/>
        <v>2.1333333333333333</v>
      </c>
      <c r="L384" s="309">
        <f t="shared" si="68"/>
        <v>120</v>
      </c>
      <c r="M384" s="306"/>
      <c r="N384" s="309" t="s">
        <v>2911</v>
      </c>
      <c r="O384" s="309" t="s">
        <v>2911</v>
      </c>
      <c r="P384" s="309" t="s">
        <v>2911</v>
      </c>
      <c r="Q384" s="310" t="s">
        <v>2911</v>
      </c>
      <c r="R384" s="336"/>
      <c r="S384" s="336"/>
    </row>
    <row r="385" spans="1:19" s="263" customFormat="1" x14ac:dyDescent="0.25">
      <c r="A385" s="304" t="s">
        <v>2910</v>
      </c>
      <c r="B385" s="305"/>
      <c r="C385" s="306" t="s">
        <v>344</v>
      </c>
      <c r="D385" s="306">
        <v>54.445</v>
      </c>
      <c r="E385" s="306">
        <v>-6.3659999999999997</v>
      </c>
      <c r="F385" s="467">
        <v>1</v>
      </c>
      <c r="G385" s="467">
        <v>1</v>
      </c>
      <c r="H385" s="307">
        <v>432</v>
      </c>
      <c r="I385" s="308">
        <f>SUM(H385/'Search &amp; Variables'!$E$30)</f>
        <v>9.6</v>
      </c>
      <c r="J385" s="308">
        <f t="shared" si="66"/>
        <v>19.2</v>
      </c>
      <c r="K385" s="308">
        <f t="shared" si="67"/>
        <v>2.1333333333333333</v>
      </c>
      <c r="L385" s="309">
        <f t="shared" si="68"/>
        <v>120</v>
      </c>
      <c r="M385" s="306"/>
      <c r="N385" s="309" t="s">
        <v>2911</v>
      </c>
      <c r="O385" s="309" t="s">
        <v>2911</v>
      </c>
      <c r="P385" s="309" t="s">
        <v>2911</v>
      </c>
      <c r="Q385" s="310" t="s">
        <v>2911</v>
      </c>
      <c r="R385" s="336"/>
      <c r="S385" s="336"/>
    </row>
    <row r="386" spans="1:19" s="263" customFormat="1" x14ac:dyDescent="0.25">
      <c r="A386" s="304" t="s">
        <v>2910</v>
      </c>
      <c r="B386" s="305"/>
      <c r="C386" s="306" t="s">
        <v>345</v>
      </c>
      <c r="D386" s="306">
        <v>54.454999999999998</v>
      </c>
      <c r="E386" s="306">
        <v>-6.3330000000000002</v>
      </c>
      <c r="F386" s="467">
        <v>1</v>
      </c>
      <c r="G386" s="467">
        <v>1</v>
      </c>
      <c r="H386" s="307">
        <v>432</v>
      </c>
      <c r="I386" s="308">
        <f>SUM(H386/'Search &amp; Variables'!$E$30)</f>
        <v>9.6</v>
      </c>
      <c r="J386" s="308">
        <f t="shared" si="66"/>
        <v>19.2</v>
      </c>
      <c r="K386" s="308">
        <f t="shared" si="67"/>
        <v>2.1333333333333333</v>
      </c>
      <c r="L386" s="309">
        <f t="shared" si="68"/>
        <v>120</v>
      </c>
      <c r="M386" s="306"/>
      <c r="N386" s="309" t="s">
        <v>2911</v>
      </c>
      <c r="O386" s="309" t="s">
        <v>2911</v>
      </c>
      <c r="P386" s="309" t="s">
        <v>2911</v>
      </c>
      <c r="Q386" s="310" t="s">
        <v>2911</v>
      </c>
      <c r="R386" s="336"/>
      <c r="S386" s="336"/>
    </row>
    <row r="387" spans="1:19" s="263" customFormat="1" x14ac:dyDescent="0.25">
      <c r="A387" s="304" t="s">
        <v>2910</v>
      </c>
      <c r="B387" s="305"/>
      <c r="C387" s="306" t="s">
        <v>346</v>
      </c>
      <c r="D387" s="306">
        <v>54.487000000000002</v>
      </c>
      <c r="E387" s="306">
        <v>-6.2679999999999998</v>
      </c>
      <c r="F387" s="467">
        <v>1</v>
      </c>
      <c r="G387" s="467">
        <v>1</v>
      </c>
      <c r="H387" s="307">
        <v>432</v>
      </c>
      <c r="I387" s="308">
        <f>SUM(H387/'Search &amp; Variables'!$E$30)</f>
        <v>9.6</v>
      </c>
      <c r="J387" s="308">
        <f t="shared" si="66"/>
        <v>19.2</v>
      </c>
      <c r="K387" s="308">
        <f t="shared" si="67"/>
        <v>2.1333333333333333</v>
      </c>
      <c r="L387" s="309">
        <f t="shared" si="68"/>
        <v>120</v>
      </c>
      <c r="M387" s="306"/>
      <c r="N387" s="309" t="s">
        <v>2911</v>
      </c>
      <c r="O387" s="309" t="s">
        <v>2911</v>
      </c>
      <c r="P387" s="309" t="s">
        <v>2911</v>
      </c>
      <c r="Q387" s="310" t="s">
        <v>2911</v>
      </c>
      <c r="R387" s="336"/>
      <c r="S387" s="336"/>
    </row>
    <row r="388" spans="1:19" s="263" customFormat="1" x14ac:dyDescent="0.25">
      <c r="A388" s="304" t="s">
        <v>2910</v>
      </c>
      <c r="B388" s="305"/>
      <c r="C388" s="306" t="s">
        <v>347</v>
      </c>
      <c r="D388" s="306">
        <v>54.366</v>
      </c>
      <c r="E388" s="306">
        <v>-6.8479999999999999</v>
      </c>
      <c r="F388" s="467">
        <v>1</v>
      </c>
      <c r="G388" s="467">
        <v>1</v>
      </c>
      <c r="H388" s="307">
        <v>432</v>
      </c>
      <c r="I388" s="308">
        <f>SUM(H388/'Search &amp; Variables'!$E$30)</f>
        <v>9.6</v>
      </c>
      <c r="J388" s="308">
        <f t="shared" si="66"/>
        <v>19.2</v>
      </c>
      <c r="K388" s="308">
        <f t="shared" si="67"/>
        <v>2.1333333333333333</v>
      </c>
      <c r="L388" s="309">
        <f t="shared" si="68"/>
        <v>120</v>
      </c>
      <c r="M388" s="306"/>
      <c r="N388" s="309" t="s">
        <v>2911</v>
      </c>
      <c r="O388" s="309" t="s">
        <v>2911</v>
      </c>
      <c r="P388" s="309" t="s">
        <v>2911</v>
      </c>
      <c r="Q388" s="310" t="s">
        <v>2911</v>
      </c>
      <c r="R388" s="336"/>
      <c r="S388" s="336"/>
    </row>
    <row r="389" spans="1:19" s="263" customFormat="1" x14ac:dyDescent="0.25">
      <c r="A389" s="304" t="s">
        <v>2910</v>
      </c>
      <c r="B389" s="305"/>
      <c r="C389" s="306" t="s">
        <v>348</v>
      </c>
      <c r="D389" s="306">
        <v>54.423999999999999</v>
      </c>
      <c r="E389" s="306">
        <v>-6.9489999999999998</v>
      </c>
      <c r="F389" s="467">
        <v>1</v>
      </c>
      <c r="G389" s="467">
        <v>1</v>
      </c>
      <c r="H389" s="307">
        <v>432</v>
      </c>
      <c r="I389" s="308">
        <f>SUM(H389/'Search &amp; Variables'!$E$30)</f>
        <v>9.6</v>
      </c>
      <c r="J389" s="308">
        <f t="shared" si="66"/>
        <v>19.2</v>
      </c>
      <c r="K389" s="308">
        <f t="shared" si="67"/>
        <v>2.1333333333333333</v>
      </c>
      <c r="L389" s="309">
        <f t="shared" si="68"/>
        <v>120</v>
      </c>
      <c r="M389" s="306"/>
      <c r="N389" s="309" t="s">
        <v>2911</v>
      </c>
      <c r="O389" s="309" t="s">
        <v>2911</v>
      </c>
      <c r="P389" s="309" t="s">
        <v>2911</v>
      </c>
      <c r="Q389" s="310" t="s">
        <v>2911</v>
      </c>
      <c r="R389" s="336"/>
      <c r="S389" s="336"/>
    </row>
    <row r="390" spans="1:19" s="263" customFormat="1" x14ac:dyDescent="0.25">
      <c r="A390" s="304" t="s">
        <v>2910</v>
      </c>
      <c r="B390" s="305"/>
      <c r="C390" s="306" t="s">
        <v>349</v>
      </c>
      <c r="D390" s="306">
        <v>54.580174</v>
      </c>
      <c r="E390" s="306">
        <v>-5.9252690000000001</v>
      </c>
      <c r="F390" s="467">
        <v>1</v>
      </c>
      <c r="G390" s="467">
        <v>1</v>
      </c>
      <c r="H390" s="307">
        <v>432</v>
      </c>
      <c r="I390" s="308">
        <f>SUM(H390/'Search &amp; Variables'!$E$30)</f>
        <v>9.6</v>
      </c>
      <c r="J390" s="308">
        <f t="shared" si="66"/>
        <v>19.2</v>
      </c>
      <c r="K390" s="308">
        <f t="shared" si="67"/>
        <v>2.1333333333333333</v>
      </c>
      <c r="L390" s="309">
        <f t="shared" si="68"/>
        <v>120</v>
      </c>
      <c r="M390" s="306"/>
      <c r="N390" s="309" t="s">
        <v>2911</v>
      </c>
      <c r="O390" s="309" t="s">
        <v>2911</v>
      </c>
      <c r="P390" s="309" t="s">
        <v>2911</v>
      </c>
      <c r="Q390" s="310" t="s">
        <v>2911</v>
      </c>
      <c r="R390" s="336"/>
      <c r="S390" s="336"/>
    </row>
    <row r="391" spans="1:19" s="263" customFormat="1" x14ac:dyDescent="0.25">
      <c r="A391" s="304" t="s">
        <v>2910</v>
      </c>
      <c r="B391" s="305"/>
      <c r="C391" s="306" t="s">
        <v>350</v>
      </c>
      <c r="D391" s="306">
        <v>54.515000000000001</v>
      </c>
      <c r="E391" s="306">
        <v>-6.8869999999999996</v>
      </c>
      <c r="F391" s="467">
        <v>1</v>
      </c>
      <c r="G391" s="467">
        <v>1</v>
      </c>
      <c r="H391" s="307">
        <v>432</v>
      </c>
      <c r="I391" s="308">
        <f>SUM(H391/'Search &amp; Variables'!$E$30)</f>
        <v>9.6</v>
      </c>
      <c r="J391" s="308">
        <f t="shared" si="66"/>
        <v>19.2</v>
      </c>
      <c r="K391" s="308">
        <f t="shared" si="67"/>
        <v>2.1333333333333333</v>
      </c>
      <c r="L391" s="309">
        <f t="shared" si="68"/>
        <v>120</v>
      </c>
      <c r="M391" s="306"/>
      <c r="N391" s="309" t="s">
        <v>2911</v>
      </c>
      <c r="O391" s="309" t="s">
        <v>2911</v>
      </c>
      <c r="P391" s="309" t="s">
        <v>2911</v>
      </c>
      <c r="Q391" s="310" t="s">
        <v>2911</v>
      </c>
      <c r="R391" s="336"/>
      <c r="S391" s="336"/>
    </row>
    <row r="392" spans="1:19" s="263" customFormat="1" x14ac:dyDescent="0.25">
      <c r="A392" s="304" t="s">
        <v>2910</v>
      </c>
      <c r="B392" s="305"/>
      <c r="C392" s="306" t="s">
        <v>351</v>
      </c>
      <c r="D392" s="306">
        <v>54.510886999999997</v>
      </c>
      <c r="E392" s="306">
        <v>-6.6641130000000004</v>
      </c>
      <c r="F392" s="467">
        <v>1</v>
      </c>
      <c r="G392" s="467">
        <v>1</v>
      </c>
      <c r="H392" s="307">
        <v>432</v>
      </c>
      <c r="I392" s="308">
        <f>SUM(H392/'Search &amp; Variables'!$E$30)</f>
        <v>9.6</v>
      </c>
      <c r="J392" s="308">
        <f t="shared" si="66"/>
        <v>19.2</v>
      </c>
      <c r="K392" s="308">
        <f t="shared" si="67"/>
        <v>2.1333333333333333</v>
      </c>
      <c r="L392" s="309">
        <f t="shared" si="68"/>
        <v>120</v>
      </c>
      <c r="M392" s="306"/>
      <c r="N392" s="309" t="s">
        <v>2911</v>
      </c>
      <c r="O392" s="309" t="s">
        <v>2911</v>
      </c>
      <c r="P392" s="309" t="s">
        <v>2911</v>
      </c>
      <c r="Q392" s="310" t="s">
        <v>2911</v>
      </c>
      <c r="R392" s="336"/>
      <c r="S392" s="336"/>
    </row>
    <row r="393" spans="1:19" s="263" customFormat="1" x14ac:dyDescent="0.25">
      <c r="A393" s="304" t="s">
        <v>2910</v>
      </c>
      <c r="B393" s="305"/>
      <c r="C393" s="306" t="s">
        <v>352</v>
      </c>
      <c r="D393" s="306">
        <v>54.343000000000004</v>
      </c>
      <c r="E393" s="306">
        <v>-7.665</v>
      </c>
      <c r="F393" s="467">
        <v>1</v>
      </c>
      <c r="G393" s="467">
        <v>1</v>
      </c>
      <c r="H393" s="307">
        <v>432</v>
      </c>
      <c r="I393" s="308">
        <f>SUM(H393/'Search &amp; Variables'!$E$30)</f>
        <v>9.6</v>
      </c>
      <c r="J393" s="308">
        <f t="shared" ref="J393:J406" si="69">SUM(I393*2)</f>
        <v>19.2</v>
      </c>
      <c r="K393" s="308">
        <f t="shared" ref="K393:K406" si="70">SUM(J393/9)</f>
        <v>2.1333333333333333</v>
      </c>
      <c r="L393" s="309">
        <f t="shared" ref="L393:L406" si="71">IF(J393 &gt; 14,120,0)</f>
        <v>120</v>
      </c>
      <c r="M393" s="306"/>
      <c r="N393" s="309" t="s">
        <v>2911</v>
      </c>
      <c r="O393" s="309" t="s">
        <v>2911</v>
      </c>
      <c r="P393" s="309" t="s">
        <v>2911</v>
      </c>
      <c r="Q393" s="310" t="s">
        <v>2911</v>
      </c>
      <c r="R393" s="336"/>
      <c r="S393" s="336"/>
    </row>
    <row r="394" spans="1:19" s="263" customFormat="1" x14ac:dyDescent="0.25">
      <c r="A394" s="304" t="s">
        <v>2910</v>
      </c>
      <c r="B394" s="305"/>
      <c r="C394" s="306" t="s">
        <v>353</v>
      </c>
      <c r="D394" s="306">
        <v>54.369185000000002</v>
      </c>
      <c r="E394" s="306">
        <v>-7.2981660000000002</v>
      </c>
      <c r="F394" s="467">
        <v>1</v>
      </c>
      <c r="G394" s="467">
        <v>1</v>
      </c>
      <c r="H394" s="307">
        <v>432</v>
      </c>
      <c r="I394" s="308">
        <f>SUM(H394/'Search &amp; Variables'!$E$30)</f>
        <v>9.6</v>
      </c>
      <c r="J394" s="308">
        <f t="shared" si="69"/>
        <v>19.2</v>
      </c>
      <c r="K394" s="308">
        <f t="shared" si="70"/>
        <v>2.1333333333333333</v>
      </c>
      <c r="L394" s="309">
        <f t="shared" si="71"/>
        <v>120</v>
      </c>
      <c r="M394" s="306"/>
      <c r="N394" s="309" t="s">
        <v>2911</v>
      </c>
      <c r="O394" s="309" t="s">
        <v>2911</v>
      </c>
      <c r="P394" s="309" t="s">
        <v>2911</v>
      </c>
      <c r="Q394" s="310" t="s">
        <v>2911</v>
      </c>
      <c r="R394" s="336"/>
      <c r="S394" s="336"/>
    </row>
    <row r="395" spans="1:19" s="263" customFormat="1" x14ac:dyDescent="0.25">
      <c r="A395" s="304" t="s">
        <v>2910</v>
      </c>
      <c r="B395" s="305"/>
      <c r="C395" s="306" t="s">
        <v>354</v>
      </c>
      <c r="D395" s="306">
        <v>54.418999999999997</v>
      </c>
      <c r="E395" s="306">
        <v>-7.1909999999999998</v>
      </c>
      <c r="F395" s="467">
        <v>1</v>
      </c>
      <c r="G395" s="467">
        <v>1</v>
      </c>
      <c r="H395" s="307">
        <v>432</v>
      </c>
      <c r="I395" s="308">
        <f>SUM(H395/'Search &amp; Variables'!$E$30)</f>
        <v>9.6</v>
      </c>
      <c r="J395" s="308">
        <f t="shared" si="69"/>
        <v>19.2</v>
      </c>
      <c r="K395" s="308">
        <f t="shared" si="70"/>
        <v>2.1333333333333333</v>
      </c>
      <c r="L395" s="309">
        <f t="shared" si="71"/>
        <v>120</v>
      </c>
      <c r="M395" s="306"/>
      <c r="N395" s="309" t="s">
        <v>2911</v>
      </c>
      <c r="O395" s="309" t="s">
        <v>2911</v>
      </c>
      <c r="P395" s="309" t="s">
        <v>2911</v>
      </c>
      <c r="Q395" s="310" t="s">
        <v>2911</v>
      </c>
      <c r="R395" s="336"/>
      <c r="S395" s="336"/>
    </row>
    <row r="396" spans="1:19" s="263" customFormat="1" x14ac:dyDescent="0.25">
      <c r="A396" s="304" t="s">
        <v>2910</v>
      </c>
      <c r="B396" s="305"/>
      <c r="C396" s="306" t="s">
        <v>355</v>
      </c>
      <c r="D396" s="306">
        <v>54.427</v>
      </c>
      <c r="E396" s="306">
        <v>-7.117</v>
      </c>
      <c r="F396" s="467">
        <v>1</v>
      </c>
      <c r="G396" s="467">
        <v>1</v>
      </c>
      <c r="H396" s="307">
        <v>432</v>
      </c>
      <c r="I396" s="308">
        <f>SUM(H396/'Search &amp; Variables'!$E$30)</f>
        <v>9.6</v>
      </c>
      <c r="J396" s="308">
        <f t="shared" si="69"/>
        <v>19.2</v>
      </c>
      <c r="K396" s="308">
        <f t="shared" si="70"/>
        <v>2.1333333333333333</v>
      </c>
      <c r="L396" s="309">
        <f t="shared" si="71"/>
        <v>120</v>
      </c>
      <c r="M396" s="306"/>
      <c r="N396" s="309" t="s">
        <v>2911</v>
      </c>
      <c r="O396" s="309" t="s">
        <v>2911</v>
      </c>
      <c r="P396" s="309" t="s">
        <v>2911</v>
      </c>
      <c r="Q396" s="310" t="s">
        <v>2911</v>
      </c>
      <c r="R396" s="336"/>
      <c r="S396" s="336"/>
    </row>
    <row r="397" spans="1:19" s="263" customFormat="1" x14ac:dyDescent="0.25">
      <c r="A397" s="304" t="s">
        <v>2910</v>
      </c>
      <c r="B397" s="305"/>
      <c r="C397" s="306" t="s">
        <v>356</v>
      </c>
      <c r="D397" s="306">
        <v>54.570999999999998</v>
      </c>
      <c r="E397" s="306">
        <v>-7.3739999999999997</v>
      </c>
      <c r="F397" s="467">
        <v>1</v>
      </c>
      <c r="G397" s="467">
        <v>1</v>
      </c>
      <c r="H397" s="307">
        <v>432</v>
      </c>
      <c r="I397" s="308">
        <f>SUM(H397/'Search &amp; Variables'!$E$30)</f>
        <v>9.6</v>
      </c>
      <c r="J397" s="308">
        <f t="shared" si="69"/>
        <v>19.2</v>
      </c>
      <c r="K397" s="308">
        <f t="shared" si="70"/>
        <v>2.1333333333333333</v>
      </c>
      <c r="L397" s="309">
        <f t="shared" si="71"/>
        <v>120</v>
      </c>
      <c r="M397" s="306"/>
      <c r="N397" s="309" t="s">
        <v>2911</v>
      </c>
      <c r="O397" s="309" t="s">
        <v>2911</v>
      </c>
      <c r="P397" s="309" t="s">
        <v>2911</v>
      </c>
      <c r="Q397" s="310" t="s">
        <v>2911</v>
      </c>
      <c r="R397" s="336"/>
      <c r="S397" s="336"/>
    </row>
    <row r="398" spans="1:19" s="263" customFormat="1" x14ac:dyDescent="0.25">
      <c r="A398" s="304" t="s">
        <v>2910</v>
      </c>
      <c r="B398" s="305"/>
      <c r="C398" s="306" t="s">
        <v>357</v>
      </c>
      <c r="D398" s="306">
        <v>54.624000000000002</v>
      </c>
      <c r="E398" s="306">
        <v>-7.2009999999999996</v>
      </c>
      <c r="F398" s="467">
        <v>1</v>
      </c>
      <c r="G398" s="467">
        <v>1</v>
      </c>
      <c r="H398" s="307">
        <v>432</v>
      </c>
      <c r="I398" s="308">
        <f>SUM(H398/'Search &amp; Variables'!$E$30)</f>
        <v>9.6</v>
      </c>
      <c r="J398" s="308">
        <f t="shared" si="69"/>
        <v>19.2</v>
      </c>
      <c r="K398" s="308">
        <f t="shared" si="70"/>
        <v>2.1333333333333333</v>
      </c>
      <c r="L398" s="309">
        <f t="shared" si="71"/>
        <v>120</v>
      </c>
      <c r="M398" s="306"/>
      <c r="N398" s="309" t="s">
        <v>2911</v>
      </c>
      <c r="O398" s="309" t="s">
        <v>2911</v>
      </c>
      <c r="P398" s="309" t="s">
        <v>2911</v>
      </c>
      <c r="Q398" s="310" t="s">
        <v>2911</v>
      </c>
      <c r="R398" s="336"/>
      <c r="S398" s="336"/>
    </row>
    <row r="399" spans="1:19" s="263" customFormat="1" x14ac:dyDescent="0.25">
      <c r="A399" s="304" t="s">
        <v>2910</v>
      </c>
      <c r="B399" s="305"/>
      <c r="C399" s="306" t="s">
        <v>358</v>
      </c>
      <c r="D399" s="306">
        <v>54.532094999999998</v>
      </c>
      <c r="E399" s="306">
        <v>-5.9392889999999996</v>
      </c>
      <c r="F399" s="467">
        <v>1</v>
      </c>
      <c r="G399" s="467">
        <v>1</v>
      </c>
      <c r="H399" s="307">
        <v>432</v>
      </c>
      <c r="I399" s="308">
        <f>SUM(H399/'Search &amp; Variables'!$E$30)</f>
        <v>9.6</v>
      </c>
      <c r="J399" s="308">
        <f t="shared" si="69"/>
        <v>19.2</v>
      </c>
      <c r="K399" s="308">
        <f t="shared" si="70"/>
        <v>2.1333333333333333</v>
      </c>
      <c r="L399" s="309">
        <f t="shared" si="71"/>
        <v>120</v>
      </c>
      <c r="M399" s="306"/>
      <c r="N399" s="309" t="s">
        <v>2911</v>
      </c>
      <c r="O399" s="309" t="s">
        <v>2911</v>
      </c>
      <c r="P399" s="309" t="s">
        <v>2911</v>
      </c>
      <c r="Q399" s="310" t="s">
        <v>2911</v>
      </c>
      <c r="R399" s="336"/>
      <c r="S399" s="336"/>
    </row>
    <row r="400" spans="1:19" s="263" customFormat="1" x14ac:dyDescent="0.25">
      <c r="A400" s="304" t="s">
        <v>2910</v>
      </c>
      <c r="B400" s="305"/>
      <c r="C400" s="306" t="s">
        <v>359</v>
      </c>
      <c r="D400" s="306">
        <v>54.645000000000003</v>
      </c>
      <c r="E400" s="306">
        <v>-6.7480000000000002</v>
      </c>
      <c r="F400" s="467">
        <v>1</v>
      </c>
      <c r="G400" s="467">
        <v>1</v>
      </c>
      <c r="H400" s="307">
        <v>432</v>
      </c>
      <c r="I400" s="308">
        <f>SUM(H400/'Search &amp; Variables'!$E$30)</f>
        <v>9.6</v>
      </c>
      <c r="J400" s="308">
        <f t="shared" si="69"/>
        <v>19.2</v>
      </c>
      <c r="K400" s="308">
        <f t="shared" si="70"/>
        <v>2.1333333333333333</v>
      </c>
      <c r="L400" s="309">
        <f t="shared" si="71"/>
        <v>120</v>
      </c>
      <c r="M400" s="306"/>
      <c r="N400" s="309" t="s">
        <v>2911</v>
      </c>
      <c r="O400" s="309" t="s">
        <v>2911</v>
      </c>
      <c r="P400" s="309" t="s">
        <v>2911</v>
      </c>
      <c r="Q400" s="310" t="s">
        <v>2911</v>
      </c>
      <c r="R400" s="336"/>
      <c r="S400" s="336"/>
    </row>
    <row r="401" spans="1:19" s="263" customFormat="1" x14ac:dyDescent="0.25">
      <c r="A401" s="304" t="s">
        <v>2910</v>
      </c>
      <c r="B401" s="305"/>
      <c r="C401" s="306" t="s">
        <v>360</v>
      </c>
      <c r="D401" s="306">
        <v>54.694000000000003</v>
      </c>
      <c r="E401" s="306">
        <v>-7.6139999999999999</v>
      </c>
      <c r="F401" s="467">
        <v>1</v>
      </c>
      <c r="G401" s="467">
        <v>1</v>
      </c>
      <c r="H401" s="307">
        <v>432</v>
      </c>
      <c r="I401" s="308">
        <f>SUM(H401/'Search &amp; Variables'!$E$30)</f>
        <v>9.6</v>
      </c>
      <c r="J401" s="308">
        <f t="shared" si="69"/>
        <v>19.2</v>
      </c>
      <c r="K401" s="308">
        <f t="shared" si="70"/>
        <v>2.1333333333333333</v>
      </c>
      <c r="L401" s="309">
        <f t="shared" si="71"/>
        <v>120</v>
      </c>
      <c r="M401" s="306"/>
      <c r="N401" s="309" t="s">
        <v>2911</v>
      </c>
      <c r="O401" s="309" t="s">
        <v>2911</v>
      </c>
      <c r="P401" s="309" t="s">
        <v>2911</v>
      </c>
      <c r="Q401" s="310" t="s">
        <v>2911</v>
      </c>
      <c r="R401" s="336"/>
      <c r="S401" s="336"/>
    </row>
    <row r="402" spans="1:19" s="263" customFormat="1" x14ac:dyDescent="0.25">
      <c r="A402" s="304" t="s">
        <v>2910</v>
      </c>
      <c r="B402" s="305"/>
      <c r="C402" s="306" t="s">
        <v>361</v>
      </c>
      <c r="D402" s="306">
        <v>54.826000000000001</v>
      </c>
      <c r="E402" s="306">
        <v>-7.4269999999999996</v>
      </c>
      <c r="F402" s="467">
        <v>1</v>
      </c>
      <c r="G402" s="467">
        <v>1</v>
      </c>
      <c r="H402" s="307">
        <v>432</v>
      </c>
      <c r="I402" s="308">
        <f>SUM(H402/'Search &amp; Variables'!$E$30)</f>
        <v>9.6</v>
      </c>
      <c r="J402" s="308">
        <f t="shared" si="69"/>
        <v>19.2</v>
      </c>
      <c r="K402" s="308">
        <f t="shared" si="70"/>
        <v>2.1333333333333333</v>
      </c>
      <c r="L402" s="309">
        <f t="shared" si="71"/>
        <v>120</v>
      </c>
      <c r="M402" s="306"/>
      <c r="N402" s="309" t="s">
        <v>2911</v>
      </c>
      <c r="O402" s="309" t="s">
        <v>2911</v>
      </c>
      <c r="P402" s="309" t="s">
        <v>2911</v>
      </c>
      <c r="Q402" s="310" t="s">
        <v>2911</v>
      </c>
      <c r="R402" s="336"/>
      <c r="S402" s="336"/>
    </row>
    <row r="403" spans="1:19" s="263" customFormat="1" x14ac:dyDescent="0.25">
      <c r="A403" s="304" t="s">
        <v>2910</v>
      </c>
      <c r="B403" s="305"/>
      <c r="C403" s="306" t="s">
        <v>362</v>
      </c>
      <c r="D403" s="306">
        <v>54.569516</v>
      </c>
      <c r="E403" s="306">
        <v>-5.9558949999999999</v>
      </c>
      <c r="F403" s="467">
        <v>1</v>
      </c>
      <c r="G403" s="467">
        <v>1</v>
      </c>
      <c r="H403" s="307">
        <v>432</v>
      </c>
      <c r="I403" s="308">
        <f>SUM(H403/'Search &amp; Variables'!$E$30)</f>
        <v>9.6</v>
      </c>
      <c r="J403" s="308">
        <f t="shared" si="69"/>
        <v>19.2</v>
      </c>
      <c r="K403" s="308">
        <f t="shared" si="70"/>
        <v>2.1333333333333333</v>
      </c>
      <c r="L403" s="309">
        <f t="shared" si="71"/>
        <v>120</v>
      </c>
      <c r="M403" s="306"/>
      <c r="N403" s="309" t="s">
        <v>2911</v>
      </c>
      <c r="O403" s="309" t="s">
        <v>2911</v>
      </c>
      <c r="P403" s="309" t="s">
        <v>2911</v>
      </c>
      <c r="Q403" s="310" t="s">
        <v>2911</v>
      </c>
      <c r="R403" s="336"/>
      <c r="S403" s="336"/>
    </row>
    <row r="404" spans="1:19" s="263" customFormat="1" x14ac:dyDescent="0.25">
      <c r="A404" s="304" t="s">
        <v>2910</v>
      </c>
      <c r="B404" s="305"/>
      <c r="C404" s="306" t="s">
        <v>363</v>
      </c>
      <c r="D404" s="306">
        <v>54.222999999999999</v>
      </c>
      <c r="E404" s="306">
        <v>-7.4619999999999997</v>
      </c>
      <c r="F404" s="467">
        <v>1</v>
      </c>
      <c r="G404" s="467">
        <v>1</v>
      </c>
      <c r="H404" s="307">
        <v>432</v>
      </c>
      <c r="I404" s="308">
        <f>SUM(H404/'Search &amp; Variables'!$E$30)</f>
        <v>9.6</v>
      </c>
      <c r="J404" s="308">
        <f t="shared" si="69"/>
        <v>19.2</v>
      </c>
      <c r="K404" s="308">
        <f t="shared" si="70"/>
        <v>2.1333333333333333</v>
      </c>
      <c r="L404" s="309">
        <f t="shared" si="71"/>
        <v>120</v>
      </c>
      <c r="M404" s="306"/>
      <c r="N404" s="309" t="s">
        <v>2911</v>
      </c>
      <c r="O404" s="309" t="s">
        <v>2911</v>
      </c>
      <c r="P404" s="309" t="s">
        <v>2911</v>
      </c>
      <c r="Q404" s="310" t="s">
        <v>2911</v>
      </c>
      <c r="R404" s="336"/>
      <c r="S404" s="336"/>
    </row>
    <row r="405" spans="1:19" s="263" customFormat="1" x14ac:dyDescent="0.25">
      <c r="A405" s="304" t="s">
        <v>2910</v>
      </c>
      <c r="B405" s="305"/>
      <c r="C405" s="306" t="s">
        <v>364</v>
      </c>
      <c r="D405" s="306">
        <v>54.465000000000003</v>
      </c>
      <c r="E405" s="306">
        <v>-7.8259999999999996</v>
      </c>
      <c r="F405" s="467">
        <v>1</v>
      </c>
      <c r="G405" s="467">
        <v>1</v>
      </c>
      <c r="H405" s="307">
        <v>432</v>
      </c>
      <c r="I405" s="308">
        <f>SUM(H405/'Search &amp; Variables'!$E$30)</f>
        <v>9.6</v>
      </c>
      <c r="J405" s="308">
        <f t="shared" si="69"/>
        <v>19.2</v>
      </c>
      <c r="K405" s="308">
        <f t="shared" si="70"/>
        <v>2.1333333333333333</v>
      </c>
      <c r="L405" s="309">
        <f t="shared" si="71"/>
        <v>120</v>
      </c>
      <c r="M405" s="306"/>
      <c r="N405" s="309" t="s">
        <v>2911</v>
      </c>
      <c r="O405" s="309" t="s">
        <v>2911</v>
      </c>
      <c r="P405" s="309" t="s">
        <v>2911</v>
      </c>
      <c r="Q405" s="310" t="s">
        <v>2911</v>
      </c>
      <c r="R405" s="336"/>
      <c r="S405" s="336"/>
    </row>
    <row r="406" spans="1:19" s="263" customFormat="1" ht="16.5" thickBot="1" x14ac:dyDescent="0.3">
      <c r="A406" s="311" t="s">
        <v>2910</v>
      </c>
      <c r="B406" s="312"/>
      <c r="C406" s="313" t="s">
        <v>365</v>
      </c>
      <c r="D406" s="313">
        <v>54.375999999999998</v>
      </c>
      <c r="E406" s="313">
        <v>-7.5410000000000004</v>
      </c>
      <c r="F406" s="467">
        <v>1</v>
      </c>
      <c r="G406" s="467">
        <v>1</v>
      </c>
      <c r="H406" s="314">
        <v>432</v>
      </c>
      <c r="I406" s="315">
        <f>SUM(H406/'Search &amp; Variables'!$E$30)</f>
        <v>9.6</v>
      </c>
      <c r="J406" s="315">
        <f t="shared" si="69"/>
        <v>19.2</v>
      </c>
      <c r="K406" s="315">
        <f t="shared" si="70"/>
        <v>2.1333333333333333</v>
      </c>
      <c r="L406" s="316">
        <f t="shared" si="71"/>
        <v>120</v>
      </c>
      <c r="M406" s="313"/>
      <c r="N406" s="316" t="s">
        <v>2911</v>
      </c>
      <c r="O406" s="316" t="s">
        <v>2911</v>
      </c>
      <c r="P406" s="316" t="s">
        <v>2911</v>
      </c>
      <c r="Q406" s="317" t="s">
        <v>2911</v>
      </c>
      <c r="R406" s="336"/>
      <c r="S406" s="336"/>
    </row>
    <row r="407" spans="1:19" s="263" customFormat="1" ht="16.5" thickBot="1" x14ac:dyDescent="0.3">
      <c r="A407" s="243"/>
      <c r="B407" s="243"/>
      <c r="F407" s="462"/>
      <c r="G407" s="462"/>
      <c r="H407" s="276"/>
      <c r="I407" s="277"/>
      <c r="J407" s="277"/>
      <c r="K407" s="277"/>
      <c r="L407" s="262"/>
      <c r="N407" s="262"/>
      <c r="O407" s="262"/>
      <c r="P407" s="262"/>
      <c r="Q407" s="262"/>
      <c r="R407" s="336"/>
      <c r="S407" s="336"/>
    </row>
    <row r="408" spans="1:19" s="243" customFormat="1" x14ac:dyDescent="0.25">
      <c r="A408" s="246" t="s">
        <v>2915</v>
      </c>
      <c r="B408" s="247"/>
      <c r="C408" s="247" t="s">
        <v>366</v>
      </c>
      <c r="D408" s="247">
        <v>54.884411</v>
      </c>
      <c r="E408" s="247">
        <v>-2.913138</v>
      </c>
      <c r="F408" s="458">
        <v>1</v>
      </c>
      <c r="G408" s="458">
        <v>1</v>
      </c>
      <c r="H408" s="248">
        <v>303.7</v>
      </c>
      <c r="I408" s="249">
        <f>SUM(H408/'Search &amp; Variables'!$E$30)</f>
        <v>6.7488888888888887</v>
      </c>
      <c r="J408" s="249">
        <f t="shared" ref="J408:J435" si="72">SUM(I408*2)</f>
        <v>13.497777777777777</v>
      </c>
      <c r="K408" s="249">
        <f t="shared" ref="K408:K435" si="73">SUM(J408/9)</f>
        <v>1.499753086419753</v>
      </c>
      <c r="L408" s="252">
        <f t="shared" ref="L408:L409" si="74">IF(J408 &gt; 14,120,0)</f>
        <v>0</v>
      </c>
      <c r="M408" s="247"/>
      <c r="N408" s="252">
        <f>SUM(H408*'Outside M25 '!$J$30+'Outside M25 '!$J$34+'Postcodes tariff'!L408)</f>
        <v>506.46600459458682</v>
      </c>
      <c r="O408" s="252">
        <f>SUM(H408*'Outside M25 '!$K$30+'Outside M25 '!$K$34+'Postcodes tariff'!L408)</f>
        <v>559.96630080075977</v>
      </c>
      <c r="P408" s="252">
        <f>SUM(H408*'Outside M25 '!$L$30+'Outside M25 '!$L$34+'Postcodes tariff'!L408)</f>
        <v>619.0491530743401</v>
      </c>
      <c r="Q408" s="253">
        <f>SUM(H408*'Outside M25 '!$M$30+'Outside M25 '!$M$34+'Postcodes tariff'!L408)</f>
        <v>673.39424136125365</v>
      </c>
      <c r="R408" s="330"/>
      <c r="S408" s="330"/>
    </row>
    <row r="409" spans="1:19" s="263" customFormat="1" x14ac:dyDescent="0.25">
      <c r="A409" s="254" t="s">
        <v>2915</v>
      </c>
      <c r="B409" s="255"/>
      <c r="C409" s="256" t="s">
        <v>367</v>
      </c>
      <c r="D409" s="257">
        <v>54.610999999999997</v>
      </c>
      <c r="E409" s="257">
        <v>-2.6589999999999998</v>
      </c>
      <c r="F409" s="459">
        <v>1</v>
      </c>
      <c r="G409" s="459">
        <v>1</v>
      </c>
      <c r="H409" s="258">
        <v>283</v>
      </c>
      <c r="I409" s="259">
        <f>SUM(H409/'Search &amp; Variables'!$E$30)</f>
        <v>6.2888888888888888</v>
      </c>
      <c r="J409" s="259">
        <f t="shared" si="72"/>
        <v>12.577777777777778</v>
      </c>
      <c r="K409" s="259">
        <f t="shared" si="73"/>
        <v>1.3975308641975308</v>
      </c>
      <c r="L409" s="226">
        <f t="shared" si="74"/>
        <v>0</v>
      </c>
      <c r="M409" s="257"/>
      <c r="N409" s="226">
        <f>SUM(H409*'Outside M25 '!$J$30+'Outside M25 '!$J$34+'Postcodes tariff'!L409)</f>
        <v>473.9480541574074</v>
      </c>
      <c r="O409" s="226">
        <f>SUM(H409*'Outside M25 '!$K$30+'Outside M25 '!$K$34+'Postcodes tariff'!L409)</f>
        <v>523.92711846913573</v>
      </c>
      <c r="P409" s="226">
        <f>SUM(H409*'Outside M25 '!$L$30+'Outside M25 '!$L$34+'Postcodes tariff'!L409)</f>
        <v>579.15972300493831</v>
      </c>
      <c r="Q409" s="261">
        <f>SUM(H409*'Outside M25 '!$M$30+'Outside M25 '!$M$34+'Postcodes tariff'!L409)</f>
        <v>629.90472857407417</v>
      </c>
      <c r="R409" s="336"/>
      <c r="S409" s="336"/>
    </row>
    <row r="410" spans="1:19" s="263" customFormat="1" x14ac:dyDescent="0.25">
      <c r="A410" s="254" t="s">
        <v>2915</v>
      </c>
      <c r="B410" s="255"/>
      <c r="C410" s="256" t="s">
        <v>368</v>
      </c>
      <c r="D410" s="257">
        <v>54.664000000000001</v>
      </c>
      <c r="E410" s="257">
        <v>-2.786</v>
      </c>
      <c r="F410" s="459">
        <v>1</v>
      </c>
      <c r="G410" s="459">
        <v>1</v>
      </c>
      <c r="H410" s="258">
        <v>291.2</v>
      </c>
      <c r="I410" s="259">
        <f>SUM(H410/'Search &amp; Variables'!$E$30)</f>
        <v>6.471111111111111</v>
      </c>
      <c r="J410" s="259">
        <f t="shared" si="72"/>
        <v>12.942222222222222</v>
      </c>
      <c r="K410" s="259">
        <f t="shared" si="73"/>
        <v>1.4380246913580246</v>
      </c>
      <c r="L410" s="226">
        <f t="shared" ref="L410:L435" si="75">IF(J410 &gt; 14,120,0)</f>
        <v>0</v>
      </c>
      <c r="M410" s="257"/>
      <c r="N410" s="226">
        <f>SUM(H410*'Outside M25 '!$J$30+'Outside M25 '!$J$34+'Postcodes tariff'!L410)</f>
        <v>486.82956109387459</v>
      </c>
      <c r="O410" s="226">
        <f>SUM(H410*'Outside M25 '!$K$30+'Outside M25 '!$K$34+'Postcodes tariff'!L410)</f>
        <v>538.20350953770173</v>
      </c>
      <c r="P410" s="226">
        <f>SUM(H410*'Outside M25 '!$L$30+'Outside M25 '!$L$34+'Postcodes tariff'!L410)</f>
        <v>594.96133298412167</v>
      </c>
      <c r="Q410" s="261">
        <f>SUM(H410*'Outside M25 '!$M$30+'Outside M25 '!$M$34+'Postcodes tariff'!L410)</f>
        <v>647.13245827720812</v>
      </c>
      <c r="R410" s="336"/>
      <c r="S410" s="336"/>
    </row>
    <row r="411" spans="1:19" s="263" customFormat="1" x14ac:dyDescent="0.25">
      <c r="A411" s="254" t="s">
        <v>2915</v>
      </c>
      <c r="B411" s="255"/>
      <c r="C411" s="256" t="s">
        <v>369</v>
      </c>
      <c r="D411" s="257">
        <v>54.601999999999997</v>
      </c>
      <c r="E411" s="257">
        <v>-3.133</v>
      </c>
      <c r="F411" s="459">
        <v>1</v>
      </c>
      <c r="G411" s="459">
        <v>1</v>
      </c>
      <c r="H411" s="258">
        <v>289.89999999999998</v>
      </c>
      <c r="I411" s="259">
        <f>SUM(H411/'Search &amp; Variables'!$E$30)</f>
        <v>6.4422222222222221</v>
      </c>
      <c r="J411" s="259">
        <f t="shared" si="72"/>
        <v>12.884444444444444</v>
      </c>
      <c r="K411" s="259">
        <f t="shared" si="73"/>
        <v>1.431604938271605</v>
      </c>
      <c r="L411" s="226">
        <f t="shared" si="75"/>
        <v>0</v>
      </c>
      <c r="M411" s="257"/>
      <c r="N411" s="226">
        <f>SUM(H411*'Outside M25 '!$J$30+'Outside M25 '!$J$34+'Postcodes tariff'!L411)</f>
        <v>484.78737096980052</v>
      </c>
      <c r="O411" s="226">
        <f>SUM(H411*'Outside M25 '!$K$30+'Outside M25 '!$K$34+'Postcodes tariff'!L411)</f>
        <v>535.94017924634375</v>
      </c>
      <c r="P411" s="226">
        <f>SUM(H411*'Outside M25 '!$L$30+'Outside M25 '!$L$34+'Postcodes tariff'!L411)</f>
        <v>592.45619969473887</v>
      </c>
      <c r="Q411" s="261">
        <f>SUM(H411*'Outside M25 '!$M$30+'Outside M25 '!$M$34+'Postcodes tariff'!L411)</f>
        <v>644.40123283646733</v>
      </c>
      <c r="R411" s="336"/>
      <c r="S411" s="336"/>
    </row>
    <row r="412" spans="1:19" s="263" customFormat="1" x14ac:dyDescent="0.25">
      <c r="A412" s="254" t="s">
        <v>2915</v>
      </c>
      <c r="B412" s="255"/>
      <c r="C412" s="256" t="s">
        <v>370</v>
      </c>
      <c r="D412" s="257">
        <v>54.66</v>
      </c>
      <c r="E412" s="257">
        <v>-3.3660000000000001</v>
      </c>
      <c r="F412" s="459">
        <v>1</v>
      </c>
      <c r="G412" s="459">
        <v>1</v>
      </c>
      <c r="H412" s="258">
        <v>298.7</v>
      </c>
      <c r="I412" s="259">
        <f>SUM(H412/'Search &amp; Variables'!$E$30)</f>
        <v>6.6377777777777771</v>
      </c>
      <c r="J412" s="259">
        <f t="shared" si="72"/>
        <v>13.275555555555554</v>
      </c>
      <c r="K412" s="259">
        <f t="shared" si="73"/>
        <v>1.4750617283950616</v>
      </c>
      <c r="L412" s="226">
        <f t="shared" si="75"/>
        <v>0</v>
      </c>
      <c r="M412" s="257"/>
      <c r="N412" s="226">
        <f>SUM(H412*'Outside M25 '!$J$30+'Outside M25 '!$J$34+'Postcodes tariff'!L412)</f>
        <v>498.61142719430194</v>
      </c>
      <c r="O412" s="226">
        <f>SUM(H412*'Outside M25 '!$K$30+'Outside M25 '!$K$34+'Postcodes tariff'!L412)</f>
        <v>551.26118429553651</v>
      </c>
      <c r="P412" s="226">
        <f>SUM(H412*'Outside M25 '!$L$30+'Outside M25 '!$L$34+'Postcodes tariff'!L412)</f>
        <v>609.4140250382527</v>
      </c>
      <c r="Q412" s="261">
        <f>SUM(H412*'Outside M25 '!$M$30+'Outside M25 '!$M$34+'Postcodes tariff'!L412)</f>
        <v>662.88952812763546</v>
      </c>
      <c r="R412" s="336"/>
      <c r="S412" s="336"/>
    </row>
    <row r="413" spans="1:19" s="263" customFormat="1" x14ac:dyDescent="0.25">
      <c r="A413" s="254" t="s">
        <v>2915</v>
      </c>
      <c r="B413" s="255"/>
      <c r="C413" s="256" t="s">
        <v>371</v>
      </c>
      <c r="D413" s="257">
        <v>54.623890000000003</v>
      </c>
      <c r="E413" s="257">
        <v>-3.4963639999999998</v>
      </c>
      <c r="F413" s="459">
        <v>1</v>
      </c>
      <c r="G413" s="459">
        <v>1</v>
      </c>
      <c r="H413" s="258">
        <v>309.3</v>
      </c>
      <c r="I413" s="259">
        <f>SUM(H413/'Search &amp; Variables'!$E$30)</f>
        <v>6.873333333333334</v>
      </c>
      <c r="J413" s="259">
        <f t="shared" si="72"/>
        <v>13.746666666666668</v>
      </c>
      <c r="K413" s="259">
        <f t="shared" si="73"/>
        <v>1.5274074074074075</v>
      </c>
      <c r="L413" s="226">
        <f t="shared" si="75"/>
        <v>0</v>
      </c>
      <c r="M413" s="257"/>
      <c r="N413" s="226">
        <f>SUM(H413*'Outside M25 '!$J$30+'Outside M25 '!$J$34+'Postcodes tariff'!L413)</f>
        <v>515.26313128290599</v>
      </c>
      <c r="O413" s="226">
        <f>SUM(H413*'Outside M25 '!$K$30+'Outside M25 '!$K$34+'Postcodes tariff'!L413)</f>
        <v>569.71603128660968</v>
      </c>
      <c r="P413" s="226">
        <f>SUM(H413*'Outside M25 '!$L$30+'Outside M25 '!$L$34+'Postcodes tariff'!L413)</f>
        <v>629.84049647475797</v>
      </c>
      <c r="Q413" s="261">
        <f>SUM(H413*'Outside M25 '!$M$30+'Outside M25 '!$M$34+'Postcodes tariff'!L413)</f>
        <v>685.15952018290614</v>
      </c>
      <c r="R413" s="336"/>
      <c r="S413" s="336"/>
    </row>
    <row r="414" spans="1:19" s="263" customFormat="1" x14ac:dyDescent="0.25">
      <c r="A414" s="254" t="s">
        <v>2915</v>
      </c>
      <c r="B414" s="255"/>
      <c r="C414" s="256" t="s">
        <v>372</v>
      </c>
      <c r="D414" s="257">
        <v>54.712000000000003</v>
      </c>
      <c r="E414" s="257">
        <v>-3.4809999999999999</v>
      </c>
      <c r="F414" s="459">
        <v>1</v>
      </c>
      <c r="G414" s="459">
        <v>1</v>
      </c>
      <c r="H414" s="258">
        <v>311.89999999999998</v>
      </c>
      <c r="I414" s="259">
        <f>SUM(H414/'Search &amp; Variables'!$E$30)</f>
        <v>6.931111111111111</v>
      </c>
      <c r="J414" s="259">
        <f t="shared" si="72"/>
        <v>13.862222222222222</v>
      </c>
      <c r="K414" s="259">
        <f t="shared" si="73"/>
        <v>1.5402469135802468</v>
      </c>
      <c r="L414" s="226">
        <f t="shared" si="75"/>
        <v>0</v>
      </c>
      <c r="M414" s="257"/>
      <c r="N414" s="226">
        <f>SUM(H414*'Outside M25 '!$J$30+'Outside M25 '!$J$34+'Postcodes tariff'!L414)</f>
        <v>519.34751153105412</v>
      </c>
      <c r="O414" s="226">
        <f>SUM(H414*'Outside M25 '!$K$30+'Outside M25 '!$K$34+'Postcodes tariff'!L414)</f>
        <v>574.24269186932565</v>
      </c>
      <c r="P414" s="226">
        <f>SUM(H414*'Outside M25 '!$L$30+'Outside M25 '!$L$34+'Postcodes tariff'!L414)</f>
        <v>634.85076305352334</v>
      </c>
      <c r="Q414" s="261">
        <f>SUM(H414*'Outside M25 '!$M$30+'Outside M25 '!$M$34+'Postcodes tariff'!L414)</f>
        <v>690.62197106438748</v>
      </c>
      <c r="R414" s="336"/>
      <c r="S414" s="336"/>
    </row>
    <row r="415" spans="1:19" s="263" customFormat="1" x14ac:dyDescent="0.25">
      <c r="A415" s="254" t="s">
        <v>2915</v>
      </c>
      <c r="B415" s="255"/>
      <c r="C415" s="256" t="s">
        <v>373</v>
      </c>
      <c r="D415" s="257">
        <v>54.573999999999998</v>
      </c>
      <c r="E415" s="257">
        <v>-2.4830000000000001</v>
      </c>
      <c r="F415" s="459">
        <v>1</v>
      </c>
      <c r="G415" s="459">
        <v>1</v>
      </c>
      <c r="H415" s="258">
        <v>278.8</v>
      </c>
      <c r="I415" s="259">
        <f>SUM(H415/'Search &amp; Variables'!$E$30)</f>
        <v>6.1955555555555559</v>
      </c>
      <c r="J415" s="259">
        <f t="shared" si="72"/>
        <v>12.391111111111112</v>
      </c>
      <c r="K415" s="259">
        <f t="shared" si="73"/>
        <v>1.3767901234567903</v>
      </c>
      <c r="L415" s="226">
        <f t="shared" si="75"/>
        <v>0</v>
      </c>
      <c r="M415" s="257"/>
      <c r="N415" s="226">
        <f>SUM(H415*'Outside M25 '!$J$30+'Outside M25 '!$J$34+'Postcodes tariff'!L415)</f>
        <v>467.35020914116808</v>
      </c>
      <c r="O415" s="226">
        <f>SUM(H415*'Outside M25 '!$K$30+'Outside M25 '!$K$34+'Postcodes tariff'!L415)</f>
        <v>516.61482060474839</v>
      </c>
      <c r="P415" s="226">
        <f>SUM(H415*'Outside M25 '!$L$30+'Outside M25 '!$L$34+'Postcodes tariff'!L415)</f>
        <v>571.06621545462497</v>
      </c>
      <c r="Q415" s="261">
        <f>SUM(H415*'Outside M25 '!$M$30+'Outside M25 '!$M$34+'Postcodes tariff'!L415)</f>
        <v>621.08076945783489</v>
      </c>
      <c r="R415" s="336"/>
      <c r="S415" s="336"/>
    </row>
    <row r="416" spans="1:19" s="263" customFormat="1" x14ac:dyDescent="0.25">
      <c r="A416" s="254" t="s">
        <v>2915</v>
      </c>
      <c r="B416" s="255"/>
      <c r="C416" s="256" t="s">
        <v>374</v>
      </c>
      <c r="D416" s="257">
        <v>54.478999999999999</v>
      </c>
      <c r="E416" s="257">
        <v>-2.35</v>
      </c>
      <c r="F416" s="459">
        <v>1</v>
      </c>
      <c r="G416" s="459">
        <v>1</v>
      </c>
      <c r="H416" s="258">
        <v>276</v>
      </c>
      <c r="I416" s="259">
        <f>SUM(H416/'Search &amp; Variables'!$E$30)</f>
        <v>6.1333333333333337</v>
      </c>
      <c r="J416" s="259">
        <f t="shared" si="72"/>
        <v>12.266666666666667</v>
      </c>
      <c r="K416" s="259">
        <f t="shared" si="73"/>
        <v>1.3629629629629632</v>
      </c>
      <c r="L416" s="226">
        <f t="shared" si="75"/>
        <v>0</v>
      </c>
      <c r="M416" s="257"/>
      <c r="N416" s="226">
        <f>SUM(H416*'Outside M25 '!$J$30+'Outside M25 '!$J$34+'Postcodes tariff'!L416)</f>
        <v>462.9516457970085</v>
      </c>
      <c r="O416" s="226">
        <f>SUM(H416*'Outside M25 '!$K$30+'Outside M25 '!$K$34+'Postcodes tariff'!L416)</f>
        <v>511.73995536182338</v>
      </c>
      <c r="P416" s="226">
        <f>SUM(H416*'Outside M25 '!$L$30+'Outside M25 '!$L$34+'Postcodes tariff'!L416)</f>
        <v>565.67054375441603</v>
      </c>
      <c r="Q416" s="261">
        <f>SUM(H416*'Outside M25 '!$M$30+'Outside M25 '!$M$34+'Postcodes tariff'!L416)</f>
        <v>615.1981300470087</v>
      </c>
      <c r="R416" s="336"/>
      <c r="S416" s="336"/>
    </row>
    <row r="417" spans="1:19" s="263" customFormat="1" x14ac:dyDescent="0.25">
      <c r="A417" s="254" t="s">
        <v>2915</v>
      </c>
      <c r="B417" s="255"/>
      <c r="C417" s="256" t="s">
        <v>375</v>
      </c>
      <c r="D417" s="257">
        <v>54.353999999999999</v>
      </c>
      <c r="E417" s="257">
        <v>-3.39</v>
      </c>
      <c r="F417" s="459">
        <v>1</v>
      </c>
      <c r="G417" s="459">
        <v>1</v>
      </c>
      <c r="H417" s="258">
        <v>294</v>
      </c>
      <c r="I417" s="259">
        <f>SUM(H417/'Search &amp; Variables'!$E$30)</f>
        <v>6.5333333333333332</v>
      </c>
      <c r="J417" s="259">
        <f t="shared" si="72"/>
        <v>13.066666666666666</v>
      </c>
      <c r="K417" s="259">
        <f t="shared" si="73"/>
        <v>1.4518518518518517</v>
      </c>
      <c r="L417" s="226">
        <f t="shared" si="75"/>
        <v>0</v>
      </c>
      <c r="M417" s="257"/>
      <c r="N417" s="226">
        <f>SUM(H417*'Outside M25 '!$J$30+'Outside M25 '!$J$34+'Postcodes tariff'!L417)</f>
        <v>491.22812443803417</v>
      </c>
      <c r="O417" s="226">
        <f>SUM(H417*'Outside M25 '!$K$30+'Outside M25 '!$K$34+'Postcodes tariff'!L417)</f>
        <v>543.07837478062675</v>
      </c>
      <c r="P417" s="226">
        <f>SUM(H417*'Outside M25 '!$L$30+'Outside M25 '!$L$34+'Postcodes tariff'!L417)</f>
        <v>600.3570046843306</v>
      </c>
      <c r="Q417" s="261">
        <f>SUM(H417*'Outside M25 '!$M$30+'Outside M25 '!$M$34+'Postcodes tariff'!L417)</f>
        <v>653.0150976880343</v>
      </c>
      <c r="R417" s="336"/>
      <c r="S417" s="336"/>
    </row>
    <row r="418" spans="1:19" s="263" customFormat="1" x14ac:dyDescent="0.25">
      <c r="A418" s="254" t="s">
        <v>2915</v>
      </c>
      <c r="B418" s="255"/>
      <c r="C418" s="256" t="s">
        <v>376</v>
      </c>
      <c r="D418" s="257">
        <v>54.387</v>
      </c>
      <c r="E418" s="257">
        <v>-3.3820000000000001</v>
      </c>
      <c r="F418" s="459">
        <v>1</v>
      </c>
      <c r="G418" s="459">
        <v>1</v>
      </c>
      <c r="H418" s="258">
        <v>294.5</v>
      </c>
      <c r="I418" s="259">
        <f>SUM(H418/'Search &amp; Variables'!$E$30)</f>
        <v>6.5444444444444443</v>
      </c>
      <c r="J418" s="259">
        <f t="shared" si="72"/>
        <v>13.088888888888889</v>
      </c>
      <c r="K418" s="259">
        <f t="shared" si="73"/>
        <v>1.4543209876543211</v>
      </c>
      <c r="L418" s="226">
        <f t="shared" si="75"/>
        <v>0</v>
      </c>
      <c r="M418" s="257"/>
      <c r="N418" s="226">
        <f>SUM(H418*'Outside M25 '!$J$30+'Outside M25 '!$J$34+'Postcodes tariff'!L418)</f>
        <v>492.01358217806262</v>
      </c>
      <c r="O418" s="226">
        <f>SUM(H418*'Outside M25 '!$K$30+'Outside M25 '!$K$34+'Postcodes tariff'!L418)</f>
        <v>543.94888643114905</v>
      </c>
      <c r="P418" s="226">
        <f>SUM(H418*'Outside M25 '!$L$30+'Outside M25 '!$L$34+'Postcodes tariff'!L418)</f>
        <v>601.32051748793936</v>
      </c>
      <c r="Q418" s="261">
        <f>SUM(H418*'Outside M25 '!$M$30+'Outside M25 '!$M$34+'Postcodes tariff'!L418)</f>
        <v>654.06556901139618</v>
      </c>
      <c r="R418" s="336"/>
      <c r="S418" s="336"/>
    </row>
    <row r="419" spans="1:19" s="263" customFormat="1" x14ac:dyDescent="0.25">
      <c r="A419" s="254" t="s">
        <v>2915</v>
      </c>
      <c r="B419" s="255"/>
      <c r="C419" s="256" t="s">
        <v>377</v>
      </c>
      <c r="D419" s="257">
        <v>54.884</v>
      </c>
      <c r="E419" s="257">
        <v>-2.9489999999999998</v>
      </c>
      <c r="F419" s="459">
        <v>1</v>
      </c>
      <c r="G419" s="459">
        <v>1</v>
      </c>
      <c r="H419" s="258">
        <v>306.5</v>
      </c>
      <c r="I419" s="259">
        <f>SUM(H419/'Search &amp; Variables'!$E$30)</f>
        <v>6.8111111111111109</v>
      </c>
      <c r="J419" s="259">
        <f t="shared" si="72"/>
        <v>13.622222222222222</v>
      </c>
      <c r="K419" s="259">
        <f t="shared" si="73"/>
        <v>1.5135802469135802</v>
      </c>
      <c r="L419" s="226">
        <f t="shared" si="75"/>
        <v>0</v>
      </c>
      <c r="M419" s="257"/>
      <c r="N419" s="226">
        <f>SUM(H419*'Outside M25 '!$J$30+'Outside M25 '!$J$34+'Postcodes tariff'!L419)</f>
        <v>510.8645679387464</v>
      </c>
      <c r="O419" s="226">
        <f>SUM(H419*'Outside M25 '!$K$30+'Outside M25 '!$K$34+'Postcodes tariff'!L419)</f>
        <v>564.84116604368467</v>
      </c>
      <c r="P419" s="226">
        <f>SUM(H419*'Outside M25 '!$L$30+'Outside M25 '!$L$34+'Postcodes tariff'!L419)</f>
        <v>624.44482477454903</v>
      </c>
      <c r="Q419" s="261">
        <f>SUM(H419*'Outside M25 '!$M$30+'Outside M25 '!$M$34+'Postcodes tariff'!L419)</f>
        <v>679.27688077207983</v>
      </c>
      <c r="R419" s="336"/>
      <c r="S419" s="336"/>
    </row>
    <row r="420" spans="1:19" s="263" customFormat="1" x14ac:dyDescent="0.25">
      <c r="A420" s="254" t="s">
        <v>2915</v>
      </c>
      <c r="B420" s="255"/>
      <c r="C420" s="256" t="s">
        <v>378</v>
      </c>
      <c r="D420" s="257">
        <v>54.41</v>
      </c>
      <c r="E420" s="257">
        <v>-3.4609999999999999</v>
      </c>
      <c r="F420" s="459">
        <v>1</v>
      </c>
      <c r="G420" s="459">
        <v>1</v>
      </c>
      <c r="H420" s="258">
        <v>300.60000000000002</v>
      </c>
      <c r="I420" s="259">
        <f>SUM(H420/'Search &amp; Variables'!$E$30)</f>
        <v>6.6800000000000006</v>
      </c>
      <c r="J420" s="259">
        <f t="shared" si="72"/>
        <v>13.360000000000001</v>
      </c>
      <c r="K420" s="259">
        <f t="shared" si="73"/>
        <v>1.4844444444444447</v>
      </c>
      <c r="L420" s="226">
        <f t="shared" si="75"/>
        <v>0</v>
      </c>
      <c r="M420" s="257"/>
      <c r="N420" s="226">
        <f>SUM(H420*'Outside M25 '!$J$30+'Outside M25 '!$J$34+'Postcodes tariff'!L420)</f>
        <v>501.59616660641024</v>
      </c>
      <c r="O420" s="226">
        <f>SUM(H420*'Outside M25 '!$K$30+'Outside M25 '!$K$34+'Postcodes tariff'!L420)</f>
        <v>554.56912856752137</v>
      </c>
      <c r="P420" s="226">
        <f>SUM(H420*'Outside M25 '!$L$30+'Outside M25 '!$L$34+'Postcodes tariff'!L420)</f>
        <v>613.07537369196598</v>
      </c>
      <c r="Q420" s="261">
        <f>SUM(H420*'Outside M25 '!$M$30+'Outside M25 '!$M$34+'Postcodes tariff'!L420)</f>
        <v>666.88131915641043</v>
      </c>
      <c r="R420" s="336"/>
      <c r="S420" s="336"/>
    </row>
    <row r="421" spans="1:19" s="263" customFormat="1" x14ac:dyDescent="0.25">
      <c r="A421" s="254" t="s">
        <v>2915</v>
      </c>
      <c r="B421" s="255"/>
      <c r="C421" s="256" t="s">
        <v>379</v>
      </c>
      <c r="D421" s="257">
        <v>54.445</v>
      </c>
      <c r="E421" s="257">
        <v>-3.5150000000000001</v>
      </c>
      <c r="F421" s="459">
        <v>1</v>
      </c>
      <c r="G421" s="459">
        <v>1</v>
      </c>
      <c r="H421" s="258">
        <v>305.2</v>
      </c>
      <c r="I421" s="259">
        <f>SUM(H421/'Search &amp; Variables'!$E$30)</f>
        <v>6.7822222222222219</v>
      </c>
      <c r="J421" s="259">
        <f t="shared" si="72"/>
        <v>13.564444444444444</v>
      </c>
      <c r="K421" s="259">
        <f t="shared" si="73"/>
        <v>1.5071604938271603</v>
      </c>
      <c r="L421" s="226">
        <f t="shared" si="75"/>
        <v>0</v>
      </c>
      <c r="M421" s="257"/>
      <c r="N421" s="226">
        <f>SUM(H421*'Outside M25 '!$J$30+'Outside M25 '!$J$34+'Postcodes tariff'!L421)</f>
        <v>508.82237781467234</v>
      </c>
      <c r="O421" s="226">
        <f>SUM(H421*'Outside M25 '!$K$30+'Outside M25 '!$K$34+'Postcodes tariff'!L421)</f>
        <v>562.57783575232668</v>
      </c>
      <c r="P421" s="226">
        <f>SUM(H421*'Outside M25 '!$L$30+'Outside M25 '!$L$34+'Postcodes tariff'!L421)</f>
        <v>621.93969148516624</v>
      </c>
      <c r="Q421" s="261">
        <f>SUM(H421*'Outside M25 '!$M$30+'Outside M25 '!$M$34+'Postcodes tariff'!L421)</f>
        <v>676.54565533133916</v>
      </c>
      <c r="R421" s="336"/>
      <c r="S421" s="336"/>
    </row>
    <row r="422" spans="1:19" s="263" customFormat="1" x14ac:dyDescent="0.25">
      <c r="A422" s="254" t="s">
        <v>2915</v>
      </c>
      <c r="B422" s="255"/>
      <c r="C422" s="256" t="s">
        <v>380</v>
      </c>
      <c r="D422" s="257">
        <v>54.48</v>
      </c>
      <c r="E422" s="257">
        <v>-3.5310000000000001</v>
      </c>
      <c r="F422" s="459">
        <v>1</v>
      </c>
      <c r="G422" s="459">
        <v>1</v>
      </c>
      <c r="H422" s="258">
        <v>306.7</v>
      </c>
      <c r="I422" s="259">
        <f>SUM(H422/'Search &amp; Variables'!$E$30)</f>
        <v>6.8155555555555551</v>
      </c>
      <c r="J422" s="259">
        <f t="shared" si="72"/>
        <v>13.63111111111111</v>
      </c>
      <c r="K422" s="259">
        <f t="shared" si="73"/>
        <v>1.5145679012345679</v>
      </c>
      <c r="L422" s="226">
        <f t="shared" si="75"/>
        <v>0</v>
      </c>
      <c r="M422" s="257"/>
      <c r="N422" s="226">
        <f>SUM(H422*'Outside M25 '!$J$30+'Outside M25 '!$J$34+'Postcodes tariff'!L422)</f>
        <v>511.17875103475779</v>
      </c>
      <c r="O422" s="226">
        <f>SUM(H422*'Outside M25 '!$K$30+'Outside M25 '!$K$34+'Postcodes tariff'!L422)</f>
        <v>565.18937070389359</v>
      </c>
      <c r="P422" s="226">
        <f>SUM(H422*'Outside M25 '!$L$30+'Outside M25 '!$L$34+'Postcodes tariff'!L422)</f>
        <v>624.83022989599249</v>
      </c>
      <c r="Q422" s="261">
        <f>SUM(H422*'Outside M25 '!$M$30+'Outside M25 '!$M$34+'Postcodes tariff'!L422)</f>
        <v>679.69706930142456</v>
      </c>
      <c r="R422" s="336"/>
      <c r="S422" s="336"/>
    </row>
    <row r="423" spans="1:19" s="263" customFormat="1" x14ac:dyDescent="0.25">
      <c r="A423" s="254" t="s">
        <v>2915</v>
      </c>
      <c r="B423" s="255"/>
      <c r="C423" s="256" t="s">
        <v>381</v>
      </c>
      <c r="D423" s="257">
        <v>54.514000000000003</v>
      </c>
      <c r="E423" s="257">
        <v>-3.4929999999999999</v>
      </c>
      <c r="F423" s="459">
        <v>1</v>
      </c>
      <c r="G423" s="459">
        <v>1</v>
      </c>
      <c r="H423" s="258">
        <v>314.60000000000002</v>
      </c>
      <c r="I423" s="259">
        <f>SUM(H423/'Search &amp; Variables'!$E$30)</f>
        <v>6.9911111111111115</v>
      </c>
      <c r="J423" s="259">
        <f t="shared" si="72"/>
        <v>13.982222222222223</v>
      </c>
      <c r="K423" s="259">
        <f t="shared" si="73"/>
        <v>1.5535802469135804</v>
      </c>
      <c r="L423" s="226">
        <f t="shared" si="75"/>
        <v>0</v>
      </c>
      <c r="M423" s="257"/>
      <c r="N423" s="226">
        <f>SUM(H423*'Outside M25 '!$J$30+'Outside M25 '!$J$34+'Postcodes tariff'!L423)</f>
        <v>523.58898332720798</v>
      </c>
      <c r="O423" s="226">
        <f>SUM(H423*'Outside M25 '!$K$30+'Outside M25 '!$K$34+'Postcodes tariff'!L423)</f>
        <v>578.94345478214632</v>
      </c>
      <c r="P423" s="226">
        <f>SUM(H423*'Outside M25 '!$L$30+'Outside M25 '!$L$34+'Postcodes tariff'!L423)</f>
        <v>640.05373219301055</v>
      </c>
      <c r="Q423" s="261">
        <f>SUM(H423*'Outside M25 '!$M$30+'Outside M25 '!$M$34+'Postcodes tariff'!L423)</f>
        <v>696.29451621054147</v>
      </c>
      <c r="R423" s="336"/>
      <c r="S423" s="336"/>
    </row>
    <row r="424" spans="1:19" s="263" customFormat="1" x14ac:dyDescent="0.25">
      <c r="A424" s="254" t="s">
        <v>2915</v>
      </c>
      <c r="B424" s="255"/>
      <c r="C424" s="256" t="s">
        <v>382</v>
      </c>
      <c r="D424" s="257">
        <v>54.515000000000001</v>
      </c>
      <c r="E424" s="257">
        <v>-3.5419999999999998</v>
      </c>
      <c r="F424" s="459">
        <v>1</v>
      </c>
      <c r="G424" s="459">
        <v>1</v>
      </c>
      <c r="H424" s="258">
        <v>315.89999999999998</v>
      </c>
      <c r="I424" s="259">
        <f>SUM(H424/'Search &amp; Variables'!$E$30)</f>
        <v>7.02</v>
      </c>
      <c r="J424" s="259">
        <f t="shared" si="72"/>
        <v>14.04</v>
      </c>
      <c r="K424" s="259">
        <f t="shared" si="73"/>
        <v>1.5599999999999998</v>
      </c>
      <c r="L424" s="226">
        <f t="shared" si="75"/>
        <v>120</v>
      </c>
      <c r="M424" s="257"/>
      <c r="N424" s="226">
        <f>SUM(H424*'Outside M25 '!$J$30+'Outside M25 '!$J$34+'Postcodes tariff'!L424)</f>
        <v>645.63117345128205</v>
      </c>
      <c r="O424" s="226">
        <f>SUM(H424*'Outside M25 '!$K$30+'Outside M25 '!$K$34+'Postcodes tariff'!L424)</f>
        <v>701.20678507350419</v>
      </c>
      <c r="P424" s="226">
        <f>SUM(H424*'Outside M25 '!$L$30+'Outside M25 '!$L$34+'Postcodes tariff'!L424)</f>
        <v>762.55886548239323</v>
      </c>
      <c r="Q424" s="261">
        <f>SUM(H424*'Outside M25 '!$M$30+'Outside M25 '!$M$34+'Postcodes tariff'!L424)</f>
        <v>819.02574165128215</v>
      </c>
      <c r="R424" s="336"/>
      <c r="S424" s="336"/>
    </row>
    <row r="425" spans="1:19" s="263" customFormat="1" x14ac:dyDescent="0.25">
      <c r="A425" s="254" t="s">
        <v>2915</v>
      </c>
      <c r="B425" s="255"/>
      <c r="C425" s="256" t="s">
        <v>383</v>
      </c>
      <c r="D425" s="257">
        <v>54.523000000000003</v>
      </c>
      <c r="E425" s="257">
        <v>-3.5169999999999999</v>
      </c>
      <c r="F425" s="459">
        <v>1</v>
      </c>
      <c r="G425" s="459">
        <v>1</v>
      </c>
      <c r="H425" s="258">
        <v>317.5</v>
      </c>
      <c r="I425" s="259">
        <f>SUM(H425/'Search &amp; Variables'!$E$30)</f>
        <v>7.0555555555555554</v>
      </c>
      <c r="J425" s="259">
        <f t="shared" si="72"/>
        <v>14.111111111111111</v>
      </c>
      <c r="K425" s="259">
        <f t="shared" si="73"/>
        <v>1.5679012345679011</v>
      </c>
      <c r="L425" s="226">
        <f t="shared" si="75"/>
        <v>120</v>
      </c>
      <c r="M425" s="257"/>
      <c r="N425" s="226">
        <f>SUM(H425*'Outside M25 '!$J$30+'Outside M25 '!$J$34+'Postcodes tariff'!L425)</f>
        <v>648.14463821937318</v>
      </c>
      <c r="O425" s="226">
        <f>SUM(H425*'Outside M25 '!$K$30+'Outside M25 '!$K$34+'Postcodes tariff'!L425)</f>
        <v>703.99242235517568</v>
      </c>
      <c r="P425" s="226">
        <f>SUM(H425*'Outside M25 '!$L$30+'Outside M25 '!$L$34+'Postcodes tariff'!L425)</f>
        <v>765.64210645394121</v>
      </c>
      <c r="Q425" s="261">
        <f>SUM(H425*'Outside M25 '!$M$30+'Outside M25 '!$M$34+'Postcodes tariff'!L425)</f>
        <v>822.38724988603997</v>
      </c>
      <c r="R425" s="336"/>
      <c r="S425" s="336"/>
    </row>
    <row r="426" spans="1:19" s="263" customFormat="1" x14ac:dyDescent="0.25">
      <c r="A426" s="254" t="s">
        <v>2915</v>
      </c>
      <c r="B426" s="255"/>
      <c r="C426" s="256" t="s">
        <v>384</v>
      </c>
      <c r="D426" s="257">
        <v>54.543999999999997</v>
      </c>
      <c r="E426" s="257">
        <v>-3.4809999999999999</v>
      </c>
      <c r="F426" s="459">
        <v>1</v>
      </c>
      <c r="G426" s="459">
        <v>1</v>
      </c>
      <c r="H426" s="258">
        <v>319.89999999999998</v>
      </c>
      <c r="I426" s="259">
        <f>SUM(H426/'Search &amp; Variables'!$E$30)</f>
        <v>7.1088888888888881</v>
      </c>
      <c r="J426" s="259">
        <f t="shared" si="72"/>
        <v>14.217777777777776</v>
      </c>
      <c r="K426" s="259">
        <f t="shared" si="73"/>
        <v>1.5797530864197529</v>
      </c>
      <c r="L426" s="226">
        <f t="shared" si="75"/>
        <v>120</v>
      </c>
      <c r="M426" s="257"/>
      <c r="N426" s="226">
        <f>SUM(H426*'Outside M25 '!$J$30+'Outside M25 '!$J$34+'Postcodes tariff'!L426)</f>
        <v>651.91483537150998</v>
      </c>
      <c r="O426" s="226">
        <f>SUM(H426*'Outside M25 '!$K$30+'Outside M25 '!$K$34+'Postcodes tariff'!L426)</f>
        <v>708.17087827768273</v>
      </c>
      <c r="P426" s="226">
        <f>SUM(H426*'Outside M25 '!$L$30+'Outside M25 '!$L$34+'Postcodes tariff'!L426)</f>
        <v>770.26696791126312</v>
      </c>
      <c r="Q426" s="261">
        <f>SUM(H426*'Outside M25 '!$M$30+'Outside M25 '!$M$34+'Postcodes tariff'!L426)</f>
        <v>827.4295122381767</v>
      </c>
      <c r="R426" s="336"/>
      <c r="S426" s="336"/>
    </row>
    <row r="427" spans="1:19" s="263" customFormat="1" x14ac:dyDescent="0.25">
      <c r="A427" s="254" t="s">
        <v>2915</v>
      </c>
      <c r="B427" s="255"/>
      <c r="C427" s="256" t="s">
        <v>385</v>
      </c>
      <c r="D427" s="257">
        <v>54.491</v>
      </c>
      <c r="E427" s="257">
        <v>-3.5920000000000001</v>
      </c>
      <c r="F427" s="459">
        <v>1</v>
      </c>
      <c r="G427" s="459">
        <v>1</v>
      </c>
      <c r="H427" s="258">
        <v>315.7</v>
      </c>
      <c r="I427" s="259">
        <f>SUM(H427/'Search &amp; Variables'!$E$30)</f>
        <v>7.0155555555555553</v>
      </c>
      <c r="J427" s="259">
        <f t="shared" si="72"/>
        <v>14.031111111111111</v>
      </c>
      <c r="K427" s="259">
        <f t="shared" si="73"/>
        <v>1.5590123456790124</v>
      </c>
      <c r="L427" s="226">
        <f t="shared" si="75"/>
        <v>120</v>
      </c>
      <c r="M427" s="257"/>
      <c r="N427" s="226">
        <f>SUM(H427*'Outside M25 '!$J$30+'Outside M25 '!$J$34+'Postcodes tariff'!L427)</f>
        <v>645.3169903552706</v>
      </c>
      <c r="O427" s="226">
        <f>SUM(H427*'Outside M25 '!$K$30+'Outside M25 '!$K$34+'Postcodes tariff'!L427)</f>
        <v>700.85858041329539</v>
      </c>
      <c r="P427" s="226">
        <f>SUM(H427*'Outside M25 '!$L$30+'Outside M25 '!$L$34+'Postcodes tariff'!L427)</f>
        <v>762.17346036094978</v>
      </c>
      <c r="Q427" s="261">
        <f>SUM(H427*'Outside M25 '!$M$30+'Outside M25 '!$M$34+'Postcodes tariff'!L427)</f>
        <v>818.60555312193742</v>
      </c>
      <c r="R427" s="336"/>
      <c r="S427" s="336"/>
    </row>
    <row r="428" spans="1:19" s="263" customFormat="1" x14ac:dyDescent="0.25">
      <c r="A428" s="254" t="s">
        <v>2915</v>
      </c>
      <c r="B428" s="255"/>
      <c r="C428" s="256" t="s">
        <v>386</v>
      </c>
      <c r="D428" s="257">
        <v>54.545050000000003</v>
      </c>
      <c r="E428" s="257">
        <v>-3.5833059999999999</v>
      </c>
      <c r="F428" s="459">
        <v>1</v>
      </c>
      <c r="G428" s="459">
        <v>1</v>
      </c>
      <c r="H428" s="258">
        <v>318.10000000000002</v>
      </c>
      <c r="I428" s="259">
        <f>SUM(H428/'Search &amp; Variables'!$E$30)</f>
        <v>7.068888888888889</v>
      </c>
      <c r="J428" s="259">
        <f t="shared" si="72"/>
        <v>14.137777777777778</v>
      </c>
      <c r="K428" s="259">
        <f t="shared" si="73"/>
        <v>1.5708641975308641</v>
      </c>
      <c r="L428" s="226">
        <f t="shared" si="75"/>
        <v>120</v>
      </c>
      <c r="M428" s="257"/>
      <c r="N428" s="226">
        <f>SUM(H428*'Outside M25 '!$J$30+'Outside M25 '!$J$34+'Postcodes tariff'!L428)</f>
        <v>649.08718750740741</v>
      </c>
      <c r="O428" s="226">
        <f>SUM(H428*'Outside M25 '!$K$30+'Outside M25 '!$K$34+'Postcodes tariff'!L428)</f>
        <v>705.03703633580255</v>
      </c>
      <c r="P428" s="226">
        <f>SUM(H428*'Outside M25 '!$L$30+'Outside M25 '!$L$34+'Postcodes tariff'!L428)</f>
        <v>766.7983218182718</v>
      </c>
      <c r="Q428" s="261">
        <f>SUM(H428*'Outside M25 '!$M$30+'Outside M25 '!$M$34+'Postcodes tariff'!L428)</f>
        <v>823.64781547407426</v>
      </c>
      <c r="R428" s="336"/>
      <c r="S428" s="336"/>
    </row>
    <row r="429" spans="1:19" s="263" customFormat="1" x14ac:dyDescent="0.25">
      <c r="A429" s="254" t="s">
        <v>2915</v>
      </c>
      <c r="B429" s="255"/>
      <c r="C429" s="256" t="s">
        <v>387</v>
      </c>
      <c r="D429" s="257">
        <v>54.906999999999996</v>
      </c>
      <c r="E429" s="257">
        <v>-2.9390000000000001</v>
      </c>
      <c r="F429" s="459">
        <v>1</v>
      </c>
      <c r="G429" s="459">
        <v>1</v>
      </c>
      <c r="H429" s="258">
        <v>308.8</v>
      </c>
      <c r="I429" s="259">
        <f>SUM(H429/'Search &amp; Variables'!$E$30)</f>
        <v>6.8622222222222229</v>
      </c>
      <c r="J429" s="259">
        <f t="shared" si="72"/>
        <v>13.724444444444446</v>
      </c>
      <c r="K429" s="259">
        <f t="shared" si="73"/>
        <v>1.5249382716049384</v>
      </c>
      <c r="L429" s="226">
        <f t="shared" si="75"/>
        <v>0</v>
      </c>
      <c r="M429" s="257"/>
      <c r="N429" s="226">
        <f>SUM(H429*'Outside M25 '!$J$30+'Outside M25 '!$J$34+'Postcodes tariff'!L429)</f>
        <v>514.47767354287748</v>
      </c>
      <c r="O429" s="226">
        <f>SUM(H429*'Outside M25 '!$K$30+'Outside M25 '!$K$34+'Postcodes tariff'!L429)</f>
        <v>568.84551963608737</v>
      </c>
      <c r="P429" s="226">
        <f>SUM(H429*'Outside M25 '!$L$30+'Outside M25 '!$L$34+'Postcodes tariff'!L429)</f>
        <v>628.87698367114922</v>
      </c>
      <c r="Q429" s="261">
        <f>SUM(H429*'Outside M25 '!$M$30+'Outside M25 '!$M$34+'Postcodes tariff'!L429)</f>
        <v>684.10904885954426</v>
      </c>
      <c r="R429" s="336"/>
      <c r="S429" s="336"/>
    </row>
    <row r="430" spans="1:19" s="263" customFormat="1" x14ac:dyDescent="0.25">
      <c r="A430" s="254" t="s">
        <v>2915</v>
      </c>
      <c r="B430" s="255"/>
      <c r="C430" s="256" t="s">
        <v>388</v>
      </c>
      <c r="D430" s="257">
        <v>54.836820000000003</v>
      </c>
      <c r="E430" s="257">
        <v>-2.8044639999999998</v>
      </c>
      <c r="F430" s="459">
        <v>1</v>
      </c>
      <c r="G430" s="459">
        <v>1</v>
      </c>
      <c r="H430" s="258">
        <v>299.2</v>
      </c>
      <c r="I430" s="259">
        <f>SUM(H430/'Search &amp; Variables'!$E$30)</f>
        <v>6.6488888888888891</v>
      </c>
      <c r="J430" s="259">
        <f t="shared" si="72"/>
        <v>13.297777777777778</v>
      </c>
      <c r="K430" s="259">
        <f t="shared" si="73"/>
        <v>1.4775308641975309</v>
      </c>
      <c r="L430" s="226">
        <f t="shared" si="75"/>
        <v>0</v>
      </c>
      <c r="M430" s="257"/>
      <c r="N430" s="226">
        <f>SUM(H430*'Outside M25 '!$J$30+'Outside M25 '!$J$34+'Postcodes tariff'!L430)</f>
        <v>499.39688493433044</v>
      </c>
      <c r="O430" s="226">
        <f>SUM(H430*'Outside M25 '!$K$30+'Outside M25 '!$K$34+'Postcodes tariff'!L430)</f>
        <v>552.13169594605881</v>
      </c>
      <c r="P430" s="226">
        <f>SUM(H430*'Outside M25 '!$L$30+'Outside M25 '!$L$34+'Postcodes tariff'!L430)</f>
        <v>610.37753784186145</v>
      </c>
      <c r="Q430" s="261">
        <f>SUM(H430*'Outside M25 '!$M$30+'Outside M25 '!$M$34+'Postcodes tariff'!L430)</f>
        <v>663.93999945099722</v>
      </c>
      <c r="R430" s="336"/>
      <c r="S430" s="336"/>
    </row>
    <row r="431" spans="1:19" s="263" customFormat="1" x14ac:dyDescent="0.25">
      <c r="A431" s="254" t="s">
        <v>2915</v>
      </c>
      <c r="B431" s="255"/>
      <c r="C431" s="256" t="s">
        <v>389</v>
      </c>
      <c r="D431" s="257">
        <v>54.854999999999997</v>
      </c>
      <c r="E431" s="257">
        <v>-3.0150000000000001</v>
      </c>
      <c r="F431" s="459">
        <v>1</v>
      </c>
      <c r="G431" s="459">
        <v>1</v>
      </c>
      <c r="H431" s="258">
        <v>305</v>
      </c>
      <c r="I431" s="259">
        <f>SUM(H431/'Search &amp; Variables'!$E$30)</f>
        <v>6.7777777777777777</v>
      </c>
      <c r="J431" s="259">
        <f t="shared" si="72"/>
        <v>13.555555555555555</v>
      </c>
      <c r="K431" s="259">
        <f t="shared" si="73"/>
        <v>1.5061728395061729</v>
      </c>
      <c r="L431" s="226">
        <f t="shared" si="75"/>
        <v>0</v>
      </c>
      <c r="M431" s="257"/>
      <c r="N431" s="226">
        <f>SUM(H431*'Outside M25 '!$J$30+'Outside M25 '!$J$34+'Postcodes tariff'!L431)</f>
        <v>508.50819471866095</v>
      </c>
      <c r="O431" s="226">
        <f>SUM(H431*'Outside M25 '!$K$30+'Outside M25 '!$K$34+'Postcodes tariff'!L431)</f>
        <v>562.22963109211776</v>
      </c>
      <c r="P431" s="226">
        <f>SUM(H431*'Outside M25 '!$L$30+'Outside M25 '!$L$34+'Postcodes tariff'!L431)</f>
        <v>621.55428636372278</v>
      </c>
      <c r="Q431" s="261">
        <f>SUM(H431*'Outside M25 '!$M$30+'Outside M25 '!$M$34+'Postcodes tariff'!L431)</f>
        <v>676.12546680199443</v>
      </c>
      <c r="R431" s="336"/>
      <c r="S431" s="336"/>
    </row>
    <row r="432" spans="1:19" s="263" customFormat="1" x14ac:dyDescent="0.25">
      <c r="A432" s="254" t="s">
        <v>2915</v>
      </c>
      <c r="B432" s="255"/>
      <c r="C432" s="256" t="s">
        <v>390</v>
      </c>
      <c r="D432" s="257">
        <v>54.994</v>
      </c>
      <c r="E432" s="257">
        <v>-2.8919999999999999</v>
      </c>
      <c r="F432" s="459">
        <v>1</v>
      </c>
      <c r="G432" s="459">
        <v>1</v>
      </c>
      <c r="H432" s="258">
        <v>317.7</v>
      </c>
      <c r="I432" s="259">
        <f>SUM(H432/'Search &amp; Variables'!$E$30)</f>
        <v>7.06</v>
      </c>
      <c r="J432" s="259">
        <f t="shared" si="72"/>
        <v>14.12</v>
      </c>
      <c r="K432" s="259">
        <f t="shared" si="73"/>
        <v>1.5688888888888888</v>
      </c>
      <c r="L432" s="226">
        <f t="shared" si="75"/>
        <v>120</v>
      </c>
      <c r="M432" s="257"/>
      <c r="N432" s="226">
        <f>SUM(H432*'Outside M25 '!$J$30+'Outside M25 '!$J$34+'Postcodes tariff'!L432)</f>
        <v>648.45882131538463</v>
      </c>
      <c r="O432" s="226">
        <f>SUM(H432*'Outside M25 '!$K$30+'Outside M25 '!$K$34+'Postcodes tariff'!L432)</f>
        <v>704.3406270153846</v>
      </c>
      <c r="P432" s="226">
        <f>SUM(H432*'Outside M25 '!$L$30+'Outside M25 '!$L$34+'Postcodes tariff'!L432)</f>
        <v>766.02751157538466</v>
      </c>
      <c r="Q432" s="261">
        <f>SUM(H432*'Outside M25 '!$M$30+'Outside M25 '!$M$34+'Postcodes tariff'!L432)</f>
        <v>822.80743841538469</v>
      </c>
      <c r="R432" s="336"/>
      <c r="S432" s="336"/>
    </row>
    <row r="433" spans="1:19" s="263" customFormat="1" x14ac:dyDescent="0.25">
      <c r="A433" s="254" t="s">
        <v>2915</v>
      </c>
      <c r="B433" s="255"/>
      <c r="C433" s="256" t="s">
        <v>391</v>
      </c>
      <c r="D433" s="257">
        <v>54.807000000000002</v>
      </c>
      <c r="E433" s="257">
        <v>-3.2370000000000001</v>
      </c>
      <c r="F433" s="459">
        <v>1</v>
      </c>
      <c r="G433" s="459">
        <v>1</v>
      </c>
      <c r="H433" s="258">
        <v>315</v>
      </c>
      <c r="I433" s="259">
        <f>SUM(H433/'Search &amp; Variables'!$E$30)</f>
        <v>7</v>
      </c>
      <c r="J433" s="259">
        <f t="shared" si="72"/>
        <v>14</v>
      </c>
      <c r="K433" s="259">
        <f t="shared" si="73"/>
        <v>1.5555555555555556</v>
      </c>
      <c r="L433" s="226">
        <f t="shared" si="75"/>
        <v>0</v>
      </c>
      <c r="M433" s="257"/>
      <c r="N433" s="226">
        <f>SUM(H433*'Outside M25 '!$J$30+'Outside M25 '!$J$34+'Postcodes tariff'!L433)</f>
        <v>524.21734951923077</v>
      </c>
      <c r="O433" s="226">
        <f>SUM(H433*'Outside M25 '!$K$30+'Outside M25 '!$K$34+'Postcodes tariff'!L433)</f>
        <v>579.63986410256416</v>
      </c>
      <c r="P433" s="226">
        <f>SUM(H433*'Outside M25 '!$L$30+'Outside M25 '!$L$34+'Postcodes tariff'!L433)</f>
        <v>640.82454243589757</v>
      </c>
      <c r="Q433" s="261">
        <f>SUM(H433*'Outside M25 '!$M$30+'Outside M25 '!$M$34+'Postcodes tariff'!L433)</f>
        <v>697.13489326923093</v>
      </c>
      <c r="R433" s="336"/>
      <c r="S433" s="336"/>
    </row>
    <row r="434" spans="1:19" s="263" customFormat="1" x14ac:dyDescent="0.25">
      <c r="A434" s="254" t="s">
        <v>2915</v>
      </c>
      <c r="B434" s="255"/>
      <c r="C434" s="256" t="s">
        <v>392</v>
      </c>
      <c r="D434" s="257">
        <v>54.939</v>
      </c>
      <c r="E434" s="257">
        <v>-2.6850000000000001</v>
      </c>
      <c r="F434" s="459">
        <v>1</v>
      </c>
      <c r="G434" s="459">
        <v>1</v>
      </c>
      <c r="H434" s="258">
        <v>316.7</v>
      </c>
      <c r="I434" s="259">
        <f>SUM(H434/'Search &amp; Variables'!$E$30)</f>
        <v>7.0377777777777775</v>
      </c>
      <c r="J434" s="259">
        <f t="shared" si="72"/>
        <v>14.075555555555555</v>
      </c>
      <c r="K434" s="259">
        <f t="shared" si="73"/>
        <v>1.5639506172839506</v>
      </c>
      <c r="L434" s="226">
        <f t="shared" si="75"/>
        <v>120</v>
      </c>
      <c r="M434" s="257"/>
      <c r="N434" s="226">
        <f>SUM(H434*'Outside M25 '!$J$30+'Outside M25 '!$J$34+'Postcodes tariff'!L434)</f>
        <v>646.88790583532762</v>
      </c>
      <c r="O434" s="226">
        <f>SUM(H434*'Outside M25 '!$K$30+'Outside M25 '!$K$34+'Postcodes tariff'!L434)</f>
        <v>702.59960371433999</v>
      </c>
      <c r="P434" s="226">
        <f>SUM(H434*'Outside M25 '!$L$30+'Outside M25 '!$L$34+'Postcodes tariff'!L434)</f>
        <v>764.10048596816728</v>
      </c>
      <c r="Q434" s="261">
        <f>SUM(H434*'Outside M25 '!$M$30+'Outside M25 '!$M$34+'Postcodes tariff'!L434)</f>
        <v>820.70649576866106</v>
      </c>
      <c r="R434" s="336"/>
      <c r="S434" s="336"/>
    </row>
    <row r="435" spans="1:19" s="263" customFormat="1" x14ac:dyDescent="0.25">
      <c r="A435" s="254" t="s">
        <v>2915</v>
      </c>
      <c r="B435" s="255"/>
      <c r="C435" s="256" t="s">
        <v>393</v>
      </c>
      <c r="D435" s="256">
        <v>54.802</v>
      </c>
      <c r="E435" s="256">
        <v>-2.419</v>
      </c>
      <c r="F435" s="460">
        <v>1</v>
      </c>
      <c r="G435" s="460">
        <v>1</v>
      </c>
      <c r="H435" s="264">
        <v>289.3</v>
      </c>
      <c r="I435" s="265">
        <f>SUM(H435/'Search &amp; Variables'!$E$30)</f>
        <v>6.4288888888888893</v>
      </c>
      <c r="J435" s="265">
        <f t="shared" si="72"/>
        <v>12.857777777777779</v>
      </c>
      <c r="K435" s="265">
        <f t="shared" si="73"/>
        <v>1.4286419753086421</v>
      </c>
      <c r="L435" s="266">
        <f t="shared" si="75"/>
        <v>0</v>
      </c>
      <c r="M435" s="256"/>
      <c r="N435" s="266">
        <f>SUM(H435*'Outside M25 '!$J$30+'Outside M25 '!$J$34+'Postcodes tariff'!L435)</f>
        <v>483.84482168176635</v>
      </c>
      <c r="O435" s="266">
        <f>SUM(H435*'Outside M25 '!$K$30+'Outside M25 '!$K$34+'Postcodes tariff'!L435)</f>
        <v>534.89556526571698</v>
      </c>
      <c r="P435" s="266">
        <f>SUM(H435*'Outside M25 '!$L$30+'Outside M25 '!$L$34+'Postcodes tariff'!L435)</f>
        <v>591.29998433040851</v>
      </c>
      <c r="Q435" s="268">
        <f>SUM(H435*'Outside M25 '!$M$30+'Outside M25 '!$M$34+'Postcodes tariff'!L435)</f>
        <v>643.14066724843315</v>
      </c>
      <c r="R435" s="336"/>
      <c r="S435" s="336"/>
    </row>
    <row r="436" spans="1:19" s="263" customFormat="1" x14ac:dyDescent="0.25">
      <c r="A436" s="254"/>
      <c r="B436" s="255"/>
      <c r="C436" s="256"/>
      <c r="D436" s="256"/>
      <c r="E436" s="256"/>
      <c r="F436" s="460"/>
      <c r="G436" s="460"/>
      <c r="H436" s="264"/>
      <c r="I436" s="265"/>
      <c r="J436" s="265"/>
      <c r="K436" s="265"/>
      <c r="L436" s="266"/>
      <c r="M436" s="256"/>
      <c r="N436" s="266"/>
      <c r="O436" s="266"/>
      <c r="P436" s="266"/>
      <c r="Q436" s="268"/>
      <c r="R436" s="336"/>
      <c r="S436" s="336"/>
    </row>
    <row r="437" spans="1:19" s="243" customFormat="1" ht="16.5" thickBot="1" x14ac:dyDescent="0.3">
      <c r="A437" s="269" t="s">
        <v>2966</v>
      </c>
      <c r="B437" s="270"/>
      <c r="C437" s="270"/>
      <c r="D437" s="270"/>
      <c r="E437" s="270"/>
      <c r="F437" s="461"/>
      <c r="G437" s="461"/>
      <c r="H437" s="271">
        <f>AVERAGE(H408:H436)</f>
        <v>303.69285714285712</v>
      </c>
      <c r="I437" s="271">
        <f>AVERAGE(I408:I436)</f>
        <v>6.7487301587301589</v>
      </c>
      <c r="J437" s="271">
        <f>AVERAGE(J408:J436)</f>
        <v>13.497460317460318</v>
      </c>
      <c r="K437" s="271">
        <f>AVERAGE(K408:K436)</f>
        <v>1.4997178130511464</v>
      </c>
      <c r="L437" s="272"/>
      <c r="M437" s="270"/>
      <c r="N437" s="274">
        <f>AVERAGE(N408:N435)</f>
        <v>536.45478376972926</v>
      </c>
      <c r="O437" s="274">
        <f>AVERAGE(O408:O435)</f>
        <v>589.95386492003786</v>
      </c>
      <c r="P437" s="274">
        <f>AVERAGE(P408:P435)</f>
        <v>649.03538860571712</v>
      </c>
      <c r="Q437" s="275">
        <f>AVERAGE(Q408:Q435)</f>
        <v>703.3792346280627</v>
      </c>
      <c r="R437" s="330"/>
      <c r="S437" s="330"/>
    </row>
    <row r="438" spans="1:19" s="263" customFormat="1" ht="16.5" thickBot="1" x14ac:dyDescent="0.3">
      <c r="A438" s="243"/>
      <c r="B438" s="243"/>
      <c r="F438" s="462"/>
      <c r="G438" s="462"/>
      <c r="H438" s="276"/>
      <c r="I438" s="277"/>
      <c r="J438" s="277"/>
      <c r="K438" s="277"/>
      <c r="L438" s="262"/>
      <c r="N438" s="262"/>
      <c r="O438" s="262"/>
      <c r="P438" s="262"/>
      <c r="Q438" s="262"/>
      <c r="R438" s="336"/>
      <c r="S438" s="336"/>
    </row>
    <row r="439" spans="1:19" s="243" customFormat="1" x14ac:dyDescent="0.25">
      <c r="A439" s="246" t="s">
        <v>2914</v>
      </c>
      <c r="B439" s="247" t="s">
        <v>3659</v>
      </c>
      <c r="C439" s="247" t="s">
        <v>394</v>
      </c>
      <c r="D439" s="247">
        <v>52.196480999999999</v>
      </c>
      <c r="E439" s="247">
        <v>6.3253000000000004E-2</v>
      </c>
      <c r="F439" s="458">
        <v>1</v>
      </c>
      <c r="G439" s="458">
        <v>1</v>
      </c>
      <c r="H439" s="248">
        <v>84</v>
      </c>
      <c r="I439" s="249">
        <f>SUM(H439/'Search &amp; Variables'!$E$30)</f>
        <v>1.8666666666666667</v>
      </c>
      <c r="J439" s="249">
        <f t="shared" ref="J439:J454" si="76">SUM(I439*2)</f>
        <v>3.7333333333333334</v>
      </c>
      <c r="K439" s="249">
        <f t="shared" ref="K439:K454" si="77">SUM(J439/9)</f>
        <v>0.4148148148148148</v>
      </c>
      <c r="L439" s="252">
        <f t="shared" ref="L439:L440" si="78">IF(J439 &gt; 14,120,0)</f>
        <v>0</v>
      </c>
      <c r="M439" s="247"/>
      <c r="N439" s="252">
        <f>SUM(H439*'Outside M25 '!$J$30+'Outside M25 '!$J$34+'Postcodes tariff'!L439)</f>
        <v>161.33587362606838</v>
      </c>
      <c r="O439" s="252">
        <f>SUM(H439*'Outside M25 '!$K$30+'Outside M25 '!$K$34+'Postcodes tariff'!L439)</f>
        <v>177.46348156125356</v>
      </c>
      <c r="P439" s="252">
        <f>SUM(H439*'Outside M25 '!$L$30+'Outside M25 '!$L$34+'Postcodes tariff'!L439)</f>
        <v>195.68162716866101</v>
      </c>
      <c r="Q439" s="253">
        <f>SUM(H439*'Outside M25 '!$M$30+'Outside M25 '!$M$34+'Postcodes tariff'!L439)</f>
        <v>211.81714187606838</v>
      </c>
      <c r="R439" s="330"/>
      <c r="S439" s="330"/>
    </row>
    <row r="440" spans="1:19" s="263" customFormat="1" x14ac:dyDescent="0.25">
      <c r="A440" s="254" t="s">
        <v>2914</v>
      </c>
      <c r="B440" s="255" t="s">
        <v>3616</v>
      </c>
      <c r="C440" s="256" t="s">
        <v>395</v>
      </c>
      <c r="D440" s="257">
        <v>52.031703999999998</v>
      </c>
      <c r="E440" s="257">
        <v>0.28800799999999999</v>
      </c>
      <c r="F440" s="459">
        <v>1</v>
      </c>
      <c r="G440" s="459">
        <v>1</v>
      </c>
      <c r="H440" s="258">
        <v>76.400000000000006</v>
      </c>
      <c r="I440" s="259">
        <f>SUM(H440/'Search &amp; Variables'!$E$30)</f>
        <v>1.6977777777777778</v>
      </c>
      <c r="J440" s="259">
        <f t="shared" si="76"/>
        <v>3.3955555555555557</v>
      </c>
      <c r="K440" s="259">
        <f t="shared" si="77"/>
        <v>0.37728395061728398</v>
      </c>
      <c r="L440" s="226">
        <f t="shared" si="78"/>
        <v>0</v>
      </c>
      <c r="M440" s="257"/>
      <c r="N440" s="226">
        <f>SUM(H440*'Outside M25 '!$J$30+'Outside M25 '!$J$34+'Postcodes tariff'!L440)</f>
        <v>149.39691597763533</v>
      </c>
      <c r="O440" s="226">
        <f>SUM(H440*'Outside M25 '!$K$30+'Outside M25 '!$K$34+'Postcodes tariff'!L440)</f>
        <v>164.23170447331435</v>
      </c>
      <c r="P440" s="226">
        <f>SUM(H440*'Outside M25 '!$L$30+'Outside M25 '!$L$34+'Postcodes tariff'!L440)</f>
        <v>181.03623255380822</v>
      </c>
      <c r="Q440" s="261">
        <f>SUM(H440*'Outside M25 '!$M$30+'Outside M25 '!$M$34+'Postcodes tariff'!L440)</f>
        <v>195.84997776096867</v>
      </c>
      <c r="R440" s="336"/>
      <c r="S440" s="336"/>
    </row>
    <row r="441" spans="1:19" s="263" customFormat="1" x14ac:dyDescent="0.25">
      <c r="A441" s="254" t="s">
        <v>2914</v>
      </c>
      <c r="B441" s="255"/>
      <c r="C441" s="256" t="s">
        <v>396</v>
      </c>
      <c r="D441" s="257">
        <v>52.000225</v>
      </c>
      <c r="E441" s="257">
        <v>0.19135099999999999</v>
      </c>
      <c r="F441" s="459">
        <v>1</v>
      </c>
      <c r="G441" s="459">
        <v>1</v>
      </c>
      <c r="H441" s="258">
        <v>73.900000000000006</v>
      </c>
      <c r="I441" s="259">
        <f>SUM(H441/'Search &amp; Variables'!$E$30)</f>
        <v>1.6422222222222222</v>
      </c>
      <c r="J441" s="259">
        <f t="shared" si="76"/>
        <v>3.2844444444444445</v>
      </c>
      <c r="K441" s="259">
        <f t="shared" si="77"/>
        <v>0.3649382716049383</v>
      </c>
      <c r="L441" s="226">
        <f t="shared" ref="L441:L454" si="79">IF(J441 &gt; 14,120,0)</f>
        <v>0</v>
      </c>
      <c r="M441" s="257"/>
      <c r="N441" s="226">
        <f>SUM(H441*'Outside M25 '!$J$30+'Outside M25 '!$J$34+'Postcodes tariff'!L441)</f>
        <v>145.46962727749289</v>
      </c>
      <c r="O441" s="226">
        <f>SUM(H441*'Outside M25 '!$K$30+'Outside M25 '!$K$34+'Postcodes tariff'!L441)</f>
        <v>159.87914622070275</v>
      </c>
      <c r="P441" s="226">
        <f>SUM(H441*'Outside M25 '!$L$30+'Outside M25 '!$L$34+'Postcodes tariff'!L441)</f>
        <v>176.21866853576452</v>
      </c>
      <c r="Q441" s="261">
        <f>SUM(H441*'Outside M25 '!$M$30+'Outside M25 '!$M$34+'Postcodes tariff'!L441)</f>
        <v>190.59762114415958</v>
      </c>
      <c r="R441" s="336"/>
      <c r="S441" s="336"/>
    </row>
    <row r="442" spans="1:19" s="263" customFormat="1" x14ac:dyDescent="0.25">
      <c r="A442" s="254" t="s">
        <v>2914</v>
      </c>
      <c r="B442" s="255"/>
      <c r="C442" s="256" t="s">
        <v>397</v>
      </c>
      <c r="D442" s="257">
        <v>52.188521000000001</v>
      </c>
      <c r="E442" s="257">
        <v>0.12703</v>
      </c>
      <c r="F442" s="459">
        <v>1</v>
      </c>
      <c r="G442" s="459">
        <v>1</v>
      </c>
      <c r="H442" s="258">
        <v>68.7</v>
      </c>
      <c r="I442" s="259">
        <f>SUM(H442/'Search &amp; Variables'!$E$30)</f>
        <v>1.5266666666666668</v>
      </c>
      <c r="J442" s="259">
        <f t="shared" si="76"/>
        <v>3.0533333333333337</v>
      </c>
      <c r="K442" s="259">
        <f t="shared" si="77"/>
        <v>0.33925925925925932</v>
      </c>
      <c r="L442" s="226">
        <f t="shared" si="79"/>
        <v>0</v>
      </c>
      <c r="M442" s="257"/>
      <c r="N442" s="226">
        <f>SUM(H442*'Outside M25 '!$J$30+'Outside M25 '!$J$34+'Postcodes tariff'!L442)</f>
        <v>137.30086678119659</v>
      </c>
      <c r="O442" s="226">
        <f>SUM(H442*'Outside M25 '!$K$30+'Outside M25 '!$K$34+'Postcodes tariff'!L442)</f>
        <v>150.82582505527066</v>
      </c>
      <c r="P442" s="226">
        <f>SUM(H442*'Outside M25 '!$L$30+'Outside M25 '!$L$34+'Postcodes tariff'!L442)</f>
        <v>166.19813537823364</v>
      </c>
      <c r="Q442" s="261">
        <f>SUM(H442*'Outside M25 '!$M$30+'Outside M25 '!$M$34+'Postcodes tariff'!L442)</f>
        <v>179.6727193811966</v>
      </c>
      <c r="R442" s="336"/>
      <c r="S442" s="336"/>
    </row>
    <row r="443" spans="1:19" s="263" customFormat="1" x14ac:dyDescent="0.25">
      <c r="A443" s="254" t="s">
        <v>2914</v>
      </c>
      <c r="B443" s="255"/>
      <c r="C443" s="256" t="s">
        <v>2837</v>
      </c>
      <c r="D443" s="257">
        <v>52.127166000000003</v>
      </c>
      <c r="E443" s="257">
        <v>0.272036</v>
      </c>
      <c r="F443" s="459">
        <v>1</v>
      </c>
      <c r="G443" s="459">
        <v>1</v>
      </c>
      <c r="H443" s="258">
        <v>81.400000000000006</v>
      </c>
      <c r="I443" s="259">
        <f>SUM(H443/'Search &amp; Variables'!$E$30)</f>
        <v>1.808888888888889</v>
      </c>
      <c r="J443" s="259">
        <f t="shared" si="76"/>
        <v>3.617777777777778</v>
      </c>
      <c r="K443" s="259">
        <f t="shared" si="77"/>
        <v>0.40197530864197534</v>
      </c>
      <c r="L443" s="226">
        <f t="shared" si="79"/>
        <v>0</v>
      </c>
      <c r="M443" s="257"/>
      <c r="N443" s="226">
        <f>SUM(H443*'Outside M25 '!$J$30+'Outside M25 '!$J$34+'Postcodes tariff'!L443)</f>
        <v>157.25149337792024</v>
      </c>
      <c r="O443" s="226">
        <f>SUM(H443*'Outside M25 '!$K$30+'Outside M25 '!$K$34+'Postcodes tariff'!L443)</f>
        <v>172.9368209785375</v>
      </c>
      <c r="P443" s="226">
        <f>SUM(H443*'Outside M25 '!$L$30+'Outside M25 '!$L$34+'Postcodes tariff'!L443)</f>
        <v>190.67136058989558</v>
      </c>
      <c r="Q443" s="261">
        <f>SUM(H443*'Outside M25 '!$M$30+'Outside M25 '!$M$34+'Postcodes tariff'!L443)</f>
        <v>206.35469099458692</v>
      </c>
      <c r="R443" s="336"/>
      <c r="S443" s="336"/>
    </row>
    <row r="444" spans="1:19" s="263" customFormat="1" x14ac:dyDescent="0.25">
      <c r="A444" s="254" t="s">
        <v>2914</v>
      </c>
      <c r="B444" s="255"/>
      <c r="C444" s="256" t="s">
        <v>2838</v>
      </c>
      <c r="D444" s="257">
        <v>52.142086999999997</v>
      </c>
      <c r="E444" s="257">
        <v>0.125502</v>
      </c>
      <c r="F444" s="459">
        <v>1</v>
      </c>
      <c r="G444" s="459">
        <v>1</v>
      </c>
      <c r="H444" s="258">
        <v>65.8</v>
      </c>
      <c r="I444" s="259">
        <f>SUM(H444/'Search &amp; Variables'!$E$30)</f>
        <v>1.4622222222222221</v>
      </c>
      <c r="J444" s="259">
        <f t="shared" si="76"/>
        <v>2.9244444444444442</v>
      </c>
      <c r="K444" s="259">
        <f t="shared" si="77"/>
        <v>0.32493827160493827</v>
      </c>
      <c r="L444" s="226">
        <f t="shared" si="79"/>
        <v>0</v>
      </c>
      <c r="M444" s="257"/>
      <c r="N444" s="226">
        <f>SUM(H444*'Outside M25 '!$J$30+'Outside M25 '!$J$34+'Postcodes tariff'!L444)</f>
        <v>132.74521188903134</v>
      </c>
      <c r="O444" s="226">
        <f>SUM(H444*'Outside M25 '!$K$30+'Outside M25 '!$K$34+'Postcodes tariff'!L444)</f>
        <v>145.77685748224121</v>
      </c>
      <c r="P444" s="226">
        <f>SUM(H444*'Outside M25 '!$L$30+'Outside M25 '!$L$34+'Postcodes tariff'!L444)</f>
        <v>160.60976111730295</v>
      </c>
      <c r="Q444" s="261">
        <f>SUM(H444*'Outside M25 '!$M$30+'Outside M25 '!$M$34+'Postcodes tariff'!L444)</f>
        <v>173.57998570569799</v>
      </c>
      <c r="R444" s="336"/>
      <c r="S444" s="336"/>
    </row>
    <row r="445" spans="1:19" s="263" customFormat="1" x14ac:dyDescent="0.25">
      <c r="A445" s="254" t="s">
        <v>2914</v>
      </c>
      <c r="B445" s="255"/>
      <c r="C445" s="256" t="s">
        <v>2839</v>
      </c>
      <c r="D445" s="257">
        <v>52.212508</v>
      </c>
      <c r="E445" s="257">
        <v>-2.369E-3</v>
      </c>
      <c r="F445" s="459">
        <v>1</v>
      </c>
      <c r="G445" s="459">
        <v>1</v>
      </c>
      <c r="H445" s="258">
        <v>66.8</v>
      </c>
      <c r="I445" s="259">
        <f>SUM(H445/'Search &amp; Variables'!$E$30)</f>
        <v>1.4844444444444445</v>
      </c>
      <c r="J445" s="259">
        <f t="shared" si="76"/>
        <v>2.9688888888888889</v>
      </c>
      <c r="K445" s="259">
        <f t="shared" si="77"/>
        <v>0.32987654320987653</v>
      </c>
      <c r="L445" s="226">
        <f t="shared" si="79"/>
        <v>0</v>
      </c>
      <c r="M445" s="257"/>
      <c r="N445" s="226">
        <f>SUM(H445*'Outside M25 '!$J$30+'Outside M25 '!$J$34+'Postcodes tariff'!L445)</f>
        <v>134.31612736908832</v>
      </c>
      <c r="O445" s="226">
        <f>SUM(H445*'Outside M25 '!$K$30+'Outside M25 '!$K$34+'Postcodes tariff'!L445)</f>
        <v>147.51788078328585</v>
      </c>
      <c r="P445" s="226">
        <f>SUM(H445*'Outside M25 '!$L$30+'Outside M25 '!$L$34+'Postcodes tariff'!L445)</f>
        <v>162.53678672452043</v>
      </c>
      <c r="Q445" s="261">
        <f>SUM(H445*'Outside M25 '!$M$30+'Outside M25 '!$M$34+'Postcodes tariff'!L445)</f>
        <v>175.68092835242169</v>
      </c>
      <c r="R445" s="336"/>
      <c r="S445" s="336"/>
    </row>
    <row r="446" spans="1:19" s="263" customFormat="1" x14ac:dyDescent="0.25">
      <c r="A446" s="254" t="s">
        <v>2914</v>
      </c>
      <c r="B446" s="255"/>
      <c r="C446" s="256" t="s">
        <v>2840</v>
      </c>
      <c r="D446" s="257">
        <v>52.274211999999999</v>
      </c>
      <c r="E446" s="257">
        <v>7.1859000000000006E-2</v>
      </c>
      <c r="F446" s="459">
        <v>1</v>
      </c>
      <c r="G446" s="459">
        <v>1</v>
      </c>
      <c r="H446" s="258">
        <v>77.599999999999994</v>
      </c>
      <c r="I446" s="259">
        <f>SUM(H446/'Search &amp; Variables'!$E$30)</f>
        <v>1.7244444444444442</v>
      </c>
      <c r="J446" s="259">
        <f t="shared" si="76"/>
        <v>3.4488888888888884</v>
      </c>
      <c r="K446" s="259">
        <f t="shared" si="77"/>
        <v>0.38320987654320982</v>
      </c>
      <c r="L446" s="226">
        <f t="shared" si="79"/>
        <v>0</v>
      </c>
      <c r="M446" s="257"/>
      <c r="N446" s="226">
        <f>SUM(H446*'Outside M25 '!$J$30+'Outside M25 '!$J$34+'Postcodes tariff'!L446)</f>
        <v>151.2820145537037</v>
      </c>
      <c r="O446" s="226">
        <f>SUM(H446*'Outside M25 '!$K$30+'Outside M25 '!$K$34+'Postcodes tariff'!L446)</f>
        <v>166.32093243456788</v>
      </c>
      <c r="P446" s="226">
        <f>SUM(H446*'Outside M25 '!$L$30+'Outside M25 '!$L$34+'Postcodes tariff'!L446)</f>
        <v>183.34866328246915</v>
      </c>
      <c r="Q446" s="261">
        <f>SUM(H446*'Outside M25 '!$M$30+'Outside M25 '!$M$34+'Postcodes tariff'!L446)</f>
        <v>198.37110893703704</v>
      </c>
      <c r="R446" s="336"/>
      <c r="S446" s="336"/>
    </row>
    <row r="447" spans="1:19" s="263" customFormat="1" x14ac:dyDescent="0.25">
      <c r="A447" s="254" t="s">
        <v>2914</v>
      </c>
      <c r="B447" s="255"/>
      <c r="C447" s="256" t="s">
        <v>2841</v>
      </c>
      <c r="D447" s="257">
        <v>52.268824000000002</v>
      </c>
      <c r="E447" s="257">
        <v>0.24715300000000001</v>
      </c>
      <c r="F447" s="459">
        <v>1</v>
      </c>
      <c r="G447" s="459">
        <v>1</v>
      </c>
      <c r="H447" s="258">
        <v>78.599999999999994</v>
      </c>
      <c r="I447" s="259">
        <f>SUM(H447/'Search &amp; Variables'!$E$30)</f>
        <v>1.7466666666666666</v>
      </c>
      <c r="J447" s="259">
        <f t="shared" si="76"/>
        <v>3.4933333333333332</v>
      </c>
      <c r="K447" s="259">
        <f t="shared" si="77"/>
        <v>0.38814814814814813</v>
      </c>
      <c r="L447" s="226">
        <f t="shared" si="79"/>
        <v>0</v>
      </c>
      <c r="M447" s="257"/>
      <c r="N447" s="226">
        <f>SUM(H447*'Outside M25 '!$J$30+'Outside M25 '!$J$34+'Postcodes tariff'!L447)</f>
        <v>152.85293003376069</v>
      </c>
      <c r="O447" s="226">
        <f>SUM(H447*'Outside M25 '!$K$30+'Outside M25 '!$K$34+'Postcodes tariff'!L447)</f>
        <v>168.06195573561251</v>
      </c>
      <c r="P447" s="226">
        <f>SUM(H447*'Outside M25 '!$L$30+'Outside M25 '!$L$34+'Postcodes tariff'!L447)</f>
        <v>185.27568888968662</v>
      </c>
      <c r="Q447" s="261">
        <f>SUM(H447*'Outside M25 '!$M$30+'Outside M25 '!$M$34+'Postcodes tariff'!L447)</f>
        <v>200.47205158376067</v>
      </c>
      <c r="R447" s="336"/>
      <c r="S447" s="336"/>
    </row>
    <row r="448" spans="1:19" s="263" customFormat="1" x14ac:dyDescent="0.25">
      <c r="A448" s="254" t="s">
        <v>2914</v>
      </c>
      <c r="B448" s="255"/>
      <c r="C448" s="256" t="s">
        <v>398</v>
      </c>
      <c r="D448" s="257">
        <v>52.212448999999999</v>
      </c>
      <c r="E448" s="257">
        <v>0.102385</v>
      </c>
      <c r="F448" s="459">
        <v>1</v>
      </c>
      <c r="G448" s="459">
        <v>1</v>
      </c>
      <c r="H448" s="258">
        <v>74</v>
      </c>
      <c r="I448" s="259">
        <f>SUM(H448/'Search &amp; Variables'!$E$30)</f>
        <v>1.6444444444444444</v>
      </c>
      <c r="J448" s="259">
        <f t="shared" si="76"/>
        <v>3.2888888888888888</v>
      </c>
      <c r="K448" s="259">
        <f t="shared" si="77"/>
        <v>0.36543209876543209</v>
      </c>
      <c r="L448" s="226">
        <f t="shared" si="79"/>
        <v>0</v>
      </c>
      <c r="M448" s="257"/>
      <c r="N448" s="226">
        <f>SUM(H448*'Outside M25 '!$J$30+'Outside M25 '!$J$34+'Postcodes tariff'!L448)</f>
        <v>145.62671882549859</v>
      </c>
      <c r="O448" s="226">
        <f>SUM(H448*'Outside M25 '!$K$30+'Outside M25 '!$K$34+'Postcodes tariff'!L448)</f>
        <v>160.05324855080721</v>
      </c>
      <c r="P448" s="226">
        <f>SUM(H448*'Outside M25 '!$L$30+'Outside M25 '!$L$34+'Postcodes tariff'!L448)</f>
        <v>176.41137109648625</v>
      </c>
      <c r="Q448" s="261">
        <f>SUM(H448*'Outside M25 '!$M$30+'Outside M25 '!$M$34+'Postcodes tariff'!L448)</f>
        <v>190.80771540883194</v>
      </c>
      <c r="R448" s="336"/>
      <c r="S448" s="336"/>
    </row>
    <row r="449" spans="1:19" s="263" customFormat="1" x14ac:dyDescent="0.25">
      <c r="A449" s="254" t="s">
        <v>2914</v>
      </c>
      <c r="B449" s="255" t="s">
        <v>3447</v>
      </c>
      <c r="C449" s="256" t="s">
        <v>399</v>
      </c>
      <c r="D449" s="257">
        <v>52.223021000000003</v>
      </c>
      <c r="E449" s="257">
        <v>0.13556699999999999</v>
      </c>
      <c r="F449" s="459">
        <v>1</v>
      </c>
      <c r="G449" s="459">
        <v>1</v>
      </c>
      <c r="H449" s="258">
        <v>80.3</v>
      </c>
      <c r="I449" s="259">
        <f>SUM(H449/'Search &amp; Variables'!$E$30)</f>
        <v>1.7844444444444443</v>
      </c>
      <c r="J449" s="259">
        <f t="shared" si="76"/>
        <v>3.5688888888888886</v>
      </c>
      <c r="K449" s="259">
        <f t="shared" si="77"/>
        <v>0.39654320987654318</v>
      </c>
      <c r="L449" s="226">
        <f t="shared" si="79"/>
        <v>0</v>
      </c>
      <c r="M449" s="257"/>
      <c r="N449" s="226">
        <f>SUM(H449*'Outside M25 '!$J$30+'Outside M25 '!$J$34+'Postcodes tariff'!L449)</f>
        <v>155.52348634985754</v>
      </c>
      <c r="O449" s="226">
        <f>SUM(H449*'Outside M25 '!$K$30+'Outside M25 '!$K$34+'Postcodes tariff'!L449)</f>
        <v>171.0216953473884</v>
      </c>
      <c r="P449" s="226">
        <f>SUM(H449*'Outside M25 '!$L$30+'Outside M25 '!$L$34+'Postcodes tariff'!L449)</f>
        <v>188.55163242195633</v>
      </c>
      <c r="Q449" s="261">
        <f>SUM(H449*'Outside M25 '!$M$30+'Outside M25 '!$M$34+'Postcodes tariff'!L449)</f>
        <v>204.04365408319092</v>
      </c>
      <c r="R449" s="336"/>
      <c r="S449" s="336"/>
    </row>
    <row r="450" spans="1:19" s="263" customFormat="1" x14ac:dyDescent="0.25">
      <c r="A450" s="254" t="s">
        <v>2914</v>
      </c>
      <c r="B450" s="255"/>
      <c r="C450" s="256" t="s">
        <v>400</v>
      </c>
      <c r="D450" s="257">
        <v>52.218989999999998</v>
      </c>
      <c r="E450" s="257">
        <v>0.15210099999999999</v>
      </c>
      <c r="F450" s="459">
        <v>1</v>
      </c>
      <c r="G450" s="459">
        <v>1</v>
      </c>
      <c r="H450" s="258">
        <v>92.6</v>
      </c>
      <c r="I450" s="259">
        <f>SUM(H450/'Search &amp; Variables'!$E$30)</f>
        <v>2.0577777777777775</v>
      </c>
      <c r="J450" s="259">
        <f t="shared" si="76"/>
        <v>4.115555555555555</v>
      </c>
      <c r="K450" s="259">
        <f t="shared" si="77"/>
        <v>0.45728395061728389</v>
      </c>
      <c r="L450" s="226">
        <f t="shared" si="79"/>
        <v>0</v>
      </c>
      <c r="M450" s="257"/>
      <c r="N450" s="226">
        <f>SUM(H450*'Outside M25 '!$J$30+'Outside M25 '!$J$34+'Postcodes tariff'!L450)</f>
        <v>174.84574675455841</v>
      </c>
      <c r="O450" s="226">
        <f>SUM(H450*'Outside M25 '!$K$30+'Outside M25 '!$K$34+'Postcodes tariff'!L450)</f>
        <v>192.4362819502374</v>
      </c>
      <c r="P450" s="226">
        <f>SUM(H450*'Outside M25 '!$L$30+'Outside M25 '!$L$34+'Postcodes tariff'!L450)</f>
        <v>212.25404739073127</v>
      </c>
      <c r="Q450" s="261">
        <f>SUM(H450*'Outside M25 '!$M$30+'Outside M25 '!$M$34+'Postcodes tariff'!L450)</f>
        <v>229.88524863789178</v>
      </c>
      <c r="R450" s="336"/>
      <c r="S450" s="336"/>
    </row>
    <row r="451" spans="1:19" s="263" customFormat="1" x14ac:dyDescent="0.25">
      <c r="A451" s="254" t="s">
        <v>2914</v>
      </c>
      <c r="B451" s="255"/>
      <c r="C451" s="256" t="s">
        <v>401</v>
      </c>
      <c r="D451" s="257">
        <v>52.404000000000003</v>
      </c>
      <c r="E451" s="257">
        <v>0.224</v>
      </c>
      <c r="F451" s="459">
        <v>1</v>
      </c>
      <c r="G451" s="459">
        <v>1</v>
      </c>
      <c r="H451" s="258">
        <v>92.1</v>
      </c>
      <c r="I451" s="259">
        <f>SUM(H451/'Search &amp; Variables'!$E$30)</f>
        <v>2.0466666666666664</v>
      </c>
      <c r="J451" s="259">
        <f t="shared" si="76"/>
        <v>4.0933333333333328</v>
      </c>
      <c r="K451" s="259">
        <f t="shared" si="77"/>
        <v>0.45481481481481478</v>
      </c>
      <c r="L451" s="226">
        <f t="shared" si="79"/>
        <v>0</v>
      </c>
      <c r="M451" s="257"/>
      <c r="N451" s="226">
        <f>SUM(H451*'Outside M25 '!$J$30+'Outside M25 '!$J$34+'Postcodes tariff'!L451)</f>
        <v>174.0602890145299</v>
      </c>
      <c r="O451" s="226">
        <f>SUM(H451*'Outside M25 '!$K$30+'Outside M25 '!$K$34+'Postcodes tariff'!L451)</f>
        <v>191.56577029971507</v>
      </c>
      <c r="P451" s="226">
        <f>SUM(H451*'Outside M25 '!$L$30+'Outside M25 '!$L$34+'Postcodes tariff'!L451)</f>
        <v>211.29053458712252</v>
      </c>
      <c r="Q451" s="261">
        <f>SUM(H451*'Outside M25 '!$M$30+'Outside M25 '!$M$34+'Postcodes tariff'!L451)</f>
        <v>228.8347773145299</v>
      </c>
      <c r="R451" s="336"/>
      <c r="S451" s="336"/>
    </row>
    <row r="452" spans="1:19" s="263" customFormat="1" x14ac:dyDescent="0.25">
      <c r="A452" s="254" t="s">
        <v>2914</v>
      </c>
      <c r="B452" s="255"/>
      <c r="C452" s="256" t="s">
        <v>402</v>
      </c>
      <c r="D452" s="257">
        <v>52.382019</v>
      </c>
      <c r="E452" s="257">
        <v>0.35140500000000002</v>
      </c>
      <c r="F452" s="459">
        <v>1</v>
      </c>
      <c r="G452" s="459">
        <v>1</v>
      </c>
      <c r="H452" s="258">
        <v>101.5</v>
      </c>
      <c r="I452" s="259">
        <f>SUM(H452/'Search &amp; Variables'!$E$30)</f>
        <v>2.2555555555555555</v>
      </c>
      <c r="J452" s="259">
        <f t="shared" si="76"/>
        <v>4.5111111111111111</v>
      </c>
      <c r="K452" s="259">
        <f t="shared" si="77"/>
        <v>0.50123456790123455</v>
      </c>
      <c r="L452" s="226">
        <f t="shared" si="79"/>
        <v>0</v>
      </c>
      <c r="M452" s="257"/>
      <c r="N452" s="226">
        <f>SUM(H452*'Outside M25 '!$J$30+'Outside M25 '!$J$34+'Postcodes tariff'!L452)</f>
        <v>188.82689452706552</v>
      </c>
      <c r="O452" s="226">
        <f>SUM(H452*'Outside M25 '!$K$30+'Outside M25 '!$K$34+'Postcodes tariff'!L452)</f>
        <v>207.93138932953465</v>
      </c>
      <c r="P452" s="226">
        <f>SUM(H452*'Outside M25 '!$L$30+'Outside M25 '!$L$34+'Postcodes tariff'!L452)</f>
        <v>229.4045752949668</v>
      </c>
      <c r="Q452" s="261">
        <f>SUM(H452*'Outside M25 '!$M$30+'Outside M25 '!$M$34+'Postcodes tariff'!L452)</f>
        <v>248.58363819373221</v>
      </c>
      <c r="R452" s="336"/>
      <c r="S452" s="336"/>
    </row>
    <row r="453" spans="1:19" s="263" customFormat="1" x14ac:dyDescent="0.25">
      <c r="A453" s="254" t="s">
        <v>2914</v>
      </c>
      <c r="B453" s="255"/>
      <c r="C453" s="256" t="s">
        <v>403</v>
      </c>
      <c r="D453" s="257">
        <v>52.222011999999999</v>
      </c>
      <c r="E453" s="257">
        <v>0.44647799999999999</v>
      </c>
      <c r="F453" s="459">
        <v>1</v>
      </c>
      <c r="G453" s="459">
        <v>1</v>
      </c>
      <c r="H453" s="258">
        <v>95.3</v>
      </c>
      <c r="I453" s="259">
        <f>SUM(H453/'Search &amp; Variables'!$E$30)</f>
        <v>2.1177777777777775</v>
      </c>
      <c r="J453" s="259">
        <f t="shared" si="76"/>
        <v>4.2355555555555551</v>
      </c>
      <c r="K453" s="259">
        <f t="shared" si="77"/>
        <v>0.47061728395061725</v>
      </c>
      <c r="L453" s="226">
        <f t="shared" si="79"/>
        <v>0</v>
      </c>
      <c r="M453" s="257"/>
      <c r="N453" s="226">
        <f>SUM(H453*'Outside M25 '!$J$30+'Outside M25 '!$J$34+'Postcodes tariff'!L453)</f>
        <v>179.08721855071224</v>
      </c>
      <c r="O453" s="226">
        <f>SUM(H453*'Outside M25 '!$K$30+'Outside M25 '!$K$34+'Postcodes tariff'!L453)</f>
        <v>197.13704486305792</v>
      </c>
      <c r="P453" s="226">
        <f>SUM(H453*'Outside M25 '!$L$30+'Outside M25 '!$L$34+'Postcodes tariff'!L453)</f>
        <v>217.45701653021845</v>
      </c>
      <c r="Q453" s="261">
        <f>SUM(H453*'Outside M25 '!$M$30+'Outside M25 '!$M$34+'Postcodes tariff'!L453)</f>
        <v>235.5577937840456</v>
      </c>
      <c r="R453" s="336"/>
      <c r="S453" s="336"/>
    </row>
    <row r="454" spans="1:19" s="263" customFormat="1" x14ac:dyDescent="0.25">
      <c r="A454" s="254" t="s">
        <v>2914</v>
      </c>
      <c r="B454" s="255"/>
      <c r="C454" s="256" t="s">
        <v>404</v>
      </c>
      <c r="D454" s="256">
        <v>52.084316999999999</v>
      </c>
      <c r="E454" s="256">
        <v>0.44559799999999999</v>
      </c>
      <c r="F454" s="460">
        <v>1</v>
      </c>
      <c r="G454" s="460">
        <v>1</v>
      </c>
      <c r="H454" s="264">
        <v>85</v>
      </c>
      <c r="I454" s="265">
        <f>SUM(H454/'Search &amp; Variables'!$E$30)</f>
        <v>1.8888888888888888</v>
      </c>
      <c r="J454" s="265">
        <f t="shared" si="76"/>
        <v>3.7777777777777777</v>
      </c>
      <c r="K454" s="265">
        <f t="shared" si="77"/>
        <v>0.41975308641975306</v>
      </c>
      <c r="L454" s="266">
        <f t="shared" si="79"/>
        <v>0</v>
      </c>
      <c r="M454" s="256"/>
      <c r="N454" s="266">
        <f>SUM(H454*'Outside M25 '!$J$30+'Outside M25 '!$J$34+'Postcodes tariff'!L454)</f>
        <v>162.90678910612536</v>
      </c>
      <c r="O454" s="266">
        <f>SUM(H454*'Outside M25 '!$K$30+'Outside M25 '!$K$34+'Postcodes tariff'!L454)</f>
        <v>179.20450486229819</v>
      </c>
      <c r="P454" s="266">
        <f>SUM(H454*'Outside M25 '!$L$30+'Outside M25 '!$L$34+'Postcodes tariff'!L454)</f>
        <v>197.60865277587848</v>
      </c>
      <c r="Q454" s="268">
        <f>SUM(H454*'Outside M25 '!$M$30+'Outside M25 '!$M$34+'Postcodes tariff'!L454)</f>
        <v>213.91808452279207</v>
      </c>
      <c r="R454" s="336"/>
      <c r="S454" s="336"/>
    </row>
    <row r="455" spans="1:19" s="263" customFormat="1" x14ac:dyDescent="0.25">
      <c r="A455" s="254"/>
      <c r="B455" s="255"/>
      <c r="C455" s="256"/>
      <c r="D455" s="256"/>
      <c r="E455" s="256"/>
      <c r="F455" s="460"/>
      <c r="G455" s="460"/>
      <c r="H455" s="264"/>
      <c r="I455" s="265"/>
      <c r="J455" s="265"/>
      <c r="K455" s="265"/>
      <c r="L455" s="266"/>
      <c r="M455" s="256"/>
      <c r="N455" s="266"/>
      <c r="O455" s="266"/>
      <c r="P455" s="266"/>
      <c r="Q455" s="268"/>
      <c r="R455" s="336"/>
      <c r="S455" s="336"/>
    </row>
    <row r="456" spans="1:19" s="243" customFormat="1" ht="16.5" thickBot="1" x14ac:dyDescent="0.3">
      <c r="A456" s="269" t="s">
        <v>2968</v>
      </c>
      <c r="B456" s="270"/>
      <c r="C456" s="270"/>
      <c r="D456" s="270"/>
      <c r="E456" s="270"/>
      <c r="F456" s="461"/>
      <c r="G456" s="461"/>
      <c r="H456" s="271">
        <f>AVERAGE(H439:H455)</f>
        <v>80.875</v>
      </c>
      <c r="I456" s="271">
        <f>AVERAGE(I439:I455)</f>
        <v>1.7972222222222221</v>
      </c>
      <c r="J456" s="271">
        <f>AVERAGE(J439:J455)</f>
        <v>3.5944444444444441</v>
      </c>
      <c r="K456" s="271">
        <f>AVERAGE(K439:K455)</f>
        <v>0.39938271604938275</v>
      </c>
      <c r="L456" s="272"/>
      <c r="M456" s="270"/>
      <c r="N456" s="274">
        <f>AVERAGE(N439:N454)</f>
        <v>156.42676275089033</v>
      </c>
      <c r="O456" s="274">
        <f>AVERAGE(O439:O454)</f>
        <v>172.02278374548908</v>
      </c>
      <c r="P456" s="274">
        <f>AVERAGE(P439:P454)</f>
        <v>189.6596721461064</v>
      </c>
      <c r="Q456" s="275">
        <f>AVERAGE(Q439:Q454)</f>
        <v>205.25169610505705</v>
      </c>
      <c r="R456" s="330"/>
      <c r="S456" s="330"/>
    </row>
    <row r="457" spans="1:19" s="263" customFormat="1" ht="16.5" thickBot="1" x14ac:dyDescent="0.3">
      <c r="A457" s="243"/>
      <c r="B457" s="243"/>
      <c r="F457" s="462"/>
      <c r="G457" s="462"/>
      <c r="H457" s="276"/>
      <c r="I457" s="277"/>
      <c r="J457" s="277"/>
      <c r="K457" s="277"/>
      <c r="L457" s="262"/>
      <c r="N457" s="262"/>
      <c r="O457" s="262"/>
      <c r="P457" s="262"/>
      <c r="Q457" s="262"/>
      <c r="R457" s="336"/>
      <c r="S457" s="336"/>
    </row>
    <row r="458" spans="1:19" s="243" customFormat="1" x14ac:dyDescent="0.25">
      <c r="A458" s="246" t="s">
        <v>2946</v>
      </c>
      <c r="B458" s="247"/>
      <c r="C458" s="247" t="s">
        <v>405</v>
      </c>
      <c r="D458" s="247">
        <v>51.473450999999997</v>
      </c>
      <c r="E458" s="247">
        <v>-3.1654089999999999</v>
      </c>
      <c r="F458" s="458">
        <v>1</v>
      </c>
      <c r="G458" s="458">
        <v>1</v>
      </c>
      <c r="H458" s="248">
        <v>137.6</v>
      </c>
      <c r="I458" s="249">
        <f>SUM(H458/'Search &amp; Variables'!$E$30)</f>
        <v>3.0577777777777775</v>
      </c>
      <c r="J458" s="249">
        <f t="shared" ref="J458:J492" si="80">SUM(I458*2)</f>
        <v>6.115555555555555</v>
      </c>
      <c r="K458" s="249">
        <f t="shared" ref="K458:K492" si="81">SUM(J458/9)</f>
        <v>0.6795061728395061</v>
      </c>
      <c r="L458" s="252">
        <f t="shared" ref="L458:L459" si="82">IF(J458 &gt; 14,120,0)</f>
        <v>0</v>
      </c>
      <c r="M458" s="247"/>
      <c r="N458" s="252">
        <f>SUM(H458*'Outside M25 '!$J$30+'Outside M25 '!$J$34+'Postcodes tariff'!L458)</f>
        <v>245.53694335712251</v>
      </c>
      <c r="O458" s="252">
        <f>SUM(H458*'Outside M25 '!$K$30+'Outside M25 '!$K$34+'Postcodes tariff'!L458)</f>
        <v>270.78233049724594</v>
      </c>
      <c r="P458" s="252">
        <f>SUM(H458*'Outside M25 '!$L$30+'Outside M25 '!$L$34+'Postcodes tariff'!L458)</f>
        <v>298.97019971551759</v>
      </c>
      <c r="Q458" s="253">
        <f>SUM(H458*'Outside M25 '!$M$30+'Outside M25 '!$M$34+'Postcodes tariff'!L458)</f>
        <v>324.42766774045583</v>
      </c>
      <c r="R458" s="330"/>
      <c r="S458" s="330"/>
    </row>
    <row r="459" spans="1:19" s="263" customFormat="1" x14ac:dyDescent="0.25">
      <c r="A459" s="254" t="s">
        <v>2946</v>
      </c>
      <c r="B459" s="255"/>
      <c r="C459" s="256" t="s">
        <v>406</v>
      </c>
      <c r="D459" s="257">
        <v>51.469014999999999</v>
      </c>
      <c r="E459" s="257">
        <v>-3.1980520000000001</v>
      </c>
      <c r="F459" s="459">
        <v>1</v>
      </c>
      <c r="G459" s="459">
        <v>1</v>
      </c>
      <c r="H459" s="258">
        <v>139.6</v>
      </c>
      <c r="I459" s="259">
        <f>SUM(H459/'Search &amp; Variables'!$E$30)</f>
        <v>3.1022222222222222</v>
      </c>
      <c r="J459" s="259">
        <f t="shared" si="80"/>
        <v>6.2044444444444444</v>
      </c>
      <c r="K459" s="259">
        <f t="shared" si="81"/>
        <v>0.68938271604938273</v>
      </c>
      <c r="L459" s="226">
        <f t="shared" si="82"/>
        <v>0</v>
      </c>
      <c r="M459" s="257"/>
      <c r="N459" s="226">
        <f>SUM(H459*'Outside M25 '!$J$30+'Outside M25 '!$J$34+'Postcodes tariff'!L459)</f>
        <v>248.67877431723645</v>
      </c>
      <c r="O459" s="226">
        <f>SUM(H459*'Outside M25 '!$K$30+'Outside M25 '!$K$34+'Postcodes tariff'!L459)</f>
        <v>274.26437709933521</v>
      </c>
      <c r="P459" s="226">
        <f>SUM(H459*'Outside M25 '!$L$30+'Outside M25 '!$L$34+'Postcodes tariff'!L459)</f>
        <v>302.82425092995254</v>
      </c>
      <c r="Q459" s="261">
        <f>SUM(H459*'Outside M25 '!$M$30+'Outside M25 '!$M$34+'Postcodes tariff'!L459)</f>
        <v>328.62955303390316</v>
      </c>
      <c r="R459" s="336"/>
      <c r="S459" s="336"/>
    </row>
    <row r="460" spans="1:19" s="263" customFormat="1" x14ac:dyDescent="0.25">
      <c r="A460" s="254" t="s">
        <v>2946</v>
      </c>
      <c r="B460" s="255" t="s">
        <v>3669</v>
      </c>
      <c r="C460" s="256" t="s">
        <v>407</v>
      </c>
      <c r="D460" s="257">
        <v>51.524242999999998</v>
      </c>
      <c r="E460" s="257">
        <v>-3.1939109999999999</v>
      </c>
      <c r="F460" s="459">
        <v>1</v>
      </c>
      <c r="G460" s="459">
        <v>1</v>
      </c>
      <c r="H460" s="258">
        <v>137.9</v>
      </c>
      <c r="I460" s="259">
        <f>SUM(H460/'Search &amp; Variables'!$E$30)</f>
        <v>3.0644444444444447</v>
      </c>
      <c r="J460" s="259">
        <f t="shared" si="80"/>
        <v>6.1288888888888895</v>
      </c>
      <c r="K460" s="259">
        <f t="shared" si="81"/>
        <v>0.68098765432098773</v>
      </c>
      <c r="L460" s="226">
        <f t="shared" ref="L460:L492" si="83">IF(J460 &gt; 14,120,0)</f>
        <v>0</v>
      </c>
      <c r="M460" s="257"/>
      <c r="N460" s="226">
        <f>SUM(H460*'Outside M25 '!$J$30+'Outside M25 '!$J$34+'Postcodes tariff'!L460)</f>
        <v>246.00821800113962</v>
      </c>
      <c r="O460" s="226">
        <f>SUM(H460*'Outside M25 '!$K$30+'Outside M25 '!$K$34+'Postcodes tariff'!L460)</f>
        <v>271.30463748755938</v>
      </c>
      <c r="P460" s="226">
        <f>SUM(H460*'Outside M25 '!$L$30+'Outside M25 '!$L$34+'Postcodes tariff'!L460)</f>
        <v>299.54830739768283</v>
      </c>
      <c r="Q460" s="261">
        <f>SUM(H460*'Outside M25 '!$M$30+'Outside M25 '!$M$34+'Postcodes tariff'!L460)</f>
        <v>325.05795053447298</v>
      </c>
      <c r="R460" s="336"/>
      <c r="S460" s="336"/>
    </row>
    <row r="461" spans="1:19" s="263" customFormat="1" x14ac:dyDescent="0.25">
      <c r="A461" s="254" t="s">
        <v>2946</v>
      </c>
      <c r="B461" s="255"/>
      <c r="C461" s="256" t="s">
        <v>408</v>
      </c>
      <c r="D461" s="257">
        <v>51.542364999999997</v>
      </c>
      <c r="E461" s="257">
        <v>-3.2872349999999999</v>
      </c>
      <c r="F461" s="459">
        <v>1</v>
      </c>
      <c r="G461" s="459">
        <v>1</v>
      </c>
      <c r="H461" s="258">
        <v>139</v>
      </c>
      <c r="I461" s="259">
        <f>SUM(H461/'Search &amp; Variables'!$E$30)</f>
        <v>3.088888888888889</v>
      </c>
      <c r="J461" s="259">
        <f t="shared" si="80"/>
        <v>6.177777777777778</v>
      </c>
      <c r="K461" s="259">
        <f t="shared" si="81"/>
        <v>0.68641975308641978</v>
      </c>
      <c r="L461" s="226">
        <f t="shared" si="83"/>
        <v>0</v>
      </c>
      <c r="M461" s="257"/>
      <c r="N461" s="226">
        <f>SUM(H461*'Outside M25 '!$J$30+'Outside M25 '!$J$34+'Postcodes tariff'!L461)</f>
        <v>247.73622502920227</v>
      </c>
      <c r="O461" s="226">
        <f>SUM(H461*'Outside M25 '!$K$30+'Outside M25 '!$K$34+'Postcodes tariff'!L461)</f>
        <v>273.21976311870844</v>
      </c>
      <c r="P461" s="226">
        <f>SUM(H461*'Outside M25 '!$L$30+'Outside M25 '!$L$34+'Postcodes tariff'!L461)</f>
        <v>301.66803556562206</v>
      </c>
      <c r="Q461" s="261">
        <f>SUM(H461*'Outside M25 '!$M$30+'Outside M25 '!$M$34+'Postcodes tariff'!L461)</f>
        <v>327.36898744586898</v>
      </c>
      <c r="R461" s="336"/>
      <c r="S461" s="336"/>
    </row>
    <row r="462" spans="1:19" s="263" customFormat="1" x14ac:dyDescent="0.25">
      <c r="A462" s="254" t="s">
        <v>2946</v>
      </c>
      <c r="B462" s="255"/>
      <c r="C462" s="256" t="s">
        <v>409</v>
      </c>
      <c r="D462" s="257">
        <v>51.517721999999999</v>
      </c>
      <c r="E462" s="257">
        <v>-3.1515780000000002</v>
      </c>
      <c r="F462" s="459">
        <v>1</v>
      </c>
      <c r="G462" s="459">
        <v>1</v>
      </c>
      <c r="H462" s="258">
        <v>133.6</v>
      </c>
      <c r="I462" s="259">
        <f>SUM(H462/'Search &amp; Variables'!$E$30)</f>
        <v>2.9688888888888889</v>
      </c>
      <c r="J462" s="259">
        <f t="shared" si="80"/>
        <v>5.9377777777777778</v>
      </c>
      <c r="K462" s="259">
        <f t="shared" si="81"/>
        <v>0.65975308641975305</v>
      </c>
      <c r="L462" s="226">
        <f t="shared" si="83"/>
        <v>0</v>
      </c>
      <c r="M462" s="257"/>
      <c r="N462" s="226">
        <f>SUM(H462*'Outside M25 '!$J$30+'Outside M25 '!$J$34+'Postcodes tariff'!L462)</f>
        <v>239.25328143689458</v>
      </c>
      <c r="O462" s="226">
        <f>SUM(H462*'Outside M25 '!$K$30+'Outside M25 '!$K$34+'Postcodes tariff'!L462)</f>
        <v>263.8182372930674</v>
      </c>
      <c r="P462" s="226">
        <f>SUM(H462*'Outside M25 '!$L$30+'Outside M25 '!$L$34+'Postcodes tariff'!L462)</f>
        <v>291.26209728664764</v>
      </c>
      <c r="Q462" s="261">
        <f>SUM(H462*'Outside M25 '!$M$30+'Outside M25 '!$M$34+'Postcodes tariff'!L462)</f>
        <v>316.02389715356128</v>
      </c>
      <c r="R462" s="336"/>
      <c r="S462" s="336"/>
    </row>
    <row r="463" spans="1:19" s="263" customFormat="1" x14ac:dyDescent="0.25">
      <c r="A463" s="254" t="s">
        <v>2946</v>
      </c>
      <c r="B463" s="255"/>
      <c r="C463" s="256" t="s">
        <v>410</v>
      </c>
      <c r="D463" s="257">
        <v>51.484402000000003</v>
      </c>
      <c r="E463" s="257">
        <v>-3.1600730000000001</v>
      </c>
      <c r="F463" s="459">
        <v>1</v>
      </c>
      <c r="G463" s="459">
        <v>1</v>
      </c>
      <c r="H463" s="258">
        <v>135.30000000000001</v>
      </c>
      <c r="I463" s="259">
        <f>SUM(H463/'Search &amp; Variables'!$E$30)</f>
        <v>3.0066666666666668</v>
      </c>
      <c r="J463" s="259">
        <f t="shared" si="80"/>
        <v>6.0133333333333336</v>
      </c>
      <c r="K463" s="259">
        <f t="shared" si="81"/>
        <v>0.66814814814814816</v>
      </c>
      <c r="L463" s="226">
        <f t="shared" si="83"/>
        <v>0</v>
      </c>
      <c r="M463" s="257"/>
      <c r="N463" s="226">
        <f>SUM(H463*'Outside M25 '!$J$30+'Outside M25 '!$J$34+'Postcodes tariff'!L463)</f>
        <v>241.92383775299146</v>
      </c>
      <c r="O463" s="226">
        <f>SUM(H463*'Outside M25 '!$K$30+'Outside M25 '!$K$34+'Postcodes tariff'!L463)</f>
        <v>266.77797690484334</v>
      </c>
      <c r="P463" s="226">
        <f>SUM(H463*'Outside M25 '!$L$30+'Outside M25 '!$L$34+'Postcodes tariff'!L463)</f>
        <v>294.53804081891741</v>
      </c>
      <c r="Q463" s="261">
        <f>SUM(H463*'Outside M25 '!$M$30+'Outside M25 '!$M$34+'Postcodes tariff'!L463)</f>
        <v>319.59549965299152</v>
      </c>
      <c r="R463" s="336"/>
      <c r="S463" s="336"/>
    </row>
    <row r="464" spans="1:19" s="263" customFormat="1" x14ac:dyDescent="0.25">
      <c r="A464" s="254" t="s">
        <v>2946</v>
      </c>
      <c r="B464" s="255"/>
      <c r="C464" s="256" t="s">
        <v>411</v>
      </c>
      <c r="D464" s="257">
        <v>51.531671000000003</v>
      </c>
      <c r="E464" s="257">
        <v>-3.0978270000000001</v>
      </c>
      <c r="F464" s="459">
        <v>1</v>
      </c>
      <c r="G464" s="459">
        <v>1</v>
      </c>
      <c r="H464" s="258">
        <v>131.6</v>
      </c>
      <c r="I464" s="259">
        <f>SUM(H464/'Search &amp; Variables'!$E$30)</f>
        <v>2.9244444444444442</v>
      </c>
      <c r="J464" s="259">
        <f t="shared" si="80"/>
        <v>5.8488888888888884</v>
      </c>
      <c r="K464" s="259">
        <f t="shared" si="81"/>
        <v>0.64987654320987653</v>
      </c>
      <c r="L464" s="226">
        <f t="shared" si="83"/>
        <v>0</v>
      </c>
      <c r="M464" s="257"/>
      <c r="N464" s="226">
        <f>SUM(H464*'Outside M25 '!$J$30+'Outside M25 '!$J$34+'Postcodes tariff'!L464)</f>
        <v>236.11145047678062</v>
      </c>
      <c r="O464" s="226">
        <f>SUM(H464*'Outside M25 '!$K$30+'Outside M25 '!$K$34+'Postcodes tariff'!L464)</f>
        <v>260.33619069097813</v>
      </c>
      <c r="P464" s="226">
        <f>SUM(H464*'Outside M25 '!$L$30+'Outside M25 '!$L$34+'Postcodes tariff'!L464)</f>
        <v>287.40804607221276</v>
      </c>
      <c r="Q464" s="261">
        <f>SUM(H464*'Outside M25 '!$M$30+'Outside M25 '!$M$34+'Postcodes tariff'!L464)</f>
        <v>311.82201186011395</v>
      </c>
      <c r="R464" s="336"/>
      <c r="S464" s="336"/>
    </row>
    <row r="465" spans="1:19" s="263" customFormat="1" x14ac:dyDescent="0.25">
      <c r="A465" s="254" t="s">
        <v>2946</v>
      </c>
      <c r="B465" s="255"/>
      <c r="C465" s="256" t="s">
        <v>412</v>
      </c>
      <c r="D465" s="257">
        <v>51.510826999999999</v>
      </c>
      <c r="E465" s="257">
        <v>-3.5707230000000001</v>
      </c>
      <c r="F465" s="459">
        <v>1</v>
      </c>
      <c r="G465" s="459">
        <v>1</v>
      </c>
      <c r="H465" s="258">
        <v>154.19999999999999</v>
      </c>
      <c r="I465" s="259">
        <f>SUM(H465/'Search &amp; Variables'!$E$30)</f>
        <v>3.4266666666666663</v>
      </c>
      <c r="J465" s="259">
        <f t="shared" si="80"/>
        <v>6.8533333333333326</v>
      </c>
      <c r="K465" s="259">
        <f t="shared" si="81"/>
        <v>0.76148148148148143</v>
      </c>
      <c r="L465" s="226">
        <f t="shared" si="83"/>
        <v>0</v>
      </c>
      <c r="M465" s="257"/>
      <c r="N465" s="226">
        <f>SUM(H465*'Outside M25 '!$J$30+'Outside M25 '!$J$34+'Postcodes tariff'!L465)</f>
        <v>271.61414032606837</v>
      </c>
      <c r="O465" s="226">
        <f>SUM(H465*'Outside M25 '!$K$30+'Outside M25 '!$K$34+'Postcodes tariff'!L465)</f>
        <v>299.68331729458691</v>
      </c>
      <c r="P465" s="226">
        <f>SUM(H465*'Outside M25 '!$L$30+'Outside M25 '!$L$34+'Postcodes tariff'!L465)</f>
        <v>330.95882479532764</v>
      </c>
      <c r="Q465" s="261">
        <f>SUM(H465*'Outside M25 '!$M$30+'Outside M25 '!$M$34+'Postcodes tariff'!L465)</f>
        <v>359.30331567606839</v>
      </c>
      <c r="R465" s="336"/>
      <c r="S465" s="336"/>
    </row>
    <row r="466" spans="1:19" s="263" customFormat="1" x14ac:dyDescent="0.25">
      <c r="A466" s="254" t="s">
        <v>2946</v>
      </c>
      <c r="B466" s="255"/>
      <c r="C466" s="256" t="s">
        <v>413</v>
      </c>
      <c r="D466" s="257">
        <v>51.534453999999997</v>
      </c>
      <c r="E466" s="257">
        <v>-3.595119</v>
      </c>
      <c r="F466" s="459">
        <v>1</v>
      </c>
      <c r="G466" s="459">
        <v>1</v>
      </c>
      <c r="H466" s="258">
        <v>154.1</v>
      </c>
      <c r="I466" s="259">
        <f>SUM(H466/'Search &amp; Variables'!$E$30)</f>
        <v>3.4244444444444442</v>
      </c>
      <c r="J466" s="259">
        <f t="shared" si="80"/>
        <v>6.8488888888888884</v>
      </c>
      <c r="K466" s="259">
        <f t="shared" si="81"/>
        <v>0.76098765432098758</v>
      </c>
      <c r="L466" s="226">
        <f t="shared" si="83"/>
        <v>0</v>
      </c>
      <c r="M466" s="257"/>
      <c r="N466" s="226">
        <f>SUM(H466*'Outside M25 '!$J$30+'Outside M25 '!$J$34+'Postcodes tariff'!L466)</f>
        <v>271.45704877806264</v>
      </c>
      <c r="O466" s="226">
        <f>SUM(H466*'Outside M25 '!$K$30+'Outside M25 '!$K$34+'Postcodes tariff'!L466)</f>
        <v>299.50921496448245</v>
      </c>
      <c r="P466" s="226">
        <f>SUM(H466*'Outside M25 '!$L$30+'Outside M25 '!$L$34+'Postcodes tariff'!L466)</f>
        <v>330.76612223460592</v>
      </c>
      <c r="Q466" s="261">
        <f>SUM(H466*'Outside M25 '!$M$30+'Outside M25 '!$M$34+'Postcodes tariff'!L466)</f>
        <v>359.09322141139603</v>
      </c>
      <c r="R466" s="336"/>
      <c r="S466" s="336"/>
    </row>
    <row r="467" spans="1:19" s="263" customFormat="1" x14ac:dyDescent="0.25">
      <c r="A467" s="254" t="s">
        <v>2946</v>
      </c>
      <c r="B467" s="255"/>
      <c r="C467" s="256" t="s">
        <v>414</v>
      </c>
      <c r="D467" s="257">
        <v>51.52722</v>
      </c>
      <c r="E467" s="257">
        <v>-3.6491090000000002</v>
      </c>
      <c r="F467" s="459">
        <v>1</v>
      </c>
      <c r="G467" s="459">
        <v>1</v>
      </c>
      <c r="H467" s="258">
        <v>158.5</v>
      </c>
      <c r="I467" s="259">
        <f>SUM(H467/'Search &amp; Variables'!$E$30)</f>
        <v>3.5222222222222221</v>
      </c>
      <c r="J467" s="259">
        <f t="shared" si="80"/>
        <v>7.0444444444444443</v>
      </c>
      <c r="K467" s="259">
        <f t="shared" si="81"/>
        <v>0.78271604938271599</v>
      </c>
      <c r="L467" s="226">
        <f t="shared" si="83"/>
        <v>0</v>
      </c>
      <c r="M467" s="257"/>
      <c r="N467" s="226">
        <f>SUM(H467*'Outside M25 '!$J$30+'Outside M25 '!$J$34+'Postcodes tariff'!L467)</f>
        <v>278.36907689031335</v>
      </c>
      <c r="O467" s="226">
        <f>SUM(H467*'Outside M25 '!$K$30+'Outside M25 '!$K$34+'Postcodes tariff'!L467)</f>
        <v>307.16971748907883</v>
      </c>
      <c r="P467" s="226">
        <f>SUM(H467*'Outside M25 '!$L$30+'Outside M25 '!$L$34+'Postcodes tariff'!L467)</f>
        <v>339.24503490636278</v>
      </c>
      <c r="Q467" s="261">
        <f>SUM(H467*'Outside M25 '!$M$30+'Outside M25 '!$M$34+'Postcodes tariff'!L467)</f>
        <v>368.33736905698009</v>
      </c>
      <c r="R467" s="336"/>
      <c r="S467" s="336"/>
    </row>
    <row r="468" spans="1:19" s="263" customFormat="1" x14ac:dyDescent="0.25">
      <c r="A468" s="254" t="s">
        <v>2946</v>
      </c>
      <c r="B468" s="255"/>
      <c r="C468" s="256" t="s">
        <v>415</v>
      </c>
      <c r="D468" s="257">
        <v>51.608871000000001</v>
      </c>
      <c r="E468" s="257">
        <v>-3.64757</v>
      </c>
      <c r="F468" s="459">
        <v>1</v>
      </c>
      <c r="G468" s="459">
        <v>1</v>
      </c>
      <c r="H468" s="258">
        <v>159.30000000000001</v>
      </c>
      <c r="I468" s="259">
        <f>SUM(H468/'Search &amp; Variables'!$E$30)</f>
        <v>3.54</v>
      </c>
      <c r="J468" s="259">
        <f t="shared" si="80"/>
        <v>7.08</v>
      </c>
      <c r="K468" s="259">
        <f t="shared" si="81"/>
        <v>0.78666666666666663</v>
      </c>
      <c r="L468" s="226">
        <f t="shared" si="83"/>
        <v>0</v>
      </c>
      <c r="M468" s="257"/>
      <c r="N468" s="226">
        <f>SUM(H468*'Outside M25 '!$J$30+'Outside M25 '!$J$34+'Postcodes tariff'!L468)</f>
        <v>279.62580927435897</v>
      </c>
      <c r="O468" s="226">
        <f>SUM(H468*'Outside M25 '!$K$30+'Outside M25 '!$K$34+'Postcodes tariff'!L468)</f>
        <v>308.56253612991458</v>
      </c>
      <c r="P468" s="226">
        <f>SUM(H468*'Outside M25 '!$L$30+'Outside M25 '!$L$34+'Postcodes tariff'!L468)</f>
        <v>340.78665539213677</v>
      </c>
      <c r="Q468" s="261">
        <f>SUM(H468*'Outside M25 '!$M$30+'Outside M25 '!$M$34+'Postcodes tariff'!L468)</f>
        <v>370.018123174359</v>
      </c>
      <c r="R468" s="336"/>
      <c r="S468" s="336"/>
    </row>
    <row r="469" spans="1:19" s="263" customFormat="1" x14ac:dyDescent="0.25">
      <c r="A469" s="254" t="s">
        <v>2946</v>
      </c>
      <c r="B469" s="255"/>
      <c r="C469" s="256" t="s">
        <v>416</v>
      </c>
      <c r="D469" s="257">
        <v>51.524524999999997</v>
      </c>
      <c r="E469" s="257">
        <v>-3.5306090000000001</v>
      </c>
      <c r="F469" s="459">
        <v>1</v>
      </c>
      <c r="G469" s="459">
        <v>1</v>
      </c>
      <c r="H469" s="258">
        <v>150.30000000000001</v>
      </c>
      <c r="I469" s="259">
        <f>SUM(H469/'Search &amp; Variables'!$E$30)</f>
        <v>3.3400000000000003</v>
      </c>
      <c r="J469" s="259">
        <f t="shared" si="80"/>
        <v>6.6800000000000006</v>
      </c>
      <c r="K469" s="259">
        <f t="shared" si="81"/>
        <v>0.74222222222222234</v>
      </c>
      <c r="L469" s="226">
        <f t="shared" si="83"/>
        <v>0</v>
      </c>
      <c r="M469" s="257"/>
      <c r="N469" s="226">
        <f>SUM(H469*'Outside M25 '!$J$30+'Outside M25 '!$J$34+'Postcodes tariff'!L469)</f>
        <v>265.48756995384616</v>
      </c>
      <c r="O469" s="226">
        <f>SUM(H469*'Outside M25 '!$K$30+'Outside M25 '!$K$34+'Postcodes tariff'!L469)</f>
        <v>292.89332642051284</v>
      </c>
      <c r="P469" s="226">
        <f>SUM(H469*'Outside M25 '!$L$30+'Outside M25 '!$L$34+'Postcodes tariff'!L469)</f>
        <v>323.44342492717954</v>
      </c>
      <c r="Q469" s="261">
        <f>SUM(H469*'Outside M25 '!$M$30+'Outside M25 '!$M$34+'Postcodes tariff'!L469)</f>
        <v>351.10963935384621</v>
      </c>
      <c r="R469" s="336"/>
      <c r="S469" s="336"/>
    </row>
    <row r="470" spans="1:19" s="263" customFormat="1" x14ac:dyDescent="0.25">
      <c r="A470" s="254" t="s">
        <v>2946</v>
      </c>
      <c r="B470" s="255"/>
      <c r="C470" s="256" t="s">
        <v>417</v>
      </c>
      <c r="D470" s="257">
        <v>51.488945999999999</v>
      </c>
      <c r="E470" s="257">
        <v>-3.7013410000000002</v>
      </c>
      <c r="F470" s="459">
        <v>1</v>
      </c>
      <c r="G470" s="459">
        <v>1</v>
      </c>
      <c r="H470" s="258">
        <v>159.80000000000001</v>
      </c>
      <c r="I470" s="259">
        <f>SUM(H470/'Search &amp; Variables'!$E$30)</f>
        <v>3.5511111111111116</v>
      </c>
      <c r="J470" s="259">
        <f t="shared" si="80"/>
        <v>7.1022222222222231</v>
      </c>
      <c r="K470" s="259">
        <f t="shared" si="81"/>
        <v>0.78913580246913595</v>
      </c>
      <c r="L470" s="226">
        <f t="shared" si="83"/>
        <v>0</v>
      </c>
      <c r="M470" s="257"/>
      <c r="N470" s="226">
        <f>SUM(H470*'Outside M25 '!$J$30+'Outside M25 '!$J$34+'Postcodes tariff'!L470)</f>
        <v>280.41126701438748</v>
      </c>
      <c r="O470" s="226">
        <f>SUM(H470*'Outside M25 '!$K$30+'Outside M25 '!$K$34+'Postcodes tariff'!L470)</f>
        <v>309.43304778043688</v>
      </c>
      <c r="P470" s="226">
        <f>SUM(H470*'Outside M25 '!$L$30+'Outside M25 '!$L$34+'Postcodes tariff'!L470)</f>
        <v>341.75016819574552</v>
      </c>
      <c r="Q470" s="261">
        <f>SUM(H470*'Outside M25 '!$M$30+'Outside M25 '!$M$34+'Postcodes tariff'!L470)</f>
        <v>371.06859449772082</v>
      </c>
      <c r="R470" s="336"/>
      <c r="S470" s="336"/>
    </row>
    <row r="471" spans="1:19" s="263" customFormat="1" x14ac:dyDescent="0.25">
      <c r="A471" s="254" t="s">
        <v>2946</v>
      </c>
      <c r="B471" s="255"/>
      <c r="C471" s="256" t="s">
        <v>418</v>
      </c>
      <c r="D471" s="257">
        <v>51.613121999999997</v>
      </c>
      <c r="E471" s="257">
        <v>-3.341666</v>
      </c>
      <c r="F471" s="459">
        <v>1</v>
      </c>
      <c r="G471" s="459">
        <v>1</v>
      </c>
      <c r="H471" s="258">
        <v>145.6</v>
      </c>
      <c r="I471" s="259">
        <f>SUM(H471/'Search &amp; Variables'!$E$30)</f>
        <v>3.2355555555555555</v>
      </c>
      <c r="J471" s="259">
        <f t="shared" si="80"/>
        <v>6.471111111111111</v>
      </c>
      <c r="K471" s="259">
        <f t="shared" si="81"/>
        <v>0.71901234567901229</v>
      </c>
      <c r="L471" s="226">
        <f t="shared" si="83"/>
        <v>0</v>
      </c>
      <c r="M471" s="257"/>
      <c r="N471" s="226">
        <f>SUM(H471*'Outside M25 '!$J$30+'Outside M25 '!$J$34+'Postcodes tariff'!L471)</f>
        <v>258.10426719757834</v>
      </c>
      <c r="O471" s="226">
        <f>SUM(H471*'Outside M25 '!$K$30+'Outside M25 '!$K$34+'Postcodes tariff'!L471)</f>
        <v>284.71051690560301</v>
      </c>
      <c r="P471" s="226">
        <f>SUM(H471*'Outside M25 '!$L$30+'Outside M25 '!$L$34+'Postcodes tariff'!L471)</f>
        <v>314.38640457325738</v>
      </c>
      <c r="Q471" s="261">
        <f>SUM(H471*'Outside M25 '!$M$30+'Outside M25 '!$M$34+'Postcodes tariff'!L471)</f>
        <v>341.23520891424505</v>
      </c>
      <c r="R471" s="336"/>
      <c r="S471" s="336"/>
    </row>
    <row r="472" spans="1:19" s="263" customFormat="1" x14ac:dyDescent="0.25">
      <c r="A472" s="254" t="s">
        <v>2946</v>
      </c>
      <c r="B472" s="255"/>
      <c r="C472" s="256" t="s">
        <v>419</v>
      </c>
      <c r="D472" s="257">
        <v>51.571102000000003</v>
      </c>
      <c r="E472" s="257">
        <v>-3.3285360000000002</v>
      </c>
      <c r="F472" s="459">
        <v>1</v>
      </c>
      <c r="G472" s="459">
        <v>1</v>
      </c>
      <c r="H472" s="258">
        <v>143.6</v>
      </c>
      <c r="I472" s="259">
        <f>SUM(H472/'Search &amp; Variables'!$E$30)</f>
        <v>3.1911111111111108</v>
      </c>
      <c r="J472" s="259">
        <f t="shared" si="80"/>
        <v>6.3822222222222216</v>
      </c>
      <c r="K472" s="259">
        <f t="shared" si="81"/>
        <v>0.70913580246913577</v>
      </c>
      <c r="L472" s="226">
        <f t="shared" si="83"/>
        <v>0</v>
      </c>
      <c r="M472" s="257"/>
      <c r="N472" s="226">
        <f>SUM(H472*'Outside M25 '!$J$30+'Outside M25 '!$J$34+'Postcodes tariff'!L472)</f>
        <v>254.96243623746437</v>
      </c>
      <c r="O472" s="226">
        <f>SUM(H472*'Outside M25 '!$K$30+'Outside M25 '!$K$34+'Postcodes tariff'!L472)</f>
        <v>281.22847030351375</v>
      </c>
      <c r="P472" s="226">
        <f>SUM(H472*'Outside M25 '!$L$30+'Outside M25 '!$L$34+'Postcodes tariff'!L472)</f>
        <v>310.53235335882243</v>
      </c>
      <c r="Q472" s="261">
        <f>SUM(H472*'Outside M25 '!$M$30+'Outside M25 '!$M$34+'Postcodes tariff'!L472)</f>
        <v>337.03332362079772</v>
      </c>
      <c r="R472" s="336"/>
      <c r="S472" s="336"/>
    </row>
    <row r="473" spans="1:19" s="263" customFormat="1" x14ac:dyDescent="0.25">
      <c r="A473" s="254" t="s">
        <v>2946</v>
      </c>
      <c r="B473" s="255"/>
      <c r="C473" s="256" t="s">
        <v>420</v>
      </c>
      <c r="D473" s="257">
        <v>51.599350999999999</v>
      </c>
      <c r="E473" s="257">
        <v>-3.4344670000000002</v>
      </c>
      <c r="F473" s="459">
        <v>1</v>
      </c>
      <c r="G473" s="459">
        <v>1</v>
      </c>
      <c r="H473" s="258">
        <v>148.69999999999999</v>
      </c>
      <c r="I473" s="259">
        <f>SUM(H473/'Search &amp; Variables'!$E$30)</f>
        <v>3.3044444444444441</v>
      </c>
      <c r="J473" s="259">
        <f t="shared" si="80"/>
        <v>6.6088888888888881</v>
      </c>
      <c r="K473" s="259">
        <f t="shared" si="81"/>
        <v>0.73432098765432086</v>
      </c>
      <c r="L473" s="226">
        <f t="shared" si="83"/>
        <v>0</v>
      </c>
      <c r="M473" s="257"/>
      <c r="N473" s="226">
        <f>SUM(H473*'Outside M25 '!$J$30+'Outside M25 '!$J$34+'Postcodes tariff'!L473)</f>
        <v>262.97410518575498</v>
      </c>
      <c r="O473" s="226">
        <f>SUM(H473*'Outside M25 '!$K$30+'Outside M25 '!$K$34+'Postcodes tariff'!L473)</f>
        <v>290.10768913884141</v>
      </c>
      <c r="P473" s="226">
        <f>SUM(H473*'Outside M25 '!$L$30+'Outside M25 '!$L$34+'Postcodes tariff'!L473)</f>
        <v>320.3601839556315</v>
      </c>
      <c r="Q473" s="261">
        <f>SUM(H473*'Outside M25 '!$M$30+'Outside M25 '!$M$34+'Postcodes tariff'!L473)</f>
        <v>347.74813111908833</v>
      </c>
      <c r="R473" s="336"/>
      <c r="S473" s="336"/>
    </row>
    <row r="474" spans="1:19" s="263" customFormat="1" x14ac:dyDescent="0.25">
      <c r="A474" s="254" t="s">
        <v>2946</v>
      </c>
      <c r="B474" s="255"/>
      <c r="C474" s="256" t="s">
        <v>421</v>
      </c>
      <c r="D474" s="257">
        <v>51.616377999999997</v>
      </c>
      <c r="E474" s="257">
        <v>-3.4559060000000001</v>
      </c>
      <c r="F474" s="459">
        <v>1</v>
      </c>
      <c r="G474" s="459">
        <v>1</v>
      </c>
      <c r="H474" s="258">
        <v>151.9</v>
      </c>
      <c r="I474" s="259">
        <f>SUM(H474/'Search &amp; Variables'!$E$30)</f>
        <v>3.3755555555555556</v>
      </c>
      <c r="J474" s="259">
        <f t="shared" si="80"/>
        <v>6.7511111111111113</v>
      </c>
      <c r="K474" s="259">
        <f t="shared" si="81"/>
        <v>0.75012345679012349</v>
      </c>
      <c r="L474" s="226">
        <f t="shared" si="83"/>
        <v>0</v>
      </c>
      <c r="M474" s="257"/>
      <c r="N474" s="226">
        <f>SUM(H474*'Outside M25 '!$J$30+'Outside M25 '!$J$34+'Postcodes tariff'!L474)</f>
        <v>268.00103472193734</v>
      </c>
      <c r="O474" s="226">
        <f>SUM(H474*'Outside M25 '!$K$30+'Outside M25 '!$K$34+'Postcodes tariff'!L474)</f>
        <v>295.67896370218426</v>
      </c>
      <c r="P474" s="226">
        <f>SUM(H474*'Outside M25 '!$L$30+'Outside M25 '!$L$34+'Postcodes tariff'!L474)</f>
        <v>326.52666589872746</v>
      </c>
      <c r="Q474" s="261">
        <f>SUM(H474*'Outside M25 '!$M$30+'Outside M25 '!$M$34+'Postcodes tariff'!L474)</f>
        <v>354.47114758860403</v>
      </c>
      <c r="R474" s="336"/>
      <c r="S474" s="336"/>
    </row>
    <row r="475" spans="1:19" s="263" customFormat="1" x14ac:dyDescent="0.25">
      <c r="A475" s="254" t="s">
        <v>2946</v>
      </c>
      <c r="B475" s="255"/>
      <c r="C475" s="256" t="s">
        <v>422</v>
      </c>
      <c r="D475" s="257">
        <v>51.648606000000001</v>
      </c>
      <c r="E475" s="257">
        <v>-3.479228</v>
      </c>
      <c r="F475" s="459">
        <v>1</v>
      </c>
      <c r="G475" s="459">
        <v>1</v>
      </c>
      <c r="H475" s="258">
        <v>154.4</v>
      </c>
      <c r="I475" s="259">
        <f>SUM(H475/'Search &amp; Variables'!$E$30)</f>
        <v>3.4311111111111114</v>
      </c>
      <c r="J475" s="259">
        <f t="shared" si="80"/>
        <v>6.8622222222222229</v>
      </c>
      <c r="K475" s="259">
        <f t="shared" si="81"/>
        <v>0.76246913580246922</v>
      </c>
      <c r="L475" s="226">
        <f t="shared" si="83"/>
        <v>0</v>
      </c>
      <c r="M475" s="257"/>
      <c r="N475" s="226">
        <f>SUM(H475*'Outside M25 '!$J$30+'Outside M25 '!$J$34+'Postcodes tariff'!L475)</f>
        <v>271.92832342207976</v>
      </c>
      <c r="O475" s="226">
        <f>SUM(H475*'Outside M25 '!$K$30+'Outside M25 '!$K$34+'Postcodes tariff'!L475)</f>
        <v>300.03152195479583</v>
      </c>
      <c r="P475" s="226">
        <f>SUM(H475*'Outside M25 '!$L$30+'Outside M25 '!$L$34+'Postcodes tariff'!L475)</f>
        <v>331.34422991677116</v>
      </c>
      <c r="Q475" s="261">
        <f>SUM(H475*'Outside M25 '!$M$30+'Outside M25 '!$M$34+'Postcodes tariff'!L475)</f>
        <v>359.72350420541312</v>
      </c>
      <c r="R475" s="336"/>
      <c r="S475" s="336"/>
    </row>
    <row r="476" spans="1:19" s="263" customFormat="1" x14ac:dyDescent="0.25">
      <c r="A476" s="254" t="s">
        <v>2946</v>
      </c>
      <c r="B476" s="255"/>
      <c r="C476" s="256" t="s">
        <v>423</v>
      </c>
      <c r="D476" s="257">
        <v>51.667743999999999</v>
      </c>
      <c r="E476" s="257">
        <v>-3.5308920000000001</v>
      </c>
      <c r="F476" s="459">
        <v>1</v>
      </c>
      <c r="G476" s="459">
        <v>1</v>
      </c>
      <c r="H476" s="258">
        <v>171.3</v>
      </c>
      <c r="I476" s="259">
        <f>SUM(H476/'Search &amp; Variables'!$E$30)</f>
        <v>3.8066666666666671</v>
      </c>
      <c r="J476" s="259">
        <f t="shared" si="80"/>
        <v>7.6133333333333342</v>
      </c>
      <c r="K476" s="259">
        <f t="shared" si="81"/>
        <v>0.84592592592592597</v>
      </c>
      <c r="L476" s="226">
        <f t="shared" si="83"/>
        <v>0</v>
      </c>
      <c r="M476" s="257"/>
      <c r="N476" s="226">
        <f>SUM(H476*'Outside M25 '!$J$30+'Outside M25 '!$J$34+'Postcodes tariff'!L476)</f>
        <v>298.4767950350427</v>
      </c>
      <c r="O476" s="226">
        <f>SUM(H476*'Outside M25 '!$K$30+'Outside M25 '!$K$34+'Postcodes tariff'!L476)</f>
        <v>329.45481574245019</v>
      </c>
      <c r="P476" s="226">
        <f>SUM(H476*'Outside M25 '!$L$30+'Outside M25 '!$L$34+'Postcodes tariff'!L476)</f>
        <v>363.9109626787465</v>
      </c>
      <c r="Q476" s="261">
        <f>SUM(H476*'Outside M25 '!$M$30+'Outside M25 '!$M$34+'Postcodes tariff'!L476)</f>
        <v>395.22943493504278</v>
      </c>
      <c r="R476" s="336"/>
      <c r="S476" s="336"/>
    </row>
    <row r="477" spans="1:19" s="263" customFormat="1" x14ac:dyDescent="0.25">
      <c r="A477" s="254" t="s">
        <v>2946</v>
      </c>
      <c r="B477" s="255"/>
      <c r="C477" s="256" t="s">
        <v>424</v>
      </c>
      <c r="D477" s="257">
        <v>51.656877999999999</v>
      </c>
      <c r="E477" s="257">
        <v>-3.4584519999999999</v>
      </c>
      <c r="F477" s="459">
        <v>1</v>
      </c>
      <c r="G477" s="459">
        <v>1</v>
      </c>
      <c r="H477" s="258">
        <v>152.69999999999999</v>
      </c>
      <c r="I477" s="259">
        <f>SUM(H477/'Search &amp; Variables'!$E$30)</f>
        <v>3.3933333333333331</v>
      </c>
      <c r="J477" s="259">
        <f t="shared" si="80"/>
        <v>6.7866666666666662</v>
      </c>
      <c r="K477" s="259">
        <f t="shared" si="81"/>
        <v>0.75407407407407401</v>
      </c>
      <c r="L477" s="226">
        <f t="shared" si="83"/>
        <v>0</v>
      </c>
      <c r="M477" s="257"/>
      <c r="N477" s="226">
        <f>SUM(H477*'Outside M25 '!$J$30+'Outside M25 '!$J$34+'Postcodes tariff'!L477)</f>
        <v>269.25776710598285</v>
      </c>
      <c r="O477" s="226">
        <f>SUM(H477*'Outside M25 '!$K$30+'Outside M25 '!$K$34+'Postcodes tariff'!L477)</f>
        <v>297.07178234301995</v>
      </c>
      <c r="P477" s="226">
        <f>SUM(H477*'Outside M25 '!$L$30+'Outside M25 '!$L$34+'Postcodes tariff'!L477)</f>
        <v>328.06828638450139</v>
      </c>
      <c r="Q477" s="261">
        <f>SUM(H477*'Outside M25 '!$M$30+'Outside M25 '!$M$34+'Postcodes tariff'!L477)</f>
        <v>356.15190170598288</v>
      </c>
      <c r="R477" s="336"/>
      <c r="S477" s="336"/>
    </row>
    <row r="478" spans="1:19" s="263" customFormat="1" x14ac:dyDescent="0.25">
      <c r="A478" s="254" t="s">
        <v>2946</v>
      </c>
      <c r="B478" s="255"/>
      <c r="C478" s="256" t="s">
        <v>425</v>
      </c>
      <c r="D478" s="257">
        <v>51.747776999999999</v>
      </c>
      <c r="E478" s="257">
        <v>-3.5005989999999998</v>
      </c>
      <c r="F478" s="459">
        <v>1</v>
      </c>
      <c r="G478" s="459">
        <v>1</v>
      </c>
      <c r="H478" s="258">
        <v>165.1</v>
      </c>
      <c r="I478" s="259">
        <f>SUM(H478/'Search &amp; Variables'!$E$30)</f>
        <v>3.6688888888888886</v>
      </c>
      <c r="J478" s="259">
        <f t="shared" si="80"/>
        <v>7.3377777777777773</v>
      </c>
      <c r="K478" s="259">
        <f t="shared" si="81"/>
        <v>0.81530864197530861</v>
      </c>
      <c r="L478" s="226">
        <f t="shared" si="83"/>
        <v>0</v>
      </c>
      <c r="M478" s="257"/>
      <c r="N478" s="226">
        <f>SUM(H478*'Outside M25 '!$J$30+'Outside M25 '!$J$34+'Postcodes tariff'!L478)</f>
        <v>288.73711905868942</v>
      </c>
      <c r="O478" s="226">
        <f>SUM(H478*'Outside M25 '!$K$30+'Outside M25 '!$K$34+'Postcodes tariff'!L478)</f>
        <v>318.66047127597341</v>
      </c>
      <c r="P478" s="226">
        <f>SUM(H478*'Outside M25 '!$L$30+'Outside M25 '!$L$34+'Postcodes tariff'!L478)</f>
        <v>351.96340391399809</v>
      </c>
      <c r="Q478" s="261">
        <f>SUM(H478*'Outside M25 '!$M$30+'Outside M25 '!$M$34+'Postcodes tariff'!L478)</f>
        <v>382.20359052535616</v>
      </c>
      <c r="R478" s="336"/>
      <c r="S478" s="336"/>
    </row>
    <row r="479" spans="1:19" s="263" customFormat="1" x14ac:dyDescent="0.25">
      <c r="A479" s="254" t="s">
        <v>2946</v>
      </c>
      <c r="B479" s="255"/>
      <c r="C479" s="256" t="s">
        <v>426</v>
      </c>
      <c r="D479" s="257">
        <v>51.670290999999999</v>
      </c>
      <c r="E479" s="257">
        <v>-3.3605480000000001</v>
      </c>
      <c r="F479" s="459">
        <v>1</v>
      </c>
      <c r="G479" s="459">
        <v>1</v>
      </c>
      <c r="H479" s="258">
        <v>150.9</v>
      </c>
      <c r="I479" s="259">
        <f>SUM(H479/'Search &amp; Variables'!$E$30)</f>
        <v>3.3533333333333335</v>
      </c>
      <c r="J479" s="259">
        <f t="shared" si="80"/>
        <v>6.706666666666667</v>
      </c>
      <c r="K479" s="259">
        <f t="shared" si="81"/>
        <v>0.74518518518518517</v>
      </c>
      <c r="L479" s="226">
        <f t="shared" si="83"/>
        <v>0</v>
      </c>
      <c r="M479" s="257"/>
      <c r="N479" s="226">
        <f>SUM(H479*'Outside M25 '!$J$30+'Outside M25 '!$J$34+'Postcodes tariff'!L479)</f>
        <v>266.43011924188033</v>
      </c>
      <c r="O479" s="226">
        <f>SUM(H479*'Outside M25 '!$K$30+'Outside M25 '!$K$34+'Postcodes tariff'!L479)</f>
        <v>293.9379404011396</v>
      </c>
      <c r="P479" s="226">
        <f>SUM(H479*'Outside M25 '!$L$30+'Outside M25 '!$L$34+'Postcodes tariff'!L479)</f>
        <v>324.59964029151001</v>
      </c>
      <c r="Q479" s="261">
        <f>SUM(H479*'Outside M25 '!$M$30+'Outside M25 '!$M$34+'Postcodes tariff'!L479)</f>
        <v>352.37020494188039</v>
      </c>
      <c r="R479" s="336"/>
      <c r="S479" s="336"/>
    </row>
    <row r="480" spans="1:19" s="263" customFormat="1" x14ac:dyDescent="0.25">
      <c r="A480" s="254" t="s">
        <v>2946</v>
      </c>
      <c r="B480" s="255"/>
      <c r="C480" s="256" t="s">
        <v>427</v>
      </c>
      <c r="D480" s="257">
        <v>51.671770000000002</v>
      </c>
      <c r="E480" s="257">
        <v>-3.295801</v>
      </c>
      <c r="F480" s="459">
        <v>1</v>
      </c>
      <c r="G480" s="459">
        <v>1</v>
      </c>
      <c r="H480" s="258">
        <v>143.4</v>
      </c>
      <c r="I480" s="259">
        <f>SUM(H480/'Search &amp; Variables'!$E$30)</f>
        <v>3.186666666666667</v>
      </c>
      <c r="J480" s="259">
        <f t="shared" si="80"/>
        <v>6.373333333333334</v>
      </c>
      <c r="K480" s="259">
        <f t="shared" si="81"/>
        <v>0.70814814814814819</v>
      </c>
      <c r="L480" s="226">
        <f t="shared" si="83"/>
        <v>0</v>
      </c>
      <c r="M480" s="257"/>
      <c r="N480" s="226">
        <f>SUM(H480*'Outside M25 '!$J$30+'Outside M25 '!$J$34+'Postcodes tariff'!L480)</f>
        <v>254.64825314145301</v>
      </c>
      <c r="O480" s="226">
        <f>SUM(H480*'Outside M25 '!$K$30+'Outside M25 '!$K$34+'Postcodes tariff'!L480)</f>
        <v>280.88026564330488</v>
      </c>
      <c r="P480" s="226">
        <f>SUM(H480*'Outside M25 '!$L$30+'Outside M25 '!$L$34+'Postcodes tariff'!L480)</f>
        <v>310.14694823737892</v>
      </c>
      <c r="Q480" s="261">
        <f>SUM(H480*'Outside M25 '!$M$30+'Outside M25 '!$M$34+'Postcodes tariff'!L480)</f>
        <v>336.61313509145305</v>
      </c>
      <c r="R480" s="336"/>
      <c r="S480" s="336"/>
    </row>
    <row r="481" spans="1:19" s="263" customFormat="1" x14ac:dyDescent="0.25">
      <c r="A481" s="254" t="s">
        <v>2946</v>
      </c>
      <c r="B481" s="255"/>
      <c r="C481" s="256" t="s">
        <v>428</v>
      </c>
      <c r="D481" s="257">
        <v>51.752333999999998</v>
      </c>
      <c r="E481" s="257">
        <v>-3.3773070000000001</v>
      </c>
      <c r="F481" s="459">
        <v>1</v>
      </c>
      <c r="G481" s="459">
        <v>1</v>
      </c>
      <c r="H481" s="258">
        <v>157.4</v>
      </c>
      <c r="I481" s="259">
        <f>SUM(H481/'Search &amp; Variables'!$E$30)</f>
        <v>3.4977777777777779</v>
      </c>
      <c r="J481" s="259">
        <f t="shared" si="80"/>
        <v>6.9955555555555557</v>
      </c>
      <c r="K481" s="259">
        <f t="shared" si="81"/>
        <v>0.77728395061728395</v>
      </c>
      <c r="L481" s="226">
        <f t="shared" si="83"/>
        <v>0</v>
      </c>
      <c r="M481" s="257"/>
      <c r="N481" s="226">
        <f>SUM(H481*'Outside M25 '!$J$30+'Outside M25 '!$J$34+'Postcodes tariff'!L481)</f>
        <v>276.64106986225073</v>
      </c>
      <c r="O481" s="226">
        <f>SUM(H481*'Outside M25 '!$K$30+'Outside M25 '!$K$34+'Postcodes tariff'!L481)</f>
        <v>305.25459185792977</v>
      </c>
      <c r="P481" s="226">
        <f>SUM(H481*'Outside M25 '!$L$30+'Outside M25 '!$L$34+'Postcodes tariff'!L481)</f>
        <v>337.1253067384236</v>
      </c>
      <c r="Q481" s="261">
        <f>SUM(H481*'Outside M25 '!$M$30+'Outside M25 '!$M$34+'Postcodes tariff'!L481)</f>
        <v>366.02633214558409</v>
      </c>
      <c r="R481" s="336"/>
      <c r="S481" s="336"/>
    </row>
    <row r="482" spans="1:19" s="263" customFormat="1" x14ac:dyDescent="0.25">
      <c r="A482" s="254" t="s">
        <v>2946</v>
      </c>
      <c r="B482" s="255"/>
      <c r="C482" s="256" t="s">
        <v>429</v>
      </c>
      <c r="D482" s="257">
        <v>51.755637</v>
      </c>
      <c r="E482" s="257">
        <v>-3.3820440000000001</v>
      </c>
      <c r="F482" s="459">
        <v>1</v>
      </c>
      <c r="G482" s="459">
        <v>1</v>
      </c>
      <c r="H482" s="258">
        <v>160.1</v>
      </c>
      <c r="I482" s="259">
        <f>SUM(H482/'Search &amp; Variables'!$E$30)</f>
        <v>3.5577777777777775</v>
      </c>
      <c r="J482" s="259">
        <f t="shared" si="80"/>
        <v>7.115555555555555</v>
      </c>
      <c r="K482" s="259">
        <f t="shared" si="81"/>
        <v>0.79061728395061726</v>
      </c>
      <c r="L482" s="226">
        <f t="shared" si="83"/>
        <v>0</v>
      </c>
      <c r="M482" s="257"/>
      <c r="N482" s="226">
        <f>SUM(H482*'Outside M25 '!$J$30+'Outside M25 '!$J$34+'Postcodes tariff'!L482)</f>
        <v>280.88254165840453</v>
      </c>
      <c r="O482" s="226">
        <f>SUM(H482*'Outside M25 '!$K$30+'Outside M25 '!$K$34+'Postcodes tariff'!L482)</f>
        <v>309.95535477075026</v>
      </c>
      <c r="P482" s="226">
        <f>SUM(H482*'Outside M25 '!$L$30+'Outside M25 '!$L$34+'Postcodes tariff'!L482)</f>
        <v>342.32827587791076</v>
      </c>
      <c r="Q482" s="261">
        <f>SUM(H482*'Outside M25 '!$M$30+'Outside M25 '!$M$34+'Postcodes tariff'!L482)</f>
        <v>371.69887729173792</v>
      </c>
      <c r="R482" s="336"/>
      <c r="S482" s="336"/>
    </row>
    <row r="483" spans="1:19" s="263" customFormat="1" x14ac:dyDescent="0.25">
      <c r="A483" s="254" t="s">
        <v>2946</v>
      </c>
      <c r="B483" s="255"/>
      <c r="C483" s="256" t="s">
        <v>430</v>
      </c>
      <c r="D483" s="257">
        <v>51.474834999999999</v>
      </c>
      <c r="E483" s="257">
        <v>-3.2860960000000001</v>
      </c>
      <c r="F483" s="459">
        <v>1</v>
      </c>
      <c r="G483" s="459">
        <v>1</v>
      </c>
      <c r="H483" s="258">
        <v>145.19999999999999</v>
      </c>
      <c r="I483" s="259">
        <f>SUM(H483/'Search &amp; Variables'!$E$30)</f>
        <v>3.2266666666666666</v>
      </c>
      <c r="J483" s="259">
        <f t="shared" si="80"/>
        <v>6.4533333333333331</v>
      </c>
      <c r="K483" s="259">
        <f t="shared" si="81"/>
        <v>0.71703703703703703</v>
      </c>
      <c r="L483" s="226">
        <f t="shared" si="83"/>
        <v>0</v>
      </c>
      <c r="M483" s="257"/>
      <c r="N483" s="226">
        <f>SUM(H483*'Outside M25 '!$J$30+'Outside M25 '!$J$34+'Postcodes tariff'!L483)</f>
        <v>257.4759010055555</v>
      </c>
      <c r="O483" s="226">
        <f>SUM(H483*'Outside M25 '!$K$30+'Outside M25 '!$K$34+'Postcodes tariff'!L483)</f>
        <v>284.01410758518517</v>
      </c>
      <c r="P483" s="226">
        <f>SUM(H483*'Outside M25 '!$L$30+'Outside M25 '!$L$34+'Postcodes tariff'!L483)</f>
        <v>313.61559433037036</v>
      </c>
      <c r="Q483" s="261">
        <f>SUM(H483*'Outside M25 '!$M$30+'Outside M25 '!$M$34+'Postcodes tariff'!L483)</f>
        <v>340.39483185555554</v>
      </c>
      <c r="R483" s="336"/>
      <c r="S483" s="336"/>
    </row>
    <row r="484" spans="1:19" s="263" customFormat="1" x14ac:dyDescent="0.25">
      <c r="A484" s="254" t="s">
        <v>2946</v>
      </c>
      <c r="B484" s="255"/>
      <c r="C484" s="256" t="s">
        <v>431</v>
      </c>
      <c r="D484" s="257">
        <v>51.4178</v>
      </c>
      <c r="E484" s="257">
        <v>-3.5057070000000001</v>
      </c>
      <c r="F484" s="459">
        <v>1</v>
      </c>
      <c r="G484" s="459">
        <v>1</v>
      </c>
      <c r="H484" s="258">
        <v>153.69999999999999</v>
      </c>
      <c r="I484" s="259">
        <f>SUM(H484/'Search &amp; Variables'!$E$30)</f>
        <v>3.4155555555555552</v>
      </c>
      <c r="J484" s="259">
        <f t="shared" si="80"/>
        <v>6.8311111111111105</v>
      </c>
      <c r="K484" s="259">
        <f t="shared" si="81"/>
        <v>0.75901234567901232</v>
      </c>
      <c r="L484" s="226">
        <f t="shared" si="83"/>
        <v>0</v>
      </c>
      <c r="M484" s="257"/>
      <c r="N484" s="226">
        <f>SUM(H484*'Outside M25 '!$J$30+'Outside M25 '!$J$34+'Postcodes tariff'!L484)</f>
        <v>270.82868258603986</v>
      </c>
      <c r="O484" s="226">
        <f>SUM(H484*'Outside M25 '!$K$30+'Outside M25 '!$K$34+'Postcodes tariff'!L484)</f>
        <v>298.81280564406455</v>
      </c>
      <c r="P484" s="226">
        <f>SUM(H484*'Outside M25 '!$L$30+'Outside M25 '!$L$34+'Postcodes tariff'!L484)</f>
        <v>329.99531199171889</v>
      </c>
      <c r="Q484" s="261">
        <f>SUM(H484*'Outside M25 '!$M$30+'Outside M25 '!$M$34+'Postcodes tariff'!L484)</f>
        <v>358.25284435270657</v>
      </c>
      <c r="R484" s="336"/>
      <c r="S484" s="336"/>
    </row>
    <row r="485" spans="1:19" s="263" customFormat="1" x14ac:dyDescent="0.25">
      <c r="A485" s="254" t="s">
        <v>2946</v>
      </c>
      <c r="B485" s="255"/>
      <c r="C485" s="256" t="s">
        <v>432</v>
      </c>
      <c r="D485" s="257">
        <v>51.407449999999997</v>
      </c>
      <c r="E485" s="257">
        <v>-3.3596590000000002</v>
      </c>
      <c r="F485" s="459">
        <v>1</v>
      </c>
      <c r="G485" s="459">
        <v>1</v>
      </c>
      <c r="H485" s="258">
        <v>150</v>
      </c>
      <c r="I485" s="259">
        <f>SUM(H485/'Search &amp; Variables'!$E$30)</f>
        <v>3.3333333333333335</v>
      </c>
      <c r="J485" s="259">
        <f t="shared" si="80"/>
        <v>6.666666666666667</v>
      </c>
      <c r="K485" s="259">
        <f t="shared" si="81"/>
        <v>0.74074074074074081</v>
      </c>
      <c r="L485" s="226">
        <f t="shared" si="83"/>
        <v>0</v>
      </c>
      <c r="M485" s="257"/>
      <c r="N485" s="226">
        <f>SUM(H485*'Outside M25 '!$J$30+'Outside M25 '!$J$34+'Postcodes tariff'!L485)</f>
        <v>265.01629530982905</v>
      </c>
      <c r="O485" s="226">
        <f>SUM(H485*'Outside M25 '!$K$30+'Outside M25 '!$K$34+'Postcodes tariff'!L485)</f>
        <v>292.37101943019945</v>
      </c>
      <c r="P485" s="226">
        <f>SUM(H485*'Outside M25 '!$L$30+'Outside M25 '!$L$34+'Postcodes tariff'!L485)</f>
        <v>322.86531724501424</v>
      </c>
      <c r="Q485" s="261">
        <f>SUM(H485*'Outside M25 '!$M$30+'Outside M25 '!$M$34+'Postcodes tariff'!L485)</f>
        <v>350.47935655982906</v>
      </c>
      <c r="R485" s="336"/>
      <c r="S485" s="336"/>
    </row>
    <row r="486" spans="1:19" s="263" customFormat="1" x14ac:dyDescent="0.25">
      <c r="A486" s="254" t="s">
        <v>2946</v>
      </c>
      <c r="B486" s="255"/>
      <c r="C486" s="256" t="s">
        <v>433</v>
      </c>
      <c r="D486" s="257">
        <v>51.411489000000003</v>
      </c>
      <c r="E486" s="257">
        <v>-3.2504749999999998</v>
      </c>
      <c r="F486" s="459">
        <v>1</v>
      </c>
      <c r="G486" s="459">
        <v>1</v>
      </c>
      <c r="H486" s="258">
        <v>147.6</v>
      </c>
      <c r="I486" s="259">
        <f>SUM(H486/'Search &amp; Variables'!$E$30)</f>
        <v>3.28</v>
      </c>
      <c r="J486" s="259">
        <f t="shared" si="80"/>
        <v>6.56</v>
      </c>
      <c r="K486" s="259">
        <f t="shared" si="81"/>
        <v>0.72888888888888881</v>
      </c>
      <c r="L486" s="226">
        <f t="shared" si="83"/>
        <v>0</v>
      </c>
      <c r="M486" s="257"/>
      <c r="N486" s="226">
        <f>SUM(H486*'Outside M25 '!$J$30+'Outside M25 '!$J$34+'Postcodes tariff'!L486)</f>
        <v>261.2460981576923</v>
      </c>
      <c r="O486" s="226">
        <f>SUM(H486*'Outside M25 '!$K$30+'Outside M25 '!$K$34+'Postcodes tariff'!L486)</f>
        <v>288.19256350769228</v>
      </c>
      <c r="P486" s="226">
        <f>SUM(H486*'Outside M25 '!$L$30+'Outside M25 '!$L$34+'Postcodes tariff'!L486)</f>
        <v>318.24045578769233</v>
      </c>
      <c r="Q486" s="261">
        <f>SUM(H486*'Outside M25 '!$M$30+'Outside M25 '!$M$34+'Postcodes tariff'!L486)</f>
        <v>345.43709420769233</v>
      </c>
      <c r="R486" s="336"/>
      <c r="S486" s="336"/>
    </row>
    <row r="487" spans="1:19" s="263" customFormat="1" x14ac:dyDescent="0.25">
      <c r="A487" s="254" t="s">
        <v>2946</v>
      </c>
      <c r="B487" s="255"/>
      <c r="C487" s="256" t="s">
        <v>434</v>
      </c>
      <c r="D487" s="257">
        <v>51.428865999999999</v>
      </c>
      <c r="E487" s="257">
        <v>-3.2058659999999999</v>
      </c>
      <c r="F487" s="459">
        <v>1</v>
      </c>
      <c r="G487" s="459">
        <v>1</v>
      </c>
      <c r="H487" s="258">
        <v>141.9</v>
      </c>
      <c r="I487" s="259">
        <f>SUM(H487/'Search &amp; Variables'!$E$30)</f>
        <v>3.1533333333333333</v>
      </c>
      <c r="J487" s="259">
        <f t="shared" si="80"/>
        <v>6.3066666666666666</v>
      </c>
      <c r="K487" s="259">
        <f t="shared" si="81"/>
        <v>0.70074074074074078</v>
      </c>
      <c r="L487" s="226">
        <f t="shared" si="83"/>
        <v>0</v>
      </c>
      <c r="M487" s="257"/>
      <c r="N487" s="226">
        <f>SUM(H487*'Outside M25 '!$J$30+'Outside M25 '!$J$34+'Postcodes tariff'!L487)</f>
        <v>252.29187992136752</v>
      </c>
      <c r="O487" s="226">
        <f>SUM(H487*'Outside M25 '!$K$30+'Outside M25 '!$K$34+'Postcodes tariff'!L487)</f>
        <v>278.26873069173791</v>
      </c>
      <c r="P487" s="226">
        <f>SUM(H487*'Outside M25 '!$L$30+'Outside M25 '!$L$34+'Postcodes tariff'!L487)</f>
        <v>307.25640982655273</v>
      </c>
      <c r="Q487" s="261">
        <f>SUM(H487*'Outside M25 '!$M$30+'Outside M25 '!$M$34+'Postcodes tariff'!L487)</f>
        <v>333.46172112136753</v>
      </c>
      <c r="R487" s="336"/>
      <c r="S487" s="336"/>
    </row>
    <row r="488" spans="1:19" s="263" customFormat="1" x14ac:dyDescent="0.25">
      <c r="A488" s="254" t="s">
        <v>2946</v>
      </c>
      <c r="B488" s="255"/>
      <c r="C488" s="256" t="s">
        <v>435</v>
      </c>
      <c r="D488" s="257">
        <v>51.463101000000002</v>
      </c>
      <c r="E488" s="257">
        <v>-3.4539369999999998</v>
      </c>
      <c r="F488" s="459">
        <v>1</v>
      </c>
      <c r="G488" s="459">
        <v>1</v>
      </c>
      <c r="H488" s="258">
        <v>149.30000000000001</v>
      </c>
      <c r="I488" s="259">
        <f>SUM(H488/'Search &amp; Variables'!$E$30)</f>
        <v>3.3177777777777782</v>
      </c>
      <c r="J488" s="259">
        <f t="shared" si="80"/>
        <v>6.6355555555555563</v>
      </c>
      <c r="K488" s="259">
        <f t="shared" si="81"/>
        <v>0.73728395061728402</v>
      </c>
      <c r="L488" s="226">
        <f t="shared" si="83"/>
        <v>0</v>
      </c>
      <c r="M488" s="257"/>
      <c r="N488" s="226">
        <f>SUM(H488*'Outside M25 '!$J$30+'Outside M25 '!$J$34+'Postcodes tariff'!L488)</f>
        <v>263.91665447378915</v>
      </c>
      <c r="O488" s="226">
        <f>SUM(H488*'Outside M25 '!$K$30+'Outside M25 '!$K$34+'Postcodes tariff'!L488)</f>
        <v>291.15230311946823</v>
      </c>
      <c r="P488" s="226">
        <f>SUM(H488*'Outside M25 '!$L$30+'Outside M25 '!$L$34+'Postcodes tariff'!L488)</f>
        <v>321.51639931996203</v>
      </c>
      <c r="Q488" s="261">
        <f>SUM(H488*'Outside M25 '!$M$30+'Outside M25 '!$M$34+'Postcodes tariff'!L488)</f>
        <v>349.00869670712257</v>
      </c>
      <c r="R488" s="336"/>
      <c r="S488" s="336"/>
    </row>
    <row r="489" spans="1:19" s="263" customFormat="1" x14ac:dyDescent="0.25">
      <c r="A489" s="254" t="s">
        <v>2946</v>
      </c>
      <c r="B489" s="255" t="s">
        <v>3674</v>
      </c>
      <c r="C489" s="256" t="s">
        <v>436</v>
      </c>
      <c r="D489" s="257">
        <v>51.530093000000001</v>
      </c>
      <c r="E489" s="257">
        <v>-3.3917280000000001</v>
      </c>
      <c r="F489" s="459">
        <v>1</v>
      </c>
      <c r="G489" s="459">
        <v>1</v>
      </c>
      <c r="H489" s="258">
        <v>145.30000000000001</v>
      </c>
      <c r="I489" s="259">
        <f>SUM(H489/'Search &amp; Variables'!$E$30)</f>
        <v>3.2288888888888891</v>
      </c>
      <c r="J489" s="259">
        <f t="shared" si="80"/>
        <v>6.4577777777777783</v>
      </c>
      <c r="K489" s="259">
        <f t="shared" si="81"/>
        <v>0.71753086419753087</v>
      </c>
      <c r="L489" s="226">
        <f t="shared" si="83"/>
        <v>0</v>
      </c>
      <c r="M489" s="257"/>
      <c r="N489" s="226">
        <f>SUM(H489*'Outside M25 '!$J$30+'Outside M25 '!$J$34+'Postcodes tariff'!L489)</f>
        <v>257.63299255356128</v>
      </c>
      <c r="O489" s="226">
        <f>SUM(H489*'Outside M25 '!$K$30+'Outside M25 '!$K$34+'Postcodes tariff'!L489)</f>
        <v>284.18820991528969</v>
      </c>
      <c r="P489" s="226">
        <f>SUM(H489*'Outside M25 '!$L$30+'Outside M25 '!$L$34+'Postcodes tariff'!L489)</f>
        <v>313.80829689109214</v>
      </c>
      <c r="Q489" s="261">
        <f>SUM(H489*'Outside M25 '!$M$30+'Outside M25 '!$M$34+'Postcodes tariff'!L489)</f>
        <v>340.60492612022796</v>
      </c>
      <c r="R489" s="336"/>
      <c r="S489" s="336"/>
    </row>
    <row r="490" spans="1:19" s="263" customFormat="1" x14ac:dyDescent="0.25">
      <c r="A490" s="254" t="s">
        <v>2946</v>
      </c>
      <c r="B490" s="255"/>
      <c r="C490" s="256" t="s">
        <v>437</v>
      </c>
      <c r="D490" s="257">
        <v>51.690600000000003</v>
      </c>
      <c r="E490" s="257">
        <v>-3.2573530000000002</v>
      </c>
      <c r="F490" s="459">
        <v>1</v>
      </c>
      <c r="G490" s="459">
        <v>1</v>
      </c>
      <c r="H490" s="258">
        <v>144.19999999999999</v>
      </c>
      <c r="I490" s="259">
        <f>SUM(H490/'Search &amp; Variables'!$E$30)</f>
        <v>3.204444444444444</v>
      </c>
      <c r="J490" s="259">
        <f t="shared" si="80"/>
        <v>6.408888888888888</v>
      </c>
      <c r="K490" s="259">
        <f t="shared" si="81"/>
        <v>0.71209876543209871</v>
      </c>
      <c r="L490" s="226">
        <f t="shared" si="83"/>
        <v>0</v>
      </c>
      <c r="M490" s="257"/>
      <c r="N490" s="226">
        <f>SUM(H490*'Outside M25 '!$J$30+'Outside M25 '!$J$34+'Postcodes tariff'!L490)</f>
        <v>255.90498552549855</v>
      </c>
      <c r="O490" s="226">
        <f>SUM(H490*'Outside M25 '!$K$30+'Outside M25 '!$K$34+'Postcodes tariff'!L490)</f>
        <v>282.27308428414051</v>
      </c>
      <c r="P490" s="226">
        <f>SUM(H490*'Outside M25 '!$L$30+'Outside M25 '!$L$34+'Postcodes tariff'!L490)</f>
        <v>311.68856872315291</v>
      </c>
      <c r="Q490" s="261">
        <f>SUM(H490*'Outside M25 '!$M$30+'Outside M25 '!$M$34+'Postcodes tariff'!L490)</f>
        <v>338.2938892088319</v>
      </c>
      <c r="R490" s="336"/>
      <c r="S490" s="336"/>
    </row>
    <row r="491" spans="1:19" s="263" customFormat="1" x14ac:dyDescent="0.25">
      <c r="A491" s="254" t="s">
        <v>2946</v>
      </c>
      <c r="B491" s="255"/>
      <c r="C491" s="256" t="s">
        <v>438</v>
      </c>
      <c r="D491" s="257">
        <v>51.652352</v>
      </c>
      <c r="E491" s="257">
        <v>-3.2416830000000001</v>
      </c>
      <c r="F491" s="459">
        <v>1</v>
      </c>
      <c r="G491" s="459">
        <v>1</v>
      </c>
      <c r="H491" s="258">
        <v>141.30000000000001</v>
      </c>
      <c r="I491" s="259">
        <f>SUM(H491/'Search &amp; Variables'!$E$30)</f>
        <v>3.14</v>
      </c>
      <c r="J491" s="259">
        <f t="shared" si="80"/>
        <v>6.28</v>
      </c>
      <c r="K491" s="259">
        <f t="shared" si="81"/>
        <v>0.69777777777777783</v>
      </c>
      <c r="L491" s="226">
        <f t="shared" si="83"/>
        <v>0</v>
      </c>
      <c r="M491" s="257"/>
      <c r="N491" s="226">
        <f>SUM(H491*'Outside M25 '!$J$30+'Outside M25 '!$J$34+'Postcodes tariff'!L491)</f>
        <v>251.34933063333335</v>
      </c>
      <c r="O491" s="226">
        <f>SUM(H491*'Outside M25 '!$K$30+'Outside M25 '!$K$34+'Postcodes tariff'!L491)</f>
        <v>277.22411671111115</v>
      </c>
      <c r="P491" s="226">
        <f>SUM(H491*'Outside M25 '!$L$30+'Outside M25 '!$L$34+'Postcodes tariff'!L491)</f>
        <v>306.10019446222225</v>
      </c>
      <c r="Q491" s="261">
        <f>SUM(H491*'Outside M25 '!$M$30+'Outside M25 '!$M$34+'Postcodes tariff'!L491)</f>
        <v>332.20115553333335</v>
      </c>
      <c r="R491" s="336"/>
      <c r="S491" s="336"/>
    </row>
    <row r="492" spans="1:19" s="263" customFormat="1" x14ac:dyDescent="0.25">
      <c r="A492" s="254" t="s">
        <v>2946</v>
      </c>
      <c r="B492" s="255"/>
      <c r="C492" s="256" t="s">
        <v>439</v>
      </c>
      <c r="D492" s="256">
        <v>51.584521000000002</v>
      </c>
      <c r="E492" s="256">
        <v>-3.205508</v>
      </c>
      <c r="F492" s="460">
        <v>1</v>
      </c>
      <c r="G492" s="460">
        <v>1</v>
      </c>
      <c r="H492" s="264">
        <v>136.1</v>
      </c>
      <c r="I492" s="265">
        <f>SUM(H492/'Search &amp; Variables'!$E$30)</f>
        <v>3.0244444444444443</v>
      </c>
      <c r="J492" s="265">
        <f t="shared" si="80"/>
        <v>6.0488888888888885</v>
      </c>
      <c r="K492" s="265">
        <f t="shared" si="81"/>
        <v>0.67209876543209868</v>
      </c>
      <c r="L492" s="266">
        <f t="shared" si="83"/>
        <v>0</v>
      </c>
      <c r="M492" s="256"/>
      <c r="N492" s="266">
        <f>SUM(H492*'Outside M25 '!$J$30+'Outside M25 '!$J$34+'Postcodes tariff'!L492)</f>
        <v>243.18057013703702</v>
      </c>
      <c r="O492" s="266">
        <f>SUM(H492*'Outside M25 '!$K$30+'Outside M25 '!$K$34+'Postcodes tariff'!L492)</f>
        <v>268.17079554567903</v>
      </c>
      <c r="P492" s="266">
        <f>SUM(H492*'Outside M25 '!$L$30+'Outside M25 '!$L$34+'Postcodes tariff'!L492)</f>
        <v>296.07966130469134</v>
      </c>
      <c r="Q492" s="268">
        <f>SUM(H492*'Outside M25 '!$M$30+'Outside M25 '!$M$34+'Postcodes tariff'!L492)</f>
        <v>321.27625377037037</v>
      </c>
      <c r="R492" s="336"/>
      <c r="S492" s="336"/>
    </row>
    <row r="493" spans="1:19" s="263" customFormat="1" x14ac:dyDescent="0.25">
      <c r="A493" s="254"/>
      <c r="B493" s="255"/>
      <c r="C493" s="256"/>
      <c r="D493" s="256"/>
      <c r="E493" s="256"/>
      <c r="F493" s="460"/>
      <c r="G493" s="460"/>
      <c r="H493" s="264"/>
      <c r="I493" s="265"/>
      <c r="J493" s="265"/>
      <c r="K493" s="265"/>
      <c r="L493" s="266"/>
      <c r="M493" s="256"/>
      <c r="N493" s="266"/>
      <c r="O493" s="266"/>
      <c r="P493" s="266"/>
      <c r="Q493" s="268"/>
      <c r="R493" s="336"/>
      <c r="S493" s="336"/>
    </row>
    <row r="494" spans="1:19" s="243" customFormat="1" ht="16.5" thickBot="1" x14ac:dyDescent="0.3">
      <c r="A494" s="269" t="s">
        <v>2969</v>
      </c>
      <c r="B494" s="270"/>
      <c r="C494" s="270"/>
      <c r="D494" s="270"/>
      <c r="E494" s="270"/>
      <c r="F494" s="461"/>
      <c r="G494" s="461"/>
      <c r="H494" s="271">
        <f>AVERAGE(H458:H493)</f>
        <v>148.30000000000001</v>
      </c>
      <c r="I494" s="271">
        <f>AVERAGE(I458:I493)</f>
        <v>3.2955555555555556</v>
      </c>
      <c r="J494" s="271">
        <f>AVERAGE(J458:J493)</f>
        <v>6.5911111111111111</v>
      </c>
      <c r="K494" s="271">
        <f>AVERAGE(K458:K493)</f>
        <v>0.7323456790123456</v>
      </c>
      <c r="L494" s="272"/>
      <c r="M494" s="270"/>
      <c r="N494" s="274">
        <f>AVERAGE(N458:N492)</f>
        <v>262.3457389937322</v>
      </c>
      <c r="O494" s="274">
        <f>AVERAGE(O458:O492)</f>
        <v>289.41127981842357</v>
      </c>
      <c r="P494" s="274">
        <f>AVERAGE(P458:P492)</f>
        <v>319.58937371274459</v>
      </c>
      <c r="Q494" s="275">
        <f>AVERAGE(Q458:Q492)</f>
        <v>346.90775406039893</v>
      </c>
      <c r="R494" s="330"/>
      <c r="S494" s="330"/>
    </row>
    <row r="495" spans="1:19" s="263" customFormat="1" ht="16.5" thickBot="1" x14ac:dyDescent="0.3">
      <c r="A495" s="243"/>
      <c r="B495" s="243"/>
      <c r="F495" s="462"/>
      <c r="G495" s="462"/>
      <c r="H495" s="276"/>
      <c r="I495" s="277"/>
      <c r="J495" s="277"/>
      <c r="K495" s="277"/>
      <c r="L495" s="262"/>
      <c r="N495" s="262"/>
      <c r="O495" s="262"/>
      <c r="P495" s="262"/>
      <c r="Q495" s="262"/>
      <c r="R495" s="336"/>
      <c r="S495" s="336"/>
    </row>
    <row r="496" spans="1:19" s="243" customFormat="1" x14ac:dyDescent="0.25">
      <c r="A496" s="246" t="s">
        <v>2913</v>
      </c>
      <c r="B496" s="247"/>
      <c r="C496" s="247" t="s">
        <v>440</v>
      </c>
      <c r="D496" s="247">
        <v>53.225183999999999</v>
      </c>
      <c r="E496" s="247">
        <v>-2.9373520000000002</v>
      </c>
      <c r="F496" s="458">
        <v>1</v>
      </c>
      <c r="G496" s="458">
        <v>1</v>
      </c>
      <c r="H496" s="248">
        <v>206.8</v>
      </c>
      <c r="I496" s="249">
        <f>SUM(H496/'Search &amp; Variables'!$E$30)</f>
        <v>4.5955555555555554</v>
      </c>
      <c r="J496" s="249">
        <f t="shared" ref="J496:J519" si="84">SUM(I496*2)</f>
        <v>9.1911111111111108</v>
      </c>
      <c r="K496" s="249">
        <f t="shared" ref="K496:K519" si="85">SUM(J496/9)</f>
        <v>1.0212345679012345</v>
      </c>
      <c r="L496" s="252">
        <f t="shared" ref="L496:L497" si="86">IF(J496 &gt; 14,120,0)</f>
        <v>0</v>
      </c>
      <c r="M496" s="247"/>
      <c r="N496" s="252">
        <f>SUM(H496*'Outside M25 '!$J$30+'Outside M25 '!$J$34+'Postcodes tariff'!L496)</f>
        <v>354.24429457706549</v>
      </c>
      <c r="O496" s="252">
        <f>SUM(H496*'Outside M25 '!$K$30+'Outside M25 '!$K$34+'Postcodes tariff'!L496)</f>
        <v>391.26114292953469</v>
      </c>
      <c r="P496" s="252">
        <f>SUM(H496*'Outside M25 '!$L$30+'Outside M25 '!$L$34+'Postcodes tariff'!L496)</f>
        <v>432.32037173496678</v>
      </c>
      <c r="Q496" s="253">
        <f>SUM(H496*'Outside M25 '!$M$30+'Outside M25 '!$M$34+'Postcodes tariff'!L496)</f>
        <v>469.81289889373227</v>
      </c>
      <c r="R496" s="330"/>
      <c r="S496" s="330"/>
    </row>
    <row r="497" spans="1:19" s="263" customFormat="1" x14ac:dyDescent="0.25">
      <c r="A497" s="254" t="s">
        <v>2913</v>
      </c>
      <c r="B497" s="255"/>
      <c r="C497" s="256" t="s">
        <v>441</v>
      </c>
      <c r="D497" s="257">
        <v>53.235007000000003</v>
      </c>
      <c r="E497" s="257">
        <v>-2.8551220000000002</v>
      </c>
      <c r="F497" s="459">
        <v>1</v>
      </c>
      <c r="G497" s="459">
        <v>1</v>
      </c>
      <c r="H497" s="258">
        <v>204.7</v>
      </c>
      <c r="I497" s="259">
        <f>SUM(H497/'Search &amp; Variables'!$E$30)</f>
        <v>4.5488888888888885</v>
      </c>
      <c r="J497" s="259">
        <f t="shared" si="84"/>
        <v>9.0977777777777771</v>
      </c>
      <c r="K497" s="259">
        <f t="shared" si="85"/>
        <v>1.0108641975308641</v>
      </c>
      <c r="L497" s="226">
        <f t="shared" si="86"/>
        <v>0</v>
      </c>
      <c r="M497" s="257"/>
      <c r="N497" s="226">
        <f>SUM(H497*'Outside M25 '!$J$30+'Outside M25 '!$J$34+'Postcodes tariff'!L497)</f>
        <v>350.9453720689458</v>
      </c>
      <c r="O497" s="226">
        <f>SUM(H497*'Outside M25 '!$K$30+'Outside M25 '!$K$34+'Postcodes tariff'!L497)</f>
        <v>387.6049939973409</v>
      </c>
      <c r="P497" s="226">
        <f>SUM(H497*'Outside M25 '!$L$30+'Outside M25 '!$L$34+'Postcodes tariff'!L497)</f>
        <v>428.27361795981005</v>
      </c>
      <c r="Q497" s="261">
        <f>SUM(H497*'Outside M25 '!$M$30+'Outside M25 '!$M$34+'Postcodes tariff'!L497)</f>
        <v>465.40091933561257</v>
      </c>
      <c r="R497" s="336"/>
      <c r="S497" s="336"/>
    </row>
    <row r="498" spans="1:19" s="263" customFormat="1" x14ac:dyDescent="0.25">
      <c r="A498" s="254" t="s">
        <v>2913</v>
      </c>
      <c r="B498" s="255"/>
      <c r="C498" s="256" t="s">
        <v>442</v>
      </c>
      <c r="D498" s="257">
        <v>53.152085</v>
      </c>
      <c r="E498" s="257">
        <v>-2.7995260000000002</v>
      </c>
      <c r="F498" s="459">
        <v>1</v>
      </c>
      <c r="G498" s="459">
        <v>1</v>
      </c>
      <c r="H498" s="258">
        <v>181.8</v>
      </c>
      <c r="I498" s="259">
        <f>SUM(H498/'Search &amp; Variables'!$E$30)</f>
        <v>4.04</v>
      </c>
      <c r="J498" s="259">
        <f t="shared" si="84"/>
        <v>8.08</v>
      </c>
      <c r="K498" s="259">
        <f t="shared" si="85"/>
        <v>0.89777777777777779</v>
      </c>
      <c r="L498" s="226">
        <f t="shared" ref="L498:L519" si="87">IF(J498 &gt; 14,120,0)</f>
        <v>0</v>
      </c>
      <c r="M498" s="257"/>
      <c r="N498" s="226">
        <f>SUM(H498*'Outside M25 '!$J$30+'Outside M25 '!$J$34+'Postcodes tariff'!L498)</f>
        <v>314.97140757564102</v>
      </c>
      <c r="O498" s="226">
        <f>SUM(H498*'Outside M25 '!$K$30+'Outside M25 '!$K$34+'Postcodes tariff'!L498)</f>
        <v>347.73556040341884</v>
      </c>
      <c r="P498" s="226">
        <f>SUM(H498*'Outside M25 '!$L$30+'Outside M25 '!$L$34+'Postcodes tariff'!L498)</f>
        <v>384.14473155452998</v>
      </c>
      <c r="Q498" s="261">
        <f>SUM(H498*'Outside M25 '!$M$30+'Outside M25 '!$M$34+'Postcodes tariff'!L498)</f>
        <v>417.28933272564109</v>
      </c>
      <c r="R498" s="336"/>
      <c r="S498" s="336"/>
    </row>
    <row r="499" spans="1:19" s="263" customFormat="1" x14ac:dyDescent="0.25">
      <c r="A499" s="254" t="s">
        <v>2913</v>
      </c>
      <c r="B499" s="255" t="s">
        <v>3654</v>
      </c>
      <c r="C499" s="256" t="s">
        <v>443</v>
      </c>
      <c r="D499" s="257">
        <v>53.161163000000002</v>
      </c>
      <c r="E499" s="257">
        <v>-2.95939</v>
      </c>
      <c r="F499" s="459">
        <v>1</v>
      </c>
      <c r="G499" s="459">
        <v>1</v>
      </c>
      <c r="H499" s="258">
        <v>200</v>
      </c>
      <c r="I499" s="259">
        <f>SUM(H499/'Search &amp; Variables'!$E$30)</f>
        <v>4.4444444444444446</v>
      </c>
      <c r="J499" s="259">
        <f t="shared" si="84"/>
        <v>8.8888888888888893</v>
      </c>
      <c r="K499" s="259">
        <f t="shared" si="85"/>
        <v>0.98765432098765438</v>
      </c>
      <c r="L499" s="226">
        <f t="shared" si="87"/>
        <v>0</v>
      </c>
      <c r="M499" s="257"/>
      <c r="N499" s="226">
        <f>SUM(H499*'Outside M25 '!$J$30+'Outside M25 '!$J$34+'Postcodes tariff'!L499)</f>
        <v>343.56206931267803</v>
      </c>
      <c r="O499" s="226">
        <f>SUM(H499*'Outside M25 '!$K$30+'Outside M25 '!$K$34+'Postcodes tariff'!L499)</f>
        <v>379.42218448243113</v>
      </c>
      <c r="P499" s="226">
        <f>SUM(H499*'Outside M25 '!$L$30+'Outside M25 '!$L$34+'Postcodes tariff'!L499)</f>
        <v>419.21659760588796</v>
      </c>
      <c r="Q499" s="261">
        <f>SUM(H499*'Outside M25 '!$M$30+'Outside M25 '!$M$34+'Postcodes tariff'!L499)</f>
        <v>455.52648889601141</v>
      </c>
      <c r="R499" s="336"/>
      <c r="S499" s="336"/>
    </row>
    <row r="500" spans="1:19" s="263" customFormat="1" x14ac:dyDescent="0.25">
      <c r="A500" s="254" t="s">
        <v>2913</v>
      </c>
      <c r="B500" s="255"/>
      <c r="C500" s="256" t="s">
        <v>444</v>
      </c>
      <c r="D500" s="257">
        <v>53.394106999999998</v>
      </c>
      <c r="E500" s="257">
        <v>-3.0917669999999999</v>
      </c>
      <c r="F500" s="459">
        <v>1</v>
      </c>
      <c r="G500" s="459">
        <v>1</v>
      </c>
      <c r="H500" s="258">
        <v>211.4</v>
      </c>
      <c r="I500" s="259">
        <f>SUM(H500/'Search &amp; Variables'!$E$30)</f>
        <v>4.6977777777777776</v>
      </c>
      <c r="J500" s="259">
        <f t="shared" si="84"/>
        <v>9.3955555555555552</v>
      </c>
      <c r="K500" s="259">
        <f t="shared" si="85"/>
        <v>1.0439506172839506</v>
      </c>
      <c r="L500" s="226">
        <f t="shared" si="87"/>
        <v>0</v>
      </c>
      <c r="M500" s="257"/>
      <c r="N500" s="226">
        <f>SUM(H500*'Outside M25 '!$J$30+'Outside M25 '!$J$34+'Postcodes tariff'!L500)</f>
        <v>361.47050578532759</v>
      </c>
      <c r="O500" s="226">
        <f>SUM(H500*'Outside M25 '!$K$30+'Outside M25 '!$K$34+'Postcodes tariff'!L500)</f>
        <v>399.26985011433999</v>
      </c>
      <c r="P500" s="226">
        <f>SUM(H500*'Outside M25 '!$L$30+'Outside M25 '!$L$34+'Postcodes tariff'!L500)</f>
        <v>441.18468952816716</v>
      </c>
      <c r="Q500" s="261">
        <f>SUM(H500*'Outside M25 '!$M$30+'Outside M25 '!$M$34+'Postcodes tariff'!L500)</f>
        <v>479.477235068661</v>
      </c>
      <c r="R500" s="336"/>
      <c r="S500" s="336"/>
    </row>
    <row r="501" spans="1:19" s="263" customFormat="1" x14ac:dyDescent="0.25">
      <c r="A501" s="254" t="s">
        <v>2913</v>
      </c>
      <c r="B501" s="255"/>
      <c r="C501" s="256" t="s">
        <v>445</v>
      </c>
      <c r="D501" s="257">
        <v>53.374000000000002</v>
      </c>
      <c r="E501" s="257">
        <v>-3.0209999999999999</v>
      </c>
      <c r="F501" s="459">
        <v>1</v>
      </c>
      <c r="G501" s="459">
        <v>1</v>
      </c>
      <c r="H501" s="258">
        <v>214.6</v>
      </c>
      <c r="I501" s="259">
        <f>SUM(H501/'Search &amp; Variables'!$E$30)</f>
        <v>4.7688888888888892</v>
      </c>
      <c r="J501" s="259">
        <f t="shared" si="84"/>
        <v>9.5377777777777784</v>
      </c>
      <c r="K501" s="259">
        <f t="shared" si="85"/>
        <v>1.0597530864197531</v>
      </c>
      <c r="L501" s="226">
        <f t="shared" si="87"/>
        <v>0</v>
      </c>
      <c r="M501" s="257"/>
      <c r="N501" s="226">
        <f>SUM(H501*'Outside M25 '!$J$30+'Outside M25 '!$J$34+'Postcodes tariff'!L501)</f>
        <v>366.49743532150995</v>
      </c>
      <c r="O501" s="226">
        <f>SUM(H501*'Outside M25 '!$K$30+'Outside M25 '!$K$34+'Postcodes tariff'!L501)</f>
        <v>404.84112467768279</v>
      </c>
      <c r="P501" s="226">
        <f>SUM(H501*'Outside M25 '!$L$30+'Outside M25 '!$L$34+'Postcodes tariff'!L501)</f>
        <v>447.35117147126306</v>
      </c>
      <c r="Q501" s="261">
        <f>SUM(H501*'Outside M25 '!$M$30+'Outside M25 '!$M$34+'Postcodes tariff'!L501)</f>
        <v>486.20025153817664</v>
      </c>
      <c r="R501" s="336"/>
      <c r="S501" s="336"/>
    </row>
    <row r="502" spans="1:19" s="263" customFormat="1" x14ac:dyDescent="0.25">
      <c r="A502" s="254" t="s">
        <v>2913</v>
      </c>
      <c r="B502" s="255"/>
      <c r="C502" s="256" t="s">
        <v>446</v>
      </c>
      <c r="D502" s="257">
        <v>53.383000000000003</v>
      </c>
      <c r="E502" s="257">
        <v>-3.0579999999999998</v>
      </c>
      <c r="F502" s="459">
        <v>1</v>
      </c>
      <c r="G502" s="459">
        <v>1</v>
      </c>
      <c r="H502" s="258">
        <v>217.2</v>
      </c>
      <c r="I502" s="259">
        <f>SUM(H502/'Search &amp; Variables'!$E$30)</f>
        <v>4.8266666666666662</v>
      </c>
      <c r="J502" s="259">
        <f t="shared" si="84"/>
        <v>9.6533333333333324</v>
      </c>
      <c r="K502" s="259">
        <f t="shared" si="85"/>
        <v>1.0725925925925925</v>
      </c>
      <c r="L502" s="226">
        <f t="shared" si="87"/>
        <v>0</v>
      </c>
      <c r="M502" s="257"/>
      <c r="N502" s="226">
        <f>SUM(H502*'Outside M25 '!$J$30+'Outside M25 '!$J$34+'Postcodes tariff'!L502)</f>
        <v>370.58181556965809</v>
      </c>
      <c r="O502" s="226">
        <f>SUM(H502*'Outside M25 '!$K$30+'Outside M25 '!$K$34+'Postcodes tariff'!L502)</f>
        <v>409.36778526039888</v>
      </c>
      <c r="P502" s="226">
        <f>SUM(H502*'Outside M25 '!$L$30+'Outside M25 '!$L$34+'Postcodes tariff'!L502)</f>
        <v>452.36143805002848</v>
      </c>
      <c r="Q502" s="261">
        <f>SUM(H502*'Outside M25 '!$M$30+'Outside M25 '!$M$34+'Postcodes tariff'!L502)</f>
        <v>491.66270241965816</v>
      </c>
      <c r="R502" s="336"/>
      <c r="S502" s="336"/>
    </row>
    <row r="503" spans="1:19" s="263" customFormat="1" x14ac:dyDescent="0.25">
      <c r="A503" s="254" t="s">
        <v>2913</v>
      </c>
      <c r="B503" s="255"/>
      <c r="C503" s="256" t="s">
        <v>447</v>
      </c>
      <c r="D503" s="257">
        <v>53.414999999999999</v>
      </c>
      <c r="E503" s="257">
        <v>-3.036</v>
      </c>
      <c r="F503" s="459">
        <v>1</v>
      </c>
      <c r="G503" s="459">
        <v>1</v>
      </c>
      <c r="H503" s="258">
        <v>220.1</v>
      </c>
      <c r="I503" s="259">
        <f>SUM(H503/'Search &amp; Variables'!$E$30)</f>
        <v>4.891111111111111</v>
      </c>
      <c r="J503" s="259">
        <f t="shared" si="84"/>
        <v>9.7822222222222219</v>
      </c>
      <c r="K503" s="259">
        <f t="shared" si="85"/>
        <v>1.0869135802469136</v>
      </c>
      <c r="L503" s="226">
        <f t="shared" si="87"/>
        <v>0</v>
      </c>
      <c r="M503" s="257"/>
      <c r="N503" s="226">
        <f>SUM(H503*'Outside M25 '!$J$30+'Outside M25 '!$J$34+'Postcodes tariff'!L503)</f>
        <v>375.13747046182334</v>
      </c>
      <c r="O503" s="226">
        <f>SUM(H503*'Outside M25 '!$K$30+'Outside M25 '!$K$34+'Postcodes tariff'!L503)</f>
        <v>414.41675283342829</v>
      </c>
      <c r="P503" s="226">
        <f>SUM(H503*'Outside M25 '!$L$30+'Outside M25 '!$L$34+'Postcodes tariff'!L503)</f>
        <v>457.9498123109592</v>
      </c>
      <c r="Q503" s="261">
        <f>SUM(H503*'Outside M25 '!$M$30+'Outside M25 '!$M$34+'Postcodes tariff'!L503)</f>
        <v>497.75543609515671</v>
      </c>
      <c r="R503" s="336"/>
      <c r="S503" s="336"/>
    </row>
    <row r="504" spans="1:19" s="263" customFormat="1" x14ac:dyDescent="0.25">
      <c r="A504" s="254" t="s">
        <v>2913</v>
      </c>
      <c r="B504" s="255"/>
      <c r="C504" s="256" t="s">
        <v>448</v>
      </c>
      <c r="D504" s="257">
        <v>53.427999999999997</v>
      </c>
      <c r="E504" s="257">
        <v>-3.05</v>
      </c>
      <c r="F504" s="459">
        <v>1</v>
      </c>
      <c r="G504" s="459">
        <v>1</v>
      </c>
      <c r="H504" s="258">
        <v>213.9</v>
      </c>
      <c r="I504" s="259">
        <f>SUM(H504/'Search &amp; Variables'!$E$30)</f>
        <v>4.7533333333333339</v>
      </c>
      <c r="J504" s="259">
        <f t="shared" si="84"/>
        <v>9.5066666666666677</v>
      </c>
      <c r="K504" s="259">
        <f t="shared" si="85"/>
        <v>1.0562962962962965</v>
      </c>
      <c r="L504" s="226">
        <f t="shared" si="87"/>
        <v>0</v>
      </c>
      <c r="M504" s="257"/>
      <c r="N504" s="226">
        <f>SUM(H504*'Outside M25 '!$J$30+'Outside M25 '!$J$34+'Postcodes tariff'!L504)</f>
        <v>365.39779448547006</v>
      </c>
      <c r="O504" s="226">
        <f>SUM(H504*'Outside M25 '!$K$30+'Outside M25 '!$K$34+'Postcodes tariff'!L504)</f>
        <v>403.62240836695156</v>
      </c>
      <c r="P504" s="226">
        <f>SUM(H504*'Outside M25 '!$L$30+'Outside M25 '!$L$34+'Postcodes tariff'!L504)</f>
        <v>446.00225354621085</v>
      </c>
      <c r="Q504" s="261">
        <f>SUM(H504*'Outside M25 '!$M$30+'Outside M25 '!$M$34+'Postcodes tariff'!L504)</f>
        <v>484.72959168547015</v>
      </c>
      <c r="R504" s="336"/>
      <c r="S504" s="336"/>
    </row>
    <row r="505" spans="1:19" s="263" customFormat="1" x14ac:dyDescent="0.25">
      <c r="A505" s="254" t="s">
        <v>2913</v>
      </c>
      <c r="B505" s="255"/>
      <c r="C505" s="256" t="s">
        <v>449</v>
      </c>
      <c r="D505" s="257">
        <v>53.404274000000001</v>
      </c>
      <c r="E505" s="257">
        <v>-3.1096750000000002</v>
      </c>
      <c r="F505" s="459">
        <v>1</v>
      </c>
      <c r="G505" s="459">
        <v>1</v>
      </c>
      <c r="H505" s="258">
        <v>218.8</v>
      </c>
      <c r="I505" s="259">
        <f>SUM(H505/'Search &amp; Variables'!$E$30)</f>
        <v>4.8622222222222229</v>
      </c>
      <c r="J505" s="259">
        <f t="shared" si="84"/>
        <v>9.7244444444444458</v>
      </c>
      <c r="K505" s="259">
        <f t="shared" si="85"/>
        <v>1.080493827160494</v>
      </c>
      <c r="L505" s="226">
        <f t="shared" si="87"/>
        <v>0</v>
      </c>
      <c r="M505" s="257"/>
      <c r="N505" s="226">
        <f>SUM(H505*'Outside M25 '!$J$30+'Outside M25 '!$J$34+'Postcodes tariff'!L505)</f>
        <v>373.09528033774927</v>
      </c>
      <c r="O505" s="226">
        <f>SUM(H505*'Outside M25 '!$K$30+'Outside M25 '!$K$34+'Postcodes tariff'!L505)</f>
        <v>412.1534225420703</v>
      </c>
      <c r="P505" s="226">
        <f>SUM(H505*'Outside M25 '!$L$30+'Outside M25 '!$L$34+'Postcodes tariff'!L505)</f>
        <v>455.44467902157652</v>
      </c>
      <c r="Q505" s="261">
        <f>SUM(H505*'Outside M25 '!$M$30+'Outside M25 '!$M$34+'Postcodes tariff'!L505)</f>
        <v>495.02421065441604</v>
      </c>
      <c r="R505" s="336"/>
      <c r="S505" s="336"/>
    </row>
    <row r="506" spans="1:19" s="263" customFormat="1" x14ac:dyDescent="0.25">
      <c r="A506" s="254" t="s">
        <v>2913</v>
      </c>
      <c r="B506" s="255"/>
      <c r="C506" s="256" t="s">
        <v>450</v>
      </c>
      <c r="D506" s="257">
        <v>53.395319000000001</v>
      </c>
      <c r="E506" s="257">
        <v>-3.1689379999999998</v>
      </c>
      <c r="F506" s="459">
        <v>1</v>
      </c>
      <c r="G506" s="459">
        <v>1</v>
      </c>
      <c r="H506" s="258">
        <v>220.6</v>
      </c>
      <c r="I506" s="259">
        <f>SUM(H506/'Search &amp; Variables'!$E$30)</f>
        <v>4.902222222222222</v>
      </c>
      <c r="J506" s="259">
        <f t="shared" si="84"/>
        <v>9.8044444444444441</v>
      </c>
      <c r="K506" s="259">
        <f t="shared" si="85"/>
        <v>1.0893827160493827</v>
      </c>
      <c r="L506" s="226">
        <f t="shared" si="87"/>
        <v>0</v>
      </c>
      <c r="M506" s="257"/>
      <c r="N506" s="226">
        <f>SUM(H506*'Outside M25 '!$J$30+'Outside M25 '!$J$34+'Postcodes tariff'!L506)</f>
        <v>375.92292820185179</v>
      </c>
      <c r="O506" s="226">
        <f>SUM(H506*'Outside M25 '!$K$30+'Outside M25 '!$K$34+'Postcodes tariff'!L506)</f>
        <v>415.28726448395059</v>
      </c>
      <c r="P506" s="226">
        <f>SUM(H506*'Outside M25 '!$L$30+'Outside M25 '!$L$34+'Postcodes tariff'!L506)</f>
        <v>458.9133251145679</v>
      </c>
      <c r="Q506" s="261">
        <f>SUM(H506*'Outside M25 '!$M$30+'Outside M25 '!$M$34+'Postcodes tariff'!L506)</f>
        <v>498.80590741851853</v>
      </c>
      <c r="R506" s="336"/>
      <c r="S506" s="336"/>
    </row>
    <row r="507" spans="1:19" s="263" customFormat="1" x14ac:dyDescent="0.25">
      <c r="A507" s="254" t="s">
        <v>2913</v>
      </c>
      <c r="B507" s="255"/>
      <c r="C507" s="256" t="s">
        <v>451</v>
      </c>
      <c r="D507" s="257">
        <v>53.370165999999998</v>
      </c>
      <c r="E507" s="257">
        <v>-3.17631</v>
      </c>
      <c r="F507" s="459">
        <v>1</v>
      </c>
      <c r="G507" s="459">
        <v>1</v>
      </c>
      <c r="H507" s="258">
        <v>218.2</v>
      </c>
      <c r="I507" s="259">
        <f>SUM(H507/'Search &amp; Variables'!$E$30)</f>
        <v>4.8488888888888884</v>
      </c>
      <c r="J507" s="259">
        <f t="shared" si="84"/>
        <v>9.6977777777777767</v>
      </c>
      <c r="K507" s="259">
        <f t="shared" si="85"/>
        <v>1.0775308641975307</v>
      </c>
      <c r="L507" s="226">
        <f t="shared" si="87"/>
        <v>0</v>
      </c>
      <c r="M507" s="257"/>
      <c r="N507" s="226">
        <f>SUM(H507*'Outside M25 '!$J$30+'Outside M25 '!$J$34+'Postcodes tariff'!L507)</f>
        <v>372.15273104971504</v>
      </c>
      <c r="O507" s="226">
        <f>SUM(H507*'Outside M25 '!$K$30+'Outside M25 '!$K$34+'Postcodes tariff'!L507)</f>
        <v>411.10880856144348</v>
      </c>
      <c r="P507" s="226">
        <f>SUM(H507*'Outside M25 '!$L$30+'Outside M25 '!$L$34+'Postcodes tariff'!L507)</f>
        <v>454.28846365724598</v>
      </c>
      <c r="Q507" s="261">
        <f>SUM(H507*'Outside M25 '!$M$30+'Outside M25 '!$M$34+'Postcodes tariff'!L507)</f>
        <v>493.7636450663818</v>
      </c>
      <c r="R507" s="336"/>
      <c r="S507" s="336"/>
    </row>
    <row r="508" spans="1:19" s="263" customFormat="1" x14ac:dyDescent="0.25">
      <c r="A508" s="254" t="s">
        <v>2913</v>
      </c>
      <c r="B508" s="255"/>
      <c r="C508" s="256" t="s">
        <v>452</v>
      </c>
      <c r="D508" s="257">
        <v>53.381</v>
      </c>
      <c r="E508" s="257">
        <v>-3.1030000000000002</v>
      </c>
      <c r="F508" s="459">
        <v>1</v>
      </c>
      <c r="G508" s="459">
        <v>1</v>
      </c>
      <c r="H508" s="258">
        <v>216.6</v>
      </c>
      <c r="I508" s="259">
        <f>SUM(H508/'Search &amp; Variables'!$E$30)</f>
        <v>4.8133333333333335</v>
      </c>
      <c r="J508" s="259">
        <f t="shared" si="84"/>
        <v>9.6266666666666669</v>
      </c>
      <c r="K508" s="259">
        <f t="shared" si="85"/>
        <v>1.0696296296296297</v>
      </c>
      <c r="L508" s="226">
        <f t="shared" si="87"/>
        <v>0</v>
      </c>
      <c r="M508" s="257"/>
      <c r="N508" s="226">
        <f>SUM(H508*'Outside M25 '!$J$30+'Outside M25 '!$J$34+'Postcodes tariff'!L508)</f>
        <v>369.63926628162392</v>
      </c>
      <c r="O508" s="226">
        <f>SUM(H508*'Outside M25 '!$K$30+'Outside M25 '!$K$34+'Postcodes tariff'!L508)</f>
        <v>408.32317127977205</v>
      </c>
      <c r="P508" s="226">
        <f>SUM(H508*'Outside M25 '!$L$30+'Outside M25 '!$L$34+'Postcodes tariff'!L508)</f>
        <v>451.205222685698</v>
      </c>
      <c r="Q508" s="261">
        <f>SUM(H508*'Outside M25 '!$M$30+'Outside M25 '!$M$34+'Postcodes tariff'!L508)</f>
        <v>490.40213683162398</v>
      </c>
      <c r="R508" s="336"/>
      <c r="S508" s="336"/>
    </row>
    <row r="509" spans="1:19" s="263" customFormat="1" x14ac:dyDescent="0.25">
      <c r="A509" s="254" t="s">
        <v>2913</v>
      </c>
      <c r="B509" s="255" t="s">
        <v>3510</v>
      </c>
      <c r="C509" s="256" t="s">
        <v>453</v>
      </c>
      <c r="D509" s="257">
        <v>53.204000000000001</v>
      </c>
      <c r="E509" s="257">
        <v>-3.0409999999999999</v>
      </c>
      <c r="F509" s="459">
        <v>1</v>
      </c>
      <c r="G509" s="459">
        <v>1</v>
      </c>
      <c r="H509" s="258">
        <v>210</v>
      </c>
      <c r="I509" s="259">
        <f>SUM(H509/'Search &amp; Variables'!$E$30)</f>
        <v>4.666666666666667</v>
      </c>
      <c r="J509" s="259">
        <f t="shared" si="84"/>
        <v>9.3333333333333339</v>
      </c>
      <c r="K509" s="259">
        <f t="shared" si="85"/>
        <v>1.0370370370370372</v>
      </c>
      <c r="L509" s="226">
        <f t="shared" si="87"/>
        <v>0</v>
      </c>
      <c r="M509" s="257"/>
      <c r="N509" s="226">
        <f>SUM(H509*'Outside M25 '!$J$30+'Outside M25 '!$J$34+'Postcodes tariff'!L509)</f>
        <v>359.27122411324785</v>
      </c>
      <c r="O509" s="226">
        <f>SUM(H509*'Outside M25 '!$K$30+'Outside M25 '!$K$34+'Postcodes tariff'!L509)</f>
        <v>396.83241749287748</v>
      </c>
      <c r="P509" s="226">
        <f>SUM(H509*'Outside M25 '!$L$30+'Outside M25 '!$L$34+'Postcodes tariff'!L509)</f>
        <v>438.48685367806269</v>
      </c>
      <c r="Q509" s="261">
        <f>SUM(H509*'Outside M25 '!$M$30+'Outside M25 '!$M$34+'Postcodes tariff'!L509)</f>
        <v>476.53591536324791</v>
      </c>
      <c r="R509" s="336"/>
      <c r="S509" s="336"/>
    </row>
    <row r="510" spans="1:19" s="263" customFormat="1" x14ac:dyDescent="0.25">
      <c r="A510" s="254" t="s">
        <v>2913</v>
      </c>
      <c r="B510" s="255"/>
      <c r="C510" s="256" t="s">
        <v>454</v>
      </c>
      <c r="D510" s="257">
        <v>53.251548999999997</v>
      </c>
      <c r="E510" s="257">
        <v>-3.1428129999999999</v>
      </c>
      <c r="F510" s="459">
        <v>1</v>
      </c>
      <c r="G510" s="459">
        <v>1</v>
      </c>
      <c r="H510" s="258">
        <v>205.9</v>
      </c>
      <c r="I510" s="259">
        <f>SUM(H510/'Search &amp; Variables'!$E$30)</f>
        <v>4.5755555555555558</v>
      </c>
      <c r="J510" s="259">
        <f t="shared" si="84"/>
        <v>9.1511111111111116</v>
      </c>
      <c r="K510" s="259">
        <f t="shared" si="85"/>
        <v>1.0167901234567902</v>
      </c>
      <c r="L510" s="226">
        <f t="shared" si="87"/>
        <v>0</v>
      </c>
      <c r="M510" s="257"/>
      <c r="N510" s="226">
        <f>SUM(H510*'Outside M25 '!$J$30+'Outside M25 '!$J$34+'Postcodes tariff'!L510)</f>
        <v>352.8304706450142</v>
      </c>
      <c r="O510" s="226">
        <f>SUM(H510*'Outside M25 '!$K$30+'Outside M25 '!$K$34+'Postcodes tariff'!L510)</f>
        <v>389.69422195859454</v>
      </c>
      <c r="P510" s="226">
        <f>SUM(H510*'Outside M25 '!$L$30+'Outside M25 '!$L$34+'Postcodes tariff'!L510)</f>
        <v>430.58604868847107</v>
      </c>
      <c r="Q510" s="261">
        <f>SUM(H510*'Outside M25 '!$M$30+'Outside M25 '!$M$34+'Postcodes tariff'!L510)</f>
        <v>467.92205051168094</v>
      </c>
      <c r="R510" s="336"/>
      <c r="S510" s="336"/>
    </row>
    <row r="511" spans="1:19" s="263" customFormat="1" x14ac:dyDescent="0.25">
      <c r="A511" s="254" t="s">
        <v>2913</v>
      </c>
      <c r="B511" s="255"/>
      <c r="C511" s="256" t="s">
        <v>455</v>
      </c>
      <c r="D511" s="257">
        <v>53.323399000000002</v>
      </c>
      <c r="E511" s="257">
        <v>-3.0994730000000001</v>
      </c>
      <c r="F511" s="459">
        <v>1</v>
      </c>
      <c r="G511" s="459">
        <v>1</v>
      </c>
      <c r="H511" s="258">
        <v>213.9</v>
      </c>
      <c r="I511" s="259">
        <f>SUM(H511/'Search &amp; Variables'!$E$30)</f>
        <v>4.7533333333333339</v>
      </c>
      <c r="J511" s="259">
        <f t="shared" si="84"/>
        <v>9.5066666666666677</v>
      </c>
      <c r="K511" s="259">
        <f t="shared" si="85"/>
        <v>1.0562962962962965</v>
      </c>
      <c r="L511" s="226">
        <f t="shared" si="87"/>
        <v>0</v>
      </c>
      <c r="M511" s="257"/>
      <c r="N511" s="226">
        <f>SUM(H511*'Outside M25 '!$J$30+'Outside M25 '!$J$34+'Postcodes tariff'!L511)</f>
        <v>365.39779448547006</v>
      </c>
      <c r="O511" s="226">
        <f>SUM(H511*'Outside M25 '!$K$30+'Outside M25 '!$K$34+'Postcodes tariff'!L511)</f>
        <v>403.62240836695156</v>
      </c>
      <c r="P511" s="226">
        <f>SUM(H511*'Outside M25 '!$L$30+'Outside M25 '!$L$34+'Postcodes tariff'!L511)</f>
        <v>446.00225354621085</v>
      </c>
      <c r="Q511" s="261">
        <f>SUM(H511*'Outside M25 '!$M$30+'Outside M25 '!$M$34+'Postcodes tariff'!L511)</f>
        <v>484.72959168547015</v>
      </c>
      <c r="R511" s="336"/>
      <c r="S511" s="336"/>
    </row>
    <row r="512" spans="1:19" s="263" customFormat="1" x14ac:dyDescent="0.25">
      <c r="A512" s="254" t="s">
        <v>2913</v>
      </c>
      <c r="B512" s="255"/>
      <c r="C512" s="256" t="s">
        <v>456</v>
      </c>
      <c r="D512" s="257">
        <v>53.347433000000002</v>
      </c>
      <c r="E512" s="257">
        <v>-3.1064940000000001</v>
      </c>
      <c r="F512" s="459">
        <v>1</v>
      </c>
      <c r="G512" s="459">
        <v>1</v>
      </c>
      <c r="H512" s="258">
        <v>217.4</v>
      </c>
      <c r="I512" s="259">
        <f>SUM(H512/'Search &amp; Variables'!$E$30)</f>
        <v>4.8311111111111114</v>
      </c>
      <c r="J512" s="259">
        <f t="shared" si="84"/>
        <v>9.6622222222222227</v>
      </c>
      <c r="K512" s="259">
        <f t="shared" si="85"/>
        <v>1.0735802469135802</v>
      </c>
      <c r="L512" s="226">
        <f t="shared" si="87"/>
        <v>0</v>
      </c>
      <c r="M512" s="257"/>
      <c r="N512" s="226">
        <f>SUM(H512*'Outside M25 '!$J$30+'Outside M25 '!$J$34+'Postcodes tariff'!L512)</f>
        <v>370.89599866566948</v>
      </c>
      <c r="O512" s="226">
        <f>SUM(H512*'Outside M25 '!$K$30+'Outside M25 '!$K$34+'Postcodes tariff'!L512)</f>
        <v>409.7159899206078</v>
      </c>
      <c r="P512" s="226">
        <f>SUM(H512*'Outside M25 '!$L$30+'Outside M25 '!$L$34+'Postcodes tariff'!L512)</f>
        <v>452.74684317147199</v>
      </c>
      <c r="Q512" s="261">
        <f>SUM(H512*'Outside M25 '!$M$30+'Outside M25 '!$M$34+'Postcodes tariff'!L512)</f>
        <v>492.08289094900289</v>
      </c>
      <c r="R512" s="336"/>
      <c r="S512" s="336"/>
    </row>
    <row r="513" spans="1:19" s="263" customFormat="1" x14ac:dyDescent="0.25">
      <c r="A513" s="254" t="s">
        <v>2913</v>
      </c>
      <c r="B513" s="255"/>
      <c r="C513" s="256" t="s">
        <v>457</v>
      </c>
      <c r="D513" s="257">
        <v>53.336365000000001</v>
      </c>
      <c r="E513" s="257">
        <v>-2.9767320000000002</v>
      </c>
      <c r="F513" s="459">
        <v>1</v>
      </c>
      <c r="G513" s="459">
        <v>1</v>
      </c>
      <c r="H513" s="258">
        <v>210</v>
      </c>
      <c r="I513" s="259">
        <f>SUM(H513/'Search &amp; Variables'!$E$30)</f>
        <v>4.666666666666667</v>
      </c>
      <c r="J513" s="259">
        <f t="shared" si="84"/>
        <v>9.3333333333333339</v>
      </c>
      <c r="K513" s="259">
        <f t="shared" si="85"/>
        <v>1.0370370370370372</v>
      </c>
      <c r="L513" s="226">
        <f t="shared" si="87"/>
        <v>0</v>
      </c>
      <c r="M513" s="257"/>
      <c r="N513" s="226">
        <f>SUM(H513*'Outside M25 '!$J$30+'Outside M25 '!$J$34+'Postcodes tariff'!L513)</f>
        <v>359.27122411324785</v>
      </c>
      <c r="O513" s="226">
        <f>SUM(H513*'Outside M25 '!$K$30+'Outside M25 '!$K$34+'Postcodes tariff'!L513)</f>
        <v>396.83241749287748</v>
      </c>
      <c r="P513" s="226">
        <f>SUM(H513*'Outside M25 '!$L$30+'Outside M25 '!$L$34+'Postcodes tariff'!L513)</f>
        <v>438.48685367806269</v>
      </c>
      <c r="Q513" s="261">
        <f>SUM(H513*'Outside M25 '!$M$30+'Outside M25 '!$M$34+'Postcodes tariff'!L513)</f>
        <v>476.53591536324791</v>
      </c>
      <c r="R513" s="336"/>
      <c r="S513" s="336"/>
    </row>
    <row r="514" spans="1:19" s="263" customFormat="1" x14ac:dyDescent="0.25">
      <c r="A514" s="254" t="s">
        <v>2913</v>
      </c>
      <c r="B514" s="255"/>
      <c r="C514" s="256" t="s">
        <v>458</v>
      </c>
      <c r="D514" s="257">
        <v>53.339399</v>
      </c>
      <c r="E514" s="257">
        <v>-3.0217770000000002</v>
      </c>
      <c r="F514" s="459">
        <v>1</v>
      </c>
      <c r="G514" s="459">
        <v>1</v>
      </c>
      <c r="H514" s="258">
        <v>212.6</v>
      </c>
      <c r="I514" s="259">
        <f>SUM(H514/'Search &amp; Variables'!$E$30)</f>
        <v>4.724444444444444</v>
      </c>
      <c r="J514" s="259">
        <f t="shared" si="84"/>
        <v>9.448888888888888</v>
      </c>
      <c r="K514" s="259">
        <f t="shared" si="85"/>
        <v>1.0498765432098764</v>
      </c>
      <c r="L514" s="226">
        <f t="shared" si="87"/>
        <v>0</v>
      </c>
      <c r="M514" s="257"/>
      <c r="N514" s="226">
        <f>SUM(H514*'Outside M25 '!$J$30+'Outside M25 '!$J$34+'Postcodes tariff'!L514)</f>
        <v>363.35560436139599</v>
      </c>
      <c r="O514" s="226">
        <f>SUM(H514*'Outside M25 '!$K$30+'Outside M25 '!$K$34+'Postcodes tariff'!L514)</f>
        <v>401.35907807559352</v>
      </c>
      <c r="P514" s="226">
        <f>SUM(H514*'Outside M25 '!$L$30+'Outside M25 '!$L$34+'Postcodes tariff'!L514)</f>
        <v>443.49712025682811</v>
      </c>
      <c r="Q514" s="261">
        <f>SUM(H514*'Outside M25 '!$M$30+'Outside M25 '!$M$34+'Postcodes tariff'!L514)</f>
        <v>481.99836624472937</v>
      </c>
      <c r="R514" s="336"/>
      <c r="S514" s="336"/>
    </row>
    <row r="515" spans="1:19" s="263" customFormat="1" x14ac:dyDescent="0.25">
      <c r="A515" s="254" t="s">
        <v>2913</v>
      </c>
      <c r="B515" s="255"/>
      <c r="C515" s="256" t="s">
        <v>459</v>
      </c>
      <c r="D515" s="257">
        <v>53.287999999999997</v>
      </c>
      <c r="E515" s="257">
        <v>-3.0470000000000002</v>
      </c>
      <c r="F515" s="459">
        <v>1</v>
      </c>
      <c r="G515" s="459">
        <v>1</v>
      </c>
      <c r="H515" s="258">
        <v>210.5</v>
      </c>
      <c r="I515" s="259">
        <f>SUM(H515/'Search &amp; Variables'!$E$30)</f>
        <v>4.677777777777778</v>
      </c>
      <c r="J515" s="259">
        <f t="shared" si="84"/>
        <v>9.3555555555555561</v>
      </c>
      <c r="K515" s="259">
        <f t="shared" si="85"/>
        <v>1.0395061728395063</v>
      </c>
      <c r="L515" s="226">
        <f t="shared" si="87"/>
        <v>0</v>
      </c>
      <c r="M515" s="257"/>
      <c r="N515" s="226">
        <f>SUM(H515*'Outside M25 '!$J$30+'Outside M25 '!$J$34+'Postcodes tariff'!L515)</f>
        <v>360.0566818532763</v>
      </c>
      <c r="O515" s="226">
        <f>SUM(H515*'Outside M25 '!$K$30+'Outside M25 '!$K$34+'Postcodes tariff'!L515)</f>
        <v>397.70292914339984</v>
      </c>
      <c r="P515" s="226">
        <f>SUM(H515*'Outside M25 '!$L$30+'Outside M25 '!$L$34+'Postcodes tariff'!L515)</f>
        <v>439.45036648167144</v>
      </c>
      <c r="Q515" s="261">
        <f>SUM(H515*'Outside M25 '!$M$30+'Outside M25 '!$M$34+'Postcodes tariff'!L515)</f>
        <v>477.58638668660973</v>
      </c>
      <c r="R515" s="336"/>
      <c r="S515" s="336"/>
    </row>
    <row r="516" spans="1:19" s="263" customFormat="1" x14ac:dyDescent="0.25">
      <c r="A516" s="254" t="s">
        <v>2913</v>
      </c>
      <c r="B516" s="255"/>
      <c r="C516" s="256" t="s">
        <v>460</v>
      </c>
      <c r="D516" s="257">
        <v>53.285223999999999</v>
      </c>
      <c r="E516" s="257">
        <v>-2.9053300000000002</v>
      </c>
      <c r="F516" s="459">
        <v>1</v>
      </c>
      <c r="G516" s="459">
        <v>1</v>
      </c>
      <c r="H516" s="258">
        <v>204.6</v>
      </c>
      <c r="I516" s="259">
        <f>SUM(H516/'Search &amp; Variables'!$E$30)</f>
        <v>4.5466666666666669</v>
      </c>
      <c r="J516" s="259">
        <f t="shared" si="84"/>
        <v>9.0933333333333337</v>
      </c>
      <c r="K516" s="259">
        <f t="shared" si="85"/>
        <v>1.0103703703703704</v>
      </c>
      <c r="L516" s="226">
        <f t="shared" si="87"/>
        <v>0</v>
      </c>
      <c r="M516" s="257"/>
      <c r="N516" s="226">
        <f>SUM(H516*'Outside M25 '!$J$30+'Outside M25 '!$J$34+'Postcodes tariff'!L516)</f>
        <v>350.78828052094013</v>
      </c>
      <c r="O516" s="226">
        <f>SUM(H516*'Outside M25 '!$K$30+'Outside M25 '!$K$34+'Postcodes tariff'!L516)</f>
        <v>387.43089166723649</v>
      </c>
      <c r="P516" s="226">
        <f>SUM(H516*'Outside M25 '!$L$30+'Outside M25 '!$L$34+'Postcodes tariff'!L516)</f>
        <v>428.08091539908833</v>
      </c>
      <c r="Q516" s="261">
        <f>SUM(H516*'Outside M25 '!$M$30+'Outside M25 '!$M$34+'Postcodes tariff'!L516)</f>
        <v>465.19082507094021</v>
      </c>
      <c r="R516" s="336"/>
      <c r="S516" s="336"/>
    </row>
    <row r="517" spans="1:19" s="263" customFormat="1" x14ac:dyDescent="0.25">
      <c r="A517" s="254" t="s">
        <v>2913</v>
      </c>
      <c r="B517" s="255"/>
      <c r="C517" s="256" t="s">
        <v>461</v>
      </c>
      <c r="D517" s="257">
        <v>53.278807</v>
      </c>
      <c r="E517" s="257">
        <v>-2.9487610000000002</v>
      </c>
      <c r="F517" s="459">
        <v>1</v>
      </c>
      <c r="G517" s="459">
        <v>1</v>
      </c>
      <c r="H517" s="258">
        <v>208</v>
      </c>
      <c r="I517" s="259">
        <f>SUM(H517/'Search &amp; Variables'!$E$30)</f>
        <v>4.6222222222222218</v>
      </c>
      <c r="J517" s="259">
        <f t="shared" si="84"/>
        <v>9.2444444444444436</v>
      </c>
      <c r="K517" s="259">
        <f t="shared" si="85"/>
        <v>1.0271604938271603</v>
      </c>
      <c r="L517" s="226">
        <f t="shared" si="87"/>
        <v>0</v>
      </c>
      <c r="M517" s="257"/>
      <c r="N517" s="226">
        <f>SUM(H517*'Outside M25 '!$J$30+'Outside M25 '!$J$34+'Postcodes tariff'!L517)</f>
        <v>356.12939315313389</v>
      </c>
      <c r="O517" s="226">
        <f>SUM(H517*'Outside M25 '!$K$30+'Outside M25 '!$K$34+'Postcodes tariff'!L517)</f>
        <v>393.35037089078821</v>
      </c>
      <c r="P517" s="226">
        <f>SUM(H517*'Outside M25 '!$L$30+'Outside M25 '!$L$34+'Postcodes tariff'!L517)</f>
        <v>434.63280246362774</v>
      </c>
      <c r="Q517" s="261">
        <f>SUM(H517*'Outside M25 '!$M$30+'Outside M25 '!$M$34+'Postcodes tariff'!L517)</f>
        <v>472.33403006980058</v>
      </c>
      <c r="R517" s="336"/>
      <c r="S517" s="336"/>
    </row>
    <row r="518" spans="1:19" s="263" customFormat="1" x14ac:dyDescent="0.25">
      <c r="A518" s="254" t="s">
        <v>2913</v>
      </c>
      <c r="B518" s="255"/>
      <c r="C518" s="256" t="s">
        <v>462</v>
      </c>
      <c r="D518" s="257">
        <v>53.168999999999997</v>
      </c>
      <c r="E518" s="257">
        <v>-3.133</v>
      </c>
      <c r="F518" s="459">
        <v>1</v>
      </c>
      <c r="G518" s="459">
        <v>1</v>
      </c>
      <c r="H518" s="258">
        <v>206.7</v>
      </c>
      <c r="I518" s="259">
        <f>SUM(H518/'Search &amp; Variables'!$E$30)</f>
        <v>4.5933333333333328</v>
      </c>
      <c r="J518" s="259">
        <f t="shared" si="84"/>
        <v>9.1866666666666656</v>
      </c>
      <c r="K518" s="259">
        <f t="shared" si="85"/>
        <v>1.0207407407407407</v>
      </c>
      <c r="L518" s="226">
        <f t="shared" si="87"/>
        <v>0</v>
      </c>
      <c r="M518" s="257"/>
      <c r="N518" s="226">
        <f>SUM(H518*'Outside M25 '!$J$30+'Outside M25 '!$J$34+'Postcodes tariff'!L518)</f>
        <v>354.08720302905976</v>
      </c>
      <c r="O518" s="226">
        <f>SUM(H518*'Outside M25 '!$K$30+'Outside M25 '!$K$34+'Postcodes tariff'!L518)</f>
        <v>391.08704059943017</v>
      </c>
      <c r="P518" s="226">
        <f>SUM(H518*'Outside M25 '!$L$30+'Outside M25 '!$L$34+'Postcodes tariff'!L518)</f>
        <v>432.127669174245</v>
      </c>
      <c r="Q518" s="261">
        <f>SUM(H518*'Outside M25 '!$M$30+'Outside M25 '!$M$34+'Postcodes tariff'!L518)</f>
        <v>469.60280462905985</v>
      </c>
      <c r="R518" s="336"/>
      <c r="S518" s="336"/>
    </row>
    <row r="519" spans="1:19" s="263" customFormat="1" x14ac:dyDescent="0.25">
      <c r="A519" s="254" t="s">
        <v>2913</v>
      </c>
      <c r="B519" s="255"/>
      <c r="C519" s="256" t="s">
        <v>463</v>
      </c>
      <c r="D519" s="256">
        <v>53.280999999999999</v>
      </c>
      <c r="E519" s="256">
        <v>-3.2410000000000001</v>
      </c>
      <c r="F519" s="460">
        <v>1</v>
      </c>
      <c r="G519" s="460">
        <v>1</v>
      </c>
      <c r="H519" s="264">
        <v>210.9</v>
      </c>
      <c r="I519" s="265">
        <f>SUM(H519/'Search &amp; Variables'!$E$30)</f>
        <v>4.6866666666666665</v>
      </c>
      <c r="J519" s="265">
        <f t="shared" si="84"/>
        <v>9.3733333333333331</v>
      </c>
      <c r="K519" s="265">
        <f t="shared" si="85"/>
        <v>1.0414814814814815</v>
      </c>
      <c r="L519" s="266">
        <f t="shared" si="87"/>
        <v>0</v>
      </c>
      <c r="M519" s="256"/>
      <c r="N519" s="266">
        <f>SUM(H519*'Outside M25 '!$J$30+'Outside M25 '!$J$34+'Postcodes tariff'!L519)</f>
        <v>360.68504804529914</v>
      </c>
      <c r="O519" s="266">
        <f>SUM(H519*'Outside M25 '!$K$30+'Outside M25 '!$K$34+'Postcodes tariff'!L519)</f>
        <v>398.39933846381768</v>
      </c>
      <c r="P519" s="266">
        <f>SUM(H519*'Outside M25 '!$L$30+'Outside M25 '!$L$34+'Postcodes tariff'!L519)</f>
        <v>440.22117672455846</v>
      </c>
      <c r="Q519" s="268">
        <f>SUM(H519*'Outside M25 '!$M$30+'Outside M25 '!$M$34+'Postcodes tariff'!L519)</f>
        <v>478.42676374529918</v>
      </c>
      <c r="R519" s="336"/>
      <c r="S519" s="336"/>
    </row>
    <row r="520" spans="1:19" s="263" customFormat="1" x14ac:dyDescent="0.25">
      <c r="A520" s="254"/>
      <c r="B520" s="255"/>
      <c r="C520" s="256"/>
      <c r="D520" s="256"/>
      <c r="E520" s="256"/>
      <c r="F520" s="460"/>
      <c r="G520" s="460"/>
      <c r="H520" s="264"/>
      <c r="I520" s="265"/>
      <c r="J520" s="265"/>
      <c r="K520" s="265"/>
      <c r="L520" s="266"/>
      <c r="M520" s="256"/>
      <c r="N520" s="266"/>
      <c r="O520" s="266"/>
      <c r="P520" s="266"/>
      <c r="Q520" s="268"/>
      <c r="R520" s="336"/>
      <c r="S520" s="336"/>
    </row>
    <row r="521" spans="1:19" s="243" customFormat="1" ht="16.5" thickBot="1" x14ac:dyDescent="0.3">
      <c r="A521" s="269" t="s">
        <v>2975</v>
      </c>
      <c r="B521" s="270"/>
      <c r="C521" s="270"/>
      <c r="D521" s="270"/>
      <c r="E521" s="270"/>
      <c r="F521" s="461"/>
      <c r="G521" s="461"/>
      <c r="H521" s="271">
        <f>AVERAGE(H496:H520)</f>
        <v>210.63333333333333</v>
      </c>
      <c r="I521" s="271">
        <f>AVERAGE(I496:I520)</f>
        <v>4.6807407407407409</v>
      </c>
      <c r="J521" s="271">
        <f>AVERAGE(J496:J520)</f>
        <v>9.3614814814814817</v>
      </c>
      <c r="K521" s="271">
        <f>AVERAGE(K496:K520)</f>
        <v>1.0401646090534979</v>
      </c>
      <c r="L521" s="272"/>
      <c r="M521" s="270"/>
      <c r="N521" s="274">
        <f>AVERAGE(N496:N519)</f>
        <v>360.26613725061725</v>
      </c>
      <c r="O521" s="274">
        <f>AVERAGE(O496:O519)</f>
        <v>397.9350655835392</v>
      </c>
      <c r="P521" s="274">
        <f>AVERAGE(P496:P519)</f>
        <v>439.70730322930041</v>
      </c>
      <c r="Q521" s="275">
        <f>AVERAGE(Q496:Q519)</f>
        <v>477.86651237283951</v>
      </c>
      <c r="R521" s="330"/>
      <c r="S521" s="330"/>
    </row>
    <row r="522" spans="1:19" s="263" customFormat="1" ht="16.5" thickBot="1" x14ac:dyDescent="0.3">
      <c r="A522" s="243"/>
      <c r="B522" s="243"/>
      <c r="F522" s="462"/>
      <c r="G522" s="462"/>
      <c r="H522" s="276"/>
      <c r="I522" s="277"/>
      <c r="J522" s="277"/>
      <c r="K522" s="277"/>
      <c r="L522" s="262"/>
      <c r="N522" s="262"/>
      <c r="O522" s="262"/>
      <c r="P522" s="262"/>
      <c r="Q522" s="262"/>
      <c r="R522" s="336"/>
      <c r="S522" s="336"/>
    </row>
    <row r="523" spans="1:19" s="243" customFormat="1" x14ac:dyDescent="0.25">
      <c r="A523" s="246" t="s">
        <v>2912</v>
      </c>
      <c r="B523" s="247"/>
      <c r="C523" s="247" t="s">
        <v>464</v>
      </c>
      <c r="D523" s="247">
        <v>51.680250000000001</v>
      </c>
      <c r="E523" s="247">
        <v>0.84254700000000005</v>
      </c>
      <c r="F523" s="458">
        <v>1</v>
      </c>
      <c r="G523" s="458">
        <v>1</v>
      </c>
      <c r="H523" s="248">
        <v>89</v>
      </c>
      <c r="I523" s="249">
        <f>SUM(H523/'Search &amp; Variables'!$E$30)</f>
        <v>1.9777777777777779</v>
      </c>
      <c r="J523" s="249">
        <f t="shared" ref="J523:J546" si="88">SUM(I523*2)</f>
        <v>3.9555555555555557</v>
      </c>
      <c r="K523" s="249">
        <f t="shared" ref="K523:K546" si="89">SUM(J523/9)</f>
        <v>0.43950617283950622</v>
      </c>
      <c r="L523" s="252">
        <f t="shared" ref="L523:L524" si="90">IF(J523 &gt; 14,120,0)</f>
        <v>0</v>
      </c>
      <c r="M523" s="247"/>
      <c r="N523" s="252">
        <f>SUM(H523*'Outside M25 '!$J$30+'Outside M25 '!$J$34+'Postcodes tariff'!L523)</f>
        <v>169.19045102635329</v>
      </c>
      <c r="O523" s="252">
        <f>SUM(H523*'Outside M25 '!$K$30+'Outside M25 '!$K$34+'Postcodes tariff'!L523)</f>
        <v>186.16859806647673</v>
      </c>
      <c r="P523" s="252">
        <f>SUM(H523*'Outside M25 '!$L$30+'Outside M25 '!$L$34+'Postcodes tariff'!L523)</f>
        <v>205.31675520474838</v>
      </c>
      <c r="Q523" s="253">
        <f>SUM(H523*'Outside M25 '!$M$30+'Outside M25 '!$M$34+'Postcodes tariff'!L523)</f>
        <v>222.32185510968662</v>
      </c>
      <c r="R523" s="330"/>
      <c r="S523" s="330"/>
    </row>
    <row r="524" spans="1:19" s="263" customFormat="1" x14ac:dyDescent="0.25">
      <c r="A524" s="254" t="s">
        <v>2912</v>
      </c>
      <c r="B524" s="255"/>
      <c r="C524" s="256" t="s">
        <v>465</v>
      </c>
      <c r="D524" s="257">
        <v>51.756745000000002</v>
      </c>
      <c r="E524" s="257">
        <v>0.42673499999999998</v>
      </c>
      <c r="F524" s="459">
        <v>1</v>
      </c>
      <c r="G524" s="459">
        <v>1</v>
      </c>
      <c r="H524" s="258">
        <v>66.8</v>
      </c>
      <c r="I524" s="259">
        <f>SUM(H524/'Search &amp; Variables'!$E$30)</f>
        <v>1.4844444444444445</v>
      </c>
      <c r="J524" s="259">
        <f t="shared" si="88"/>
        <v>2.9688888888888889</v>
      </c>
      <c r="K524" s="259">
        <f t="shared" si="89"/>
        <v>0.32987654320987653</v>
      </c>
      <c r="L524" s="226">
        <f t="shared" si="90"/>
        <v>0</v>
      </c>
      <c r="M524" s="257"/>
      <c r="N524" s="226">
        <f>SUM(H524*'Outside M25 '!$J$30+'Outside M25 '!$J$34+'Postcodes tariff'!L524)</f>
        <v>134.31612736908832</v>
      </c>
      <c r="O524" s="226">
        <f>SUM(H524*'Outside M25 '!$K$30+'Outside M25 '!$K$34+'Postcodes tariff'!L524)</f>
        <v>147.51788078328585</v>
      </c>
      <c r="P524" s="226">
        <f>SUM(H524*'Outside M25 '!$L$30+'Outside M25 '!$L$34+'Postcodes tariff'!L524)</f>
        <v>162.53678672452043</v>
      </c>
      <c r="Q524" s="261">
        <f>SUM(H524*'Outside M25 '!$M$30+'Outside M25 '!$M$34+'Postcodes tariff'!L524)</f>
        <v>175.68092835242169</v>
      </c>
      <c r="R524" s="336"/>
      <c r="S524" s="336"/>
    </row>
    <row r="525" spans="1:19" s="263" customFormat="1" x14ac:dyDescent="0.25">
      <c r="A525" s="254" t="s">
        <v>2912</v>
      </c>
      <c r="B525" s="255"/>
      <c r="C525" s="256" t="s">
        <v>466</v>
      </c>
      <c r="D525" s="257">
        <v>51.619912999999997</v>
      </c>
      <c r="E525" s="257">
        <v>0.46159099999999997</v>
      </c>
      <c r="F525" s="459">
        <v>1</v>
      </c>
      <c r="G525" s="459">
        <v>1</v>
      </c>
      <c r="H525" s="258">
        <v>72.2</v>
      </c>
      <c r="I525" s="259">
        <f>SUM(H525/'Search &amp; Variables'!$E$30)</f>
        <v>1.6044444444444446</v>
      </c>
      <c r="J525" s="259">
        <f t="shared" si="88"/>
        <v>3.2088888888888891</v>
      </c>
      <c r="K525" s="259">
        <f t="shared" si="89"/>
        <v>0.35654320987654325</v>
      </c>
      <c r="L525" s="226">
        <f t="shared" ref="L525:L546" si="91">IF(J525 &gt; 14,120,0)</f>
        <v>0</v>
      </c>
      <c r="M525" s="257"/>
      <c r="N525" s="226">
        <f>SUM(H525*'Outside M25 '!$J$30+'Outside M25 '!$J$34+'Postcodes tariff'!L525)</f>
        <v>142.79907096139601</v>
      </c>
      <c r="O525" s="226">
        <f>SUM(H525*'Outside M25 '!$K$30+'Outside M25 '!$K$34+'Postcodes tariff'!L525)</f>
        <v>156.91940660892686</v>
      </c>
      <c r="P525" s="226">
        <f>SUM(H525*'Outside M25 '!$L$30+'Outside M25 '!$L$34+'Postcodes tariff'!L525)</f>
        <v>172.94272500349481</v>
      </c>
      <c r="Q525" s="261">
        <f>SUM(H525*'Outside M25 '!$M$30+'Outside M25 '!$M$34+'Postcodes tariff'!L525)</f>
        <v>187.02601864472939</v>
      </c>
      <c r="R525" s="336"/>
      <c r="S525" s="336"/>
    </row>
    <row r="526" spans="1:19" s="263" customFormat="1" x14ac:dyDescent="0.25">
      <c r="A526" s="254" t="s">
        <v>2912</v>
      </c>
      <c r="B526" s="255"/>
      <c r="C526" s="256" t="s">
        <v>467</v>
      </c>
      <c r="D526" s="257">
        <v>51.618231000000002</v>
      </c>
      <c r="E526" s="257">
        <v>0.40729599999999999</v>
      </c>
      <c r="F526" s="459">
        <v>1</v>
      </c>
      <c r="G526" s="459">
        <v>1</v>
      </c>
      <c r="H526" s="258">
        <v>64.2</v>
      </c>
      <c r="I526" s="259">
        <f>SUM(H526/'Search &amp; Variables'!$E$30)</f>
        <v>1.4266666666666667</v>
      </c>
      <c r="J526" s="259">
        <f t="shared" si="88"/>
        <v>2.8533333333333335</v>
      </c>
      <c r="K526" s="259">
        <f t="shared" si="89"/>
        <v>0.31703703703703706</v>
      </c>
      <c r="L526" s="226">
        <f t="shared" si="91"/>
        <v>0</v>
      </c>
      <c r="M526" s="257"/>
      <c r="N526" s="226">
        <f>SUM(H526*'Outside M25 '!$J$30+'Outside M25 '!$J$34+'Postcodes tariff'!L526)</f>
        <v>130.23174712094018</v>
      </c>
      <c r="O526" s="226">
        <f>SUM(H526*'Outside M25 '!$K$30+'Outside M25 '!$K$34+'Postcodes tariff'!L526)</f>
        <v>142.99122020056981</v>
      </c>
      <c r="P526" s="226">
        <f>SUM(H526*'Outside M25 '!$L$30+'Outside M25 '!$L$34+'Postcodes tariff'!L526)</f>
        <v>157.526520145755</v>
      </c>
      <c r="Q526" s="261">
        <f>SUM(H526*'Outside M25 '!$M$30+'Outside M25 '!$M$34+'Postcodes tariff'!L526)</f>
        <v>170.21847747094017</v>
      </c>
      <c r="R526" s="336"/>
      <c r="S526" s="336"/>
    </row>
    <row r="527" spans="1:19" s="263" customFormat="1" x14ac:dyDescent="0.25">
      <c r="A527" s="254" t="s">
        <v>2912</v>
      </c>
      <c r="B527" s="255"/>
      <c r="C527" s="256" t="s">
        <v>468</v>
      </c>
      <c r="D527" s="257">
        <v>51.609195999999997</v>
      </c>
      <c r="E527" s="257">
        <v>0.33410200000000001</v>
      </c>
      <c r="F527" s="459">
        <v>1</v>
      </c>
      <c r="G527" s="459">
        <v>1</v>
      </c>
      <c r="H527" s="258">
        <v>62.5</v>
      </c>
      <c r="I527" s="259">
        <f>SUM(H527/'Search &amp; Variables'!$E$30)</f>
        <v>1.3888888888888888</v>
      </c>
      <c r="J527" s="259">
        <f t="shared" si="88"/>
        <v>2.7777777777777777</v>
      </c>
      <c r="K527" s="259">
        <f t="shared" si="89"/>
        <v>0.30864197530864196</v>
      </c>
      <c r="L527" s="226">
        <f t="shared" si="91"/>
        <v>0</v>
      </c>
      <c r="M527" s="257"/>
      <c r="N527" s="226">
        <f>SUM(H527*'Outside M25 '!$J$30+'Outside M25 '!$J$34+'Postcodes tariff'!L527)</f>
        <v>127.56119080484331</v>
      </c>
      <c r="O527" s="226">
        <f>SUM(H527*'Outside M25 '!$K$30+'Outside M25 '!$K$34+'Postcodes tariff'!L527)</f>
        <v>140.03148058879393</v>
      </c>
      <c r="P527" s="226">
        <f>SUM(H527*'Outside M25 '!$L$30+'Outside M25 '!$L$34+'Postcodes tariff'!L527)</f>
        <v>154.25057661348529</v>
      </c>
      <c r="Q527" s="261">
        <f>SUM(H527*'Outside M25 '!$M$30+'Outside M25 '!$M$34+'Postcodes tariff'!L527)</f>
        <v>166.64687497150999</v>
      </c>
      <c r="R527" s="336"/>
      <c r="S527" s="336"/>
    </row>
    <row r="528" spans="1:19" s="263" customFormat="1" x14ac:dyDescent="0.25">
      <c r="A528" s="254" t="s">
        <v>2912</v>
      </c>
      <c r="B528" s="255"/>
      <c r="C528" s="256" t="s">
        <v>469</v>
      </c>
      <c r="D528" s="257">
        <v>51.637039000000001</v>
      </c>
      <c r="E528" s="257">
        <v>0.26425399999999999</v>
      </c>
      <c r="F528" s="459">
        <v>1</v>
      </c>
      <c r="G528" s="459">
        <v>1</v>
      </c>
      <c r="H528" s="258">
        <v>57.2</v>
      </c>
      <c r="I528" s="259">
        <f>SUM(H528/'Search &amp; Variables'!$E$30)</f>
        <v>1.2711111111111111</v>
      </c>
      <c r="J528" s="259">
        <f t="shared" si="88"/>
        <v>2.5422222222222222</v>
      </c>
      <c r="K528" s="259">
        <f t="shared" si="89"/>
        <v>0.28246913580246913</v>
      </c>
      <c r="L528" s="226">
        <f t="shared" si="91"/>
        <v>0</v>
      </c>
      <c r="M528" s="257"/>
      <c r="N528" s="226">
        <f>SUM(H528*'Outside M25 '!$J$30+'Outside M25 '!$J$34+'Postcodes tariff'!L528)</f>
        <v>119.23533876054132</v>
      </c>
      <c r="O528" s="226">
        <f>SUM(H528*'Outside M25 '!$K$30+'Outside M25 '!$K$34+'Postcodes tariff'!L528)</f>
        <v>130.80405709325737</v>
      </c>
      <c r="P528" s="226">
        <f>SUM(H528*'Outside M25 '!$L$30+'Outside M25 '!$L$34+'Postcodes tariff'!L528)</f>
        <v>144.03734089523269</v>
      </c>
      <c r="Q528" s="261">
        <f>SUM(H528*'Outside M25 '!$M$30+'Outside M25 '!$M$34+'Postcodes tariff'!L528)</f>
        <v>155.51187894387465</v>
      </c>
      <c r="R528" s="336"/>
      <c r="S528" s="336"/>
    </row>
    <row r="529" spans="1:19" s="263" customFormat="1" x14ac:dyDescent="0.25">
      <c r="A529" s="254" t="s">
        <v>2912</v>
      </c>
      <c r="B529" s="255"/>
      <c r="C529" s="256" t="s">
        <v>470</v>
      </c>
      <c r="D529" s="257">
        <v>51.650137000000001</v>
      </c>
      <c r="E529" s="257">
        <v>0.31216300000000002</v>
      </c>
      <c r="F529" s="459">
        <v>1</v>
      </c>
      <c r="G529" s="459">
        <v>1</v>
      </c>
      <c r="H529" s="258">
        <v>60</v>
      </c>
      <c r="I529" s="259">
        <f>SUM(H529/'Search &amp; Variables'!$E$30)</f>
        <v>1.3333333333333333</v>
      </c>
      <c r="J529" s="259">
        <f t="shared" si="88"/>
        <v>2.6666666666666665</v>
      </c>
      <c r="K529" s="259">
        <f t="shared" si="89"/>
        <v>0.29629629629629628</v>
      </c>
      <c r="L529" s="226">
        <f t="shared" si="91"/>
        <v>0</v>
      </c>
      <c r="M529" s="257"/>
      <c r="N529" s="226">
        <f>SUM(H529*'Outside M25 '!$J$30+'Outside M25 '!$J$34+'Postcodes tariff'!L529)</f>
        <v>123.63390210470087</v>
      </c>
      <c r="O529" s="226">
        <f>SUM(H529*'Outside M25 '!$K$30+'Outside M25 '!$K$34+'Postcodes tariff'!L529)</f>
        <v>135.67892233618232</v>
      </c>
      <c r="P529" s="226">
        <f>SUM(H529*'Outside M25 '!$L$30+'Outside M25 '!$L$34+'Postcodes tariff'!L529)</f>
        <v>149.43301259544162</v>
      </c>
      <c r="Q529" s="261">
        <f>SUM(H529*'Outside M25 '!$M$30+'Outside M25 '!$M$34+'Postcodes tariff'!L529)</f>
        <v>161.39451835470089</v>
      </c>
      <c r="R529" s="336"/>
      <c r="S529" s="336"/>
    </row>
    <row r="530" spans="1:19" s="263" customFormat="1" x14ac:dyDescent="0.25">
      <c r="A530" s="254" t="s">
        <v>2912</v>
      </c>
      <c r="B530" s="255"/>
      <c r="C530" s="256" t="s">
        <v>471</v>
      </c>
      <c r="D530" s="257">
        <v>51.703167999999998</v>
      </c>
      <c r="E530" s="257">
        <v>0.12429900000000001</v>
      </c>
      <c r="F530" s="459">
        <v>1</v>
      </c>
      <c r="G530" s="459">
        <v>1</v>
      </c>
      <c r="H530" s="258">
        <v>47.5</v>
      </c>
      <c r="I530" s="259">
        <f>SUM(H530/'Search &amp; Variables'!$E$30)</f>
        <v>1.0555555555555556</v>
      </c>
      <c r="J530" s="259">
        <f t="shared" si="88"/>
        <v>2.1111111111111112</v>
      </c>
      <c r="K530" s="259">
        <f t="shared" si="89"/>
        <v>0.23456790123456792</v>
      </c>
      <c r="L530" s="226">
        <f t="shared" si="91"/>
        <v>0</v>
      </c>
      <c r="M530" s="257"/>
      <c r="N530" s="226">
        <f>SUM(H530*'Outside M25 '!$J$30+'Outside M25 '!$J$34+'Postcodes tariff'!L530)</f>
        <v>103.9974586039886</v>
      </c>
      <c r="O530" s="226">
        <f>SUM(H530*'Outside M25 '!$K$30+'Outside M25 '!$K$34+'Postcodes tariff'!L530)</f>
        <v>113.91613107312442</v>
      </c>
      <c r="P530" s="226">
        <f>SUM(H530*'Outside M25 '!$L$30+'Outside M25 '!$L$34+'Postcodes tariff'!L530)</f>
        <v>125.3451925052232</v>
      </c>
      <c r="Q530" s="261">
        <f>SUM(H530*'Outside M25 '!$M$30+'Outside M25 '!$M$34+'Postcodes tariff'!L530)</f>
        <v>135.1327352706553</v>
      </c>
      <c r="R530" s="336"/>
      <c r="S530" s="336"/>
    </row>
    <row r="531" spans="1:19" s="263" customFormat="1" x14ac:dyDescent="0.25">
      <c r="A531" s="254" t="s">
        <v>2912</v>
      </c>
      <c r="B531" s="255"/>
      <c r="C531" s="256" t="s">
        <v>472</v>
      </c>
      <c r="D531" s="257">
        <v>51.767718000000002</v>
      </c>
      <c r="E531" s="257">
        <v>0.16763600000000001</v>
      </c>
      <c r="F531" s="459">
        <v>1</v>
      </c>
      <c r="G531" s="459">
        <v>1</v>
      </c>
      <c r="H531" s="258">
        <v>55.3</v>
      </c>
      <c r="I531" s="259">
        <f>SUM(H531/'Search &amp; Variables'!$E$30)</f>
        <v>1.2288888888888889</v>
      </c>
      <c r="J531" s="259">
        <f t="shared" si="88"/>
        <v>2.4577777777777778</v>
      </c>
      <c r="K531" s="259">
        <f t="shared" si="89"/>
        <v>0.27308641975308645</v>
      </c>
      <c r="L531" s="226">
        <f t="shared" si="91"/>
        <v>0</v>
      </c>
      <c r="M531" s="257"/>
      <c r="N531" s="226">
        <f>SUM(H531*'Outside M25 '!$J$30+'Outside M25 '!$J$34+'Postcodes tariff'!L531)</f>
        <v>116.25059934843306</v>
      </c>
      <c r="O531" s="226">
        <f>SUM(H531*'Outside M25 '!$K$30+'Outside M25 '!$K$34+'Postcodes tariff'!L531)</f>
        <v>127.49611282127256</v>
      </c>
      <c r="P531" s="226">
        <f>SUM(H531*'Outside M25 '!$L$30+'Outside M25 '!$L$34+'Postcodes tariff'!L531)</f>
        <v>140.37599224151947</v>
      </c>
      <c r="Q531" s="261">
        <f>SUM(H531*'Outside M25 '!$M$30+'Outside M25 '!$M$34+'Postcodes tariff'!L531)</f>
        <v>151.52008791509974</v>
      </c>
      <c r="R531" s="336"/>
      <c r="S531" s="336"/>
    </row>
    <row r="532" spans="1:19" s="263" customFormat="1" x14ac:dyDescent="0.25">
      <c r="A532" s="254" t="s">
        <v>2912</v>
      </c>
      <c r="B532" s="255" t="s">
        <v>3448</v>
      </c>
      <c r="C532" s="256" t="s">
        <v>473</v>
      </c>
      <c r="D532" s="257">
        <v>51.753245</v>
      </c>
      <c r="E532" s="257">
        <v>0.106598</v>
      </c>
      <c r="F532" s="459">
        <v>1</v>
      </c>
      <c r="G532" s="459">
        <v>1</v>
      </c>
      <c r="H532" s="258">
        <v>54</v>
      </c>
      <c r="I532" s="259">
        <f>SUM(H532/'Search &amp; Variables'!$E$30)</f>
        <v>1.2</v>
      </c>
      <c r="J532" s="259">
        <f t="shared" si="88"/>
        <v>2.4</v>
      </c>
      <c r="K532" s="259">
        <f t="shared" si="89"/>
        <v>0.26666666666666666</v>
      </c>
      <c r="L532" s="226">
        <f t="shared" si="91"/>
        <v>0</v>
      </c>
      <c r="M532" s="257"/>
      <c r="N532" s="226">
        <f>SUM(H532*'Outside M25 '!$J$30+'Outside M25 '!$J$34+'Postcodes tariff'!L532)</f>
        <v>114.20840922435897</v>
      </c>
      <c r="O532" s="226">
        <f>SUM(H532*'Outside M25 '!$K$30+'Outside M25 '!$K$34+'Postcodes tariff'!L532)</f>
        <v>125.23278252991453</v>
      </c>
      <c r="P532" s="226">
        <f>SUM(H532*'Outside M25 '!$L$30+'Outside M25 '!$L$34+'Postcodes tariff'!L532)</f>
        <v>137.87085895213676</v>
      </c>
      <c r="Q532" s="261">
        <f>SUM(H532*'Outside M25 '!$M$30+'Outside M25 '!$M$34+'Postcodes tariff'!L532)</f>
        <v>148.78886247435901</v>
      </c>
      <c r="R532" s="336"/>
      <c r="S532" s="336"/>
    </row>
    <row r="533" spans="1:19" s="263" customFormat="1" x14ac:dyDescent="0.25">
      <c r="A533" s="254" t="s">
        <v>2912</v>
      </c>
      <c r="B533" s="255" t="s">
        <v>3449</v>
      </c>
      <c r="C533" s="256" t="s">
        <v>474</v>
      </c>
      <c r="D533" s="257">
        <v>51.759866000000002</v>
      </c>
      <c r="E533" s="257">
        <v>5.4801000000000002E-2</v>
      </c>
      <c r="F533" s="459">
        <v>1</v>
      </c>
      <c r="G533" s="459">
        <v>1</v>
      </c>
      <c r="H533" s="258">
        <v>58</v>
      </c>
      <c r="I533" s="259">
        <f>SUM(H533/'Search &amp; Variables'!$E$30)</f>
        <v>1.288888888888889</v>
      </c>
      <c r="J533" s="259">
        <f t="shared" si="88"/>
        <v>2.5777777777777779</v>
      </c>
      <c r="K533" s="259">
        <f t="shared" si="89"/>
        <v>0.28641975308641976</v>
      </c>
      <c r="L533" s="226">
        <f t="shared" si="91"/>
        <v>0</v>
      </c>
      <c r="M533" s="257"/>
      <c r="N533" s="226">
        <f>SUM(H533*'Outside M25 '!$J$30+'Outside M25 '!$J$34+'Postcodes tariff'!L533)</f>
        <v>120.4920711445869</v>
      </c>
      <c r="O533" s="226">
        <f>SUM(H533*'Outside M25 '!$K$30+'Outside M25 '!$K$34+'Postcodes tariff'!L533)</f>
        <v>132.19687573409306</v>
      </c>
      <c r="P533" s="226">
        <f>SUM(H533*'Outside M25 '!$L$30+'Outside M25 '!$L$34+'Postcodes tariff'!L533)</f>
        <v>145.57896138100668</v>
      </c>
      <c r="Q533" s="261">
        <f>SUM(H533*'Outside M25 '!$M$30+'Outside M25 '!$M$34+'Postcodes tariff'!L533)</f>
        <v>157.19263306125356</v>
      </c>
      <c r="R533" s="336"/>
      <c r="S533" s="336"/>
    </row>
    <row r="534" spans="1:19" s="263" customFormat="1" x14ac:dyDescent="0.25">
      <c r="A534" s="254" t="s">
        <v>2912</v>
      </c>
      <c r="B534" s="255" t="s">
        <v>3450</v>
      </c>
      <c r="C534" s="256" t="s">
        <v>475</v>
      </c>
      <c r="D534" s="257">
        <v>51.711328999999999</v>
      </c>
      <c r="E534" s="257">
        <v>0.49714900000000001</v>
      </c>
      <c r="F534" s="459">
        <v>1</v>
      </c>
      <c r="G534" s="459">
        <v>1</v>
      </c>
      <c r="H534" s="258">
        <v>70.900000000000006</v>
      </c>
      <c r="I534" s="259">
        <f>SUM(H534/'Search &amp; Variables'!$E$30)</f>
        <v>1.5755555555555556</v>
      </c>
      <c r="J534" s="259">
        <f t="shared" si="88"/>
        <v>3.1511111111111112</v>
      </c>
      <c r="K534" s="259">
        <f t="shared" si="89"/>
        <v>0.35012345679012347</v>
      </c>
      <c r="L534" s="226">
        <f t="shared" si="91"/>
        <v>0</v>
      </c>
      <c r="M534" s="257"/>
      <c r="N534" s="226">
        <f>SUM(H534*'Outside M25 '!$J$30+'Outside M25 '!$J$34+'Postcodes tariff'!L534)</f>
        <v>140.75688083732194</v>
      </c>
      <c r="O534" s="226">
        <f>SUM(H534*'Outside M25 '!$K$30+'Outside M25 '!$K$34+'Postcodes tariff'!L534)</f>
        <v>154.65607631756885</v>
      </c>
      <c r="P534" s="226">
        <f>SUM(H534*'Outside M25 '!$L$30+'Outside M25 '!$L$34+'Postcodes tariff'!L534)</f>
        <v>170.4375917141121</v>
      </c>
      <c r="Q534" s="261">
        <f>SUM(H534*'Outside M25 '!$M$30+'Outside M25 '!$M$34+'Postcodes tariff'!L534)</f>
        <v>184.29479320398866</v>
      </c>
      <c r="R534" s="336"/>
      <c r="S534" s="336"/>
    </row>
    <row r="535" spans="1:19" s="263" customFormat="1" x14ac:dyDescent="0.25">
      <c r="A535" s="254" t="s">
        <v>2912</v>
      </c>
      <c r="B535" s="255"/>
      <c r="C535" s="256" t="s">
        <v>476</v>
      </c>
      <c r="D535" s="257">
        <v>51.783597999999998</v>
      </c>
      <c r="E535" s="257">
        <v>0.103772</v>
      </c>
      <c r="F535" s="459">
        <v>1</v>
      </c>
      <c r="G535" s="459">
        <v>1</v>
      </c>
      <c r="H535" s="258">
        <v>58.7</v>
      </c>
      <c r="I535" s="259">
        <f>SUM(H535/'Search &amp; Variables'!$E$30)</f>
        <v>1.3044444444444445</v>
      </c>
      <c r="J535" s="259">
        <f t="shared" si="88"/>
        <v>2.608888888888889</v>
      </c>
      <c r="K535" s="259">
        <f t="shared" si="89"/>
        <v>0.28987654320987655</v>
      </c>
      <c r="L535" s="226">
        <f t="shared" si="91"/>
        <v>0</v>
      </c>
      <c r="M535" s="257"/>
      <c r="N535" s="226">
        <f>SUM(H535*'Outside M25 '!$J$30+'Outside M25 '!$J$34+'Postcodes tariff'!L535)</f>
        <v>121.59171198062678</v>
      </c>
      <c r="O535" s="226">
        <f>SUM(H535*'Outside M25 '!$K$30+'Outside M25 '!$K$34+'Postcodes tariff'!L535)</f>
        <v>133.41559204482431</v>
      </c>
      <c r="P535" s="226">
        <f>SUM(H535*'Outside M25 '!$L$30+'Outside M25 '!$L$34+'Postcodes tariff'!L535)</f>
        <v>146.92787930605891</v>
      </c>
      <c r="Q535" s="261">
        <f>SUM(H535*'Outside M25 '!$M$30+'Outside M25 '!$M$34+'Postcodes tariff'!L535)</f>
        <v>158.66329291396013</v>
      </c>
      <c r="R535" s="336"/>
      <c r="S535" s="336"/>
    </row>
    <row r="536" spans="1:19" s="263" customFormat="1" x14ac:dyDescent="0.25">
      <c r="A536" s="254" t="s">
        <v>2912</v>
      </c>
      <c r="B536" s="255"/>
      <c r="C536" s="256" t="s">
        <v>477</v>
      </c>
      <c r="D536" s="257">
        <v>51.819851</v>
      </c>
      <c r="E536" s="257">
        <v>0.13435</v>
      </c>
      <c r="F536" s="459">
        <v>1</v>
      </c>
      <c r="G536" s="459">
        <v>1</v>
      </c>
      <c r="H536" s="258">
        <v>51.8</v>
      </c>
      <c r="I536" s="259">
        <f>SUM(H536/'Search &amp; Variables'!$E$30)</f>
        <v>1.151111111111111</v>
      </c>
      <c r="J536" s="259">
        <f t="shared" si="88"/>
        <v>2.3022222222222219</v>
      </c>
      <c r="K536" s="259">
        <f t="shared" si="89"/>
        <v>0.25580246913580246</v>
      </c>
      <c r="L536" s="226">
        <f t="shared" si="91"/>
        <v>0</v>
      </c>
      <c r="M536" s="257"/>
      <c r="N536" s="226">
        <f>SUM(H536*'Outside M25 '!$J$30+'Outside M25 '!$J$34+'Postcodes tariff'!L536)</f>
        <v>110.75239516823362</v>
      </c>
      <c r="O536" s="226">
        <f>SUM(H536*'Outside M25 '!$K$30+'Outside M25 '!$K$34+'Postcodes tariff'!L536)</f>
        <v>121.40253126761634</v>
      </c>
      <c r="P536" s="226">
        <f>SUM(H536*'Outside M25 '!$L$30+'Outside M25 '!$L$34+'Postcodes tariff'!L536)</f>
        <v>133.63140261625833</v>
      </c>
      <c r="Q536" s="261">
        <f>SUM(H536*'Outside M25 '!$M$30+'Outside M25 '!$M$34+'Postcodes tariff'!L536)</f>
        <v>144.16678865156695</v>
      </c>
      <c r="R536" s="336"/>
      <c r="S536" s="336"/>
    </row>
    <row r="537" spans="1:19" s="263" customFormat="1" x14ac:dyDescent="0.25">
      <c r="A537" s="254" t="s">
        <v>2912</v>
      </c>
      <c r="B537" s="255"/>
      <c r="C537" s="256" t="s">
        <v>478</v>
      </c>
      <c r="D537" s="257">
        <v>51.873244</v>
      </c>
      <c r="E537" s="257">
        <v>0.226269</v>
      </c>
      <c r="F537" s="459">
        <v>1</v>
      </c>
      <c r="G537" s="459">
        <v>1</v>
      </c>
      <c r="H537" s="258">
        <v>63.2</v>
      </c>
      <c r="I537" s="259">
        <f>SUM(H537/'Search &amp; Variables'!$E$30)</f>
        <v>1.4044444444444446</v>
      </c>
      <c r="J537" s="259">
        <f t="shared" si="88"/>
        <v>2.8088888888888892</v>
      </c>
      <c r="K537" s="259">
        <f t="shared" si="89"/>
        <v>0.3120987654320988</v>
      </c>
      <c r="L537" s="226">
        <f t="shared" si="91"/>
        <v>0</v>
      </c>
      <c r="M537" s="257"/>
      <c r="N537" s="226">
        <f>SUM(H537*'Outside M25 '!$J$30+'Outside M25 '!$J$34+'Postcodes tariff'!L537)</f>
        <v>128.6608316408832</v>
      </c>
      <c r="O537" s="226">
        <f>SUM(H537*'Outside M25 '!$K$30+'Outside M25 '!$K$34+'Postcodes tariff'!L537)</f>
        <v>141.25019689952518</v>
      </c>
      <c r="P537" s="226">
        <f>SUM(H537*'Outside M25 '!$L$30+'Outside M25 '!$L$34+'Postcodes tariff'!L537)</f>
        <v>155.59949453853753</v>
      </c>
      <c r="Q537" s="261">
        <f>SUM(H537*'Outside M25 '!$M$30+'Outside M25 '!$M$34+'Postcodes tariff'!L537)</f>
        <v>168.11753482421653</v>
      </c>
      <c r="R537" s="336"/>
      <c r="S537" s="336"/>
    </row>
    <row r="538" spans="1:19" s="263" customFormat="1" x14ac:dyDescent="0.25">
      <c r="A538" s="254" t="s">
        <v>2912</v>
      </c>
      <c r="B538" s="255"/>
      <c r="C538" s="256" t="s">
        <v>479</v>
      </c>
      <c r="D538" s="257">
        <v>51.889209999999999</v>
      </c>
      <c r="E538" s="257">
        <v>0.16067999999999999</v>
      </c>
      <c r="F538" s="459">
        <v>1</v>
      </c>
      <c r="G538" s="459">
        <v>1</v>
      </c>
      <c r="H538" s="258">
        <v>64.2</v>
      </c>
      <c r="I538" s="259">
        <f>SUM(H538/'Search &amp; Variables'!$E$30)</f>
        <v>1.4266666666666667</v>
      </c>
      <c r="J538" s="259">
        <f t="shared" si="88"/>
        <v>2.8533333333333335</v>
      </c>
      <c r="K538" s="259">
        <f t="shared" si="89"/>
        <v>0.31703703703703706</v>
      </c>
      <c r="L538" s="226">
        <f t="shared" si="91"/>
        <v>0</v>
      </c>
      <c r="M538" s="257"/>
      <c r="N538" s="226">
        <f>SUM(H538*'Outside M25 '!$J$30+'Outside M25 '!$J$34+'Postcodes tariff'!L538)</f>
        <v>130.23174712094018</v>
      </c>
      <c r="O538" s="226">
        <f>SUM(H538*'Outside M25 '!$K$30+'Outside M25 '!$K$34+'Postcodes tariff'!L538)</f>
        <v>142.99122020056981</v>
      </c>
      <c r="P538" s="226">
        <f>SUM(H538*'Outside M25 '!$L$30+'Outside M25 '!$L$34+'Postcodes tariff'!L538)</f>
        <v>157.526520145755</v>
      </c>
      <c r="Q538" s="261">
        <f>SUM(H538*'Outside M25 '!$M$30+'Outside M25 '!$M$34+'Postcodes tariff'!L538)</f>
        <v>170.21847747094017</v>
      </c>
      <c r="R538" s="336"/>
      <c r="S538" s="336"/>
    </row>
    <row r="539" spans="1:19" s="263" customFormat="1" x14ac:dyDescent="0.25">
      <c r="A539" s="254" t="s">
        <v>3451</v>
      </c>
      <c r="B539" s="255" t="s">
        <v>3452</v>
      </c>
      <c r="C539" s="256" t="s">
        <v>480</v>
      </c>
      <c r="D539" s="257">
        <v>51.892386999999999</v>
      </c>
      <c r="E539" s="257">
        <v>0.22129599999999999</v>
      </c>
      <c r="F539" s="459">
        <v>1</v>
      </c>
      <c r="G539" s="459">
        <v>1</v>
      </c>
      <c r="H539" s="258">
        <v>64</v>
      </c>
      <c r="I539" s="259">
        <f>SUM(H539/'Search &amp; Variables'!$E$30)</f>
        <v>1.4222222222222223</v>
      </c>
      <c r="J539" s="259">
        <f t="shared" si="88"/>
        <v>2.8444444444444446</v>
      </c>
      <c r="K539" s="259">
        <f t="shared" si="89"/>
        <v>0.31604938271604938</v>
      </c>
      <c r="L539" s="226">
        <f t="shared" si="91"/>
        <v>0</v>
      </c>
      <c r="M539" s="257"/>
      <c r="N539" s="226">
        <f>SUM(H539*'Outside M25 '!$J$30+'Outside M25 '!$J$34+'Postcodes tariff'!L539)</f>
        <v>129.91756402492877</v>
      </c>
      <c r="O539" s="226">
        <f>SUM(H539*'Outside M25 '!$K$30+'Outside M25 '!$K$34+'Postcodes tariff'!L539)</f>
        <v>142.64301554036086</v>
      </c>
      <c r="P539" s="226">
        <f>SUM(H539*'Outside M25 '!$L$30+'Outside M25 '!$L$34+'Postcodes tariff'!L539)</f>
        <v>157.14111502431152</v>
      </c>
      <c r="Q539" s="261">
        <f>SUM(H539*'Outside M25 '!$M$30+'Outside M25 '!$M$34+'Postcodes tariff'!L539)</f>
        <v>169.79828894159544</v>
      </c>
      <c r="R539" s="336"/>
      <c r="S539" s="336"/>
    </row>
    <row r="540" spans="1:19" s="263" customFormat="1" x14ac:dyDescent="0.25">
      <c r="A540" s="254" t="s">
        <v>2912</v>
      </c>
      <c r="B540" s="255"/>
      <c r="C540" s="256" t="s">
        <v>481</v>
      </c>
      <c r="D540" s="257">
        <v>51.729559999999999</v>
      </c>
      <c r="E540" s="257">
        <v>0.58301199999999997</v>
      </c>
      <c r="F540" s="459">
        <v>1</v>
      </c>
      <c r="G540" s="459">
        <v>1</v>
      </c>
      <c r="H540" s="258">
        <v>73.400000000000006</v>
      </c>
      <c r="I540" s="259">
        <f>SUM(H540/'Search &amp; Variables'!$E$30)</f>
        <v>1.6311111111111112</v>
      </c>
      <c r="J540" s="259">
        <f t="shared" si="88"/>
        <v>3.2622222222222224</v>
      </c>
      <c r="K540" s="259">
        <f t="shared" si="89"/>
        <v>0.36246913580246914</v>
      </c>
      <c r="L540" s="226">
        <f t="shared" si="91"/>
        <v>0</v>
      </c>
      <c r="M540" s="257"/>
      <c r="N540" s="226">
        <f>SUM(H540*'Outside M25 '!$J$30+'Outside M25 '!$J$34+'Postcodes tariff'!L540)</f>
        <v>144.68416953746438</v>
      </c>
      <c r="O540" s="226">
        <f>SUM(H540*'Outside M25 '!$K$30+'Outside M25 '!$K$34+'Postcodes tariff'!L540)</f>
        <v>159.00863457018045</v>
      </c>
      <c r="P540" s="226">
        <f>SUM(H540*'Outside M25 '!$L$30+'Outside M25 '!$L$34+'Postcodes tariff'!L540)</f>
        <v>175.25515573215577</v>
      </c>
      <c r="Q540" s="261">
        <f>SUM(H540*'Outside M25 '!$M$30+'Outside M25 '!$M$34+'Postcodes tariff'!L540)</f>
        <v>189.54714982079776</v>
      </c>
      <c r="R540" s="336"/>
      <c r="S540" s="336"/>
    </row>
    <row r="541" spans="1:19" s="263" customFormat="1" x14ac:dyDescent="0.25">
      <c r="A541" s="254" t="s">
        <v>2912</v>
      </c>
      <c r="B541" s="255"/>
      <c r="C541" s="256" t="s">
        <v>482</v>
      </c>
      <c r="D541" s="257">
        <v>51.684023000000003</v>
      </c>
      <c r="E541" s="257">
        <v>0.37919599999999998</v>
      </c>
      <c r="F541" s="459">
        <v>1</v>
      </c>
      <c r="G541" s="459">
        <v>1</v>
      </c>
      <c r="H541" s="258">
        <v>63.3</v>
      </c>
      <c r="I541" s="259">
        <f>SUM(H541/'Search &amp; Variables'!$E$30)</f>
        <v>1.4066666666666665</v>
      </c>
      <c r="J541" s="259">
        <f t="shared" si="88"/>
        <v>2.813333333333333</v>
      </c>
      <c r="K541" s="259">
        <f t="shared" si="89"/>
        <v>0.31259259259259253</v>
      </c>
      <c r="L541" s="226">
        <f t="shared" si="91"/>
        <v>0</v>
      </c>
      <c r="M541" s="257"/>
      <c r="N541" s="226">
        <f>SUM(H541*'Outside M25 '!$J$30+'Outside M25 '!$J$34+'Postcodes tariff'!L541)</f>
        <v>128.81792318888887</v>
      </c>
      <c r="O541" s="226">
        <f>SUM(H541*'Outside M25 '!$K$30+'Outside M25 '!$K$34+'Postcodes tariff'!L541)</f>
        <v>141.42429922962961</v>
      </c>
      <c r="P541" s="226">
        <f>SUM(H541*'Outside M25 '!$L$30+'Outside M25 '!$L$34+'Postcodes tariff'!L541)</f>
        <v>155.79219709925928</v>
      </c>
      <c r="Q541" s="261">
        <f>SUM(H541*'Outside M25 '!$M$30+'Outside M25 '!$M$34+'Postcodes tariff'!L541)</f>
        <v>168.3276290888889</v>
      </c>
      <c r="R541" s="336"/>
      <c r="S541" s="336"/>
    </row>
    <row r="542" spans="1:19" s="263" customFormat="1" x14ac:dyDescent="0.25">
      <c r="A542" s="254" t="s">
        <v>2912</v>
      </c>
      <c r="B542" s="255"/>
      <c r="C542" s="256" t="s">
        <v>483</v>
      </c>
      <c r="D542" s="257">
        <v>51.725364999999996</v>
      </c>
      <c r="E542" s="257">
        <v>0.26095000000000002</v>
      </c>
      <c r="F542" s="459">
        <v>1</v>
      </c>
      <c r="G542" s="459">
        <v>1</v>
      </c>
      <c r="H542" s="258">
        <v>59</v>
      </c>
      <c r="I542" s="259">
        <f>SUM(H542/'Search &amp; Variables'!$E$30)</f>
        <v>1.3111111111111111</v>
      </c>
      <c r="J542" s="259">
        <f t="shared" si="88"/>
        <v>2.6222222222222222</v>
      </c>
      <c r="K542" s="259">
        <f t="shared" si="89"/>
        <v>0.29135802469135802</v>
      </c>
      <c r="L542" s="226">
        <f t="shared" si="91"/>
        <v>0</v>
      </c>
      <c r="M542" s="257"/>
      <c r="N542" s="226">
        <f>SUM(H542*'Outside M25 '!$J$30+'Outside M25 '!$J$34+'Postcodes tariff'!L542)</f>
        <v>122.06298662464388</v>
      </c>
      <c r="O542" s="226">
        <f>SUM(H542*'Outside M25 '!$K$30+'Outside M25 '!$K$34+'Postcodes tariff'!L542)</f>
        <v>133.93789903513769</v>
      </c>
      <c r="P542" s="226">
        <f>SUM(H542*'Outside M25 '!$L$30+'Outside M25 '!$L$34+'Postcodes tariff'!L542)</f>
        <v>147.50598698822415</v>
      </c>
      <c r="Q542" s="261">
        <f>SUM(H542*'Outside M25 '!$M$30+'Outside M25 '!$M$34+'Postcodes tariff'!L542)</f>
        <v>159.29357570797723</v>
      </c>
      <c r="R542" s="336"/>
      <c r="S542" s="336"/>
    </row>
    <row r="543" spans="1:19" s="263" customFormat="1" x14ac:dyDescent="0.25">
      <c r="A543" s="254" t="s">
        <v>2912</v>
      </c>
      <c r="B543" s="255"/>
      <c r="C543" s="256" t="s">
        <v>484</v>
      </c>
      <c r="D543" s="257">
        <v>51.873081999999997</v>
      </c>
      <c r="E543" s="257">
        <v>0.36953900000000001</v>
      </c>
      <c r="F543" s="459">
        <v>1</v>
      </c>
      <c r="G543" s="459">
        <v>1</v>
      </c>
      <c r="H543" s="258">
        <v>69.5</v>
      </c>
      <c r="I543" s="259">
        <f>SUM(H543/'Search &amp; Variables'!$E$30)</f>
        <v>1.5444444444444445</v>
      </c>
      <c r="J543" s="259">
        <f t="shared" si="88"/>
        <v>3.088888888888889</v>
      </c>
      <c r="K543" s="259">
        <f t="shared" si="89"/>
        <v>0.34320987654320989</v>
      </c>
      <c r="L543" s="226">
        <f t="shared" si="91"/>
        <v>0</v>
      </c>
      <c r="M543" s="257"/>
      <c r="N543" s="226">
        <f>SUM(H543*'Outside M25 '!$J$30+'Outside M25 '!$J$34+'Postcodes tariff'!L543)</f>
        <v>138.55759916524215</v>
      </c>
      <c r="O543" s="226">
        <f>SUM(H543*'Outside M25 '!$K$30+'Outside M25 '!$K$34+'Postcodes tariff'!L543)</f>
        <v>152.21864369610637</v>
      </c>
      <c r="P543" s="226">
        <f>SUM(H543*'Outside M25 '!$L$30+'Outside M25 '!$L$34+'Postcodes tariff'!L543)</f>
        <v>167.73975586400763</v>
      </c>
      <c r="Q543" s="261">
        <f>SUM(H543*'Outside M25 '!$M$30+'Outside M25 '!$M$34+'Postcodes tariff'!L543)</f>
        <v>181.35347349857551</v>
      </c>
      <c r="R543" s="336"/>
      <c r="S543" s="336"/>
    </row>
    <row r="544" spans="1:19" s="263" customFormat="1" x14ac:dyDescent="0.25">
      <c r="A544" s="254" t="s">
        <v>2912</v>
      </c>
      <c r="B544" s="255" t="s">
        <v>3557</v>
      </c>
      <c r="C544" s="256" t="s">
        <v>485</v>
      </c>
      <c r="D544" s="257">
        <v>51.935816000000003</v>
      </c>
      <c r="E544" s="257">
        <v>0.490817</v>
      </c>
      <c r="F544" s="459">
        <v>1</v>
      </c>
      <c r="G544" s="459">
        <v>1</v>
      </c>
      <c r="H544" s="258">
        <v>80.8</v>
      </c>
      <c r="I544" s="259">
        <f>SUM(H544/'Search &amp; Variables'!$E$30)</f>
        <v>1.7955555555555556</v>
      </c>
      <c r="J544" s="259">
        <f t="shared" si="88"/>
        <v>3.5911111111111111</v>
      </c>
      <c r="K544" s="259">
        <f t="shared" si="89"/>
        <v>0.39901234567901234</v>
      </c>
      <c r="L544" s="226">
        <f t="shared" si="91"/>
        <v>0</v>
      </c>
      <c r="M544" s="257"/>
      <c r="N544" s="226">
        <f>SUM(H544*'Outside M25 '!$J$30+'Outside M25 '!$J$34+'Postcodes tariff'!L544)</f>
        <v>156.30894408988604</v>
      </c>
      <c r="O544" s="226">
        <f>SUM(H544*'Outside M25 '!$K$30+'Outside M25 '!$K$34+'Postcodes tariff'!L544)</f>
        <v>171.89220699791071</v>
      </c>
      <c r="P544" s="226">
        <f>SUM(H544*'Outside M25 '!$L$30+'Outside M25 '!$L$34+'Postcodes tariff'!L544)</f>
        <v>189.51514522556508</v>
      </c>
      <c r="Q544" s="261">
        <f>SUM(H544*'Outside M25 '!$M$30+'Outside M25 '!$M$34+'Postcodes tariff'!L544)</f>
        <v>205.09412540655273</v>
      </c>
      <c r="R544" s="336"/>
      <c r="S544" s="336"/>
    </row>
    <row r="545" spans="1:19" s="263" customFormat="1" x14ac:dyDescent="0.25">
      <c r="A545" s="254" t="s">
        <v>2912</v>
      </c>
      <c r="B545" s="255"/>
      <c r="C545" s="256" t="s">
        <v>486</v>
      </c>
      <c r="D545" s="257">
        <v>51.810969999999998</v>
      </c>
      <c r="E545" s="257">
        <v>0.63030600000000003</v>
      </c>
      <c r="F545" s="459">
        <v>1</v>
      </c>
      <c r="G545" s="459">
        <v>1</v>
      </c>
      <c r="H545" s="258">
        <v>79.7</v>
      </c>
      <c r="I545" s="259">
        <f>SUM(H545/'Search &amp; Variables'!$E$30)</f>
        <v>1.7711111111111111</v>
      </c>
      <c r="J545" s="259">
        <f t="shared" si="88"/>
        <v>3.5422222222222222</v>
      </c>
      <c r="K545" s="259">
        <f t="shared" si="89"/>
        <v>0.39358024691358023</v>
      </c>
      <c r="L545" s="226">
        <f t="shared" si="91"/>
        <v>0</v>
      </c>
      <c r="M545" s="257"/>
      <c r="N545" s="226">
        <f>SUM(H545*'Outside M25 '!$J$30+'Outside M25 '!$J$34+'Postcodes tariff'!L545)</f>
        <v>154.58093706182336</v>
      </c>
      <c r="O545" s="226">
        <f>SUM(H545*'Outside M25 '!$K$30+'Outside M25 '!$K$34+'Postcodes tariff'!L545)</f>
        <v>169.97708136676164</v>
      </c>
      <c r="P545" s="226">
        <f>SUM(H545*'Outside M25 '!$L$30+'Outside M25 '!$L$34+'Postcodes tariff'!L545)</f>
        <v>187.39541705762588</v>
      </c>
      <c r="Q545" s="261">
        <f>SUM(H545*'Outside M25 '!$M$30+'Outside M25 '!$M$34+'Postcodes tariff'!L545)</f>
        <v>202.78308849515673</v>
      </c>
      <c r="R545" s="336"/>
      <c r="S545" s="336"/>
    </row>
    <row r="546" spans="1:19" s="263" customFormat="1" x14ac:dyDescent="0.25">
      <c r="A546" s="254" t="s">
        <v>2912</v>
      </c>
      <c r="B546" s="255"/>
      <c r="C546" s="256" t="s">
        <v>487</v>
      </c>
      <c r="D546" s="256">
        <v>51.739207999999998</v>
      </c>
      <c r="E546" s="256">
        <v>0.72688299999999995</v>
      </c>
      <c r="F546" s="460">
        <v>1</v>
      </c>
      <c r="G546" s="460">
        <v>1</v>
      </c>
      <c r="H546" s="264">
        <v>84.2</v>
      </c>
      <c r="I546" s="265">
        <f>SUM(H546/'Search &amp; Variables'!$E$30)</f>
        <v>1.8711111111111112</v>
      </c>
      <c r="J546" s="265">
        <f t="shared" si="88"/>
        <v>3.7422222222222223</v>
      </c>
      <c r="K546" s="265">
        <f t="shared" si="89"/>
        <v>0.41580246913580249</v>
      </c>
      <c r="L546" s="266">
        <f t="shared" si="91"/>
        <v>0</v>
      </c>
      <c r="M546" s="256"/>
      <c r="N546" s="266">
        <f>SUM(H546*'Outside M25 '!$J$30+'Outside M25 '!$J$34+'Postcodes tariff'!L546)</f>
        <v>161.65005672207977</v>
      </c>
      <c r="O546" s="266">
        <f>SUM(H546*'Outside M25 '!$K$30+'Outside M25 '!$K$34+'Postcodes tariff'!L546)</f>
        <v>177.81168622146248</v>
      </c>
      <c r="P546" s="266">
        <f>SUM(H546*'Outside M25 '!$L$30+'Outside M25 '!$L$34+'Postcodes tariff'!L546)</f>
        <v>196.06703229010449</v>
      </c>
      <c r="Q546" s="268">
        <f>SUM(H546*'Outside M25 '!$M$30+'Outside M25 '!$M$34+'Postcodes tariff'!L546)</f>
        <v>212.23733040541316</v>
      </c>
      <c r="R546" s="336"/>
      <c r="S546" s="336"/>
    </row>
    <row r="547" spans="1:19" s="263" customFormat="1" x14ac:dyDescent="0.25">
      <c r="A547" s="254"/>
      <c r="B547" s="255"/>
      <c r="C547" s="256"/>
      <c r="D547" s="256"/>
      <c r="E547" s="256"/>
      <c r="F547" s="460"/>
      <c r="G547" s="460"/>
      <c r="H547" s="264"/>
      <c r="I547" s="265"/>
      <c r="J547" s="265"/>
      <c r="K547" s="265"/>
      <c r="L547" s="266"/>
      <c r="M547" s="256"/>
      <c r="N547" s="266"/>
      <c r="O547" s="266"/>
      <c r="P547" s="266"/>
      <c r="Q547" s="268"/>
      <c r="R547" s="336"/>
      <c r="S547" s="336"/>
    </row>
    <row r="548" spans="1:19" s="243" customFormat="1" ht="16.5" thickBot="1" x14ac:dyDescent="0.3">
      <c r="A548" s="269" t="s">
        <v>2976</v>
      </c>
      <c r="B548" s="270"/>
      <c r="C548" s="270"/>
      <c r="D548" s="270"/>
      <c r="E548" s="270"/>
      <c r="F548" s="461"/>
      <c r="G548" s="461"/>
      <c r="H548" s="271">
        <f>AVERAGE(H523:H547)</f>
        <v>65.391666666666666</v>
      </c>
      <c r="I548" s="271">
        <f>AVERAGE(I523:I547)</f>
        <v>1.4531481481481483</v>
      </c>
      <c r="J548" s="271">
        <f>AVERAGE(J523:J547)</f>
        <v>2.9062962962962966</v>
      </c>
      <c r="K548" s="271">
        <f>AVERAGE(K523:K547)</f>
        <v>0.32292181069958847</v>
      </c>
      <c r="L548" s="272"/>
      <c r="M548" s="270"/>
      <c r="N548" s="274">
        <f>AVERAGE(N523:N546)</f>
        <v>132.10375473467474</v>
      </c>
      <c r="O548" s="274">
        <f>AVERAGE(O523:O546)</f>
        <v>145.06593963431465</v>
      </c>
      <c r="P548" s="274">
        <f>AVERAGE(P523:P546)</f>
        <v>159.82289232768917</v>
      </c>
      <c r="Q548" s="275">
        <f>AVERAGE(Q523:Q546)</f>
        <v>172.72210079161923</v>
      </c>
      <c r="R548" s="330"/>
      <c r="S548" s="330"/>
    </row>
    <row r="549" spans="1:19" s="263" customFormat="1" ht="16.5" thickBot="1" x14ac:dyDescent="0.3">
      <c r="A549" s="243"/>
      <c r="B549" s="243"/>
      <c r="F549" s="462"/>
      <c r="G549" s="462"/>
      <c r="H549" s="276"/>
      <c r="I549" s="277"/>
      <c r="J549" s="277"/>
      <c r="K549" s="277"/>
      <c r="L549" s="262"/>
      <c r="N549" s="262"/>
      <c r="O549" s="262"/>
      <c r="P549" s="262"/>
      <c r="Q549" s="262"/>
      <c r="R549" s="336"/>
      <c r="S549" s="336"/>
    </row>
    <row r="550" spans="1:19" s="243" customFormat="1" x14ac:dyDescent="0.25">
      <c r="A550" s="246" t="s">
        <v>2930</v>
      </c>
      <c r="B550" s="247"/>
      <c r="C550" s="247" t="s">
        <v>488</v>
      </c>
      <c r="D550" s="247">
        <v>51.888418000000001</v>
      </c>
      <c r="E550" s="247">
        <v>0.91128100000000001</v>
      </c>
      <c r="F550" s="458">
        <v>1</v>
      </c>
      <c r="G550" s="458">
        <v>1</v>
      </c>
      <c r="H550" s="248">
        <v>94.1</v>
      </c>
      <c r="I550" s="249">
        <f>SUM(H550/'Search &amp; Variables'!$E$30)</f>
        <v>2.0911111111111111</v>
      </c>
      <c r="J550" s="249">
        <f t="shared" ref="J550:J565" si="92">SUM(I550*2)</f>
        <v>4.1822222222222223</v>
      </c>
      <c r="K550" s="249">
        <f t="shared" ref="K550:K565" si="93">SUM(J550/9)</f>
        <v>0.46469135802469136</v>
      </c>
      <c r="L550" s="252">
        <f t="shared" ref="L550:L551" si="94">IF(J550 &gt; 14,120,0)</f>
        <v>0</v>
      </c>
      <c r="M550" s="247"/>
      <c r="N550" s="252">
        <f>SUM(H550*'Outside M25 '!$J$30+'Outside M25 '!$J$34+'Postcodes tariff'!L550)</f>
        <v>177.20211997464386</v>
      </c>
      <c r="O550" s="252">
        <f>SUM(H550*'Outside M25 '!$K$30+'Outside M25 '!$K$34+'Postcodes tariff'!L550)</f>
        <v>195.04781690180434</v>
      </c>
      <c r="P550" s="252">
        <f>SUM(H550*'Outside M25 '!$L$30+'Outside M25 '!$L$34+'Postcodes tariff'!L550)</f>
        <v>215.14458580155747</v>
      </c>
      <c r="Q550" s="253">
        <f>SUM(H550*'Outside M25 '!$M$30+'Outside M25 '!$M$34+'Postcodes tariff'!L550)</f>
        <v>233.03666260797723</v>
      </c>
      <c r="R550" s="330"/>
      <c r="S550" s="330"/>
    </row>
    <row r="551" spans="1:19" s="263" customFormat="1" x14ac:dyDescent="0.25">
      <c r="A551" s="254" t="s">
        <v>2930</v>
      </c>
      <c r="B551" s="255"/>
      <c r="C551" s="256" t="s">
        <v>489</v>
      </c>
      <c r="D551" s="257">
        <v>52.019778000000002</v>
      </c>
      <c r="E551" s="257">
        <v>0.69886099999999995</v>
      </c>
      <c r="F551" s="459">
        <v>1</v>
      </c>
      <c r="G551" s="459">
        <v>1</v>
      </c>
      <c r="H551" s="258">
        <v>97.2</v>
      </c>
      <c r="I551" s="259">
        <f>SUM(H551/'Search &amp; Variables'!$E$30)</f>
        <v>2.16</v>
      </c>
      <c r="J551" s="259">
        <f t="shared" si="92"/>
        <v>4.32</v>
      </c>
      <c r="K551" s="259">
        <f t="shared" si="93"/>
        <v>0.48000000000000004</v>
      </c>
      <c r="L551" s="226">
        <f t="shared" si="94"/>
        <v>0</v>
      </c>
      <c r="M551" s="257"/>
      <c r="N551" s="226">
        <f>SUM(H551*'Outside M25 '!$J$30+'Outside M25 '!$J$34+'Postcodes tariff'!L551)</f>
        <v>182.07195796282053</v>
      </c>
      <c r="O551" s="226">
        <f>SUM(H551*'Outside M25 '!$K$30+'Outside M25 '!$K$34+'Postcodes tariff'!L551)</f>
        <v>200.44498913504273</v>
      </c>
      <c r="P551" s="226">
        <f>SUM(H551*'Outside M25 '!$L$30+'Outside M25 '!$L$34+'Postcodes tariff'!L551)</f>
        <v>221.11836518393167</v>
      </c>
      <c r="Q551" s="261">
        <f>SUM(H551*'Outside M25 '!$M$30+'Outside M25 '!$M$34+'Postcodes tariff'!L551)</f>
        <v>239.54958481282057</v>
      </c>
      <c r="R551" s="336"/>
      <c r="S551" s="336"/>
    </row>
    <row r="552" spans="1:19" s="263" customFormat="1" x14ac:dyDescent="0.25">
      <c r="A552" s="254" t="s">
        <v>2930</v>
      </c>
      <c r="B552" s="255"/>
      <c r="C552" s="256" t="s">
        <v>490</v>
      </c>
      <c r="D552" s="257">
        <v>51.937061999999997</v>
      </c>
      <c r="E552" s="257">
        <v>1.090068</v>
      </c>
      <c r="F552" s="459">
        <v>1</v>
      </c>
      <c r="G552" s="459">
        <v>1</v>
      </c>
      <c r="H552" s="258">
        <v>106.7</v>
      </c>
      <c r="I552" s="259">
        <f>SUM(H552/'Search &amp; Variables'!$E$30)</f>
        <v>2.3711111111111114</v>
      </c>
      <c r="J552" s="259">
        <f t="shared" si="92"/>
        <v>4.7422222222222228</v>
      </c>
      <c r="K552" s="259">
        <f t="shared" si="93"/>
        <v>0.52691358024691359</v>
      </c>
      <c r="L552" s="226">
        <f t="shared" ref="L552:L565" si="95">IF(J552 &gt; 14,120,0)</f>
        <v>0</v>
      </c>
      <c r="M552" s="257"/>
      <c r="N552" s="226">
        <f>SUM(H552*'Outside M25 '!$J$30+'Outside M25 '!$J$34+'Postcodes tariff'!L552)</f>
        <v>196.99565502336182</v>
      </c>
      <c r="O552" s="226">
        <f>SUM(H552*'Outside M25 '!$K$30+'Outside M25 '!$K$34+'Postcodes tariff'!L552)</f>
        <v>216.98471049496675</v>
      </c>
      <c r="P552" s="226">
        <f>SUM(H552*'Outside M25 '!$L$30+'Outside M25 '!$L$34+'Postcodes tariff'!L552)</f>
        <v>239.42510845249765</v>
      </c>
      <c r="Q552" s="261">
        <f>SUM(H552*'Outside M25 '!$M$30+'Outside M25 '!$M$34+'Postcodes tariff'!L552)</f>
        <v>259.50853995669519</v>
      </c>
      <c r="R552" s="336"/>
      <c r="S552" s="336"/>
    </row>
    <row r="553" spans="1:19" s="263" customFormat="1" x14ac:dyDescent="0.25">
      <c r="A553" s="254" t="s">
        <v>2930</v>
      </c>
      <c r="B553" s="255" t="s">
        <v>3603</v>
      </c>
      <c r="C553" s="256" t="s">
        <v>491</v>
      </c>
      <c r="D553" s="257">
        <v>51.920005000000003</v>
      </c>
      <c r="E553" s="257">
        <v>1.204421</v>
      </c>
      <c r="F553" s="459">
        <v>1</v>
      </c>
      <c r="G553" s="459">
        <v>1</v>
      </c>
      <c r="H553" s="258">
        <v>109.9</v>
      </c>
      <c r="I553" s="259">
        <f>SUM(H553/'Search &amp; Variables'!$E$30)</f>
        <v>2.4422222222222225</v>
      </c>
      <c r="J553" s="259">
        <f t="shared" si="92"/>
        <v>4.884444444444445</v>
      </c>
      <c r="K553" s="259">
        <f t="shared" si="93"/>
        <v>0.54271604938271611</v>
      </c>
      <c r="L553" s="226">
        <f t="shared" si="95"/>
        <v>0</v>
      </c>
      <c r="M553" s="257"/>
      <c r="N553" s="226">
        <f>SUM(H553*'Outside M25 '!$J$30+'Outside M25 '!$J$34+'Postcodes tariff'!L553)</f>
        <v>202.02258455954416</v>
      </c>
      <c r="O553" s="226">
        <f>SUM(H553*'Outside M25 '!$K$30+'Outside M25 '!$K$34+'Postcodes tariff'!L553)</f>
        <v>222.5559850583096</v>
      </c>
      <c r="P553" s="226">
        <f>SUM(H553*'Outside M25 '!$L$30+'Outside M25 '!$L$34+'Postcodes tariff'!L553)</f>
        <v>245.59159039559358</v>
      </c>
      <c r="Q553" s="261">
        <f>SUM(H553*'Outside M25 '!$M$30+'Outside M25 '!$M$34+'Postcodes tariff'!L553)</f>
        <v>266.23155642621089</v>
      </c>
      <c r="R553" s="336"/>
      <c r="S553" s="336"/>
    </row>
    <row r="554" spans="1:19" s="263" customFormat="1" x14ac:dyDescent="0.25">
      <c r="A554" s="254" t="s">
        <v>2930</v>
      </c>
      <c r="B554" s="255"/>
      <c r="C554" s="256" t="s">
        <v>492</v>
      </c>
      <c r="D554" s="257">
        <v>51.849229999999999</v>
      </c>
      <c r="E554" s="257">
        <v>1.22847</v>
      </c>
      <c r="F554" s="459">
        <v>1</v>
      </c>
      <c r="G554" s="459">
        <v>1</v>
      </c>
      <c r="H554" s="258">
        <v>110.4</v>
      </c>
      <c r="I554" s="259">
        <f>SUM(H554/'Search &amp; Variables'!$E$30)</f>
        <v>2.4533333333333336</v>
      </c>
      <c r="J554" s="259">
        <f t="shared" si="92"/>
        <v>4.9066666666666672</v>
      </c>
      <c r="K554" s="259">
        <f t="shared" si="93"/>
        <v>0.54518518518518522</v>
      </c>
      <c r="L554" s="226">
        <f t="shared" si="95"/>
        <v>0</v>
      </c>
      <c r="M554" s="257"/>
      <c r="N554" s="226">
        <f>SUM(H554*'Outside M25 '!$J$30+'Outside M25 '!$J$34+'Postcodes tariff'!L554)</f>
        <v>202.80804229957266</v>
      </c>
      <c r="O554" s="226">
        <f>SUM(H554*'Outside M25 '!$K$30+'Outside M25 '!$K$34+'Postcodes tariff'!L554)</f>
        <v>223.42649670883191</v>
      </c>
      <c r="P554" s="226">
        <f>SUM(H554*'Outside M25 '!$L$30+'Outside M25 '!$L$34+'Postcodes tariff'!L554)</f>
        <v>246.55510319920234</v>
      </c>
      <c r="Q554" s="261">
        <f>SUM(H554*'Outside M25 '!$M$30+'Outside M25 '!$M$34+'Postcodes tariff'!L554)</f>
        <v>267.28202774957271</v>
      </c>
      <c r="R554" s="336"/>
      <c r="S554" s="336"/>
    </row>
    <row r="555" spans="1:19" s="263" customFormat="1" x14ac:dyDescent="0.25">
      <c r="A555" s="254" t="s">
        <v>2930</v>
      </c>
      <c r="B555" s="255"/>
      <c r="C555" s="256" t="s">
        <v>493</v>
      </c>
      <c r="D555" s="257">
        <v>51.853960000000001</v>
      </c>
      <c r="E555" s="257">
        <v>1.26742</v>
      </c>
      <c r="F555" s="459">
        <v>1</v>
      </c>
      <c r="G555" s="459">
        <v>1</v>
      </c>
      <c r="H555" s="258">
        <v>113.3</v>
      </c>
      <c r="I555" s="259">
        <f>SUM(H555/'Search &amp; Variables'!$E$30)</f>
        <v>2.5177777777777779</v>
      </c>
      <c r="J555" s="259">
        <f t="shared" si="92"/>
        <v>5.0355555555555558</v>
      </c>
      <c r="K555" s="259">
        <f t="shared" si="93"/>
        <v>0.55950617283950621</v>
      </c>
      <c r="L555" s="226">
        <f t="shared" si="95"/>
        <v>0</v>
      </c>
      <c r="M555" s="257"/>
      <c r="N555" s="226">
        <f>SUM(H555*'Outside M25 '!$J$30+'Outside M25 '!$J$34+'Postcodes tariff'!L555)</f>
        <v>207.36369719173788</v>
      </c>
      <c r="O555" s="226">
        <f>SUM(H555*'Outside M25 '!$K$30+'Outside M25 '!$K$34+'Postcodes tariff'!L555)</f>
        <v>228.47546428186132</v>
      </c>
      <c r="P555" s="226">
        <f>SUM(H555*'Outside M25 '!$L$30+'Outside M25 '!$L$34+'Postcodes tariff'!L555)</f>
        <v>252.14347746013297</v>
      </c>
      <c r="Q555" s="261">
        <f>SUM(H555*'Outside M25 '!$M$30+'Outside M25 '!$M$34+'Postcodes tariff'!L555)</f>
        <v>273.37476142507126</v>
      </c>
      <c r="R555" s="336"/>
      <c r="S555" s="336"/>
    </row>
    <row r="556" spans="1:19" s="263" customFormat="1" x14ac:dyDescent="0.25">
      <c r="A556" s="254" t="s">
        <v>2930</v>
      </c>
      <c r="B556" s="255"/>
      <c r="C556" s="256" t="s">
        <v>494</v>
      </c>
      <c r="D556" s="257">
        <v>51.794027999999997</v>
      </c>
      <c r="E556" s="257">
        <v>1.1521170000000001</v>
      </c>
      <c r="F556" s="459">
        <v>1</v>
      </c>
      <c r="G556" s="459">
        <v>1</v>
      </c>
      <c r="H556" s="258">
        <v>109.9</v>
      </c>
      <c r="I556" s="259">
        <f>SUM(H556/'Search &amp; Variables'!$E$30)</f>
        <v>2.4422222222222225</v>
      </c>
      <c r="J556" s="259">
        <f t="shared" si="92"/>
        <v>4.884444444444445</v>
      </c>
      <c r="K556" s="259">
        <f t="shared" si="93"/>
        <v>0.54271604938271611</v>
      </c>
      <c r="L556" s="226">
        <f t="shared" si="95"/>
        <v>0</v>
      </c>
      <c r="M556" s="257"/>
      <c r="N556" s="226">
        <f>SUM(H556*'Outside M25 '!$J$30+'Outside M25 '!$J$34+'Postcodes tariff'!L556)</f>
        <v>202.02258455954416</v>
      </c>
      <c r="O556" s="226">
        <f>SUM(H556*'Outside M25 '!$K$30+'Outside M25 '!$K$34+'Postcodes tariff'!L556)</f>
        <v>222.5559850583096</v>
      </c>
      <c r="P556" s="226">
        <f>SUM(H556*'Outside M25 '!$L$30+'Outside M25 '!$L$34+'Postcodes tariff'!L556)</f>
        <v>245.59159039559358</v>
      </c>
      <c r="Q556" s="261">
        <f>SUM(H556*'Outside M25 '!$M$30+'Outside M25 '!$M$34+'Postcodes tariff'!L556)</f>
        <v>266.23155642621089</v>
      </c>
      <c r="R556" s="336"/>
      <c r="S556" s="336"/>
    </row>
    <row r="557" spans="1:19" s="263" customFormat="1" x14ac:dyDescent="0.25">
      <c r="A557" s="254" t="s">
        <v>2930</v>
      </c>
      <c r="B557" s="255" t="s">
        <v>3560</v>
      </c>
      <c r="C557" s="256" t="s">
        <v>495</v>
      </c>
      <c r="D557" s="257">
        <v>51.836692999999997</v>
      </c>
      <c r="E557" s="257">
        <v>1.1105259999999999</v>
      </c>
      <c r="F557" s="459">
        <v>1</v>
      </c>
      <c r="G557" s="459">
        <v>1</v>
      </c>
      <c r="H557" s="258">
        <v>106.8</v>
      </c>
      <c r="I557" s="259">
        <f>SUM(H557/'Search &amp; Variables'!$E$30)</f>
        <v>2.3733333333333331</v>
      </c>
      <c r="J557" s="259">
        <f t="shared" si="92"/>
        <v>4.7466666666666661</v>
      </c>
      <c r="K557" s="259">
        <f t="shared" si="93"/>
        <v>0.52740740740740732</v>
      </c>
      <c r="L557" s="226">
        <f t="shared" si="95"/>
        <v>0</v>
      </c>
      <c r="M557" s="257"/>
      <c r="N557" s="226">
        <f>SUM(H557*'Outside M25 '!$J$30+'Outside M25 '!$J$34+'Postcodes tariff'!L557)</f>
        <v>197.15274657136752</v>
      </c>
      <c r="O557" s="226">
        <f>SUM(H557*'Outside M25 '!$K$30+'Outside M25 '!$K$34+'Postcodes tariff'!L557)</f>
        <v>217.15881282507121</v>
      </c>
      <c r="P557" s="226">
        <f>SUM(H557*'Outside M25 '!$L$30+'Outside M25 '!$L$34+'Postcodes tariff'!L557)</f>
        <v>239.61781101321941</v>
      </c>
      <c r="Q557" s="261">
        <f>SUM(H557*'Outside M25 '!$M$30+'Outside M25 '!$M$34+'Postcodes tariff'!L557)</f>
        <v>259.71863422136755</v>
      </c>
      <c r="R557" s="336"/>
      <c r="S557" s="336"/>
    </row>
    <row r="558" spans="1:19" s="263" customFormat="1" x14ac:dyDescent="0.25">
      <c r="A558" s="254" t="s">
        <v>2930</v>
      </c>
      <c r="B558" s="255"/>
      <c r="C558" s="256" t="s">
        <v>496</v>
      </c>
      <c r="D558" s="257">
        <v>51.854410000000001</v>
      </c>
      <c r="E558" s="257">
        <v>0.86184300000000003</v>
      </c>
      <c r="F558" s="459">
        <v>1</v>
      </c>
      <c r="G558" s="459">
        <v>1</v>
      </c>
      <c r="H558" s="258">
        <v>93.4</v>
      </c>
      <c r="I558" s="259">
        <f>SUM(H558/'Search &amp; Variables'!$E$30)</f>
        <v>2.0755555555555558</v>
      </c>
      <c r="J558" s="259">
        <f t="shared" si="92"/>
        <v>4.1511111111111116</v>
      </c>
      <c r="K558" s="259">
        <f t="shared" si="93"/>
        <v>0.46123456790123463</v>
      </c>
      <c r="L558" s="226">
        <f t="shared" si="95"/>
        <v>0</v>
      </c>
      <c r="M558" s="257"/>
      <c r="N558" s="226">
        <f>SUM(H558*'Outside M25 '!$J$30+'Outside M25 '!$J$34+'Postcodes tariff'!L558)</f>
        <v>176.102479138604</v>
      </c>
      <c r="O558" s="226">
        <f>SUM(H558*'Outside M25 '!$K$30+'Outside M25 '!$K$34+'Postcodes tariff'!L558)</f>
        <v>193.82910059107311</v>
      </c>
      <c r="P558" s="226">
        <f>SUM(H558*'Outside M25 '!$L$30+'Outside M25 '!$L$34+'Postcodes tariff'!L558)</f>
        <v>213.79566787650526</v>
      </c>
      <c r="Q558" s="261">
        <f>SUM(H558*'Outside M25 '!$M$30+'Outside M25 '!$M$34+'Postcodes tariff'!L558)</f>
        <v>231.56600275527069</v>
      </c>
      <c r="R558" s="336"/>
      <c r="S558" s="336"/>
    </row>
    <row r="559" spans="1:19" s="263" customFormat="1" x14ac:dyDescent="0.25">
      <c r="A559" s="254" t="s">
        <v>2930</v>
      </c>
      <c r="B559" s="255"/>
      <c r="C559" s="256" t="s">
        <v>497</v>
      </c>
      <c r="D559" s="257">
        <v>51.886411000000003</v>
      </c>
      <c r="E559" s="257">
        <v>0.853792</v>
      </c>
      <c r="F559" s="459">
        <v>1</v>
      </c>
      <c r="G559" s="459">
        <v>1</v>
      </c>
      <c r="H559" s="258">
        <v>90.8</v>
      </c>
      <c r="I559" s="259">
        <f>SUM(H559/'Search &amp; Variables'!$E$30)</f>
        <v>2.0177777777777779</v>
      </c>
      <c r="J559" s="259">
        <f t="shared" si="92"/>
        <v>4.0355555555555558</v>
      </c>
      <c r="K559" s="259">
        <f t="shared" si="93"/>
        <v>0.44839506172839511</v>
      </c>
      <c r="L559" s="226">
        <f t="shared" si="95"/>
        <v>0</v>
      </c>
      <c r="M559" s="257"/>
      <c r="N559" s="226">
        <f>SUM(H559*'Outside M25 '!$J$30+'Outside M25 '!$J$34+'Postcodes tariff'!L559)</f>
        <v>172.01809889045583</v>
      </c>
      <c r="O559" s="226">
        <f>SUM(H559*'Outside M25 '!$K$30+'Outside M25 '!$K$34+'Postcodes tariff'!L559)</f>
        <v>189.30244000835705</v>
      </c>
      <c r="P559" s="226">
        <f>SUM(H559*'Outside M25 '!$L$30+'Outside M25 '!$L$34+'Postcodes tariff'!L559)</f>
        <v>208.78540129773981</v>
      </c>
      <c r="Q559" s="261">
        <f>SUM(H559*'Outside M25 '!$M$30+'Outside M25 '!$M$34+'Postcodes tariff'!L559)</f>
        <v>226.10355187378917</v>
      </c>
      <c r="R559" s="336"/>
      <c r="S559" s="336"/>
    </row>
    <row r="560" spans="1:19" s="263" customFormat="1" x14ac:dyDescent="0.25">
      <c r="A560" s="254" t="s">
        <v>2930</v>
      </c>
      <c r="B560" s="255"/>
      <c r="C560" s="256" t="s">
        <v>498</v>
      </c>
      <c r="D560" s="257">
        <v>51.925263000000001</v>
      </c>
      <c r="E560" s="257">
        <v>0.91366599999999998</v>
      </c>
      <c r="F560" s="459">
        <v>1</v>
      </c>
      <c r="G560" s="459">
        <v>1</v>
      </c>
      <c r="H560" s="258">
        <v>95.4</v>
      </c>
      <c r="I560" s="259">
        <f>SUM(H560/'Search &amp; Variables'!$E$30)</f>
        <v>2.12</v>
      </c>
      <c r="J560" s="259">
        <f t="shared" si="92"/>
        <v>4.24</v>
      </c>
      <c r="K560" s="259">
        <f t="shared" si="93"/>
        <v>0.47111111111111115</v>
      </c>
      <c r="L560" s="226">
        <f t="shared" si="95"/>
        <v>0</v>
      </c>
      <c r="M560" s="257"/>
      <c r="N560" s="226">
        <f>SUM(H560*'Outside M25 '!$J$30+'Outside M25 '!$J$34+'Postcodes tariff'!L560)</f>
        <v>179.24431009871796</v>
      </c>
      <c r="O560" s="226">
        <f>SUM(H560*'Outside M25 '!$K$30+'Outside M25 '!$K$34+'Postcodes tariff'!L560)</f>
        <v>197.31114719316238</v>
      </c>
      <c r="P560" s="226">
        <f>SUM(H560*'Outside M25 '!$L$30+'Outside M25 '!$L$34+'Postcodes tariff'!L560)</f>
        <v>217.64971909094021</v>
      </c>
      <c r="Q560" s="261">
        <f>SUM(H560*'Outside M25 '!$M$30+'Outside M25 '!$M$34+'Postcodes tariff'!L560)</f>
        <v>235.76788804871796</v>
      </c>
      <c r="R560" s="336"/>
      <c r="S560" s="336"/>
    </row>
    <row r="561" spans="1:19" s="263" customFormat="1" x14ac:dyDescent="0.25">
      <c r="A561" s="254" t="s">
        <v>2930</v>
      </c>
      <c r="B561" s="255"/>
      <c r="C561" s="256" t="s">
        <v>499</v>
      </c>
      <c r="D561" s="257">
        <v>51.826799999999999</v>
      </c>
      <c r="E561" s="257">
        <v>0.82537899999999997</v>
      </c>
      <c r="F561" s="459">
        <v>1</v>
      </c>
      <c r="G561" s="459">
        <v>1</v>
      </c>
      <c r="H561" s="258">
        <v>99.7</v>
      </c>
      <c r="I561" s="259">
        <f>SUM(H561/'Search &amp; Variables'!$E$30)</f>
        <v>2.2155555555555555</v>
      </c>
      <c r="J561" s="259">
        <f t="shared" si="92"/>
        <v>4.431111111111111</v>
      </c>
      <c r="K561" s="259">
        <f t="shared" si="93"/>
        <v>0.49234567901234566</v>
      </c>
      <c r="L561" s="226">
        <f t="shared" si="95"/>
        <v>0</v>
      </c>
      <c r="M561" s="257"/>
      <c r="N561" s="226">
        <f>SUM(H561*'Outside M25 '!$J$30+'Outside M25 '!$J$34+'Postcodes tariff'!L561)</f>
        <v>185.99924666296297</v>
      </c>
      <c r="O561" s="226">
        <f>SUM(H561*'Outside M25 '!$K$30+'Outside M25 '!$K$34+'Postcodes tariff'!L561)</f>
        <v>204.7975473876543</v>
      </c>
      <c r="P561" s="226">
        <f>SUM(H561*'Outside M25 '!$L$30+'Outside M25 '!$L$34+'Postcodes tariff'!L561)</f>
        <v>225.93592920197534</v>
      </c>
      <c r="Q561" s="261">
        <f>SUM(H561*'Outside M25 '!$M$30+'Outside M25 '!$M$34+'Postcodes tariff'!L561)</f>
        <v>244.80194142962966</v>
      </c>
      <c r="R561" s="336"/>
      <c r="S561" s="336"/>
    </row>
    <row r="562" spans="1:19" s="263" customFormat="1" x14ac:dyDescent="0.25">
      <c r="A562" s="254" t="s">
        <v>2930</v>
      </c>
      <c r="B562" s="255"/>
      <c r="C562" s="256" t="s">
        <v>500</v>
      </c>
      <c r="D562" s="257">
        <v>51.955097000000002</v>
      </c>
      <c r="E562" s="257">
        <v>0.79307499999999997</v>
      </c>
      <c r="F562" s="459">
        <v>1</v>
      </c>
      <c r="G562" s="459">
        <v>1</v>
      </c>
      <c r="H562" s="258">
        <v>94.3</v>
      </c>
      <c r="I562" s="259">
        <f>SUM(H562/'Search &amp; Variables'!$E$30)</f>
        <v>2.0955555555555554</v>
      </c>
      <c r="J562" s="259">
        <f t="shared" si="92"/>
        <v>4.1911111111111108</v>
      </c>
      <c r="K562" s="259">
        <f t="shared" si="93"/>
        <v>0.46567901234567899</v>
      </c>
      <c r="L562" s="226">
        <f t="shared" si="95"/>
        <v>0</v>
      </c>
      <c r="M562" s="257"/>
      <c r="N562" s="226">
        <f>SUM(H562*'Outside M25 '!$J$30+'Outside M25 '!$J$34+'Postcodes tariff'!L562)</f>
        <v>177.51630307065528</v>
      </c>
      <c r="O562" s="226">
        <f>SUM(H562*'Outside M25 '!$K$30+'Outside M25 '!$K$34+'Postcodes tariff'!L562)</f>
        <v>195.39602156201329</v>
      </c>
      <c r="P562" s="226">
        <f>SUM(H562*'Outside M25 '!$L$30+'Outside M25 '!$L$34+'Postcodes tariff'!L562)</f>
        <v>215.52999092300098</v>
      </c>
      <c r="Q562" s="261">
        <f>SUM(H562*'Outside M25 '!$M$30+'Outside M25 '!$M$34+'Postcodes tariff'!L562)</f>
        <v>233.45685113732196</v>
      </c>
      <c r="R562" s="336"/>
      <c r="S562" s="336"/>
    </row>
    <row r="563" spans="1:19" s="263" customFormat="1" x14ac:dyDescent="0.25">
      <c r="A563" s="254" t="s">
        <v>2930</v>
      </c>
      <c r="B563" s="255"/>
      <c r="C563" s="256" t="s">
        <v>501</v>
      </c>
      <c r="D563" s="257">
        <v>51.921308000000003</v>
      </c>
      <c r="E563" s="257">
        <v>1.010534</v>
      </c>
      <c r="F563" s="459">
        <v>1</v>
      </c>
      <c r="G563" s="459">
        <v>1</v>
      </c>
      <c r="H563" s="258">
        <v>100.7</v>
      </c>
      <c r="I563" s="259">
        <f>SUM(H563/'Search &amp; Variables'!$E$30)</f>
        <v>2.2377777777777776</v>
      </c>
      <c r="J563" s="259">
        <f t="shared" si="92"/>
        <v>4.4755555555555553</v>
      </c>
      <c r="K563" s="259">
        <f t="shared" si="93"/>
        <v>0.49728395061728392</v>
      </c>
      <c r="L563" s="226">
        <f t="shared" si="95"/>
        <v>0</v>
      </c>
      <c r="M563" s="257"/>
      <c r="N563" s="226">
        <f>SUM(H563*'Outside M25 '!$J$30+'Outside M25 '!$J$34+'Postcodes tariff'!L563)</f>
        <v>187.57016214301996</v>
      </c>
      <c r="O563" s="226">
        <f>SUM(H563*'Outside M25 '!$K$30+'Outside M25 '!$K$34+'Postcodes tariff'!L563)</f>
        <v>206.53857068869894</v>
      </c>
      <c r="P563" s="226">
        <f>SUM(H563*'Outside M25 '!$L$30+'Outside M25 '!$L$34+'Postcodes tariff'!L563)</f>
        <v>227.86295480919281</v>
      </c>
      <c r="Q563" s="261">
        <f>SUM(H563*'Outside M25 '!$M$30+'Outside M25 '!$M$34+'Postcodes tariff'!L563)</f>
        <v>246.9028840763533</v>
      </c>
      <c r="R563" s="336"/>
      <c r="S563" s="336"/>
    </row>
    <row r="564" spans="1:19" s="263" customFormat="1" x14ac:dyDescent="0.25">
      <c r="A564" s="254" t="s">
        <v>2930</v>
      </c>
      <c r="B564" s="255"/>
      <c r="C564" s="256" t="s">
        <v>502</v>
      </c>
      <c r="D564" s="257">
        <v>51.972092000000004</v>
      </c>
      <c r="E564" s="257">
        <v>0.76665300000000003</v>
      </c>
      <c r="F564" s="459">
        <v>1</v>
      </c>
      <c r="G564" s="459">
        <v>1</v>
      </c>
      <c r="H564" s="258">
        <v>93.5</v>
      </c>
      <c r="I564" s="259">
        <f>SUM(H564/'Search &amp; Variables'!$E$30)</f>
        <v>2.0777777777777779</v>
      </c>
      <c r="J564" s="259">
        <f t="shared" si="92"/>
        <v>4.1555555555555559</v>
      </c>
      <c r="K564" s="259">
        <f t="shared" si="93"/>
        <v>0.46172839506172841</v>
      </c>
      <c r="L564" s="226">
        <f t="shared" si="95"/>
        <v>0</v>
      </c>
      <c r="M564" s="257"/>
      <c r="N564" s="226">
        <f>SUM(H564*'Outside M25 '!$J$30+'Outside M25 '!$J$34+'Postcodes tariff'!L564)</f>
        <v>176.25957068660969</v>
      </c>
      <c r="O564" s="226">
        <f>SUM(H564*'Outside M25 '!$K$30+'Outside M25 '!$K$34+'Postcodes tariff'!L564)</f>
        <v>194.00320292117758</v>
      </c>
      <c r="P564" s="226">
        <f>SUM(H564*'Outside M25 '!$L$30+'Outside M25 '!$L$34+'Postcodes tariff'!L564)</f>
        <v>213.98837043722699</v>
      </c>
      <c r="Q564" s="261">
        <f>SUM(H564*'Outside M25 '!$M$30+'Outside M25 '!$M$34+'Postcodes tariff'!L564)</f>
        <v>231.77609701994305</v>
      </c>
      <c r="R564" s="336"/>
      <c r="S564" s="336"/>
    </row>
    <row r="565" spans="1:19" s="263" customFormat="1" x14ac:dyDescent="0.25">
      <c r="A565" s="254" t="s">
        <v>2930</v>
      </c>
      <c r="B565" s="255"/>
      <c r="C565" s="256" t="s">
        <v>503</v>
      </c>
      <c r="D565" s="256">
        <v>51.977795999999998</v>
      </c>
      <c r="E565" s="256">
        <v>0.5887</v>
      </c>
      <c r="F565" s="460">
        <v>1</v>
      </c>
      <c r="G565" s="460">
        <v>1</v>
      </c>
      <c r="H565" s="264">
        <v>88</v>
      </c>
      <c r="I565" s="265">
        <f>SUM(H565/'Search &amp; Variables'!$E$30)</f>
        <v>1.9555555555555555</v>
      </c>
      <c r="J565" s="265">
        <f t="shared" si="92"/>
        <v>3.911111111111111</v>
      </c>
      <c r="K565" s="265">
        <f t="shared" si="93"/>
        <v>0.4345679012345679</v>
      </c>
      <c r="L565" s="266">
        <f t="shared" si="95"/>
        <v>0</v>
      </c>
      <c r="M565" s="256"/>
      <c r="N565" s="266">
        <f>SUM(H565*'Outside M25 '!$J$30+'Outside M25 '!$J$34+'Postcodes tariff'!L565)</f>
        <v>167.61953554629631</v>
      </c>
      <c r="O565" s="266">
        <f>SUM(H565*'Outside M25 '!$K$30+'Outside M25 '!$K$34+'Postcodes tariff'!L565)</f>
        <v>184.4275747654321</v>
      </c>
      <c r="P565" s="266">
        <f>SUM(H565*'Outside M25 '!$L$30+'Outside M25 '!$L$34+'Postcodes tariff'!L565)</f>
        <v>203.3897295975309</v>
      </c>
      <c r="Q565" s="268">
        <f>SUM(H565*'Outside M25 '!$M$30+'Outside M25 '!$M$34+'Postcodes tariff'!L565)</f>
        <v>220.22091246296299</v>
      </c>
      <c r="R565" s="336"/>
      <c r="S565" s="336"/>
    </row>
    <row r="566" spans="1:19" s="263" customFormat="1" x14ac:dyDescent="0.25">
      <c r="A566" s="254"/>
      <c r="B566" s="255"/>
      <c r="C566" s="256"/>
      <c r="D566" s="256"/>
      <c r="E566" s="256"/>
      <c r="F566" s="460"/>
      <c r="G566" s="460"/>
      <c r="H566" s="264"/>
      <c r="I566" s="265"/>
      <c r="J566" s="265"/>
      <c r="K566" s="265"/>
      <c r="L566" s="266"/>
      <c r="M566" s="256"/>
      <c r="N566" s="266"/>
      <c r="O566" s="266"/>
      <c r="P566" s="266"/>
      <c r="Q566" s="268"/>
      <c r="R566" s="336"/>
      <c r="S566" s="336"/>
    </row>
    <row r="567" spans="1:19" s="243" customFormat="1" ht="16.5" thickBot="1" x14ac:dyDescent="0.3">
      <c r="A567" s="269" t="s">
        <v>2977</v>
      </c>
      <c r="B567" s="270"/>
      <c r="C567" s="270"/>
      <c r="D567" s="270"/>
      <c r="E567" s="270"/>
      <c r="F567" s="461"/>
      <c r="G567" s="461"/>
      <c r="H567" s="271">
        <f>AVERAGE(H550:H566)</f>
        <v>100.25624999999999</v>
      </c>
      <c r="I567" s="271">
        <f>AVERAGE(I550:I566)</f>
        <v>2.2279166666666672</v>
      </c>
      <c r="J567" s="271">
        <f>AVERAGE(J550:J566)</f>
        <v>4.4558333333333344</v>
      </c>
      <c r="K567" s="271">
        <f>AVERAGE(K550:K566)</f>
        <v>0.49509259259259258</v>
      </c>
      <c r="L567" s="272"/>
      <c r="M567" s="270"/>
      <c r="N567" s="274">
        <f>AVERAGE(N550:N565)</f>
        <v>186.87306839874466</v>
      </c>
      <c r="O567" s="274">
        <f>AVERAGE(O550:O565)</f>
        <v>205.76599159886038</v>
      </c>
      <c r="P567" s="274">
        <f>AVERAGE(P550:P565)</f>
        <v>227.00783719599008</v>
      </c>
      <c r="Q567" s="275">
        <f>AVERAGE(Q550:Q565)</f>
        <v>245.97059077686964</v>
      </c>
      <c r="R567" s="330"/>
      <c r="S567" s="330"/>
    </row>
    <row r="568" spans="1:19" s="263" customFormat="1" ht="16.5" thickBot="1" x14ac:dyDescent="0.3">
      <c r="A568" s="243"/>
      <c r="B568" s="243"/>
      <c r="F568" s="462"/>
      <c r="G568" s="462"/>
      <c r="H568" s="276"/>
      <c r="I568" s="277"/>
      <c r="J568" s="277"/>
      <c r="K568" s="277"/>
      <c r="L568" s="262"/>
      <c r="N568" s="262"/>
      <c r="O568" s="262"/>
      <c r="P568" s="262"/>
      <c r="Q568" s="262"/>
      <c r="R568" s="336"/>
      <c r="S568" s="336"/>
    </row>
    <row r="569" spans="1:19" s="243" customFormat="1" x14ac:dyDescent="0.25">
      <c r="A569" s="246" t="s">
        <v>2929</v>
      </c>
      <c r="B569" s="247"/>
      <c r="C569" s="280" t="s">
        <v>504</v>
      </c>
      <c r="D569" s="280">
        <v>51.362751000000003</v>
      </c>
      <c r="E569" s="280">
        <v>-7.1633000000000002E-2</v>
      </c>
      <c r="F569" s="463">
        <v>1</v>
      </c>
      <c r="G569" s="463">
        <v>1</v>
      </c>
      <c r="H569" s="281">
        <v>39.1</v>
      </c>
      <c r="I569" s="282">
        <f>SUM(H569/'Search &amp; Variables'!$E$30)</f>
        <v>0.86888888888888893</v>
      </c>
      <c r="J569" s="282">
        <f t="shared" ref="J569:J571" si="96">SUM(I569*2)</f>
        <v>1.7377777777777779</v>
      </c>
      <c r="K569" s="282">
        <f t="shared" ref="K569:K571" si="97">SUM(J569/9)</f>
        <v>0.19308641975308644</v>
      </c>
      <c r="L569" s="283">
        <f t="shared" ref="L569:L570" si="98">IF(J569 &gt; 14,120,0)</f>
        <v>0</v>
      </c>
      <c r="M569" s="280"/>
      <c r="N569" s="283">
        <f>SUM(H569*'Outside M25 '!$J$30+'Outside M25 '!$J$34+'Postcodes tariff'!L569)</f>
        <v>90.801768571509982</v>
      </c>
      <c r="O569" s="283">
        <f>SUM(H569*'Outside M25 '!$K$30+'Outside M25 '!$K$34+'Postcodes tariff'!L569)</f>
        <v>99.291535344349484</v>
      </c>
      <c r="P569" s="283">
        <f>SUM(H569*'Outside M25 '!$L$30+'Outside M25 '!$L$34+'Postcodes tariff'!L569)</f>
        <v>109.15817740459642</v>
      </c>
      <c r="Q569" s="284">
        <f>SUM(H569*'Outside M25 '!$M$30+'Outside M25 '!$M$34+'Postcodes tariff'!L569)</f>
        <v>117.48481703817666</v>
      </c>
      <c r="R569" s="330"/>
      <c r="S569" s="330"/>
    </row>
    <row r="570" spans="1:19" s="263" customFormat="1" x14ac:dyDescent="0.25">
      <c r="A570" s="254" t="s">
        <v>2929</v>
      </c>
      <c r="B570" s="255"/>
      <c r="C570" s="285" t="s">
        <v>505</v>
      </c>
      <c r="D570" s="257">
        <v>51.345683999999999</v>
      </c>
      <c r="E570" s="257">
        <v>-7.5886999999999996E-2</v>
      </c>
      <c r="F570" s="459">
        <v>1</v>
      </c>
      <c r="G570" s="459">
        <v>1</v>
      </c>
      <c r="H570" s="258">
        <v>45.5</v>
      </c>
      <c r="I570" s="259">
        <f>SUM(H570/'Search &amp; Variables'!$E$30)</f>
        <v>1.0111111111111111</v>
      </c>
      <c r="J570" s="259">
        <f t="shared" si="96"/>
        <v>2.0222222222222221</v>
      </c>
      <c r="K570" s="259">
        <f t="shared" si="97"/>
        <v>0.22469135802469134</v>
      </c>
      <c r="L570" s="226">
        <f t="shared" si="98"/>
        <v>0</v>
      </c>
      <c r="M570" s="257"/>
      <c r="N570" s="226">
        <f>SUM(H570*'Outside M25 '!$J$30+'Outside M25 '!$J$34+'Postcodes tariff'!L570)</f>
        <v>100.85562764387466</v>
      </c>
      <c r="O570" s="226">
        <f>SUM(H570*'Outside M25 '!$K$30+'Outside M25 '!$K$34+'Postcodes tariff'!L570)</f>
        <v>110.43408447103515</v>
      </c>
      <c r="P570" s="226">
        <f>SUM(H570*'Outside M25 '!$L$30+'Outside M25 '!$L$34+'Postcodes tariff'!L570)</f>
        <v>121.49114129078825</v>
      </c>
      <c r="Q570" s="261">
        <f>SUM(H570*'Outside M25 '!$M$30+'Outside M25 '!$M$34+'Postcodes tariff'!L570)</f>
        <v>130.93084997720797</v>
      </c>
      <c r="R570" s="336"/>
      <c r="S570" s="336"/>
    </row>
    <row r="571" spans="1:19" s="263" customFormat="1" x14ac:dyDescent="0.25">
      <c r="A571" s="254" t="s">
        <v>2929</v>
      </c>
      <c r="B571" s="255"/>
      <c r="C571" s="285" t="s">
        <v>506</v>
      </c>
      <c r="D571" s="257">
        <v>51.289343000000002</v>
      </c>
      <c r="E571" s="257">
        <v>-7.0594000000000004E-2</v>
      </c>
      <c r="F571" s="459">
        <v>1</v>
      </c>
      <c r="G571" s="459">
        <v>1</v>
      </c>
      <c r="H571" s="258">
        <v>41.5</v>
      </c>
      <c r="I571" s="259">
        <f>SUM(H571/'Search &amp; Variables'!$E$30)</f>
        <v>0.92222222222222228</v>
      </c>
      <c r="J571" s="259">
        <f t="shared" si="96"/>
        <v>1.8444444444444446</v>
      </c>
      <c r="K571" s="259">
        <f t="shared" si="97"/>
        <v>0.20493827160493827</v>
      </c>
      <c r="L571" s="226">
        <f t="shared" ref="L571" si="99">IF(J571 &gt; 14,120,0)</f>
        <v>0</v>
      </c>
      <c r="M571" s="257"/>
      <c r="N571" s="226">
        <f>SUM(H571*'Outside M25 '!$J$30+'Outside M25 '!$J$34+'Postcodes tariff'!L571)</f>
        <v>94.571965723646727</v>
      </c>
      <c r="O571" s="226">
        <f>SUM(H571*'Outside M25 '!$K$30+'Outside M25 '!$K$34+'Postcodes tariff'!L571)</f>
        <v>103.46999126685661</v>
      </c>
      <c r="P571" s="226">
        <f>SUM(H571*'Outside M25 '!$L$30+'Outside M25 '!$L$34+'Postcodes tariff'!L571)</f>
        <v>113.78303886191836</v>
      </c>
      <c r="Q571" s="261">
        <f>SUM(H571*'Outside M25 '!$M$30+'Outside M25 '!$M$34+'Postcodes tariff'!L571)</f>
        <v>122.5270793903134</v>
      </c>
      <c r="R571" s="336"/>
      <c r="S571" s="336"/>
    </row>
    <row r="572" spans="1:19" s="263" customFormat="1" x14ac:dyDescent="0.25">
      <c r="A572" s="286" t="s">
        <v>2928</v>
      </c>
      <c r="B572" s="287"/>
      <c r="C572" s="285" t="s">
        <v>507</v>
      </c>
      <c r="D572" s="257">
        <v>51.400683000000001</v>
      </c>
      <c r="E572" s="257">
        <v>-0.158003</v>
      </c>
      <c r="F572" s="459">
        <v>2</v>
      </c>
      <c r="G572" s="459">
        <v>2</v>
      </c>
      <c r="H572" s="258">
        <v>34.200000000000003</v>
      </c>
      <c r="I572" s="259">
        <f>SUM(H572/'Search &amp; Variables'!$E$31)</f>
        <v>1.7100000000000002</v>
      </c>
      <c r="J572" s="259">
        <f t="shared" ref="J572" si="100">SUM(I572*2)</f>
        <v>3.4200000000000004</v>
      </c>
      <c r="K572" s="259">
        <f t="shared" ref="K572" si="101">SUM(J572/9)</f>
        <v>0.38000000000000006</v>
      </c>
      <c r="L572" s="226">
        <f t="shared" ref="L572" si="102">IF(J572 &gt; 12,120,0)</f>
        <v>0</v>
      </c>
      <c r="M572" s="257"/>
      <c r="N572" s="226">
        <f>SUM(H572*'Outer London inside M25'!$J$30+'Outer London inside M25'!$J$34+L572)</f>
        <v>133.04429242222224</v>
      </c>
      <c r="O572" s="226">
        <f>SUM(H572*'Outer London inside M25'!$K$30+'Outer London inside M25'!$K$34+L572)</f>
        <v>142.58212601111111</v>
      </c>
      <c r="P572" s="226">
        <f>SUM(H572*'Outer London inside M25'!$L$30+'Outer London inside M25'!$L$34+'Postcodes tariff'!L572)</f>
        <v>155.17654399333333</v>
      </c>
      <c r="Q572" s="261">
        <f>SUM(H572*'Outer London inside M25'!$M$30+'Outer London inside M25'!$M$34+'Postcodes tariff'!L572)</f>
        <v>163.61732652222227</v>
      </c>
      <c r="R572" s="336"/>
      <c r="S572" s="336"/>
    </row>
    <row r="573" spans="1:19" s="263" customFormat="1" x14ac:dyDescent="0.25">
      <c r="A573" s="254" t="s">
        <v>2929</v>
      </c>
      <c r="B573" s="255"/>
      <c r="C573" s="285" t="s">
        <v>508</v>
      </c>
      <c r="D573" s="257">
        <v>51.304966999999998</v>
      </c>
      <c r="E573" s="257">
        <v>-0.15006700000000001</v>
      </c>
      <c r="F573" s="459">
        <v>1</v>
      </c>
      <c r="G573" s="459">
        <v>1</v>
      </c>
      <c r="H573" s="258">
        <v>36.9</v>
      </c>
      <c r="I573" s="259">
        <f>SUM(H573/'Search &amp; Variables'!$E$30)</f>
        <v>0.82</v>
      </c>
      <c r="J573" s="259">
        <f t="shared" ref="J573:J574" si="103">SUM(I573*2)</f>
        <v>1.64</v>
      </c>
      <c r="K573" s="259">
        <f t="shared" ref="K573:K574" si="104">SUM(J573/9)</f>
        <v>0.1822222222222222</v>
      </c>
      <c r="L573" s="226">
        <f t="shared" ref="L573:L574" si="105">IF(J573 &gt; 14,120,0)</f>
        <v>0</v>
      </c>
      <c r="M573" s="257"/>
      <c r="N573" s="226">
        <f>SUM(H573*'Outside M25 '!$J$30+'Outside M25 '!$J$34+'Postcodes tariff'!L573)</f>
        <v>87.345754515384613</v>
      </c>
      <c r="O573" s="226">
        <f>SUM(H573*'Outside M25 '!$K$30+'Outside M25 '!$K$34+'Postcodes tariff'!L573)</f>
        <v>95.461284082051279</v>
      </c>
      <c r="P573" s="226">
        <f>SUM(H573*'Outside M25 '!$L$30+'Outside M25 '!$L$34+'Postcodes tariff'!L573)</f>
        <v>104.91872106871796</v>
      </c>
      <c r="Q573" s="261">
        <f>SUM(H573*'Outside M25 '!$M$30+'Outside M25 '!$M$34+'Postcodes tariff'!L573)</f>
        <v>112.86274321538463</v>
      </c>
      <c r="R573" s="336"/>
      <c r="S573" s="336"/>
    </row>
    <row r="574" spans="1:19" s="263" customFormat="1" x14ac:dyDescent="0.25">
      <c r="A574" s="254" t="s">
        <v>2929</v>
      </c>
      <c r="B574" s="255"/>
      <c r="C574" s="285" t="s">
        <v>509</v>
      </c>
      <c r="D574" s="257">
        <v>51.308</v>
      </c>
      <c r="E574" s="257">
        <v>-5.1999999999999998E-2</v>
      </c>
      <c r="F574" s="459">
        <v>1</v>
      </c>
      <c r="G574" s="459">
        <v>1</v>
      </c>
      <c r="H574" s="258">
        <v>42.9</v>
      </c>
      <c r="I574" s="259">
        <f>SUM(H574/'Search &amp; Variables'!$E$30)</f>
        <v>0.95333333333333325</v>
      </c>
      <c r="J574" s="259">
        <f t="shared" si="103"/>
        <v>1.9066666666666665</v>
      </c>
      <c r="K574" s="259">
        <f t="shared" si="104"/>
        <v>0.21185185185185185</v>
      </c>
      <c r="L574" s="226">
        <f t="shared" si="105"/>
        <v>0</v>
      </c>
      <c r="M574" s="257"/>
      <c r="N574" s="226">
        <f>SUM(H574*'Outside M25 '!$J$30+'Outside M25 '!$J$34+'Postcodes tariff'!L574)</f>
        <v>96.771247395726505</v>
      </c>
      <c r="O574" s="226">
        <f>SUM(H574*'Outside M25 '!$K$30+'Outside M25 '!$K$34+'Postcodes tariff'!L574)</f>
        <v>105.90742388831909</v>
      </c>
      <c r="P574" s="226">
        <f>SUM(H574*'Outside M25 '!$L$30+'Outside M25 '!$L$34+'Postcodes tariff'!L574)</f>
        <v>116.4808747120228</v>
      </c>
      <c r="Q574" s="261">
        <f>SUM(H574*'Outside M25 '!$M$30+'Outside M25 '!$M$34+'Postcodes tariff'!L574)</f>
        <v>125.46839909572651</v>
      </c>
      <c r="R574" s="336"/>
      <c r="S574" s="336"/>
    </row>
    <row r="575" spans="1:19" s="263" customFormat="1" x14ac:dyDescent="0.25">
      <c r="A575" s="286" t="s">
        <v>2928</v>
      </c>
      <c r="B575" s="287"/>
      <c r="C575" s="285" t="s">
        <v>510</v>
      </c>
      <c r="D575" s="257">
        <v>51.394840000000002</v>
      </c>
      <c r="E575" s="257">
        <v>-0.10891199999999999</v>
      </c>
      <c r="F575" s="459">
        <v>2</v>
      </c>
      <c r="G575" s="459">
        <v>2</v>
      </c>
      <c r="H575" s="258">
        <v>21.9</v>
      </c>
      <c r="I575" s="259">
        <f>SUM(H575/'Search &amp; Variables'!$E$31)</f>
        <v>1.095</v>
      </c>
      <c r="J575" s="259">
        <f t="shared" ref="J575" si="106">SUM(I575*2)</f>
        <v>2.19</v>
      </c>
      <c r="K575" s="259">
        <f t="shared" ref="K575" si="107">SUM(J575/9)</f>
        <v>0.24333333333333332</v>
      </c>
      <c r="L575" s="226">
        <f t="shared" ref="L575" si="108">IF(J575 &gt; 12,120,0)</f>
        <v>0</v>
      </c>
      <c r="M575" s="257"/>
      <c r="N575" s="226">
        <f>SUM(H575*'Outer London inside M25'!$J$30+'Outer London inside M25'!$J$34+L575)</f>
        <v>95.282700865811975</v>
      </c>
      <c r="O575" s="226">
        <f>SUM(H575*'Outer London inside M25'!$K$30+'Outer London inside M25'!$K$34+L575)</f>
        <v>101.92035640470084</v>
      </c>
      <c r="P575" s="226">
        <f>SUM(H575*'Outer London inside M25'!$L$30+'Outer London inside M25'!$L$34+'Postcodes tariff'!L575)</f>
        <v>110.8132052802564</v>
      </c>
      <c r="Q575" s="261">
        <f>SUM(H575*'Outer London inside M25'!$M$30+'Outer London inside M25'!$M$34+'Postcodes tariff'!L575)</f>
        <v>116.60990081581198</v>
      </c>
      <c r="R575" s="336"/>
      <c r="S575" s="336"/>
    </row>
    <row r="576" spans="1:19" s="263" customFormat="1" x14ac:dyDescent="0.25">
      <c r="A576" s="254" t="s">
        <v>2929</v>
      </c>
      <c r="B576" s="255"/>
      <c r="C576" s="285" t="s">
        <v>511</v>
      </c>
      <c r="D576" s="285">
        <v>51.324033999999997</v>
      </c>
      <c r="E576" s="285">
        <v>-0.11522300000000001</v>
      </c>
      <c r="F576" s="464">
        <v>1</v>
      </c>
      <c r="G576" s="464">
        <v>1</v>
      </c>
      <c r="H576" s="288">
        <v>40.4</v>
      </c>
      <c r="I576" s="289">
        <f>SUM(H576/'Search &amp; Variables'!$E$30)</f>
        <v>0.89777777777777779</v>
      </c>
      <c r="J576" s="289">
        <f t="shared" ref="J576" si="109">SUM(I576*2)</f>
        <v>1.7955555555555556</v>
      </c>
      <c r="K576" s="289">
        <f t="shared" ref="K576" si="110">SUM(J576/9)</f>
        <v>0.19950617283950617</v>
      </c>
      <c r="L576" s="290">
        <f t="shared" ref="L576" si="111">IF(J576 &gt; 14,120,0)</f>
        <v>0</v>
      </c>
      <c r="M576" s="285"/>
      <c r="N576" s="290">
        <f>SUM(H576*'Outside M25 '!$J$30+'Outside M25 '!$J$34+'Postcodes tariff'!L576)</f>
        <v>92.84395869558405</v>
      </c>
      <c r="O576" s="290">
        <f>SUM(H576*'Outside M25 '!$K$30+'Outside M25 '!$K$34+'Postcodes tariff'!L576)</f>
        <v>101.5548656357075</v>
      </c>
      <c r="P576" s="290">
        <f>SUM(H576*'Outside M25 '!$L$30+'Outside M25 '!$L$34+'Postcodes tariff'!L576)</f>
        <v>111.66331069397913</v>
      </c>
      <c r="Q576" s="291">
        <f>SUM(H576*'Outside M25 '!$M$30+'Outside M25 '!$M$34+'Postcodes tariff'!L576)</f>
        <v>120.21604247891739</v>
      </c>
      <c r="R576" s="336"/>
      <c r="S576" s="336"/>
    </row>
    <row r="577" spans="1:19" s="263" customFormat="1" x14ac:dyDescent="0.25">
      <c r="A577" s="286"/>
      <c r="B577" s="287"/>
      <c r="C577" s="285"/>
      <c r="D577" s="285"/>
      <c r="E577" s="285"/>
      <c r="F577" s="464"/>
      <c r="G577" s="464"/>
      <c r="H577" s="288"/>
      <c r="I577" s="289"/>
      <c r="J577" s="289"/>
      <c r="K577" s="289"/>
      <c r="L577" s="290"/>
      <c r="M577" s="285"/>
      <c r="N577" s="290"/>
      <c r="O577" s="290"/>
      <c r="P577" s="290"/>
      <c r="Q577" s="291"/>
      <c r="R577" s="336"/>
      <c r="S577" s="336"/>
    </row>
    <row r="578" spans="1:19" s="243" customFormat="1" ht="16.5" thickBot="1" x14ac:dyDescent="0.3">
      <c r="A578" s="292" t="s">
        <v>2992</v>
      </c>
      <c r="B578" s="293"/>
      <c r="C578" s="293"/>
      <c r="D578" s="293"/>
      <c r="E578" s="293"/>
      <c r="F578" s="465"/>
      <c r="G578" s="465"/>
      <c r="H578" s="294">
        <f>AVERAGE(H569:H577)</f>
        <v>37.799999999999997</v>
      </c>
      <c r="I578" s="294">
        <f>AVERAGE(I569:I577)</f>
        <v>1.0347916666666666</v>
      </c>
      <c r="J578" s="294">
        <f>AVERAGE(J569:J577)</f>
        <v>2.0695833333333331</v>
      </c>
      <c r="K578" s="294">
        <f>AVERAGE(K569:K577)</f>
        <v>0.22995370370370374</v>
      </c>
      <c r="L578" s="295"/>
      <c r="M578" s="293"/>
      <c r="N578" s="296">
        <f>AVERAGE(N569:N577)</f>
        <v>98.939664479220113</v>
      </c>
      <c r="O578" s="296">
        <f>AVERAGE(O569:O577)</f>
        <v>107.57770838801639</v>
      </c>
      <c r="P578" s="296">
        <f>AVERAGE(P569:P577)</f>
        <v>117.93562666320159</v>
      </c>
      <c r="Q578" s="297">
        <f>AVERAGE(Q569:Q577)</f>
        <v>126.21464481672011</v>
      </c>
      <c r="R578" s="330"/>
      <c r="S578" s="330"/>
    </row>
    <row r="579" spans="1:19" s="263" customFormat="1" ht="16.5" thickBot="1" x14ac:dyDescent="0.3">
      <c r="A579" s="243"/>
      <c r="B579" s="243"/>
      <c r="F579" s="462"/>
      <c r="G579" s="462"/>
      <c r="H579" s="276"/>
      <c r="I579" s="277"/>
      <c r="J579" s="277"/>
      <c r="K579" s="277"/>
      <c r="L579" s="262"/>
      <c r="N579" s="262"/>
      <c r="O579" s="262"/>
      <c r="P579" s="262"/>
      <c r="Q579" s="262"/>
      <c r="R579" s="336"/>
      <c r="S579" s="336"/>
    </row>
    <row r="580" spans="1:19" s="243" customFormat="1" x14ac:dyDescent="0.25">
      <c r="A580" s="246" t="s">
        <v>2931</v>
      </c>
      <c r="B580" s="247"/>
      <c r="C580" s="247" t="s">
        <v>512</v>
      </c>
      <c r="D580" s="247">
        <v>51.278951999999997</v>
      </c>
      <c r="E580" s="247">
        <v>1.079734</v>
      </c>
      <c r="F580" s="458">
        <v>1</v>
      </c>
      <c r="G580" s="458">
        <v>1</v>
      </c>
      <c r="H580" s="248">
        <v>91.4</v>
      </c>
      <c r="I580" s="249">
        <f>SUM(H580/'Search &amp; Variables'!$E$30)</f>
        <v>2.0311111111111111</v>
      </c>
      <c r="J580" s="249">
        <f t="shared" ref="J580:J600" si="112">SUM(I580*2)</f>
        <v>4.0622222222222222</v>
      </c>
      <c r="K580" s="249">
        <f t="shared" ref="K580:K600" si="113">SUM(J580/9)</f>
        <v>0.451358024691358</v>
      </c>
      <c r="L580" s="252">
        <f t="shared" ref="L580:L581" si="114">IF(J580 &gt; 14,120,0)</f>
        <v>0</v>
      </c>
      <c r="M580" s="247"/>
      <c r="N580" s="252">
        <f>SUM(H580*'Outside M25 '!$J$30+'Outside M25 '!$J$34+'Postcodes tariff'!L580)</f>
        <v>172.96064817849003</v>
      </c>
      <c r="O580" s="252">
        <f>SUM(H580*'Outside M25 '!$K$30+'Outside M25 '!$K$34+'Postcodes tariff'!L580)</f>
        <v>190.34705398898384</v>
      </c>
      <c r="P580" s="252">
        <f>SUM(H580*'Outside M25 '!$L$30+'Outside M25 '!$L$34+'Postcodes tariff'!L580)</f>
        <v>209.94161666207032</v>
      </c>
      <c r="Q580" s="253">
        <f>SUM(H580*'Outside M25 '!$M$30+'Outside M25 '!$M$34+'Postcodes tariff'!L580)</f>
        <v>227.36411746182341</v>
      </c>
      <c r="R580" s="330"/>
      <c r="S580" s="330"/>
    </row>
    <row r="581" spans="1:19" s="263" customFormat="1" x14ac:dyDescent="0.25">
      <c r="A581" s="254" t="s">
        <v>2931</v>
      </c>
      <c r="B581" s="255"/>
      <c r="C581" s="256" t="s">
        <v>513</v>
      </c>
      <c r="D581" s="257">
        <v>51.367125000000001</v>
      </c>
      <c r="E581" s="257">
        <v>1.420852</v>
      </c>
      <c r="F581" s="459">
        <v>1</v>
      </c>
      <c r="G581" s="459">
        <v>1</v>
      </c>
      <c r="H581" s="258">
        <v>109.4</v>
      </c>
      <c r="I581" s="259">
        <f>SUM(H581/'Search &amp; Variables'!$E$30)</f>
        <v>2.4311111111111114</v>
      </c>
      <c r="J581" s="259">
        <f t="shared" si="112"/>
        <v>4.8622222222222229</v>
      </c>
      <c r="K581" s="259">
        <f t="shared" si="113"/>
        <v>0.54024691358024701</v>
      </c>
      <c r="L581" s="226">
        <f t="shared" si="114"/>
        <v>0</v>
      </c>
      <c r="M581" s="257"/>
      <c r="N581" s="226">
        <f>SUM(H581*'Outside M25 '!$J$30+'Outside M25 '!$J$34+'Postcodes tariff'!L581)</f>
        <v>201.23712681951568</v>
      </c>
      <c r="O581" s="226">
        <f>SUM(H581*'Outside M25 '!$K$30+'Outside M25 '!$K$34+'Postcodes tariff'!L581)</f>
        <v>221.68547340778727</v>
      </c>
      <c r="P581" s="226">
        <f>SUM(H581*'Outside M25 '!$L$30+'Outside M25 '!$L$34+'Postcodes tariff'!L581)</f>
        <v>244.62807759198486</v>
      </c>
      <c r="Q581" s="261">
        <f>SUM(H581*'Outside M25 '!$M$30+'Outside M25 '!$M$34+'Postcodes tariff'!L581)</f>
        <v>265.18108510284907</v>
      </c>
      <c r="R581" s="336"/>
      <c r="S581" s="336"/>
    </row>
    <row r="582" spans="1:19" s="263" customFormat="1" x14ac:dyDescent="0.25">
      <c r="A582" s="254" t="s">
        <v>2931</v>
      </c>
      <c r="B582" s="255"/>
      <c r="C582" s="256" t="s">
        <v>514</v>
      </c>
      <c r="D582" s="257">
        <v>51.337221</v>
      </c>
      <c r="E582" s="257">
        <v>1.4102570000000001</v>
      </c>
      <c r="F582" s="459">
        <v>1</v>
      </c>
      <c r="G582" s="459">
        <v>1</v>
      </c>
      <c r="H582" s="258">
        <v>106.7</v>
      </c>
      <c r="I582" s="259">
        <f>SUM(H582/'Search &amp; Variables'!$E$30)</f>
        <v>2.3711111111111114</v>
      </c>
      <c r="J582" s="259">
        <f t="shared" si="112"/>
        <v>4.7422222222222228</v>
      </c>
      <c r="K582" s="259">
        <f t="shared" si="113"/>
        <v>0.52691358024691359</v>
      </c>
      <c r="L582" s="226">
        <f t="shared" ref="L582:L600" si="115">IF(J582 &gt; 14,120,0)</f>
        <v>0</v>
      </c>
      <c r="M582" s="257"/>
      <c r="N582" s="226">
        <f>SUM(H582*'Outside M25 '!$J$30+'Outside M25 '!$J$34+'Postcodes tariff'!L582)</f>
        <v>196.99565502336182</v>
      </c>
      <c r="O582" s="226">
        <f>SUM(H582*'Outside M25 '!$K$30+'Outside M25 '!$K$34+'Postcodes tariff'!L582)</f>
        <v>216.98471049496675</v>
      </c>
      <c r="P582" s="226">
        <f>SUM(H582*'Outside M25 '!$L$30+'Outside M25 '!$L$34+'Postcodes tariff'!L582)</f>
        <v>239.42510845249765</v>
      </c>
      <c r="Q582" s="261">
        <f>SUM(H582*'Outside M25 '!$M$30+'Outside M25 '!$M$34+'Postcodes tariff'!L582)</f>
        <v>259.50853995669519</v>
      </c>
      <c r="R582" s="336"/>
      <c r="S582" s="336"/>
    </row>
    <row r="583" spans="1:19" s="263" customFormat="1" x14ac:dyDescent="0.25">
      <c r="A583" s="254" t="s">
        <v>2931</v>
      </c>
      <c r="B583" s="255"/>
      <c r="C583" s="256" t="s">
        <v>515</v>
      </c>
      <c r="D583" s="257">
        <v>51.337046999999998</v>
      </c>
      <c r="E583" s="257">
        <v>1.340266</v>
      </c>
      <c r="F583" s="459">
        <v>1</v>
      </c>
      <c r="G583" s="459">
        <v>1</v>
      </c>
      <c r="H583" s="258">
        <v>103.5</v>
      </c>
      <c r="I583" s="259">
        <f>SUM(H583/'Search &amp; Variables'!$E$30)</f>
        <v>2.2999999999999998</v>
      </c>
      <c r="J583" s="259">
        <f t="shared" si="112"/>
        <v>4.5999999999999996</v>
      </c>
      <c r="K583" s="259">
        <f t="shared" si="113"/>
        <v>0.51111111111111107</v>
      </c>
      <c r="L583" s="226">
        <f t="shared" si="115"/>
        <v>0</v>
      </c>
      <c r="M583" s="257"/>
      <c r="N583" s="226">
        <f>SUM(H583*'Outside M25 '!$J$30+'Outside M25 '!$J$34+'Postcodes tariff'!L583)</f>
        <v>191.96872548717948</v>
      </c>
      <c r="O583" s="226">
        <f>SUM(H583*'Outside M25 '!$K$30+'Outside M25 '!$K$34+'Postcodes tariff'!L583)</f>
        <v>211.41343593162392</v>
      </c>
      <c r="P583" s="226">
        <f>SUM(H583*'Outside M25 '!$L$30+'Outside M25 '!$L$34+'Postcodes tariff'!L583)</f>
        <v>233.25862650940175</v>
      </c>
      <c r="Q583" s="261">
        <f>SUM(H583*'Outside M25 '!$M$30+'Outside M25 '!$M$34+'Postcodes tariff'!L583)</f>
        <v>252.78552348717949</v>
      </c>
      <c r="R583" s="336"/>
      <c r="S583" s="336"/>
    </row>
    <row r="584" spans="1:19" s="263" customFormat="1" x14ac:dyDescent="0.25">
      <c r="A584" s="254" t="s">
        <v>2931</v>
      </c>
      <c r="B584" s="255" t="s">
        <v>3647</v>
      </c>
      <c r="C584" s="256" t="s">
        <v>516</v>
      </c>
      <c r="D584" s="257">
        <v>51.267000000000003</v>
      </c>
      <c r="E584" s="257">
        <v>1.33</v>
      </c>
      <c r="F584" s="459">
        <v>1</v>
      </c>
      <c r="G584" s="459">
        <v>1</v>
      </c>
      <c r="H584" s="258">
        <v>106.8</v>
      </c>
      <c r="I584" s="259">
        <f>SUM(H584/'Search &amp; Variables'!$E$30)</f>
        <v>2.3733333333333331</v>
      </c>
      <c r="J584" s="259">
        <f t="shared" si="112"/>
        <v>4.7466666666666661</v>
      </c>
      <c r="K584" s="259">
        <f t="shared" si="113"/>
        <v>0.52740740740740732</v>
      </c>
      <c r="L584" s="226">
        <f t="shared" si="115"/>
        <v>0</v>
      </c>
      <c r="M584" s="257"/>
      <c r="N584" s="226">
        <f>SUM(H584*'Outside M25 '!$J$30+'Outside M25 '!$J$34+'Postcodes tariff'!L584)</f>
        <v>197.15274657136752</v>
      </c>
      <c r="O584" s="226">
        <f>SUM(H584*'Outside M25 '!$K$30+'Outside M25 '!$K$34+'Postcodes tariff'!L584)</f>
        <v>217.15881282507121</v>
      </c>
      <c r="P584" s="226">
        <f>SUM(H584*'Outside M25 '!$L$30+'Outside M25 '!$L$34+'Postcodes tariff'!L584)</f>
        <v>239.61781101321941</v>
      </c>
      <c r="Q584" s="261">
        <f>SUM(H584*'Outside M25 '!$M$30+'Outside M25 '!$M$34+'Postcodes tariff'!L584)</f>
        <v>259.71863422136755</v>
      </c>
      <c r="R584" s="336"/>
      <c r="S584" s="336"/>
    </row>
    <row r="585" spans="1:19" s="263" customFormat="1" x14ac:dyDescent="0.25">
      <c r="A585" s="254" t="s">
        <v>2931</v>
      </c>
      <c r="B585" s="255"/>
      <c r="C585" s="256" t="s">
        <v>517</v>
      </c>
      <c r="D585" s="257">
        <v>51.216000000000001</v>
      </c>
      <c r="E585" s="257">
        <v>1.387</v>
      </c>
      <c r="F585" s="459">
        <v>1</v>
      </c>
      <c r="G585" s="459">
        <v>1</v>
      </c>
      <c r="H585" s="258">
        <v>108.4</v>
      </c>
      <c r="I585" s="259">
        <f>SUM(H585/'Search &amp; Variables'!$E$30)</f>
        <v>2.4088888888888889</v>
      </c>
      <c r="J585" s="259">
        <f t="shared" si="112"/>
        <v>4.8177777777777777</v>
      </c>
      <c r="K585" s="259">
        <f t="shared" si="113"/>
        <v>0.53530864197530859</v>
      </c>
      <c r="L585" s="226">
        <f t="shared" si="115"/>
        <v>0</v>
      </c>
      <c r="M585" s="257"/>
      <c r="N585" s="226">
        <f>SUM(H585*'Outside M25 '!$J$30+'Outside M25 '!$J$34+'Postcodes tariff'!L585)</f>
        <v>199.6662113394587</v>
      </c>
      <c r="O585" s="226">
        <f>SUM(H585*'Outside M25 '!$K$30+'Outside M25 '!$K$34+'Postcodes tariff'!L585)</f>
        <v>219.94445010674264</v>
      </c>
      <c r="P585" s="226">
        <f>SUM(H585*'Outside M25 '!$L$30+'Outside M25 '!$L$34+'Postcodes tariff'!L585)</f>
        <v>242.70105198476739</v>
      </c>
      <c r="Q585" s="261">
        <f>SUM(H585*'Outside M25 '!$M$30+'Outside M25 '!$M$34+'Postcodes tariff'!L585)</f>
        <v>263.08014245612537</v>
      </c>
      <c r="R585" s="336"/>
      <c r="S585" s="336"/>
    </row>
    <row r="586" spans="1:19" s="263" customFormat="1" x14ac:dyDescent="0.25">
      <c r="A586" s="254" t="s">
        <v>2931</v>
      </c>
      <c r="B586" s="255"/>
      <c r="C586" s="256" t="s">
        <v>518</v>
      </c>
      <c r="D586" s="257">
        <v>51.170999999999999</v>
      </c>
      <c r="E586" s="257">
        <v>1.284</v>
      </c>
      <c r="F586" s="459">
        <v>1</v>
      </c>
      <c r="G586" s="459">
        <v>1</v>
      </c>
      <c r="H586" s="258">
        <v>103.2</v>
      </c>
      <c r="I586" s="259">
        <f>SUM(H586/'Search &amp; Variables'!$E$30)</f>
        <v>2.2933333333333334</v>
      </c>
      <c r="J586" s="259">
        <f t="shared" si="112"/>
        <v>4.5866666666666669</v>
      </c>
      <c r="K586" s="259">
        <f t="shared" si="113"/>
        <v>0.50962962962962965</v>
      </c>
      <c r="L586" s="226">
        <f t="shared" si="115"/>
        <v>0</v>
      </c>
      <c r="M586" s="257"/>
      <c r="N586" s="226">
        <f>SUM(H586*'Outside M25 '!$J$30+'Outside M25 '!$J$34+'Postcodes tariff'!L586)</f>
        <v>191.4974508431624</v>
      </c>
      <c r="O586" s="226">
        <f>SUM(H586*'Outside M25 '!$K$30+'Outside M25 '!$K$34+'Postcodes tariff'!L586)</f>
        <v>210.89112894131054</v>
      </c>
      <c r="P586" s="226">
        <f>SUM(H586*'Outside M25 '!$L$30+'Outside M25 '!$L$34+'Postcodes tariff'!L586)</f>
        <v>232.68051882723651</v>
      </c>
      <c r="Q586" s="261">
        <f>SUM(H586*'Outside M25 '!$M$30+'Outside M25 '!$M$34+'Postcodes tariff'!L586)</f>
        <v>252.1552406931624</v>
      </c>
      <c r="R586" s="336"/>
      <c r="S586" s="336"/>
    </row>
    <row r="587" spans="1:19" s="263" customFormat="1" x14ac:dyDescent="0.25">
      <c r="A587" s="254" t="s">
        <v>2931</v>
      </c>
      <c r="B587" s="255"/>
      <c r="C587" s="256" t="s">
        <v>519</v>
      </c>
      <c r="D587" s="257">
        <v>51.14</v>
      </c>
      <c r="E587" s="257">
        <v>1.302</v>
      </c>
      <c r="F587" s="459">
        <v>1</v>
      </c>
      <c r="G587" s="459">
        <v>1</v>
      </c>
      <c r="H587" s="258">
        <v>104.5</v>
      </c>
      <c r="I587" s="259">
        <f>SUM(H587/'Search &amp; Variables'!$E$30)</f>
        <v>2.3222222222222224</v>
      </c>
      <c r="J587" s="259">
        <f t="shared" si="112"/>
        <v>4.6444444444444448</v>
      </c>
      <c r="K587" s="259">
        <f t="shared" si="113"/>
        <v>0.51604938271604939</v>
      </c>
      <c r="L587" s="226">
        <f t="shared" si="115"/>
        <v>0</v>
      </c>
      <c r="M587" s="257"/>
      <c r="N587" s="226">
        <f>SUM(H587*'Outside M25 '!$J$30+'Outside M25 '!$J$34+'Postcodes tariff'!L587)</f>
        <v>193.53964096723647</v>
      </c>
      <c r="O587" s="226">
        <f>SUM(H587*'Outside M25 '!$K$30+'Outside M25 '!$K$34+'Postcodes tariff'!L587)</f>
        <v>213.15445923266856</v>
      </c>
      <c r="P587" s="226">
        <f>SUM(H587*'Outside M25 '!$L$30+'Outside M25 '!$L$34+'Postcodes tariff'!L587)</f>
        <v>235.18565211661922</v>
      </c>
      <c r="Q587" s="261">
        <f>SUM(H587*'Outside M25 '!$M$30+'Outside M25 '!$M$34+'Postcodes tariff'!L587)</f>
        <v>254.88646613390318</v>
      </c>
      <c r="R587" s="336"/>
      <c r="S587" s="336"/>
    </row>
    <row r="588" spans="1:19" s="263" customFormat="1" x14ac:dyDescent="0.25">
      <c r="A588" s="254" t="s">
        <v>2931</v>
      </c>
      <c r="B588" s="255"/>
      <c r="C588" s="256" t="s">
        <v>520</v>
      </c>
      <c r="D588" s="257">
        <v>51.130637999999998</v>
      </c>
      <c r="E588" s="257">
        <v>1.292967</v>
      </c>
      <c r="F588" s="459">
        <v>1</v>
      </c>
      <c r="G588" s="459">
        <v>1</v>
      </c>
      <c r="H588" s="258">
        <v>103.1</v>
      </c>
      <c r="I588" s="259">
        <f>SUM(H588/'Search &amp; Variables'!$E$30)</f>
        <v>2.2911111111111109</v>
      </c>
      <c r="J588" s="259">
        <f t="shared" si="112"/>
        <v>4.5822222222222218</v>
      </c>
      <c r="K588" s="259">
        <f t="shared" si="113"/>
        <v>0.5091358024691357</v>
      </c>
      <c r="L588" s="226">
        <f t="shared" si="115"/>
        <v>0</v>
      </c>
      <c r="M588" s="257"/>
      <c r="N588" s="226">
        <f>SUM(H588*'Outside M25 '!$J$30+'Outside M25 '!$J$34+'Postcodes tariff'!L588)</f>
        <v>191.3403592951567</v>
      </c>
      <c r="O588" s="226">
        <f>SUM(H588*'Outside M25 '!$K$30+'Outside M25 '!$K$34+'Postcodes tariff'!L588)</f>
        <v>210.71702661120605</v>
      </c>
      <c r="P588" s="226">
        <f>SUM(H588*'Outside M25 '!$L$30+'Outside M25 '!$L$34+'Postcodes tariff'!L588)</f>
        <v>232.48781626651476</v>
      </c>
      <c r="Q588" s="261">
        <f>SUM(H588*'Outside M25 '!$M$30+'Outside M25 '!$M$34+'Postcodes tariff'!L588)</f>
        <v>251.94514642849003</v>
      </c>
      <c r="R588" s="336"/>
      <c r="S588" s="336"/>
    </row>
    <row r="589" spans="1:19" s="263" customFormat="1" x14ac:dyDescent="0.25">
      <c r="A589" s="254" t="s">
        <v>2931</v>
      </c>
      <c r="B589" s="255"/>
      <c r="C589" s="256" t="s">
        <v>521</v>
      </c>
      <c r="D589" s="257">
        <v>51.116864</v>
      </c>
      <c r="E589" s="257">
        <v>1.141256</v>
      </c>
      <c r="F589" s="459">
        <v>1</v>
      </c>
      <c r="G589" s="459">
        <v>1</v>
      </c>
      <c r="H589" s="258">
        <v>97.6</v>
      </c>
      <c r="I589" s="259">
        <f>SUM(H589/'Search &amp; Variables'!$E$30)</f>
        <v>2.1688888888888886</v>
      </c>
      <c r="J589" s="259">
        <f t="shared" si="112"/>
        <v>4.3377777777777773</v>
      </c>
      <c r="K589" s="259">
        <f t="shared" si="113"/>
        <v>0.48197530864197524</v>
      </c>
      <c r="L589" s="226">
        <f t="shared" si="115"/>
        <v>0</v>
      </c>
      <c r="M589" s="257"/>
      <c r="N589" s="226">
        <f>SUM(H589*'Outside M25 '!$J$30+'Outside M25 '!$J$34+'Postcodes tariff'!L589)</f>
        <v>182.70032415484329</v>
      </c>
      <c r="O589" s="226">
        <f>SUM(H589*'Outside M25 '!$K$30+'Outside M25 '!$K$34+'Postcodes tariff'!L589)</f>
        <v>201.14139845546057</v>
      </c>
      <c r="P589" s="226">
        <f>SUM(H589*'Outside M25 '!$L$30+'Outside M25 '!$L$34+'Postcodes tariff'!L589)</f>
        <v>221.88917542681864</v>
      </c>
      <c r="Q589" s="261">
        <f>SUM(H589*'Outside M25 '!$M$30+'Outside M25 '!$M$34+'Postcodes tariff'!L589)</f>
        <v>240.38996187150997</v>
      </c>
      <c r="R589" s="336"/>
      <c r="S589" s="336"/>
    </row>
    <row r="590" spans="1:19" s="263" customFormat="1" x14ac:dyDescent="0.25">
      <c r="A590" s="254" t="s">
        <v>2931</v>
      </c>
      <c r="B590" s="255"/>
      <c r="C590" s="256" t="s">
        <v>522</v>
      </c>
      <c r="D590" s="257">
        <v>51.089393999999999</v>
      </c>
      <c r="E590" s="257">
        <v>1.16442</v>
      </c>
      <c r="F590" s="459">
        <v>1</v>
      </c>
      <c r="G590" s="459">
        <v>1</v>
      </c>
      <c r="H590" s="258">
        <v>97.1</v>
      </c>
      <c r="I590" s="259">
        <f>SUM(H590/'Search &amp; Variables'!$E$30)</f>
        <v>2.1577777777777776</v>
      </c>
      <c r="J590" s="259">
        <f t="shared" si="112"/>
        <v>4.3155555555555551</v>
      </c>
      <c r="K590" s="259">
        <f t="shared" si="113"/>
        <v>0.47950617283950614</v>
      </c>
      <c r="L590" s="226">
        <f t="shared" si="115"/>
        <v>0</v>
      </c>
      <c r="M590" s="257"/>
      <c r="N590" s="226">
        <f>SUM(H590*'Outside M25 '!$J$30+'Outside M25 '!$J$34+'Postcodes tariff'!L590)</f>
        <v>181.91486641481481</v>
      </c>
      <c r="O590" s="226">
        <f>SUM(H590*'Outside M25 '!$K$30+'Outside M25 '!$K$34+'Postcodes tariff'!L590)</f>
        <v>200.27088680493824</v>
      </c>
      <c r="P590" s="226">
        <f>SUM(H590*'Outside M25 '!$L$30+'Outside M25 '!$L$34+'Postcodes tariff'!L590)</f>
        <v>220.92566262320989</v>
      </c>
      <c r="Q590" s="261">
        <f>SUM(H590*'Outside M25 '!$M$30+'Outside M25 '!$M$34+'Postcodes tariff'!L590)</f>
        <v>239.33949054814815</v>
      </c>
      <c r="R590" s="336"/>
      <c r="S590" s="336"/>
    </row>
    <row r="591" spans="1:19" s="263" customFormat="1" x14ac:dyDescent="0.25">
      <c r="A591" s="254" t="s">
        <v>2931</v>
      </c>
      <c r="B591" s="255"/>
      <c r="C591" s="256" t="s">
        <v>523</v>
      </c>
      <c r="D591" s="257">
        <v>51.297463</v>
      </c>
      <c r="E591" s="257">
        <v>1.0631699999999999</v>
      </c>
      <c r="F591" s="459">
        <v>1</v>
      </c>
      <c r="G591" s="459">
        <v>1</v>
      </c>
      <c r="H591" s="258">
        <v>91.8</v>
      </c>
      <c r="I591" s="259">
        <f>SUM(H591/'Search &amp; Variables'!$E$30)</f>
        <v>2.04</v>
      </c>
      <c r="J591" s="259">
        <f t="shared" si="112"/>
        <v>4.08</v>
      </c>
      <c r="K591" s="259">
        <f t="shared" si="113"/>
        <v>0.45333333333333337</v>
      </c>
      <c r="L591" s="226">
        <f t="shared" si="115"/>
        <v>0</v>
      </c>
      <c r="M591" s="257"/>
      <c r="N591" s="226">
        <f>SUM(H591*'Outside M25 '!$J$30+'Outside M25 '!$J$34+'Postcodes tariff'!L591)</f>
        <v>173.58901437051281</v>
      </c>
      <c r="O591" s="226">
        <f>SUM(H591*'Outside M25 '!$K$30+'Outside M25 '!$K$34+'Postcodes tariff'!L591)</f>
        <v>191.04346330940169</v>
      </c>
      <c r="P591" s="226">
        <f>SUM(H591*'Outside M25 '!$L$30+'Outside M25 '!$L$34+'Postcodes tariff'!L591)</f>
        <v>210.71242690495728</v>
      </c>
      <c r="Q591" s="261">
        <f>SUM(H591*'Outside M25 '!$M$30+'Outside M25 '!$M$34+'Postcodes tariff'!L591)</f>
        <v>228.20449452051281</v>
      </c>
      <c r="R591" s="336"/>
      <c r="S591" s="336"/>
    </row>
    <row r="592" spans="1:19" s="263" customFormat="1" x14ac:dyDescent="0.25">
      <c r="A592" s="254" t="s">
        <v>2931</v>
      </c>
      <c r="B592" s="255" t="s">
        <v>3675</v>
      </c>
      <c r="C592" s="256" t="s">
        <v>524</v>
      </c>
      <c r="D592" s="257">
        <v>51.079000000000001</v>
      </c>
      <c r="E592" s="257">
        <v>1.1659999999999999</v>
      </c>
      <c r="F592" s="459">
        <v>1</v>
      </c>
      <c r="G592" s="459">
        <v>1</v>
      </c>
      <c r="H592" s="258">
        <v>96.2</v>
      </c>
      <c r="I592" s="259">
        <f>SUM(H592/'Search &amp; Variables'!$E$30)</f>
        <v>2.137777777777778</v>
      </c>
      <c r="J592" s="259">
        <f t="shared" si="112"/>
        <v>4.275555555555556</v>
      </c>
      <c r="K592" s="259">
        <f t="shared" si="113"/>
        <v>0.47506172839506178</v>
      </c>
      <c r="L592" s="226">
        <f t="shared" si="115"/>
        <v>0</v>
      </c>
      <c r="M592" s="257"/>
      <c r="N592" s="226">
        <f>SUM(H592*'Outside M25 '!$J$30+'Outside M25 '!$J$34+'Postcodes tariff'!L592)</f>
        <v>180.50104248276355</v>
      </c>
      <c r="O592" s="226">
        <f>SUM(H592*'Outside M25 '!$K$30+'Outside M25 '!$K$34+'Postcodes tariff'!L592)</f>
        <v>198.7039658339981</v>
      </c>
      <c r="P592" s="226">
        <f>SUM(H592*'Outside M25 '!$L$30+'Outside M25 '!$L$34+'Postcodes tariff'!L592)</f>
        <v>219.1913395767142</v>
      </c>
      <c r="Q592" s="261">
        <f>SUM(H592*'Outside M25 '!$M$30+'Outside M25 '!$M$34+'Postcodes tariff'!L592)</f>
        <v>237.44864216609687</v>
      </c>
      <c r="R592" s="336"/>
      <c r="S592" s="336"/>
    </row>
    <row r="593" spans="1:19" s="263" customFormat="1" x14ac:dyDescent="0.25">
      <c r="A593" s="254" t="s">
        <v>2931</v>
      </c>
      <c r="B593" s="255"/>
      <c r="C593" s="256" t="s">
        <v>525</v>
      </c>
      <c r="D593" s="257">
        <v>51.073</v>
      </c>
      <c r="E593" s="257">
        <v>1.0780000000000001</v>
      </c>
      <c r="F593" s="459">
        <v>1</v>
      </c>
      <c r="G593" s="459">
        <v>1</v>
      </c>
      <c r="H593" s="258">
        <v>92.8</v>
      </c>
      <c r="I593" s="259">
        <f>SUM(H593/'Search &amp; Variables'!$E$30)</f>
        <v>2.0622222222222222</v>
      </c>
      <c r="J593" s="259">
        <f t="shared" si="112"/>
        <v>4.1244444444444444</v>
      </c>
      <c r="K593" s="259">
        <f t="shared" si="113"/>
        <v>0.45827160493827157</v>
      </c>
      <c r="L593" s="226">
        <f t="shared" si="115"/>
        <v>0</v>
      </c>
      <c r="M593" s="257"/>
      <c r="N593" s="226">
        <f>SUM(H593*'Outside M25 '!$J$30+'Outside M25 '!$J$34+'Postcodes tariff'!L593)</f>
        <v>175.1599298505698</v>
      </c>
      <c r="O593" s="226">
        <f>SUM(H593*'Outside M25 '!$K$30+'Outside M25 '!$K$34+'Postcodes tariff'!L593)</f>
        <v>192.78448661044632</v>
      </c>
      <c r="P593" s="226">
        <f>SUM(H593*'Outside M25 '!$L$30+'Outside M25 '!$L$34+'Postcodes tariff'!L593)</f>
        <v>212.63945251217476</v>
      </c>
      <c r="Q593" s="261">
        <f>SUM(H593*'Outside M25 '!$M$30+'Outside M25 '!$M$34+'Postcodes tariff'!L593)</f>
        <v>230.30543716723651</v>
      </c>
      <c r="R593" s="336"/>
      <c r="S593" s="336"/>
    </row>
    <row r="594" spans="1:19" s="263" customFormat="1" x14ac:dyDescent="0.25">
      <c r="A594" s="254" t="s">
        <v>2931</v>
      </c>
      <c r="B594" s="255"/>
      <c r="C594" s="256" t="s">
        <v>526</v>
      </c>
      <c r="D594" s="257">
        <v>51.277999999999999</v>
      </c>
      <c r="E594" s="257">
        <v>1.212</v>
      </c>
      <c r="F594" s="459">
        <v>1</v>
      </c>
      <c r="G594" s="459">
        <v>1</v>
      </c>
      <c r="H594" s="258">
        <v>100.6</v>
      </c>
      <c r="I594" s="259">
        <f>SUM(H594/'Search &amp; Variables'!$E$30)</f>
        <v>2.2355555555555555</v>
      </c>
      <c r="J594" s="259">
        <f t="shared" si="112"/>
        <v>4.471111111111111</v>
      </c>
      <c r="K594" s="259">
        <f t="shared" si="113"/>
        <v>0.49679012345679013</v>
      </c>
      <c r="L594" s="226">
        <f t="shared" si="115"/>
        <v>0</v>
      </c>
      <c r="M594" s="257"/>
      <c r="N594" s="226">
        <f>SUM(H594*'Outside M25 '!$J$30+'Outside M25 '!$J$34+'Postcodes tariff'!L594)</f>
        <v>187.41307059501423</v>
      </c>
      <c r="O594" s="226">
        <f>SUM(H594*'Outside M25 '!$K$30+'Outside M25 '!$K$34+'Postcodes tariff'!L594)</f>
        <v>206.36446835859448</v>
      </c>
      <c r="P594" s="226">
        <f>SUM(H594*'Outside M25 '!$L$30+'Outside M25 '!$L$34+'Postcodes tariff'!L594)</f>
        <v>227.67025224847106</v>
      </c>
      <c r="Q594" s="261">
        <f>SUM(H594*'Outside M25 '!$M$30+'Outside M25 '!$M$34+'Postcodes tariff'!L594)</f>
        <v>246.69278981168094</v>
      </c>
      <c r="R594" s="336"/>
      <c r="S594" s="336"/>
    </row>
    <row r="595" spans="1:19" s="263" customFormat="1" x14ac:dyDescent="0.25">
      <c r="A595" s="254" t="s">
        <v>2931</v>
      </c>
      <c r="B595" s="255"/>
      <c r="C595" s="256" t="s">
        <v>527</v>
      </c>
      <c r="D595" s="257">
        <v>51.216168000000003</v>
      </c>
      <c r="E595" s="257">
        <v>1.0505469999999999</v>
      </c>
      <c r="F595" s="459">
        <v>1</v>
      </c>
      <c r="G595" s="459">
        <v>1</v>
      </c>
      <c r="H595" s="258">
        <v>99.7</v>
      </c>
      <c r="I595" s="259">
        <f>SUM(H595/'Search &amp; Variables'!$E$30)</f>
        <v>2.2155555555555555</v>
      </c>
      <c r="J595" s="259">
        <f t="shared" si="112"/>
        <v>4.431111111111111</v>
      </c>
      <c r="K595" s="259">
        <f t="shared" si="113"/>
        <v>0.49234567901234566</v>
      </c>
      <c r="L595" s="226">
        <f t="shared" si="115"/>
        <v>0</v>
      </c>
      <c r="M595" s="257"/>
      <c r="N595" s="226">
        <f>SUM(H595*'Outside M25 '!$J$30+'Outside M25 '!$J$34+'Postcodes tariff'!L595)</f>
        <v>185.99924666296297</v>
      </c>
      <c r="O595" s="226">
        <f>SUM(H595*'Outside M25 '!$K$30+'Outside M25 '!$K$34+'Postcodes tariff'!L595)</f>
        <v>204.7975473876543</v>
      </c>
      <c r="P595" s="226">
        <f>SUM(H595*'Outside M25 '!$L$30+'Outside M25 '!$L$34+'Postcodes tariff'!L595)</f>
        <v>225.93592920197534</v>
      </c>
      <c r="Q595" s="261">
        <f>SUM(H595*'Outside M25 '!$M$30+'Outside M25 '!$M$34+'Postcodes tariff'!L595)</f>
        <v>244.80194142962966</v>
      </c>
      <c r="R595" s="336"/>
      <c r="S595" s="336"/>
    </row>
    <row r="596" spans="1:19" s="263" customFormat="1" x14ac:dyDescent="0.25">
      <c r="A596" s="254" t="s">
        <v>2931</v>
      </c>
      <c r="B596" s="255"/>
      <c r="C596" s="256" t="s">
        <v>528</v>
      </c>
      <c r="D596" s="257">
        <v>51.345013000000002</v>
      </c>
      <c r="E596" s="257">
        <v>1.021784</v>
      </c>
      <c r="F596" s="459">
        <v>1</v>
      </c>
      <c r="G596" s="459">
        <v>1</v>
      </c>
      <c r="H596" s="258">
        <v>89.1</v>
      </c>
      <c r="I596" s="259">
        <f>SUM(H596/'Search &amp; Variables'!$E$30)</f>
        <v>1.98</v>
      </c>
      <c r="J596" s="259">
        <f t="shared" si="112"/>
        <v>3.96</v>
      </c>
      <c r="K596" s="259">
        <f t="shared" si="113"/>
        <v>0.44</v>
      </c>
      <c r="L596" s="226">
        <f t="shared" si="115"/>
        <v>0</v>
      </c>
      <c r="M596" s="257"/>
      <c r="N596" s="226">
        <f>SUM(H596*'Outside M25 '!$J$30+'Outside M25 '!$J$34+'Postcodes tariff'!L596)</f>
        <v>169.34754257435898</v>
      </c>
      <c r="O596" s="226">
        <f>SUM(H596*'Outside M25 '!$K$30+'Outside M25 '!$K$34+'Postcodes tariff'!L596)</f>
        <v>186.34270039658117</v>
      </c>
      <c r="P596" s="226">
        <f>SUM(H596*'Outside M25 '!$L$30+'Outside M25 '!$L$34+'Postcodes tariff'!L596)</f>
        <v>205.5094577654701</v>
      </c>
      <c r="Q596" s="261">
        <f>SUM(H596*'Outside M25 '!$M$30+'Outside M25 '!$M$34+'Postcodes tariff'!L596)</f>
        <v>222.53194937435899</v>
      </c>
      <c r="R596" s="336"/>
      <c r="S596" s="336"/>
    </row>
    <row r="597" spans="1:19" s="263" customFormat="1" x14ac:dyDescent="0.25">
      <c r="A597" s="254" t="s">
        <v>2931</v>
      </c>
      <c r="B597" s="255"/>
      <c r="C597" s="256" t="s">
        <v>529</v>
      </c>
      <c r="D597" s="257">
        <v>51.35528</v>
      </c>
      <c r="E597" s="257">
        <v>1.139413</v>
      </c>
      <c r="F597" s="459">
        <v>1</v>
      </c>
      <c r="G597" s="459">
        <v>1</v>
      </c>
      <c r="H597" s="258">
        <v>93.9</v>
      </c>
      <c r="I597" s="259">
        <f>SUM(H597/'Search &amp; Variables'!$E$30)</f>
        <v>2.0866666666666669</v>
      </c>
      <c r="J597" s="259">
        <f t="shared" si="112"/>
        <v>4.1733333333333338</v>
      </c>
      <c r="K597" s="259">
        <f t="shared" si="113"/>
        <v>0.46370370370370373</v>
      </c>
      <c r="L597" s="226">
        <f t="shared" si="115"/>
        <v>0</v>
      </c>
      <c r="M597" s="257"/>
      <c r="N597" s="226">
        <f>SUM(H597*'Outside M25 '!$J$30+'Outside M25 '!$J$34+'Postcodes tariff'!L597)</f>
        <v>176.8879368786325</v>
      </c>
      <c r="O597" s="226">
        <f>SUM(H597*'Outside M25 '!$K$30+'Outside M25 '!$K$34+'Postcodes tariff'!L597)</f>
        <v>194.69961224159545</v>
      </c>
      <c r="P597" s="226">
        <f>SUM(H597*'Outside M25 '!$L$30+'Outside M25 '!$L$34+'Postcodes tariff'!L597)</f>
        <v>214.75918068011401</v>
      </c>
      <c r="Q597" s="261">
        <f>SUM(H597*'Outside M25 '!$M$30+'Outside M25 '!$M$34+'Postcodes tariff'!L597)</f>
        <v>232.61647407863251</v>
      </c>
      <c r="R597" s="336"/>
      <c r="S597" s="336"/>
    </row>
    <row r="598" spans="1:19" s="263" customFormat="1" x14ac:dyDescent="0.25">
      <c r="A598" s="254" t="s">
        <v>2931</v>
      </c>
      <c r="B598" s="255"/>
      <c r="C598" s="256" t="s">
        <v>530</v>
      </c>
      <c r="D598" s="257">
        <v>51.360025</v>
      </c>
      <c r="E598" s="257">
        <v>1.3072159999999999</v>
      </c>
      <c r="F598" s="459">
        <v>1</v>
      </c>
      <c r="G598" s="459">
        <v>1</v>
      </c>
      <c r="H598" s="258">
        <v>100.3</v>
      </c>
      <c r="I598" s="259">
        <f>SUM(H598/'Search &amp; Variables'!$E$30)</f>
        <v>2.2288888888888887</v>
      </c>
      <c r="J598" s="259">
        <f t="shared" si="112"/>
        <v>4.4577777777777774</v>
      </c>
      <c r="K598" s="259">
        <f t="shared" si="113"/>
        <v>0.49530864197530861</v>
      </c>
      <c r="L598" s="226">
        <f t="shared" si="115"/>
        <v>0</v>
      </c>
      <c r="M598" s="257"/>
      <c r="N598" s="226">
        <f>SUM(H598*'Outside M25 '!$J$30+'Outside M25 '!$J$34+'Postcodes tariff'!L598)</f>
        <v>186.94179595099715</v>
      </c>
      <c r="O598" s="226">
        <f>SUM(H598*'Outside M25 '!$K$30+'Outside M25 '!$K$34+'Postcodes tariff'!L598)</f>
        <v>205.8421613682811</v>
      </c>
      <c r="P598" s="226">
        <f>SUM(H598*'Outside M25 '!$L$30+'Outside M25 '!$L$34+'Postcodes tariff'!L598)</f>
        <v>227.09214456630582</v>
      </c>
      <c r="Q598" s="261">
        <f>SUM(H598*'Outside M25 '!$M$30+'Outside M25 '!$M$34+'Postcodes tariff'!L598)</f>
        <v>246.06250701766385</v>
      </c>
      <c r="R598" s="336"/>
      <c r="S598" s="336"/>
    </row>
    <row r="599" spans="1:19" s="263" customFormat="1" x14ac:dyDescent="0.25">
      <c r="A599" s="254" t="s">
        <v>2931</v>
      </c>
      <c r="B599" s="255"/>
      <c r="C599" s="256" t="s">
        <v>531</v>
      </c>
      <c r="D599" s="257">
        <v>51.38</v>
      </c>
      <c r="E599" s="257">
        <v>1.341</v>
      </c>
      <c r="F599" s="459">
        <v>1</v>
      </c>
      <c r="G599" s="459">
        <v>1</v>
      </c>
      <c r="H599" s="258">
        <v>103.7</v>
      </c>
      <c r="I599" s="259">
        <f>SUM(H599/'Search &amp; Variables'!$E$30)</f>
        <v>2.3044444444444445</v>
      </c>
      <c r="J599" s="259">
        <f t="shared" si="112"/>
        <v>4.608888888888889</v>
      </c>
      <c r="K599" s="259">
        <f t="shared" si="113"/>
        <v>0.51209876543209876</v>
      </c>
      <c r="L599" s="226">
        <f t="shared" si="115"/>
        <v>0</v>
      </c>
      <c r="M599" s="257"/>
      <c r="N599" s="226">
        <f>SUM(H599*'Outside M25 '!$J$30+'Outside M25 '!$J$34+'Postcodes tariff'!L599)</f>
        <v>192.2829085831909</v>
      </c>
      <c r="O599" s="226">
        <f>SUM(H599*'Outside M25 '!$K$30+'Outside M25 '!$K$34+'Postcodes tariff'!L599)</f>
        <v>211.76164059183284</v>
      </c>
      <c r="P599" s="226">
        <f>SUM(H599*'Outside M25 '!$L$30+'Outside M25 '!$L$34+'Postcodes tariff'!L599)</f>
        <v>233.64403163084523</v>
      </c>
      <c r="Q599" s="261">
        <f>SUM(H599*'Outside M25 '!$M$30+'Outside M25 '!$M$34+'Postcodes tariff'!L599)</f>
        <v>253.20571201652427</v>
      </c>
      <c r="R599" s="336"/>
      <c r="S599" s="336"/>
    </row>
    <row r="600" spans="1:19" s="263" customFormat="1" x14ac:dyDescent="0.25">
      <c r="A600" s="254" t="s">
        <v>2931</v>
      </c>
      <c r="B600" s="255"/>
      <c r="C600" s="256" t="s">
        <v>532</v>
      </c>
      <c r="D600" s="256">
        <v>51.375084000000001</v>
      </c>
      <c r="E600" s="256">
        <v>1.388641</v>
      </c>
      <c r="F600" s="460">
        <v>1</v>
      </c>
      <c r="G600" s="460">
        <v>1</v>
      </c>
      <c r="H600" s="264">
        <v>106.9</v>
      </c>
      <c r="I600" s="265">
        <f>SUM(H600/'Search &amp; Variables'!$E$30)</f>
        <v>2.3755555555555556</v>
      </c>
      <c r="J600" s="265">
        <f t="shared" si="112"/>
        <v>4.7511111111111113</v>
      </c>
      <c r="K600" s="265">
        <f t="shared" si="113"/>
        <v>0.52790123456790128</v>
      </c>
      <c r="L600" s="266">
        <f t="shared" si="115"/>
        <v>0</v>
      </c>
      <c r="M600" s="256"/>
      <c r="N600" s="266">
        <f>SUM(H600*'Outside M25 '!$J$30+'Outside M25 '!$J$34+'Postcodes tariff'!L600)</f>
        <v>197.30983811937324</v>
      </c>
      <c r="O600" s="266">
        <f>SUM(H600*'Outside M25 '!$K$30+'Outside M25 '!$K$34+'Postcodes tariff'!L600)</f>
        <v>217.3329151551757</v>
      </c>
      <c r="P600" s="266">
        <f>SUM(H600*'Outside M25 '!$L$30+'Outside M25 '!$L$34+'Postcodes tariff'!L600)</f>
        <v>239.81051357394117</v>
      </c>
      <c r="Q600" s="268">
        <f>SUM(H600*'Outside M25 '!$M$30+'Outside M25 '!$M$34+'Postcodes tariff'!L600)</f>
        <v>259.92872848603992</v>
      </c>
      <c r="R600" s="336"/>
      <c r="S600" s="336"/>
    </row>
    <row r="601" spans="1:19" s="263" customFormat="1" x14ac:dyDescent="0.25">
      <c r="A601" s="254"/>
      <c r="B601" s="255"/>
      <c r="C601" s="256"/>
      <c r="D601" s="256"/>
      <c r="E601" s="256"/>
      <c r="F601" s="460"/>
      <c r="G601" s="460"/>
      <c r="H601" s="264"/>
      <c r="I601" s="265"/>
      <c r="J601" s="265"/>
      <c r="K601" s="265"/>
      <c r="L601" s="266"/>
      <c r="M601" s="256"/>
      <c r="N601" s="266"/>
      <c r="O601" s="266"/>
      <c r="P601" s="266"/>
      <c r="Q601" s="268"/>
      <c r="R601" s="336"/>
      <c r="S601" s="336"/>
    </row>
    <row r="602" spans="1:19" s="243" customFormat="1" ht="16.5" thickBot="1" x14ac:dyDescent="0.3">
      <c r="A602" s="269" t="s">
        <v>2993</v>
      </c>
      <c r="B602" s="270"/>
      <c r="C602" s="270"/>
      <c r="D602" s="270"/>
      <c r="E602" s="270"/>
      <c r="F602" s="461"/>
      <c r="G602" s="461"/>
      <c r="H602" s="271">
        <f>AVERAGE(H580:H601)</f>
        <v>100.31904761904761</v>
      </c>
      <c r="I602" s="271">
        <f>AVERAGE(I580:I601)</f>
        <v>2.2293121693121689</v>
      </c>
      <c r="J602" s="271">
        <f>AVERAGE(J580:J601)</f>
        <v>4.4586243386243378</v>
      </c>
      <c r="K602" s="271">
        <f>AVERAGE(K580:K601)</f>
        <v>0.49540270429159311</v>
      </c>
      <c r="L602" s="272"/>
      <c r="M602" s="270"/>
      <c r="N602" s="274">
        <f>AVERAGE(N580:N601)</f>
        <v>186.97171815061725</v>
      </c>
      <c r="O602" s="274">
        <f>AVERAGE(O580:O601)</f>
        <v>205.87532371687246</v>
      </c>
      <c r="P602" s="274">
        <f>AVERAGE(P580:P601)</f>
        <v>227.12884981596713</v>
      </c>
      <c r="Q602" s="275">
        <f>AVERAGE(Q580:Q601)</f>
        <v>246.10252497283957</v>
      </c>
      <c r="R602" s="330"/>
      <c r="S602" s="330"/>
    </row>
    <row r="603" spans="1:19" s="263" customFormat="1" ht="16.5" thickBot="1" x14ac:dyDescent="0.3">
      <c r="A603" s="243"/>
      <c r="B603" s="243"/>
      <c r="F603" s="462"/>
      <c r="G603" s="462"/>
      <c r="H603" s="276"/>
      <c r="I603" s="277"/>
      <c r="J603" s="277"/>
      <c r="K603" s="277"/>
      <c r="L603" s="262"/>
      <c r="N603" s="262"/>
      <c r="O603" s="262"/>
      <c r="P603" s="262"/>
      <c r="Q603" s="262"/>
      <c r="R603" s="336"/>
      <c r="S603" s="336"/>
    </row>
    <row r="604" spans="1:19" s="243" customFormat="1" x14ac:dyDescent="0.25">
      <c r="A604" s="246" t="s">
        <v>2932</v>
      </c>
      <c r="B604" s="247"/>
      <c r="C604" s="247" t="s">
        <v>533</v>
      </c>
      <c r="D604" s="247">
        <v>52.410338000000003</v>
      </c>
      <c r="E604" s="247">
        <v>-1.5091540000000001</v>
      </c>
      <c r="F604" s="458">
        <v>1</v>
      </c>
      <c r="G604" s="458">
        <v>1</v>
      </c>
      <c r="H604" s="248">
        <v>96.9</v>
      </c>
      <c r="I604" s="249">
        <f>SUM(H604/'Search &amp; Variables'!$E$30)</f>
        <v>2.1533333333333333</v>
      </c>
      <c r="J604" s="249">
        <f t="shared" ref="J604:J627" si="116">SUM(I604*2)</f>
        <v>4.3066666666666666</v>
      </c>
      <c r="K604" s="249">
        <f t="shared" ref="K604:K627" si="117">SUM(J604/9)</f>
        <v>0.47851851851851851</v>
      </c>
      <c r="L604" s="252">
        <f t="shared" ref="L604:L605" si="118">IF(J604 &gt; 14,120,0)</f>
        <v>0</v>
      </c>
      <c r="M604" s="247"/>
      <c r="N604" s="252">
        <f>SUM(H604*'Outside M25 '!$J$30+'Outside M25 '!$J$34+'Postcodes tariff'!L604)</f>
        <v>181.60068331880342</v>
      </c>
      <c r="O604" s="252">
        <f>SUM(H604*'Outside M25 '!$K$30+'Outside M25 '!$K$34+'Postcodes tariff'!L604)</f>
        <v>199.92268214472935</v>
      </c>
      <c r="P604" s="252">
        <f>SUM(H604*'Outside M25 '!$L$30+'Outside M25 '!$L$34+'Postcodes tariff'!L604)</f>
        <v>220.54025750176643</v>
      </c>
      <c r="Q604" s="253">
        <f>SUM(H604*'Outside M25 '!$M$30+'Outside M25 '!$M$34+'Postcodes tariff'!L604)</f>
        <v>238.91930201880348</v>
      </c>
      <c r="R604" s="330"/>
      <c r="S604" s="330"/>
    </row>
    <row r="605" spans="1:19" s="263" customFormat="1" x14ac:dyDescent="0.25">
      <c r="A605" s="254" t="s">
        <v>2932</v>
      </c>
      <c r="B605" s="255"/>
      <c r="C605" s="256" t="s">
        <v>534</v>
      </c>
      <c r="D605" s="257">
        <v>52.526926000000003</v>
      </c>
      <c r="E605" s="257">
        <v>-1.5195970000000001</v>
      </c>
      <c r="F605" s="459">
        <v>1</v>
      </c>
      <c r="G605" s="459">
        <v>1</v>
      </c>
      <c r="H605" s="258">
        <v>106.6</v>
      </c>
      <c r="I605" s="259">
        <f>SUM(H605/'Search &amp; Variables'!$E$30)</f>
        <v>2.3688888888888888</v>
      </c>
      <c r="J605" s="259">
        <f t="shared" si="116"/>
        <v>4.7377777777777776</v>
      </c>
      <c r="K605" s="259">
        <f t="shared" si="117"/>
        <v>0.52641975308641975</v>
      </c>
      <c r="L605" s="226">
        <f t="shared" si="118"/>
        <v>0</v>
      </c>
      <c r="M605" s="257"/>
      <c r="N605" s="226">
        <f>SUM(H605*'Outside M25 '!$J$30+'Outside M25 '!$J$34+'Postcodes tariff'!L605)</f>
        <v>196.83856347535612</v>
      </c>
      <c r="O605" s="226">
        <f>SUM(H605*'Outside M25 '!$K$30+'Outside M25 '!$K$34+'Postcodes tariff'!L605)</f>
        <v>216.81060816486229</v>
      </c>
      <c r="P605" s="226">
        <f>SUM(H605*'Outside M25 '!$L$30+'Outside M25 '!$L$34+'Postcodes tariff'!L605)</f>
        <v>239.2324058917759</v>
      </c>
      <c r="Q605" s="261">
        <f>SUM(H605*'Outside M25 '!$M$30+'Outside M25 '!$M$34+'Postcodes tariff'!L605)</f>
        <v>259.29844569202282</v>
      </c>
      <c r="R605" s="336"/>
      <c r="S605" s="336"/>
    </row>
    <row r="606" spans="1:19" s="263" customFormat="1" x14ac:dyDescent="0.25">
      <c r="A606" s="254" t="s">
        <v>2932</v>
      </c>
      <c r="B606" s="255"/>
      <c r="C606" s="256" t="s">
        <v>535</v>
      </c>
      <c r="D606" s="257">
        <v>52.517525999999997</v>
      </c>
      <c r="E606" s="257">
        <v>-1.43076</v>
      </c>
      <c r="F606" s="459">
        <v>1</v>
      </c>
      <c r="G606" s="459">
        <v>1</v>
      </c>
      <c r="H606" s="258">
        <v>100.2</v>
      </c>
      <c r="I606" s="259">
        <f>SUM(H606/'Search &amp; Variables'!$E$30)</f>
        <v>2.2266666666666666</v>
      </c>
      <c r="J606" s="259">
        <f t="shared" si="116"/>
        <v>4.4533333333333331</v>
      </c>
      <c r="K606" s="259">
        <f t="shared" si="117"/>
        <v>0.49481481481481482</v>
      </c>
      <c r="L606" s="226">
        <f t="shared" ref="L606:L627" si="119">IF(J606 &gt; 14,120,0)</f>
        <v>0</v>
      </c>
      <c r="M606" s="257"/>
      <c r="N606" s="226">
        <f>SUM(H606*'Outside M25 '!$J$30+'Outside M25 '!$J$34+'Postcodes tariff'!L606)</f>
        <v>186.78470440299145</v>
      </c>
      <c r="O606" s="226">
        <f>SUM(H606*'Outside M25 '!$K$30+'Outside M25 '!$K$34+'Postcodes tariff'!L606)</f>
        <v>205.66805903817664</v>
      </c>
      <c r="P606" s="226">
        <f>SUM(H606*'Outside M25 '!$L$30+'Outside M25 '!$L$34+'Postcodes tariff'!L606)</f>
        <v>226.89944200558409</v>
      </c>
      <c r="Q606" s="261">
        <f>SUM(H606*'Outside M25 '!$M$30+'Outside M25 '!$M$34+'Postcodes tariff'!L606)</f>
        <v>245.85241275299148</v>
      </c>
      <c r="R606" s="336"/>
      <c r="S606" s="336"/>
    </row>
    <row r="607" spans="1:19" s="263" customFormat="1" x14ac:dyDescent="0.25">
      <c r="A607" s="254" t="s">
        <v>2932</v>
      </c>
      <c r="B607" s="255"/>
      <c r="C607" s="256" t="s">
        <v>536</v>
      </c>
      <c r="D607" s="257">
        <v>52.480708999999997</v>
      </c>
      <c r="E607" s="257">
        <v>-1.4585509999999999</v>
      </c>
      <c r="F607" s="459">
        <v>1</v>
      </c>
      <c r="G607" s="459">
        <v>1</v>
      </c>
      <c r="H607" s="258">
        <v>102.1</v>
      </c>
      <c r="I607" s="259">
        <f>SUM(H607/'Search &amp; Variables'!$E$30)</f>
        <v>2.2688888888888887</v>
      </c>
      <c r="J607" s="259">
        <f t="shared" si="116"/>
        <v>4.5377777777777775</v>
      </c>
      <c r="K607" s="259">
        <f t="shared" si="117"/>
        <v>0.5041975308641975</v>
      </c>
      <c r="L607" s="226">
        <f t="shared" si="119"/>
        <v>0</v>
      </c>
      <c r="M607" s="257"/>
      <c r="N607" s="226">
        <f>SUM(H607*'Outside M25 '!$J$30+'Outside M25 '!$J$34+'Postcodes tariff'!L607)</f>
        <v>189.76944381509972</v>
      </c>
      <c r="O607" s="226">
        <f>SUM(H607*'Outside M25 '!$K$30+'Outside M25 '!$K$34+'Postcodes tariff'!L607)</f>
        <v>208.97600331016142</v>
      </c>
      <c r="P607" s="226">
        <f>SUM(H607*'Outside M25 '!$L$30+'Outside M25 '!$L$34+'Postcodes tariff'!L607)</f>
        <v>230.56079065929728</v>
      </c>
      <c r="Q607" s="261">
        <f>SUM(H607*'Outside M25 '!$M$30+'Outside M25 '!$M$34+'Postcodes tariff'!L607)</f>
        <v>249.8442037817664</v>
      </c>
      <c r="R607" s="336"/>
      <c r="S607" s="336"/>
    </row>
    <row r="608" spans="1:19" s="263" customFormat="1" x14ac:dyDescent="0.25">
      <c r="A608" s="254" t="s">
        <v>2932</v>
      </c>
      <c r="B608" s="255"/>
      <c r="C608" s="256" t="s">
        <v>537</v>
      </c>
      <c r="D608" s="257">
        <v>52.597673</v>
      </c>
      <c r="E608" s="257">
        <v>-1.416553</v>
      </c>
      <c r="F608" s="459">
        <v>1</v>
      </c>
      <c r="G608" s="459">
        <v>1</v>
      </c>
      <c r="H608" s="258">
        <v>106.3</v>
      </c>
      <c r="I608" s="259">
        <f>SUM(H608/'Search &amp; Variables'!$E$30)</f>
        <v>2.362222222222222</v>
      </c>
      <c r="J608" s="259">
        <f t="shared" si="116"/>
        <v>4.724444444444444</v>
      </c>
      <c r="K608" s="259">
        <f t="shared" si="117"/>
        <v>0.52493827160493822</v>
      </c>
      <c r="L608" s="226">
        <f t="shared" si="119"/>
        <v>0</v>
      </c>
      <c r="M608" s="257"/>
      <c r="N608" s="226">
        <f>SUM(H608*'Outside M25 '!$J$30+'Outside M25 '!$J$34+'Postcodes tariff'!L608)</f>
        <v>196.36728883133904</v>
      </c>
      <c r="O608" s="226">
        <f>SUM(H608*'Outside M25 '!$K$30+'Outside M25 '!$K$34+'Postcodes tariff'!L608)</f>
        <v>216.28830117454888</v>
      </c>
      <c r="P608" s="226">
        <f>SUM(H608*'Outside M25 '!$L$30+'Outside M25 '!$L$34+'Postcodes tariff'!L608)</f>
        <v>238.65429820961066</v>
      </c>
      <c r="Q608" s="261">
        <f>SUM(H608*'Outside M25 '!$M$30+'Outside M25 '!$M$34+'Postcodes tariff'!L608)</f>
        <v>258.66816289800573</v>
      </c>
      <c r="R608" s="336"/>
      <c r="S608" s="336"/>
    </row>
    <row r="609" spans="1:19" s="263" customFormat="1" x14ac:dyDescent="0.25">
      <c r="A609" s="254" t="s">
        <v>2932</v>
      </c>
      <c r="B609" s="255"/>
      <c r="C609" s="256" t="s">
        <v>538</v>
      </c>
      <c r="D609" s="257">
        <v>52.432344000000001</v>
      </c>
      <c r="E609" s="257">
        <v>-1.446061</v>
      </c>
      <c r="F609" s="459">
        <v>1</v>
      </c>
      <c r="G609" s="459">
        <v>1</v>
      </c>
      <c r="H609" s="258">
        <v>98</v>
      </c>
      <c r="I609" s="259">
        <f>SUM(H609/'Search &amp; Variables'!$E$30)</f>
        <v>2.1777777777777776</v>
      </c>
      <c r="J609" s="259">
        <f t="shared" si="116"/>
        <v>4.3555555555555552</v>
      </c>
      <c r="K609" s="259">
        <f t="shared" si="117"/>
        <v>0.48395061728395056</v>
      </c>
      <c r="L609" s="226">
        <f t="shared" si="119"/>
        <v>0</v>
      </c>
      <c r="M609" s="257"/>
      <c r="N609" s="226">
        <f>SUM(H609*'Outside M25 '!$J$30+'Outside M25 '!$J$34+'Postcodes tariff'!L609)</f>
        <v>183.3286903468661</v>
      </c>
      <c r="O609" s="226">
        <f>SUM(H609*'Outside M25 '!$K$30+'Outside M25 '!$K$34+'Postcodes tariff'!L609)</f>
        <v>201.83780777587842</v>
      </c>
      <c r="P609" s="226">
        <f>SUM(H609*'Outside M25 '!$L$30+'Outside M25 '!$L$34+'Postcodes tariff'!L609)</f>
        <v>222.65998566970563</v>
      </c>
      <c r="Q609" s="261">
        <f>SUM(H609*'Outside M25 '!$M$30+'Outside M25 '!$M$34+'Postcodes tariff'!L609)</f>
        <v>241.23033893019948</v>
      </c>
      <c r="R609" s="336"/>
      <c r="S609" s="336"/>
    </row>
    <row r="610" spans="1:19" s="263" customFormat="1" x14ac:dyDescent="0.25">
      <c r="A610" s="254" t="s">
        <v>2932</v>
      </c>
      <c r="B610" s="255"/>
      <c r="C610" s="256" t="s">
        <v>539</v>
      </c>
      <c r="D610" s="257">
        <v>52.347040999999997</v>
      </c>
      <c r="E610" s="257">
        <v>-1.366452</v>
      </c>
      <c r="F610" s="459">
        <v>1</v>
      </c>
      <c r="G610" s="459">
        <v>1</v>
      </c>
      <c r="H610" s="258">
        <v>90.3</v>
      </c>
      <c r="I610" s="259">
        <f>SUM(H610/'Search &amp; Variables'!$E$30)</f>
        <v>2.0066666666666668</v>
      </c>
      <c r="J610" s="259">
        <f t="shared" si="116"/>
        <v>4.0133333333333336</v>
      </c>
      <c r="K610" s="259">
        <f t="shared" si="117"/>
        <v>0.44592592592592595</v>
      </c>
      <c r="L610" s="226">
        <f t="shared" si="119"/>
        <v>0</v>
      </c>
      <c r="M610" s="257"/>
      <c r="N610" s="226">
        <f>SUM(H610*'Outside M25 '!$J$30+'Outside M25 '!$J$34+'Postcodes tariff'!L610)</f>
        <v>171.23264115042736</v>
      </c>
      <c r="O610" s="226">
        <f>SUM(H610*'Outside M25 '!$K$30+'Outside M25 '!$K$34+'Postcodes tariff'!L610)</f>
        <v>188.43192835783475</v>
      </c>
      <c r="P610" s="226">
        <f>SUM(H610*'Outside M25 '!$L$30+'Outside M25 '!$L$34+'Postcodes tariff'!L610)</f>
        <v>207.82188849413109</v>
      </c>
      <c r="Q610" s="261">
        <f>SUM(H610*'Outside M25 '!$M$30+'Outside M25 '!$M$34+'Postcodes tariff'!L610)</f>
        <v>225.05308055042735</v>
      </c>
      <c r="R610" s="336"/>
      <c r="S610" s="336"/>
    </row>
    <row r="611" spans="1:19" s="263" customFormat="1" x14ac:dyDescent="0.25">
      <c r="A611" s="254" t="s">
        <v>2932</v>
      </c>
      <c r="B611" s="255"/>
      <c r="C611" s="256" t="s">
        <v>540</v>
      </c>
      <c r="D611" s="257">
        <v>52.355809000000001</v>
      </c>
      <c r="E611" s="257">
        <v>-1.268748</v>
      </c>
      <c r="F611" s="459">
        <v>1</v>
      </c>
      <c r="G611" s="459">
        <v>1</v>
      </c>
      <c r="H611" s="258">
        <v>90.3</v>
      </c>
      <c r="I611" s="259">
        <f>SUM(H611/'Search &amp; Variables'!$E$30)</f>
        <v>2.0066666666666668</v>
      </c>
      <c r="J611" s="259">
        <f t="shared" si="116"/>
        <v>4.0133333333333336</v>
      </c>
      <c r="K611" s="259">
        <f t="shared" si="117"/>
        <v>0.44592592592592595</v>
      </c>
      <c r="L611" s="226">
        <f t="shared" si="119"/>
        <v>0</v>
      </c>
      <c r="M611" s="257"/>
      <c r="N611" s="226">
        <f>SUM(H611*'Outside M25 '!$J$30+'Outside M25 '!$J$34+'Postcodes tariff'!L611)</f>
        <v>171.23264115042736</v>
      </c>
      <c r="O611" s="226">
        <f>SUM(H611*'Outside M25 '!$K$30+'Outside M25 '!$K$34+'Postcodes tariff'!L611)</f>
        <v>188.43192835783475</v>
      </c>
      <c r="P611" s="226">
        <f>SUM(H611*'Outside M25 '!$L$30+'Outside M25 '!$L$34+'Postcodes tariff'!L611)</f>
        <v>207.82188849413109</v>
      </c>
      <c r="Q611" s="261">
        <f>SUM(H611*'Outside M25 '!$M$30+'Outside M25 '!$M$34+'Postcodes tariff'!L611)</f>
        <v>225.05308055042735</v>
      </c>
      <c r="R611" s="336"/>
      <c r="S611" s="336"/>
    </row>
    <row r="612" spans="1:19" s="263" customFormat="1" x14ac:dyDescent="0.25">
      <c r="A612" s="254" t="s">
        <v>2932</v>
      </c>
      <c r="B612" s="255"/>
      <c r="C612" s="256" t="s">
        <v>541</v>
      </c>
      <c r="D612" s="257">
        <v>52.365233000000003</v>
      </c>
      <c r="E612" s="257">
        <v>-1.2988139999999999</v>
      </c>
      <c r="F612" s="459">
        <v>1</v>
      </c>
      <c r="G612" s="459">
        <v>1</v>
      </c>
      <c r="H612" s="258">
        <v>86.1</v>
      </c>
      <c r="I612" s="259">
        <f>SUM(H612/'Search &amp; Variables'!$E$30)</f>
        <v>1.9133333333333331</v>
      </c>
      <c r="J612" s="259">
        <f t="shared" si="116"/>
        <v>3.8266666666666662</v>
      </c>
      <c r="K612" s="259">
        <f t="shared" si="117"/>
        <v>0.42518518518518511</v>
      </c>
      <c r="L612" s="226">
        <f t="shared" si="119"/>
        <v>0</v>
      </c>
      <c r="M612" s="257"/>
      <c r="N612" s="226">
        <f>SUM(H612*'Outside M25 '!$J$30+'Outside M25 '!$J$34+'Postcodes tariff'!L612)</f>
        <v>164.63479613418804</v>
      </c>
      <c r="O612" s="226">
        <f>SUM(H612*'Outside M25 '!$K$30+'Outside M25 '!$K$34+'Postcodes tariff'!L612)</f>
        <v>181.11963049344726</v>
      </c>
      <c r="P612" s="226">
        <f>SUM(H612*'Outside M25 '!$L$30+'Outside M25 '!$L$34+'Postcodes tariff'!L612)</f>
        <v>199.72838094381768</v>
      </c>
      <c r="Q612" s="261">
        <f>SUM(H612*'Outside M25 '!$M$30+'Outside M25 '!$M$34+'Postcodes tariff'!L612)</f>
        <v>216.22912143418802</v>
      </c>
      <c r="R612" s="336"/>
      <c r="S612" s="336"/>
    </row>
    <row r="613" spans="1:19" s="263" customFormat="1" x14ac:dyDescent="0.25">
      <c r="A613" s="254" t="s">
        <v>2932</v>
      </c>
      <c r="B613" s="255"/>
      <c r="C613" s="256" t="s">
        <v>542</v>
      </c>
      <c r="D613" s="257">
        <v>52.388826999999999</v>
      </c>
      <c r="E613" s="257">
        <v>-1.4752259999999999</v>
      </c>
      <c r="F613" s="459">
        <v>1</v>
      </c>
      <c r="G613" s="459">
        <v>1</v>
      </c>
      <c r="H613" s="258">
        <v>96.8</v>
      </c>
      <c r="I613" s="259">
        <f>SUM(H613/'Search &amp; Variables'!$E$30)</f>
        <v>2.1511111111111112</v>
      </c>
      <c r="J613" s="259">
        <f t="shared" si="116"/>
        <v>4.3022222222222224</v>
      </c>
      <c r="K613" s="259">
        <f t="shared" si="117"/>
        <v>0.47802469135802472</v>
      </c>
      <c r="L613" s="226">
        <f t="shared" si="119"/>
        <v>0</v>
      </c>
      <c r="M613" s="257"/>
      <c r="N613" s="226">
        <f>SUM(H613*'Outside M25 '!$J$30+'Outside M25 '!$J$34+'Postcodes tariff'!L613)</f>
        <v>181.44359177079772</v>
      </c>
      <c r="O613" s="226">
        <f>SUM(H613*'Outside M25 '!$K$30+'Outside M25 '!$K$34+'Postcodes tariff'!L613)</f>
        <v>199.74857981462486</v>
      </c>
      <c r="P613" s="226">
        <f>SUM(H613*'Outside M25 '!$L$30+'Outside M25 '!$L$34+'Postcodes tariff'!L613)</f>
        <v>220.34755494104465</v>
      </c>
      <c r="Q613" s="261">
        <f>SUM(H613*'Outside M25 '!$M$30+'Outside M25 '!$M$34+'Postcodes tariff'!L613)</f>
        <v>238.70920775413106</v>
      </c>
      <c r="R613" s="336"/>
      <c r="S613" s="336"/>
    </row>
    <row r="614" spans="1:19" s="263" customFormat="1" x14ac:dyDescent="0.25">
      <c r="A614" s="254" t="s">
        <v>2932</v>
      </c>
      <c r="B614" s="255"/>
      <c r="C614" s="256" t="s">
        <v>543</v>
      </c>
      <c r="D614" s="257">
        <v>52.269384000000002</v>
      </c>
      <c r="E614" s="257">
        <v>-1.5115540000000001</v>
      </c>
      <c r="F614" s="459">
        <v>1</v>
      </c>
      <c r="G614" s="459">
        <v>1</v>
      </c>
      <c r="H614" s="258">
        <v>85.4</v>
      </c>
      <c r="I614" s="259">
        <f>SUM(H614/'Search &amp; Variables'!$E$30)</f>
        <v>1.897777777777778</v>
      </c>
      <c r="J614" s="259">
        <f t="shared" si="116"/>
        <v>3.795555555555556</v>
      </c>
      <c r="K614" s="259">
        <f t="shared" si="117"/>
        <v>0.42172839506172843</v>
      </c>
      <c r="L614" s="226">
        <f t="shared" si="119"/>
        <v>0</v>
      </c>
      <c r="M614" s="257"/>
      <c r="N614" s="226">
        <f>SUM(H614*'Outside M25 '!$J$30+'Outside M25 '!$J$34+'Postcodes tariff'!L614)</f>
        <v>163.53515529814817</v>
      </c>
      <c r="O614" s="226">
        <f>SUM(H614*'Outside M25 '!$K$30+'Outside M25 '!$K$34+'Postcodes tariff'!L614)</f>
        <v>179.90091418271604</v>
      </c>
      <c r="P614" s="226">
        <f>SUM(H614*'Outside M25 '!$L$30+'Outside M25 '!$L$34+'Postcodes tariff'!L614)</f>
        <v>198.37946301876548</v>
      </c>
      <c r="Q614" s="261">
        <f>SUM(H614*'Outside M25 '!$M$30+'Outside M25 '!$M$34+'Postcodes tariff'!L614)</f>
        <v>214.75846158148153</v>
      </c>
      <c r="R614" s="336"/>
      <c r="S614" s="336"/>
    </row>
    <row r="615" spans="1:19" s="263" customFormat="1" x14ac:dyDescent="0.25">
      <c r="A615" s="254" t="s">
        <v>2932</v>
      </c>
      <c r="B615" s="255"/>
      <c r="C615" s="256" t="s">
        <v>544</v>
      </c>
      <c r="D615" s="257">
        <v>52.305753000000003</v>
      </c>
      <c r="E615" s="257">
        <v>-1.5240640000000001</v>
      </c>
      <c r="F615" s="459">
        <v>1</v>
      </c>
      <c r="G615" s="459">
        <v>1</v>
      </c>
      <c r="H615" s="258">
        <v>87.4</v>
      </c>
      <c r="I615" s="259">
        <f>SUM(H615/'Search &amp; Variables'!$E$30)</f>
        <v>1.9422222222222223</v>
      </c>
      <c r="J615" s="259">
        <f t="shared" si="116"/>
        <v>3.8844444444444446</v>
      </c>
      <c r="K615" s="259">
        <f t="shared" si="117"/>
        <v>0.43160493827160495</v>
      </c>
      <c r="L615" s="226">
        <f t="shared" si="119"/>
        <v>0</v>
      </c>
      <c r="M615" s="257"/>
      <c r="N615" s="226">
        <f>SUM(H615*'Outside M25 '!$J$30+'Outside M25 '!$J$34+'Postcodes tariff'!L615)</f>
        <v>166.67698625826213</v>
      </c>
      <c r="O615" s="226">
        <f>SUM(H615*'Outside M25 '!$K$30+'Outside M25 '!$K$34+'Postcodes tariff'!L615)</f>
        <v>183.38296078480531</v>
      </c>
      <c r="P615" s="226">
        <f>SUM(H615*'Outside M25 '!$L$30+'Outside M25 '!$L$34+'Postcodes tariff'!L615)</f>
        <v>202.23351423320042</v>
      </c>
      <c r="Q615" s="261">
        <f>SUM(H615*'Outside M25 '!$M$30+'Outside M25 '!$M$34+'Postcodes tariff'!L615)</f>
        <v>218.9603468749288</v>
      </c>
      <c r="R615" s="336"/>
      <c r="S615" s="336"/>
    </row>
    <row r="616" spans="1:19" s="263" customFormat="1" x14ac:dyDescent="0.25">
      <c r="A616" s="254" t="s">
        <v>2932</v>
      </c>
      <c r="B616" s="255"/>
      <c r="C616" s="256" t="s">
        <v>545</v>
      </c>
      <c r="D616" s="257">
        <v>52.262405999999999</v>
      </c>
      <c r="E616" s="257">
        <v>-1.49152</v>
      </c>
      <c r="F616" s="459">
        <v>1</v>
      </c>
      <c r="G616" s="459">
        <v>1</v>
      </c>
      <c r="H616" s="258">
        <v>80.7</v>
      </c>
      <c r="I616" s="259">
        <f>SUM(H616/'Search &amp; Variables'!$E$30)</f>
        <v>1.7933333333333334</v>
      </c>
      <c r="J616" s="259">
        <f t="shared" si="116"/>
        <v>3.5866666666666669</v>
      </c>
      <c r="K616" s="259">
        <f t="shared" si="117"/>
        <v>0.39851851851851855</v>
      </c>
      <c r="L616" s="226">
        <f t="shared" si="119"/>
        <v>0</v>
      </c>
      <c r="M616" s="257"/>
      <c r="N616" s="226">
        <f>SUM(H616*'Outside M25 '!$J$30+'Outside M25 '!$J$34+'Postcodes tariff'!L616)</f>
        <v>156.15185254188034</v>
      </c>
      <c r="O616" s="226">
        <f>SUM(H616*'Outside M25 '!$K$30+'Outside M25 '!$K$34+'Postcodes tariff'!L616)</f>
        <v>171.71810466780627</v>
      </c>
      <c r="P616" s="226">
        <f>SUM(H616*'Outside M25 '!$L$30+'Outside M25 '!$L$34+'Postcodes tariff'!L616)</f>
        <v>189.32244266484335</v>
      </c>
      <c r="Q616" s="261">
        <f>SUM(H616*'Outside M25 '!$M$30+'Outside M25 '!$M$34+'Postcodes tariff'!L616)</f>
        <v>204.88403114188037</v>
      </c>
      <c r="R616" s="336"/>
      <c r="S616" s="336"/>
    </row>
    <row r="617" spans="1:19" s="263" customFormat="1" x14ac:dyDescent="0.25">
      <c r="A617" s="254" t="s">
        <v>2932</v>
      </c>
      <c r="B617" s="93" t="s">
        <v>3680</v>
      </c>
      <c r="C617" s="256" t="s">
        <v>546</v>
      </c>
      <c r="D617" s="257">
        <v>52.277188000000002</v>
      </c>
      <c r="E617" s="257">
        <v>-1.5733539999999999</v>
      </c>
      <c r="F617" s="459">
        <v>1</v>
      </c>
      <c r="G617" s="459">
        <v>1</v>
      </c>
      <c r="H617" s="258">
        <v>84.2</v>
      </c>
      <c r="I617" s="259">
        <f>SUM(H617/'Search &amp; Variables'!$E$30)</f>
        <v>1.8711111111111112</v>
      </c>
      <c r="J617" s="259">
        <f t="shared" si="116"/>
        <v>3.7422222222222223</v>
      </c>
      <c r="K617" s="259">
        <f t="shared" si="117"/>
        <v>0.41580246913580249</v>
      </c>
      <c r="L617" s="226">
        <f t="shared" si="119"/>
        <v>0</v>
      </c>
      <c r="M617" s="257"/>
      <c r="N617" s="226">
        <f>SUM(H617*'Outside M25 '!$J$30+'Outside M25 '!$J$34+'Postcodes tariff'!L617)</f>
        <v>161.65005672207977</v>
      </c>
      <c r="O617" s="226">
        <f>SUM(H617*'Outside M25 '!$K$30+'Outside M25 '!$K$34+'Postcodes tariff'!L617)</f>
        <v>177.81168622146248</v>
      </c>
      <c r="P617" s="226">
        <f>SUM(H617*'Outside M25 '!$L$30+'Outside M25 '!$L$34+'Postcodes tariff'!L617)</f>
        <v>196.06703229010449</v>
      </c>
      <c r="Q617" s="261">
        <f>SUM(H617*'Outside M25 '!$M$30+'Outside M25 '!$M$34+'Postcodes tariff'!L617)</f>
        <v>212.23733040541316</v>
      </c>
      <c r="R617" s="336"/>
      <c r="S617" s="336"/>
    </row>
    <row r="618" spans="1:19" s="263" customFormat="1" x14ac:dyDescent="0.25">
      <c r="A618" s="254" t="s">
        <v>2932</v>
      </c>
      <c r="B618" s="255" t="s">
        <v>3676</v>
      </c>
      <c r="C618" s="256" t="s">
        <v>547</v>
      </c>
      <c r="D618" s="257">
        <v>52.212099000000002</v>
      </c>
      <c r="E618" s="257">
        <v>-1.5782320000000001</v>
      </c>
      <c r="F618" s="459">
        <v>1</v>
      </c>
      <c r="G618" s="459">
        <v>1</v>
      </c>
      <c r="H618" s="258">
        <v>84.6</v>
      </c>
      <c r="I618" s="259">
        <f>SUM(H618/'Search &amp; Variables'!$E$30)</f>
        <v>1.88</v>
      </c>
      <c r="J618" s="259">
        <f t="shared" si="116"/>
        <v>3.76</v>
      </c>
      <c r="K618" s="259">
        <f t="shared" si="117"/>
        <v>0.41777777777777775</v>
      </c>
      <c r="L618" s="226">
        <f t="shared" si="119"/>
        <v>0</v>
      </c>
      <c r="M618" s="257"/>
      <c r="N618" s="226">
        <f>SUM(H618*'Outside M25 '!$J$30+'Outside M25 '!$J$34+'Postcodes tariff'!L618)</f>
        <v>162.27842291410255</v>
      </c>
      <c r="O618" s="226">
        <f>SUM(H618*'Outside M25 '!$K$30+'Outside M25 '!$K$34+'Postcodes tariff'!L618)</f>
        <v>178.50809554188032</v>
      </c>
      <c r="P618" s="226">
        <f>SUM(H618*'Outside M25 '!$L$30+'Outside M25 '!$L$34+'Postcodes tariff'!L618)</f>
        <v>196.83784253299146</v>
      </c>
      <c r="Q618" s="261">
        <f>SUM(H618*'Outside M25 '!$M$30+'Outside M25 '!$M$34+'Postcodes tariff'!L618)</f>
        <v>213.07770746410256</v>
      </c>
      <c r="R618" s="336"/>
      <c r="S618" s="336"/>
    </row>
    <row r="619" spans="1:19" s="263" customFormat="1" x14ac:dyDescent="0.25">
      <c r="A619" s="254" t="s">
        <v>2932</v>
      </c>
      <c r="B619" s="255"/>
      <c r="C619" s="256" t="s">
        <v>548</v>
      </c>
      <c r="D619" s="257">
        <v>52.084183000000003</v>
      </c>
      <c r="E619" s="257">
        <v>-1.62625</v>
      </c>
      <c r="F619" s="459">
        <v>1</v>
      </c>
      <c r="G619" s="459">
        <v>1</v>
      </c>
      <c r="H619" s="258">
        <v>73</v>
      </c>
      <c r="I619" s="259">
        <f>SUM(H619/'Search &amp; Variables'!$E$30)</f>
        <v>1.6222222222222222</v>
      </c>
      <c r="J619" s="259">
        <f t="shared" si="116"/>
        <v>3.2444444444444445</v>
      </c>
      <c r="K619" s="259">
        <f t="shared" si="117"/>
        <v>0.36049382716049383</v>
      </c>
      <c r="L619" s="226">
        <f t="shared" si="119"/>
        <v>0</v>
      </c>
      <c r="M619" s="257"/>
      <c r="N619" s="226">
        <f>SUM(H619*'Outside M25 '!$J$30+'Outside M25 '!$J$34+'Postcodes tariff'!L619)</f>
        <v>144.0558033454416</v>
      </c>
      <c r="O619" s="226">
        <f>SUM(H619*'Outside M25 '!$K$30+'Outside M25 '!$K$34+'Postcodes tariff'!L619)</f>
        <v>158.31222524976258</v>
      </c>
      <c r="P619" s="226">
        <f>SUM(H619*'Outside M25 '!$L$30+'Outside M25 '!$L$34+'Postcodes tariff'!L619)</f>
        <v>174.48434548926878</v>
      </c>
      <c r="Q619" s="261">
        <f>SUM(H619*'Outside M25 '!$M$30+'Outside M25 '!$M$34+'Postcodes tariff'!L619)</f>
        <v>188.7067727621083</v>
      </c>
      <c r="R619" s="336"/>
      <c r="S619" s="336"/>
    </row>
    <row r="620" spans="1:19" s="263" customFormat="1" x14ac:dyDescent="0.25">
      <c r="A620" s="254" t="s">
        <v>2932</v>
      </c>
      <c r="B620" s="255"/>
      <c r="C620" s="256" t="s">
        <v>549</v>
      </c>
      <c r="D620" s="257">
        <v>52.180784000000003</v>
      </c>
      <c r="E620" s="257">
        <v>-1.7084630000000001</v>
      </c>
      <c r="F620" s="459">
        <v>1</v>
      </c>
      <c r="G620" s="459">
        <v>1</v>
      </c>
      <c r="H620" s="258">
        <v>92.5</v>
      </c>
      <c r="I620" s="259">
        <f>SUM(H620/'Search &amp; Variables'!$E$30)</f>
        <v>2.0555555555555554</v>
      </c>
      <c r="J620" s="259">
        <f t="shared" si="116"/>
        <v>4.1111111111111107</v>
      </c>
      <c r="K620" s="259">
        <f t="shared" si="117"/>
        <v>0.4567901234567901</v>
      </c>
      <c r="L620" s="226">
        <f t="shared" si="119"/>
        <v>0</v>
      </c>
      <c r="M620" s="257"/>
      <c r="N620" s="226">
        <f>SUM(H620*'Outside M25 '!$J$30+'Outside M25 '!$J$34+'Postcodes tariff'!L620)</f>
        <v>174.68865520655271</v>
      </c>
      <c r="O620" s="226">
        <f>SUM(H620*'Outside M25 '!$K$30+'Outside M25 '!$K$34+'Postcodes tariff'!L620)</f>
        <v>192.26217962013294</v>
      </c>
      <c r="P620" s="226">
        <f>SUM(H620*'Outside M25 '!$L$30+'Outside M25 '!$L$34+'Postcodes tariff'!L620)</f>
        <v>212.06134483000952</v>
      </c>
      <c r="Q620" s="261">
        <f>SUM(H620*'Outside M25 '!$M$30+'Outside M25 '!$M$34+'Postcodes tariff'!L620)</f>
        <v>229.67515437321941</v>
      </c>
      <c r="R620" s="336"/>
      <c r="S620" s="336"/>
    </row>
    <row r="621" spans="1:19" s="263" customFormat="1" x14ac:dyDescent="0.25">
      <c r="A621" s="254" t="s">
        <v>2932</v>
      </c>
      <c r="B621" s="255" t="s">
        <v>3547</v>
      </c>
      <c r="C621" s="256" t="s">
        <v>550</v>
      </c>
      <c r="D621" s="257">
        <v>52.390338999999997</v>
      </c>
      <c r="E621" s="257">
        <v>-1.5606599999999999</v>
      </c>
      <c r="F621" s="459">
        <v>1</v>
      </c>
      <c r="G621" s="459">
        <v>1</v>
      </c>
      <c r="H621" s="258">
        <v>95.2</v>
      </c>
      <c r="I621" s="259">
        <f>SUM(H621/'Search &amp; Variables'!$E$30)</f>
        <v>2.1155555555555554</v>
      </c>
      <c r="J621" s="259">
        <f t="shared" si="116"/>
        <v>4.2311111111111108</v>
      </c>
      <c r="K621" s="259">
        <f t="shared" si="117"/>
        <v>0.47012345679012341</v>
      </c>
      <c r="L621" s="226">
        <f t="shared" si="119"/>
        <v>0</v>
      </c>
      <c r="M621" s="257"/>
      <c r="N621" s="226">
        <f>SUM(H621*'Outside M25 '!$J$30+'Outside M25 '!$J$34+'Postcodes tariff'!L621)</f>
        <v>178.93012700270657</v>
      </c>
      <c r="O621" s="226">
        <f>SUM(H621*'Outside M25 '!$K$30+'Outside M25 '!$K$34+'Postcodes tariff'!L621)</f>
        <v>196.96294253295346</v>
      </c>
      <c r="P621" s="226">
        <f>SUM(H621*'Outside M25 '!$L$30+'Outside M25 '!$L$34+'Postcodes tariff'!L621)</f>
        <v>217.26431396949673</v>
      </c>
      <c r="Q621" s="261">
        <f>SUM(H621*'Outside M25 '!$M$30+'Outside M25 '!$M$34+'Postcodes tariff'!L621)</f>
        <v>235.34769951937324</v>
      </c>
      <c r="R621" s="336"/>
      <c r="S621" s="336"/>
    </row>
    <row r="622" spans="1:19" s="263" customFormat="1" x14ac:dyDescent="0.25">
      <c r="A622" s="254" t="s">
        <v>2932</v>
      </c>
      <c r="B622" s="255"/>
      <c r="C622" s="256" t="s">
        <v>551</v>
      </c>
      <c r="D622" s="257">
        <v>52.225299999999997</v>
      </c>
      <c r="E622" s="257">
        <v>-1.358965</v>
      </c>
      <c r="F622" s="459">
        <v>1</v>
      </c>
      <c r="G622" s="459">
        <v>1</v>
      </c>
      <c r="H622" s="258">
        <v>78.3</v>
      </c>
      <c r="I622" s="259">
        <f>SUM(H622/'Search &amp; Variables'!$E$30)</f>
        <v>1.74</v>
      </c>
      <c r="J622" s="259">
        <f t="shared" si="116"/>
        <v>3.48</v>
      </c>
      <c r="K622" s="259">
        <f t="shared" si="117"/>
        <v>0.38666666666666666</v>
      </c>
      <c r="L622" s="226">
        <f t="shared" si="119"/>
        <v>0</v>
      </c>
      <c r="M622" s="257"/>
      <c r="N622" s="226">
        <f>SUM(H622*'Outside M25 '!$J$30+'Outside M25 '!$J$34+'Postcodes tariff'!L622)</f>
        <v>152.38165538974357</v>
      </c>
      <c r="O622" s="226">
        <f>SUM(H622*'Outside M25 '!$K$30+'Outside M25 '!$K$34+'Postcodes tariff'!L622)</f>
        <v>167.53964874529913</v>
      </c>
      <c r="P622" s="226">
        <f>SUM(H622*'Outside M25 '!$L$30+'Outside M25 '!$L$34+'Postcodes tariff'!L622)</f>
        <v>184.69758120752138</v>
      </c>
      <c r="Q622" s="261">
        <f>SUM(H622*'Outside M25 '!$M$30+'Outside M25 '!$M$34+'Postcodes tariff'!L622)</f>
        <v>199.84176878974358</v>
      </c>
      <c r="R622" s="336"/>
      <c r="S622" s="336"/>
    </row>
    <row r="623" spans="1:19" s="263" customFormat="1" x14ac:dyDescent="0.25">
      <c r="A623" s="254" t="s">
        <v>2932</v>
      </c>
      <c r="B623" s="255"/>
      <c r="C623" s="256" t="s">
        <v>552</v>
      </c>
      <c r="D623" s="257">
        <v>52.424185999999999</v>
      </c>
      <c r="E623" s="257">
        <v>-1.562449</v>
      </c>
      <c r="F623" s="459">
        <v>1</v>
      </c>
      <c r="G623" s="459">
        <v>1</v>
      </c>
      <c r="H623" s="258">
        <v>99.1</v>
      </c>
      <c r="I623" s="259">
        <f>SUM(H623/'Search &amp; Variables'!$E$30)</f>
        <v>2.2022222222222223</v>
      </c>
      <c r="J623" s="259">
        <f t="shared" si="116"/>
        <v>4.4044444444444446</v>
      </c>
      <c r="K623" s="259">
        <f t="shared" si="117"/>
        <v>0.48938271604938272</v>
      </c>
      <c r="L623" s="226">
        <f t="shared" si="119"/>
        <v>0</v>
      </c>
      <c r="M623" s="257"/>
      <c r="N623" s="226">
        <f>SUM(H623*'Outside M25 '!$J$30+'Outside M25 '!$J$34+'Postcodes tariff'!L623)</f>
        <v>185.05669737492877</v>
      </c>
      <c r="O623" s="226">
        <f>SUM(H623*'Outside M25 '!$K$30+'Outside M25 '!$K$34+'Postcodes tariff'!L623)</f>
        <v>203.75293340702751</v>
      </c>
      <c r="P623" s="226">
        <f>SUM(H623*'Outside M25 '!$L$30+'Outside M25 '!$L$34+'Postcodes tariff'!L623)</f>
        <v>224.77971383764483</v>
      </c>
      <c r="Q623" s="261">
        <f>SUM(H623*'Outside M25 '!$M$30+'Outside M25 '!$M$34+'Postcodes tariff'!L623)</f>
        <v>243.54137584159548</v>
      </c>
      <c r="R623" s="336"/>
      <c r="S623" s="336"/>
    </row>
    <row r="624" spans="1:19" s="263" customFormat="1" x14ac:dyDescent="0.25">
      <c r="A624" s="254" t="s">
        <v>2932</v>
      </c>
      <c r="B624" s="255"/>
      <c r="C624" s="256" t="s">
        <v>553</v>
      </c>
      <c r="D624" s="257">
        <v>52.439743</v>
      </c>
      <c r="E624" s="257">
        <v>-1.507503</v>
      </c>
      <c r="F624" s="459">
        <v>1</v>
      </c>
      <c r="G624" s="459">
        <v>1</v>
      </c>
      <c r="H624" s="258">
        <v>101.9</v>
      </c>
      <c r="I624" s="259">
        <f>SUM(H624/'Search &amp; Variables'!$E$30)</f>
        <v>2.2644444444444445</v>
      </c>
      <c r="J624" s="259">
        <f t="shared" si="116"/>
        <v>4.528888888888889</v>
      </c>
      <c r="K624" s="259">
        <f t="shared" si="117"/>
        <v>0.50320987654320992</v>
      </c>
      <c r="L624" s="226">
        <f t="shared" si="119"/>
        <v>0</v>
      </c>
      <c r="M624" s="257"/>
      <c r="N624" s="226">
        <f>SUM(H624*'Outside M25 '!$J$30+'Outside M25 '!$J$34+'Postcodes tariff'!L624)</f>
        <v>189.45526071908833</v>
      </c>
      <c r="O624" s="226">
        <f>SUM(H624*'Outside M25 '!$K$30+'Outside M25 '!$K$34+'Postcodes tariff'!L624)</f>
        <v>208.62779864995252</v>
      </c>
      <c r="P624" s="226">
        <f>SUM(H624*'Outside M25 '!$L$30+'Outside M25 '!$L$34+'Postcodes tariff'!L624)</f>
        <v>230.1753855378538</v>
      </c>
      <c r="Q624" s="261">
        <f>SUM(H624*'Outside M25 '!$M$30+'Outside M25 '!$M$34+'Postcodes tariff'!L624)</f>
        <v>249.42401525242167</v>
      </c>
      <c r="R624" s="336"/>
      <c r="S624" s="336"/>
    </row>
    <row r="625" spans="1:19" s="263" customFormat="1" x14ac:dyDescent="0.25">
      <c r="A625" s="254" t="s">
        <v>2932</v>
      </c>
      <c r="B625" s="255"/>
      <c r="C625" s="256" t="s">
        <v>554</v>
      </c>
      <c r="D625" s="257">
        <v>52.446238999999998</v>
      </c>
      <c r="E625" s="257">
        <v>-1.5149809999999999</v>
      </c>
      <c r="F625" s="459">
        <v>1</v>
      </c>
      <c r="G625" s="459">
        <v>1</v>
      </c>
      <c r="H625" s="258">
        <v>101.7</v>
      </c>
      <c r="I625" s="259">
        <f>SUM(H625/'Search &amp; Variables'!$E$30)</f>
        <v>2.2600000000000002</v>
      </c>
      <c r="J625" s="259">
        <f t="shared" si="116"/>
        <v>4.5200000000000005</v>
      </c>
      <c r="K625" s="259">
        <f t="shared" si="117"/>
        <v>0.50222222222222224</v>
      </c>
      <c r="L625" s="226">
        <f t="shared" si="119"/>
        <v>0</v>
      </c>
      <c r="M625" s="257"/>
      <c r="N625" s="226">
        <f>SUM(H625*'Outside M25 '!$J$30+'Outside M25 '!$J$34+'Postcodes tariff'!L625)</f>
        <v>189.14107762307694</v>
      </c>
      <c r="O625" s="226">
        <f>SUM(H625*'Outside M25 '!$K$30+'Outside M25 '!$K$34+'Postcodes tariff'!L625)</f>
        <v>208.27959398974357</v>
      </c>
      <c r="P625" s="226">
        <f>SUM(H625*'Outside M25 '!$L$30+'Outside M25 '!$L$34+'Postcodes tariff'!L625)</f>
        <v>229.78998041641029</v>
      </c>
      <c r="Q625" s="261">
        <f>SUM(H625*'Outside M25 '!$M$30+'Outside M25 '!$M$34+'Postcodes tariff'!L625)</f>
        <v>249.00382672307694</v>
      </c>
      <c r="R625" s="336"/>
      <c r="S625" s="336"/>
    </row>
    <row r="626" spans="1:19" s="263" customFormat="1" x14ac:dyDescent="0.25">
      <c r="A626" s="254" t="s">
        <v>2932</v>
      </c>
      <c r="B626" s="255"/>
      <c r="C626" s="256" t="s">
        <v>555</v>
      </c>
      <c r="D626" s="257">
        <v>52.360500000000002</v>
      </c>
      <c r="E626" s="257">
        <v>-1.5256449999999999</v>
      </c>
      <c r="F626" s="459">
        <v>1</v>
      </c>
      <c r="G626" s="459">
        <v>1</v>
      </c>
      <c r="H626" s="258">
        <v>92.6</v>
      </c>
      <c r="I626" s="259">
        <f>SUM(H626/'Search &amp; Variables'!$E$30)</f>
        <v>2.0577777777777775</v>
      </c>
      <c r="J626" s="259">
        <f t="shared" si="116"/>
        <v>4.115555555555555</v>
      </c>
      <c r="K626" s="259">
        <f t="shared" si="117"/>
        <v>0.45728395061728389</v>
      </c>
      <c r="L626" s="226">
        <f t="shared" si="119"/>
        <v>0</v>
      </c>
      <c r="M626" s="257"/>
      <c r="N626" s="226">
        <f>SUM(H626*'Outside M25 '!$J$30+'Outside M25 '!$J$34+'Postcodes tariff'!L626)</f>
        <v>174.84574675455841</v>
      </c>
      <c r="O626" s="226">
        <f>SUM(H626*'Outside M25 '!$K$30+'Outside M25 '!$K$34+'Postcodes tariff'!L626)</f>
        <v>192.4362819502374</v>
      </c>
      <c r="P626" s="226">
        <f>SUM(H626*'Outside M25 '!$L$30+'Outside M25 '!$L$34+'Postcodes tariff'!L626)</f>
        <v>212.25404739073127</v>
      </c>
      <c r="Q626" s="261">
        <f>SUM(H626*'Outside M25 '!$M$30+'Outside M25 '!$M$34+'Postcodes tariff'!L626)</f>
        <v>229.88524863789178</v>
      </c>
      <c r="R626" s="336"/>
      <c r="S626" s="336"/>
    </row>
    <row r="627" spans="1:19" s="263" customFormat="1" x14ac:dyDescent="0.25">
      <c r="A627" s="254" t="s">
        <v>2932</v>
      </c>
      <c r="B627" s="255"/>
      <c r="C627" s="256" t="s">
        <v>556</v>
      </c>
      <c r="D627" s="256">
        <v>52.601776999999998</v>
      </c>
      <c r="E627" s="256">
        <v>-1.57812</v>
      </c>
      <c r="F627" s="460">
        <v>1</v>
      </c>
      <c r="G627" s="460">
        <v>1</v>
      </c>
      <c r="H627" s="264">
        <v>108.6</v>
      </c>
      <c r="I627" s="265">
        <f>SUM(H627/'Search &amp; Variables'!$E$30)</f>
        <v>2.4133333333333331</v>
      </c>
      <c r="J627" s="265">
        <f t="shared" si="116"/>
        <v>4.8266666666666662</v>
      </c>
      <c r="K627" s="265">
        <f t="shared" si="117"/>
        <v>0.53629629629629627</v>
      </c>
      <c r="L627" s="266">
        <f t="shared" si="119"/>
        <v>0</v>
      </c>
      <c r="M627" s="256"/>
      <c r="N627" s="266">
        <f>SUM(H627*'Outside M25 '!$J$30+'Outside M25 '!$J$34+'Postcodes tariff'!L627)</f>
        <v>199.98039443547009</v>
      </c>
      <c r="O627" s="266">
        <f>SUM(H627*'Outside M25 '!$K$30+'Outside M25 '!$K$34+'Postcodes tariff'!L627)</f>
        <v>220.29265476695156</v>
      </c>
      <c r="P627" s="266">
        <f>SUM(H627*'Outside M25 '!$L$30+'Outside M25 '!$L$34+'Postcodes tariff'!L627)</f>
        <v>243.08645710621084</v>
      </c>
      <c r="Q627" s="268">
        <f>SUM(H627*'Outside M25 '!$M$30+'Outside M25 '!$M$34+'Postcodes tariff'!L627)</f>
        <v>263.5003309854701</v>
      </c>
      <c r="R627" s="336"/>
      <c r="S627" s="336"/>
    </row>
    <row r="628" spans="1:19" s="263" customFormat="1" x14ac:dyDescent="0.25">
      <c r="A628" s="254"/>
      <c r="B628" s="255"/>
      <c r="C628" s="256"/>
      <c r="D628" s="256"/>
      <c r="E628" s="256"/>
      <c r="F628" s="460"/>
      <c r="G628" s="460"/>
      <c r="H628" s="264"/>
      <c r="I628" s="265"/>
      <c r="J628" s="265"/>
      <c r="K628" s="265"/>
      <c r="L628" s="266"/>
      <c r="M628" s="256"/>
      <c r="N628" s="266"/>
      <c r="O628" s="266"/>
      <c r="P628" s="266"/>
      <c r="Q628" s="268"/>
      <c r="R628" s="336"/>
      <c r="S628" s="336"/>
    </row>
    <row r="629" spans="1:19" s="243" customFormat="1" ht="16.5" thickBot="1" x14ac:dyDescent="0.3">
      <c r="A629" s="269" t="s">
        <v>2994</v>
      </c>
      <c r="B629" s="270"/>
      <c r="C629" s="270"/>
      <c r="D629" s="270"/>
      <c r="E629" s="270"/>
      <c r="F629" s="461"/>
      <c r="G629" s="461"/>
      <c r="H629" s="271">
        <f>AVERAGE(H604:H628)</f>
        <v>93.283333333333317</v>
      </c>
      <c r="I629" s="271">
        <f>AVERAGE(I604:I628)</f>
        <v>2.0729629629629631</v>
      </c>
      <c r="J629" s="271">
        <f>AVERAGE(J604:J628)</f>
        <v>4.1459259259259262</v>
      </c>
      <c r="K629" s="271">
        <f>AVERAGE(K604:K628)</f>
        <v>0.46065843621399177</v>
      </c>
      <c r="L629" s="272"/>
      <c r="M629" s="270"/>
      <c r="N629" s="274">
        <f>AVERAGE(N604:N628)</f>
        <v>175.91920566593069</v>
      </c>
      <c r="O629" s="274">
        <f>AVERAGE(O604:O628)</f>
        <v>193.62598120595121</v>
      </c>
      <c r="P629" s="274">
        <f>AVERAGE(P604:P628)</f>
        <v>213.57084822232991</v>
      </c>
      <c r="Q629" s="275">
        <f>AVERAGE(Q604:Q628)</f>
        <v>231.32089277981956</v>
      </c>
      <c r="R629" s="330"/>
      <c r="S629" s="330"/>
    </row>
    <row r="630" spans="1:19" s="263" customFormat="1" ht="16.5" thickBot="1" x14ac:dyDescent="0.3">
      <c r="A630" s="243"/>
      <c r="B630" s="243"/>
      <c r="F630" s="462"/>
      <c r="G630" s="462"/>
      <c r="H630" s="276"/>
      <c r="I630" s="277"/>
      <c r="J630" s="277"/>
      <c r="K630" s="277"/>
      <c r="L630" s="262"/>
      <c r="N630" s="262"/>
      <c r="O630" s="262"/>
      <c r="P630" s="262"/>
      <c r="Q630" s="262"/>
      <c r="R630" s="336"/>
      <c r="S630" s="336"/>
    </row>
    <row r="631" spans="1:19" s="243" customFormat="1" x14ac:dyDescent="0.25">
      <c r="A631" s="246" t="s">
        <v>2934</v>
      </c>
      <c r="B631" s="247" t="s">
        <v>3656</v>
      </c>
      <c r="C631" s="247" t="s">
        <v>557</v>
      </c>
      <c r="D631" s="247">
        <v>53.112178</v>
      </c>
      <c r="E631" s="247">
        <v>-2.416255</v>
      </c>
      <c r="F631" s="458">
        <v>1</v>
      </c>
      <c r="G631" s="458">
        <v>1</v>
      </c>
      <c r="H631" s="248">
        <v>167.9</v>
      </c>
      <c r="I631" s="249">
        <f>SUM(H631/'Search &amp; Variables'!$E$30)</f>
        <v>3.7311111111111113</v>
      </c>
      <c r="J631" s="249">
        <f t="shared" ref="J631:J642" si="120">SUM(I631*2)</f>
        <v>7.4622222222222225</v>
      </c>
      <c r="K631" s="249">
        <f t="shared" ref="K631:K642" si="121">SUM(J631/9)</f>
        <v>0.82913580246913587</v>
      </c>
      <c r="L631" s="252">
        <f t="shared" ref="L631:L632" si="122">IF(J631 &gt; 14,120,0)</f>
        <v>0</v>
      </c>
      <c r="M631" s="247"/>
      <c r="N631" s="252">
        <f>SUM(H631*'Outside M25 '!$J$30+'Outside M25 '!$J$34+'Postcodes tariff'!L631)</f>
        <v>293.135682402849</v>
      </c>
      <c r="O631" s="252">
        <f>SUM(H631*'Outside M25 '!$K$30+'Outside M25 '!$K$34+'Postcodes tariff'!L631)</f>
        <v>323.53533651889842</v>
      </c>
      <c r="P631" s="252">
        <f>SUM(H631*'Outside M25 '!$L$30+'Outside M25 '!$L$34+'Postcodes tariff'!L631)</f>
        <v>357.35907561420703</v>
      </c>
      <c r="Q631" s="253">
        <f>SUM(H631*'Outside M25 '!$M$30+'Outside M25 '!$M$34+'Postcodes tariff'!L631)</f>
        <v>388.08622993618235</v>
      </c>
      <c r="R631" s="330"/>
      <c r="S631" s="330"/>
    </row>
    <row r="632" spans="1:19" s="263" customFormat="1" x14ac:dyDescent="0.25">
      <c r="A632" s="254" t="s">
        <v>2934</v>
      </c>
      <c r="B632" s="255"/>
      <c r="C632" s="256" t="s">
        <v>558</v>
      </c>
      <c r="D632" s="257">
        <v>53.187691000000001</v>
      </c>
      <c r="E632" s="257">
        <v>-2.449316</v>
      </c>
      <c r="F632" s="459">
        <v>1</v>
      </c>
      <c r="G632" s="459">
        <v>1</v>
      </c>
      <c r="H632" s="258">
        <v>174.3</v>
      </c>
      <c r="I632" s="259">
        <f>SUM(H632/'Search &amp; Variables'!$E$30)</f>
        <v>3.8733333333333335</v>
      </c>
      <c r="J632" s="259">
        <f t="shared" si="120"/>
        <v>7.746666666666667</v>
      </c>
      <c r="K632" s="259">
        <f t="shared" si="121"/>
        <v>0.86074074074074081</v>
      </c>
      <c r="L632" s="226">
        <f t="shared" si="122"/>
        <v>0</v>
      </c>
      <c r="M632" s="257"/>
      <c r="N632" s="226">
        <f>SUM(H632*'Outside M25 '!$J$30+'Outside M25 '!$J$34+'Postcodes tariff'!L632)</f>
        <v>303.18954147521367</v>
      </c>
      <c r="O632" s="226">
        <f>SUM(H632*'Outside M25 '!$K$30+'Outside M25 '!$K$34+'Postcodes tariff'!L632)</f>
        <v>334.67788564558407</v>
      </c>
      <c r="P632" s="226">
        <f>SUM(H632*'Outside M25 '!$L$30+'Outside M25 '!$L$34+'Postcodes tariff'!L632)</f>
        <v>369.69203950039889</v>
      </c>
      <c r="Q632" s="261">
        <f>SUM(H632*'Outside M25 '!$M$30+'Outside M25 '!$M$34+'Postcodes tariff'!L632)</f>
        <v>401.53226287521375</v>
      </c>
      <c r="R632" s="336"/>
      <c r="S632" s="336"/>
    </row>
    <row r="633" spans="1:19" s="263" customFormat="1" x14ac:dyDescent="0.25">
      <c r="A633" s="254" t="s">
        <v>2934</v>
      </c>
      <c r="B633" s="255"/>
      <c r="C633" s="256" t="s">
        <v>559</v>
      </c>
      <c r="D633" s="257">
        <v>53.146503000000003</v>
      </c>
      <c r="E633" s="257">
        <v>-2.354374</v>
      </c>
      <c r="F633" s="459">
        <v>1</v>
      </c>
      <c r="G633" s="459">
        <v>1</v>
      </c>
      <c r="H633" s="258">
        <v>169.1</v>
      </c>
      <c r="I633" s="259">
        <f>SUM(H633/'Search &amp; Variables'!$E$30)</f>
        <v>3.7577777777777777</v>
      </c>
      <c r="J633" s="259">
        <f t="shared" si="120"/>
        <v>7.5155555555555553</v>
      </c>
      <c r="K633" s="259">
        <f t="shared" si="121"/>
        <v>0.83506172839506165</v>
      </c>
      <c r="L633" s="226">
        <f t="shared" ref="L633:L642" si="123">IF(J633 &gt; 14,120,0)</f>
        <v>0</v>
      </c>
      <c r="M633" s="257"/>
      <c r="N633" s="226">
        <f>SUM(H633*'Outside M25 '!$J$30+'Outside M25 '!$J$34+'Postcodes tariff'!L633)</f>
        <v>295.02078097891734</v>
      </c>
      <c r="O633" s="226">
        <f>SUM(H633*'Outside M25 '!$K$30+'Outside M25 '!$K$34+'Postcodes tariff'!L633)</f>
        <v>325.62456448015195</v>
      </c>
      <c r="P633" s="226">
        <f>SUM(H633*'Outside M25 '!$L$30+'Outside M25 '!$L$34+'Postcodes tariff'!L633)</f>
        <v>359.67150634286799</v>
      </c>
      <c r="Q633" s="261">
        <f>SUM(H633*'Outside M25 '!$M$30+'Outside M25 '!$M$34+'Postcodes tariff'!L633)</f>
        <v>390.60736111225071</v>
      </c>
      <c r="R633" s="336"/>
      <c r="S633" s="336"/>
    </row>
    <row r="634" spans="1:19" s="263" customFormat="1" x14ac:dyDescent="0.25">
      <c r="A634" s="254" t="s">
        <v>2934</v>
      </c>
      <c r="B634" s="255"/>
      <c r="C634" s="256" t="s">
        <v>560</v>
      </c>
      <c r="D634" s="257">
        <v>53.170861000000002</v>
      </c>
      <c r="E634" s="257">
        <v>-2.2249690000000002</v>
      </c>
      <c r="F634" s="459">
        <v>1</v>
      </c>
      <c r="G634" s="459">
        <v>1</v>
      </c>
      <c r="H634" s="258">
        <v>174</v>
      </c>
      <c r="I634" s="259">
        <f>SUM(H634/'Search &amp; Variables'!$E$30)</f>
        <v>3.8666666666666667</v>
      </c>
      <c r="J634" s="259">
        <f t="shared" si="120"/>
        <v>7.7333333333333334</v>
      </c>
      <c r="K634" s="259">
        <f t="shared" si="121"/>
        <v>0.85925925925925928</v>
      </c>
      <c r="L634" s="226">
        <f t="shared" si="123"/>
        <v>0</v>
      </c>
      <c r="M634" s="257"/>
      <c r="N634" s="226">
        <f>SUM(H634*'Outside M25 '!$J$30+'Outside M25 '!$J$34+'Postcodes tariff'!L634)</f>
        <v>302.71826683119656</v>
      </c>
      <c r="O634" s="226">
        <f>SUM(H634*'Outside M25 '!$K$30+'Outside M25 '!$K$34+'Postcodes tariff'!L634)</f>
        <v>334.15557865527069</v>
      </c>
      <c r="P634" s="226">
        <f>SUM(H634*'Outside M25 '!$L$30+'Outside M25 '!$L$34+'Postcodes tariff'!L634)</f>
        <v>369.11393181823365</v>
      </c>
      <c r="Q634" s="261">
        <f>SUM(H634*'Outside M25 '!$M$30+'Outside M25 '!$M$34+'Postcodes tariff'!L634)</f>
        <v>400.9019800811966</v>
      </c>
      <c r="R634" s="336"/>
      <c r="S634" s="336"/>
    </row>
    <row r="635" spans="1:19" s="263" customFormat="1" x14ac:dyDescent="0.25">
      <c r="A635" s="254" t="s">
        <v>2934</v>
      </c>
      <c r="B635" s="255"/>
      <c r="C635" s="256" t="s">
        <v>561</v>
      </c>
      <c r="D635" s="257">
        <v>53.081000000000003</v>
      </c>
      <c r="E635" s="257">
        <v>-2.4460000000000002</v>
      </c>
      <c r="F635" s="459">
        <v>1</v>
      </c>
      <c r="G635" s="459">
        <v>1</v>
      </c>
      <c r="H635" s="258">
        <v>166</v>
      </c>
      <c r="I635" s="259">
        <f>SUM(H635/'Search &amp; Variables'!$E$30)</f>
        <v>3.6888888888888891</v>
      </c>
      <c r="J635" s="259">
        <f t="shared" si="120"/>
        <v>7.3777777777777782</v>
      </c>
      <c r="K635" s="259">
        <f t="shared" si="121"/>
        <v>0.81975308641975309</v>
      </c>
      <c r="L635" s="226">
        <f t="shared" si="123"/>
        <v>0</v>
      </c>
      <c r="M635" s="257"/>
      <c r="N635" s="226">
        <f>SUM(H635*'Outside M25 '!$J$30+'Outside M25 '!$J$34+'Postcodes tariff'!L635)</f>
        <v>290.1509429907407</v>
      </c>
      <c r="O635" s="226">
        <f>SUM(H635*'Outside M25 '!$K$30+'Outside M25 '!$K$34+'Postcodes tariff'!L635)</f>
        <v>320.22739224691361</v>
      </c>
      <c r="P635" s="226">
        <f>SUM(H635*'Outside M25 '!$L$30+'Outside M25 '!$L$34+'Postcodes tariff'!L635)</f>
        <v>353.69772696049387</v>
      </c>
      <c r="Q635" s="261">
        <f>SUM(H635*'Outside M25 '!$M$30+'Outside M25 '!$M$34+'Postcodes tariff'!L635)</f>
        <v>384.09443890740744</v>
      </c>
      <c r="R635" s="336"/>
      <c r="S635" s="336"/>
    </row>
    <row r="636" spans="1:19" s="263" customFormat="1" x14ac:dyDescent="0.25">
      <c r="A636" s="254" t="s">
        <v>2934</v>
      </c>
      <c r="B636" s="255"/>
      <c r="C636" s="256" t="s">
        <v>562</v>
      </c>
      <c r="D636" s="257">
        <v>53</v>
      </c>
      <c r="E636" s="257">
        <v>-2.4060000000000001</v>
      </c>
      <c r="F636" s="459">
        <v>1</v>
      </c>
      <c r="G636" s="459">
        <v>1</v>
      </c>
      <c r="H636" s="258">
        <v>161.80000000000001</v>
      </c>
      <c r="I636" s="259">
        <f>SUM(H636/'Search &amp; Variables'!$E$30)</f>
        <v>3.5955555555555558</v>
      </c>
      <c r="J636" s="259">
        <f t="shared" si="120"/>
        <v>7.1911111111111117</v>
      </c>
      <c r="K636" s="259">
        <f t="shared" si="121"/>
        <v>0.79901234567901236</v>
      </c>
      <c r="L636" s="226">
        <f t="shared" si="123"/>
        <v>0</v>
      </c>
      <c r="M636" s="257"/>
      <c r="N636" s="226">
        <f>SUM(H636*'Outside M25 '!$J$30+'Outside M25 '!$J$34+'Postcodes tariff'!L636)</f>
        <v>283.55309797450144</v>
      </c>
      <c r="O636" s="226">
        <f>SUM(H636*'Outside M25 '!$K$30+'Outside M25 '!$K$34+'Postcodes tariff'!L636)</f>
        <v>312.91509438252615</v>
      </c>
      <c r="P636" s="226">
        <f>SUM(H636*'Outside M25 '!$L$30+'Outside M25 '!$L$34+'Postcodes tariff'!L636)</f>
        <v>345.60421941018046</v>
      </c>
      <c r="Q636" s="261">
        <f>SUM(H636*'Outside M25 '!$M$30+'Outside M25 '!$M$34+'Postcodes tariff'!L636)</f>
        <v>375.27047979116816</v>
      </c>
      <c r="R636" s="336"/>
      <c r="S636" s="336"/>
    </row>
    <row r="637" spans="1:19" s="263" customFormat="1" x14ac:dyDescent="0.25">
      <c r="A637" s="254" t="s">
        <v>2934</v>
      </c>
      <c r="B637" s="255"/>
      <c r="C637" s="256" t="s">
        <v>563</v>
      </c>
      <c r="D637" s="257">
        <v>53.208429000000002</v>
      </c>
      <c r="E637" s="257">
        <v>-2.3160099999999999</v>
      </c>
      <c r="F637" s="459">
        <v>1</v>
      </c>
      <c r="G637" s="459">
        <v>1</v>
      </c>
      <c r="H637" s="258">
        <v>174.1</v>
      </c>
      <c r="I637" s="259">
        <f>SUM(H637/'Search &amp; Variables'!$E$30)</f>
        <v>3.8688888888888888</v>
      </c>
      <c r="J637" s="259">
        <f t="shared" si="120"/>
        <v>7.7377777777777776</v>
      </c>
      <c r="K637" s="259">
        <f t="shared" si="121"/>
        <v>0.85975308641975312</v>
      </c>
      <c r="L637" s="226">
        <f t="shared" si="123"/>
        <v>0</v>
      </c>
      <c r="M637" s="257"/>
      <c r="N637" s="226">
        <f>SUM(H637*'Outside M25 '!$J$30+'Outside M25 '!$J$34+'Postcodes tariff'!L637)</f>
        <v>302.87535837920223</v>
      </c>
      <c r="O637" s="226">
        <f>SUM(H637*'Outside M25 '!$K$30+'Outside M25 '!$K$34+'Postcodes tariff'!L637)</f>
        <v>334.32968098537515</v>
      </c>
      <c r="P637" s="226">
        <f>SUM(H637*'Outside M25 '!$L$30+'Outside M25 '!$L$34+'Postcodes tariff'!L637)</f>
        <v>369.30663437895538</v>
      </c>
      <c r="Q637" s="261">
        <f>SUM(H637*'Outside M25 '!$M$30+'Outside M25 '!$M$34+'Postcodes tariff'!L637)</f>
        <v>401.11207434586896</v>
      </c>
      <c r="R637" s="336"/>
      <c r="S637" s="336"/>
    </row>
    <row r="638" spans="1:19" s="263" customFormat="1" x14ac:dyDescent="0.25">
      <c r="A638" s="254" t="s">
        <v>2934</v>
      </c>
      <c r="B638" s="255"/>
      <c r="C638" s="256" t="s">
        <v>564</v>
      </c>
      <c r="D638" s="257">
        <v>53.061999999999998</v>
      </c>
      <c r="E638" s="257">
        <v>-2.5209999999999999</v>
      </c>
      <c r="F638" s="459">
        <v>1</v>
      </c>
      <c r="G638" s="459">
        <v>1</v>
      </c>
      <c r="H638" s="258">
        <v>171.6</v>
      </c>
      <c r="I638" s="259">
        <f>SUM(H638/'Search &amp; Variables'!$E$30)</f>
        <v>3.813333333333333</v>
      </c>
      <c r="J638" s="259">
        <f t="shared" si="120"/>
        <v>7.626666666666666</v>
      </c>
      <c r="K638" s="259">
        <f t="shared" si="121"/>
        <v>0.84740740740740739</v>
      </c>
      <c r="L638" s="226">
        <f t="shared" si="123"/>
        <v>0</v>
      </c>
      <c r="M638" s="257"/>
      <c r="N638" s="226">
        <f>SUM(H638*'Outside M25 '!$J$30+'Outside M25 '!$J$34+'Postcodes tariff'!L638)</f>
        <v>298.94806967905981</v>
      </c>
      <c r="O638" s="226">
        <f>SUM(H638*'Outside M25 '!$K$30+'Outside M25 '!$K$34+'Postcodes tariff'!L638)</f>
        <v>329.97712273276352</v>
      </c>
      <c r="P638" s="226">
        <f>SUM(H638*'Outside M25 '!$L$30+'Outside M25 '!$L$34+'Postcodes tariff'!L638)</f>
        <v>364.48907036091168</v>
      </c>
      <c r="Q638" s="261">
        <f>SUM(H638*'Outside M25 '!$M$30+'Outside M25 '!$M$34+'Postcodes tariff'!L638)</f>
        <v>395.85971772905987</v>
      </c>
      <c r="R638" s="336"/>
      <c r="S638" s="336"/>
    </row>
    <row r="639" spans="1:19" s="263" customFormat="1" x14ac:dyDescent="0.25">
      <c r="A639" s="254" t="s">
        <v>2934</v>
      </c>
      <c r="B639" s="255"/>
      <c r="C639" s="256" t="s">
        <v>565</v>
      </c>
      <c r="D639" s="257">
        <v>53.161999999999999</v>
      </c>
      <c r="E639" s="257">
        <v>-2.6659999999999999</v>
      </c>
      <c r="F639" s="459">
        <v>1</v>
      </c>
      <c r="G639" s="459">
        <v>1</v>
      </c>
      <c r="H639" s="258">
        <v>179.3</v>
      </c>
      <c r="I639" s="259">
        <f>SUM(H639/'Search &amp; Variables'!$E$30)</f>
        <v>3.9844444444444447</v>
      </c>
      <c r="J639" s="259">
        <f t="shared" si="120"/>
        <v>7.9688888888888894</v>
      </c>
      <c r="K639" s="259">
        <f t="shared" si="121"/>
        <v>0.88543209876543216</v>
      </c>
      <c r="L639" s="226">
        <f t="shared" si="123"/>
        <v>0</v>
      </c>
      <c r="M639" s="257"/>
      <c r="N639" s="226">
        <f>SUM(H639*'Outside M25 '!$J$30+'Outside M25 '!$J$34+'Postcodes tariff'!L639)</f>
        <v>311.04411887549855</v>
      </c>
      <c r="O639" s="226">
        <f>SUM(H639*'Outside M25 '!$K$30+'Outside M25 '!$K$34+'Postcodes tariff'!L639)</f>
        <v>343.38300215080727</v>
      </c>
      <c r="P639" s="226">
        <f>SUM(H639*'Outside M25 '!$L$30+'Outside M25 '!$L$34+'Postcodes tariff'!L639)</f>
        <v>379.32716753648629</v>
      </c>
      <c r="Q639" s="261">
        <f>SUM(H639*'Outside M25 '!$M$30+'Outside M25 '!$M$34+'Postcodes tariff'!L639)</f>
        <v>412.03697610883194</v>
      </c>
      <c r="R639" s="336"/>
      <c r="S639" s="336"/>
    </row>
    <row r="640" spans="1:19" s="263" customFormat="1" x14ac:dyDescent="0.25">
      <c r="A640" s="254" t="s">
        <v>2934</v>
      </c>
      <c r="B640" s="255"/>
      <c r="C640" s="256" t="s">
        <v>566</v>
      </c>
      <c r="D640" s="257">
        <v>53.173026999999998</v>
      </c>
      <c r="E640" s="257">
        <v>-2.5414949999999998</v>
      </c>
      <c r="F640" s="459">
        <v>1</v>
      </c>
      <c r="G640" s="459">
        <v>1</v>
      </c>
      <c r="H640" s="258">
        <v>179.3</v>
      </c>
      <c r="I640" s="259">
        <f>SUM(H640/'Search &amp; Variables'!$E$30)</f>
        <v>3.9844444444444447</v>
      </c>
      <c r="J640" s="259">
        <f t="shared" si="120"/>
        <v>7.9688888888888894</v>
      </c>
      <c r="K640" s="259">
        <f t="shared" si="121"/>
        <v>0.88543209876543216</v>
      </c>
      <c r="L640" s="226">
        <f t="shared" si="123"/>
        <v>0</v>
      </c>
      <c r="M640" s="257"/>
      <c r="N640" s="226">
        <f>SUM(H640*'Outside M25 '!$J$30+'Outside M25 '!$J$34+'Postcodes tariff'!L640)</f>
        <v>311.04411887549855</v>
      </c>
      <c r="O640" s="226">
        <f>SUM(H640*'Outside M25 '!$K$30+'Outside M25 '!$K$34+'Postcodes tariff'!L640)</f>
        <v>343.38300215080727</v>
      </c>
      <c r="P640" s="226">
        <f>SUM(H640*'Outside M25 '!$L$30+'Outside M25 '!$L$34+'Postcodes tariff'!L640)</f>
        <v>379.32716753648629</v>
      </c>
      <c r="Q640" s="261">
        <f>SUM(H640*'Outside M25 '!$M$30+'Outside M25 '!$M$34+'Postcodes tariff'!L640)</f>
        <v>412.03697610883194</v>
      </c>
      <c r="R640" s="336"/>
      <c r="S640" s="336"/>
    </row>
    <row r="641" spans="1:19" s="263" customFormat="1" x14ac:dyDescent="0.25">
      <c r="A641" s="254" t="s">
        <v>2934</v>
      </c>
      <c r="B641" s="255"/>
      <c r="C641" s="256" t="s">
        <v>567</v>
      </c>
      <c r="D641" s="257">
        <v>53.248781999999999</v>
      </c>
      <c r="E641" s="257">
        <v>-2.5933000000000002</v>
      </c>
      <c r="F641" s="459">
        <v>1</v>
      </c>
      <c r="G641" s="459">
        <v>1</v>
      </c>
      <c r="H641" s="258">
        <v>184.3</v>
      </c>
      <c r="I641" s="259">
        <f>SUM(H641/'Search &amp; Variables'!$E$30)</f>
        <v>4.0955555555555554</v>
      </c>
      <c r="J641" s="259">
        <f t="shared" si="120"/>
        <v>8.1911111111111108</v>
      </c>
      <c r="K641" s="259">
        <f t="shared" si="121"/>
        <v>0.91012345679012341</v>
      </c>
      <c r="L641" s="226">
        <f t="shared" si="123"/>
        <v>0</v>
      </c>
      <c r="M641" s="257"/>
      <c r="N641" s="226">
        <f>SUM(H641*'Outside M25 '!$J$30+'Outside M25 '!$J$34+'Postcodes tariff'!L641)</f>
        <v>318.89869627578344</v>
      </c>
      <c r="O641" s="226">
        <f>SUM(H641*'Outside M25 '!$K$30+'Outside M25 '!$K$34+'Postcodes tariff'!L641)</f>
        <v>352.08811865603042</v>
      </c>
      <c r="P641" s="226">
        <f>SUM(H641*'Outside M25 '!$L$30+'Outside M25 '!$L$34+'Postcodes tariff'!L641)</f>
        <v>388.96229557257362</v>
      </c>
      <c r="Q641" s="261">
        <f>SUM(H641*'Outside M25 '!$M$30+'Outside M25 '!$M$34+'Postcodes tariff'!L641)</f>
        <v>422.54168934245018</v>
      </c>
      <c r="R641" s="336"/>
      <c r="S641" s="336"/>
    </row>
    <row r="642" spans="1:19" s="263" customFormat="1" x14ac:dyDescent="0.25">
      <c r="A642" s="254" t="s">
        <v>2934</v>
      </c>
      <c r="B642" s="255"/>
      <c r="C642" s="256" t="s">
        <v>568</v>
      </c>
      <c r="D642" s="256">
        <v>53.277959000000003</v>
      </c>
      <c r="E642" s="256">
        <v>-2.4985439999999999</v>
      </c>
      <c r="F642" s="460">
        <v>1</v>
      </c>
      <c r="G642" s="460">
        <v>1</v>
      </c>
      <c r="H642" s="264">
        <v>181.8</v>
      </c>
      <c r="I642" s="265">
        <f>SUM(H642/'Search &amp; Variables'!$E$30)</f>
        <v>4.04</v>
      </c>
      <c r="J642" s="265">
        <f t="shared" si="120"/>
        <v>8.08</v>
      </c>
      <c r="K642" s="265">
        <f t="shared" si="121"/>
        <v>0.89777777777777779</v>
      </c>
      <c r="L642" s="266">
        <f t="shared" si="123"/>
        <v>0</v>
      </c>
      <c r="M642" s="256"/>
      <c r="N642" s="266">
        <f>SUM(H642*'Outside M25 '!$J$30+'Outside M25 '!$J$34+'Postcodes tariff'!L642)</f>
        <v>314.97140757564102</v>
      </c>
      <c r="O642" s="266">
        <f>SUM(H642*'Outside M25 '!$K$30+'Outside M25 '!$K$34+'Postcodes tariff'!L642)</f>
        <v>347.73556040341884</v>
      </c>
      <c r="P642" s="266">
        <f>SUM(H642*'Outside M25 '!$L$30+'Outside M25 '!$L$34+'Postcodes tariff'!L642)</f>
        <v>384.14473155452998</v>
      </c>
      <c r="Q642" s="268">
        <f>SUM(H642*'Outside M25 '!$M$30+'Outside M25 '!$M$34+'Postcodes tariff'!L642)</f>
        <v>417.28933272564109</v>
      </c>
      <c r="R642" s="336"/>
      <c r="S642" s="336"/>
    </row>
    <row r="643" spans="1:19" s="263" customFormat="1" x14ac:dyDescent="0.25">
      <c r="A643" s="254"/>
      <c r="B643" s="255"/>
      <c r="C643" s="256"/>
      <c r="D643" s="256"/>
      <c r="E643" s="256"/>
      <c r="F643" s="460"/>
      <c r="G643" s="460"/>
      <c r="H643" s="264"/>
      <c r="I643" s="265"/>
      <c r="J643" s="265"/>
      <c r="K643" s="265"/>
      <c r="L643" s="266"/>
      <c r="M643" s="256"/>
      <c r="N643" s="266"/>
      <c r="O643" s="266"/>
      <c r="P643" s="266"/>
      <c r="Q643" s="268"/>
      <c r="R643" s="336"/>
      <c r="S643" s="336"/>
    </row>
    <row r="644" spans="1:19" s="243" customFormat="1" ht="16.5" thickBot="1" x14ac:dyDescent="0.3">
      <c r="A644" s="269" t="s">
        <v>2995</v>
      </c>
      <c r="B644" s="270"/>
      <c r="C644" s="270"/>
      <c r="D644" s="270"/>
      <c r="E644" s="270"/>
      <c r="F644" s="461"/>
      <c r="G644" s="461"/>
      <c r="H644" s="271">
        <f>AVERAGE(H631:H643)</f>
        <v>173.625</v>
      </c>
      <c r="I644" s="271">
        <f>AVERAGE(I631:I643)</f>
        <v>3.8583333333333329</v>
      </c>
      <c r="J644" s="271">
        <f>AVERAGE(J631:J643)</f>
        <v>7.7166666666666659</v>
      </c>
      <c r="K644" s="271">
        <f>AVERAGE(K631:K643)</f>
        <v>0.85740740740740728</v>
      </c>
      <c r="L644" s="272"/>
      <c r="M644" s="270"/>
      <c r="N644" s="274">
        <f>AVERAGE(N631:N643)</f>
        <v>302.12917352617518</v>
      </c>
      <c r="O644" s="274">
        <f>AVERAGE(O631:O643)</f>
        <v>333.50269491737896</v>
      </c>
      <c r="P644" s="274">
        <f>AVERAGE(P631:P643)</f>
        <v>368.39129721552712</v>
      </c>
      <c r="Q644" s="275">
        <f>AVERAGE(Q631:Q643)</f>
        <v>400.11412658867522</v>
      </c>
      <c r="R644" s="330"/>
      <c r="S644" s="330"/>
    </row>
    <row r="645" spans="1:19" s="263" customFormat="1" ht="16.5" thickBot="1" x14ac:dyDescent="0.3">
      <c r="A645" s="243"/>
      <c r="B645" s="243"/>
      <c r="F645" s="462"/>
      <c r="G645" s="462"/>
      <c r="H645" s="276"/>
      <c r="I645" s="277"/>
      <c r="J645" s="277"/>
      <c r="K645" s="277"/>
      <c r="L645" s="262"/>
      <c r="N645" s="262"/>
      <c r="O645" s="262"/>
      <c r="P645" s="262"/>
      <c r="Q645" s="262"/>
      <c r="R645" s="336"/>
      <c r="S645" s="336"/>
    </row>
    <row r="646" spans="1:19" s="243" customFormat="1" x14ac:dyDescent="0.25">
      <c r="A646" s="246" t="s">
        <v>2935</v>
      </c>
      <c r="B646" s="247"/>
      <c r="C646" s="280" t="s">
        <v>569</v>
      </c>
      <c r="D646" s="280">
        <v>51.446531</v>
      </c>
      <c r="E646" s="280">
        <v>0.20601800000000001</v>
      </c>
      <c r="F646" s="463">
        <v>1</v>
      </c>
      <c r="G646" s="463">
        <v>1</v>
      </c>
      <c r="H646" s="281">
        <v>59.8</v>
      </c>
      <c r="I646" s="282">
        <f>SUM(H646/'Search &amp; Variables'!$E$30)</f>
        <v>1.3288888888888888</v>
      </c>
      <c r="J646" s="282">
        <f t="shared" ref="J646:J663" si="124">SUM(I646*2)</f>
        <v>2.6577777777777776</v>
      </c>
      <c r="K646" s="282">
        <f t="shared" ref="K646:K663" si="125">SUM(J646/9)</f>
        <v>0.29530864197530859</v>
      </c>
      <c r="L646" s="283">
        <f t="shared" ref="L646:L647" si="126">IF(J646 &gt; 14,120,0)</f>
        <v>0</v>
      </c>
      <c r="M646" s="280"/>
      <c r="N646" s="283">
        <f>SUM(H646*'Outside M25 '!$J$30+'Outside M25 '!$J$34+'Postcodes tariff'!L646)</f>
        <v>123.31971900868946</v>
      </c>
      <c r="O646" s="283">
        <f>SUM(H646*'Outside M25 '!$K$30+'Outside M25 '!$K$34+'Postcodes tariff'!L646)</f>
        <v>135.3307176759734</v>
      </c>
      <c r="P646" s="283">
        <f>SUM(H646*'Outside M25 '!$L$30+'Outside M25 '!$L$34+'Postcodes tariff'!L646)</f>
        <v>149.04760747399811</v>
      </c>
      <c r="Q646" s="284">
        <f>SUM(H646*'Outside M25 '!$M$30+'Outside M25 '!$M$34+'Postcodes tariff'!L646)</f>
        <v>160.97432982535614</v>
      </c>
      <c r="R646" s="330"/>
      <c r="S646" s="330"/>
    </row>
    <row r="647" spans="1:19" s="263" customFormat="1" x14ac:dyDescent="0.25">
      <c r="A647" s="254" t="s">
        <v>2935</v>
      </c>
      <c r="B647" s="255"/>
      <c r="C647" s="285" t="s">
        <v>570</v>
      </c>
      <c r="D647" s="257">
        <v>51.444000000000003</v>
      </c>
      <c r="E647" s="257">
        <v>0.308</v>
      </c>
      <c r="F647" s="459">
        <v>1</v>
      </c>
      <c r="G647" s="459">
        <v>1</v>
      </c>
      <c r="H647" s="258">
        <v>62.5</v>
      </c>
      <c r="I647" s="259">
        <f>SUM(H647/'Search &amp; Variables'!$E$30)</f>
        <v>1.3888888888888888</v>
      </c>
      <c r="J647" s="259">
        <f t="shared" si="124"/>
        <v>2.7777777777777777</v>
      </c>
      <c r="K647" s="259">
        <f t="shared" si="125"/>
        <v>0.30864197530864196</v>
      </c>
      <c r="L647" s="226">
        <f t="shared" si="126"/>
        <v>0</v>
      </c>
      <c r="M647" s="257"/>
      <c r="N647" s="226">
        <f>SUM(H647*'Outside M25 '!$J$30+'Outside M25 '!$J$34+'Postcodes tariff'!L647)</f>
        <v>127.56119080484331</v>
      </c>
      <c r="O647" s="226">
        <f>SUM(H647*'Outside M25 '!$K$30+'Outside M25 '!$K$34+'Postcodes tariff'!L647)</f>
        <v>140.03148058879393</v>
      </c>
      <c r="P647" s="226">
        <f>SUM(H647*'Outside M25 '!$L$30+'Outside M25 '!$L$34+'Postcodes tariff'!L647)</f>
        <v>154.25057661348529</v>
      </c>
      <c r="Q647" s="261">
        <f>SUM(H647*'Outside M25 '!$M$30+'Outside M25 '!$M$34+'Postcodes tariff'!L647)</f>
        <v>166.64687497150999</v>
      </c>
      <c r="R647" s="336"/>
      <c r="S647" s="336"/>
    </row>
    <row r="648" spans="1:19" s="263" customFormat="1" x14ac:dyDescent="0.25">
      <c r="A648" s="254" t="s">
        <v>2935</v>
      </c>
      <c r="B648" s="255"/>
      <c r="C648" s="285" t="s">
        <v>571</v>
      </c>
      <c r="D648" s="257">
        <v>51.436357000000001</v>
      </c>
      <c r="E648" s="257">
        <v>0.344804</v>
      </c>
      <c r="F648" s="459">
        <v>1</v>
      </c>
      <c r="G648" s="459">
        <v>1</v>
      </c>
      <c r="H648" s="258">
        <v>62.4</v>
      </c>
      <c r="I648" s="259">
        <f>SUM(H648/'Search &amp; Variables'!$E$30)</f>
        <v>1.3866666666666667</v>
      </c>
      <c r="J648" s="259">
        <f t="shared" si="124"/>
        <v>2.7733333333333334</v>
      </c>
      <c r="K648" s="259">
        <f t="shared" si="125"/>
        <v>0.30814814814814817</v>
      </c>
      <c r="L648" s="226">
        <f t="shared" ref="L648:L663" si="127">IF(J648 &gt; 14,120,0)</f>
        <v>0</v>
      </c>
      <c r="M648" s="257"/>
      <c r="N648" s="226">
        <f>SUM(H648*'Outside M25 '!$J$30+'Outside M25 '!$J$34+'Postcodes tariff'!L648)</f>
        <v>127.40409925683761</v>
      </c>
      <c r="O648" s="226">
        <f>SUM(H648*'Outside M25 '!$K$30+'Outside M25 '!$K$34+'Postcodes tariff'!L648)</f>
        <v>139.85737825868947</v>
      </c>
      <c r="P648" s="226">
        <f>SUM(H648*'Outside M25 '!$L$30+'Outside M25 '!$L$34+'Postcodes tariff'!L648)</f>
        <v>154.05787405276354</v>
      </c>
      <c r="Q648" s="261">
        <f>SUM(H648*'Outside M25 '!$M$30+'Outside M25 '!$M$34+'Postcodes tariff'!L648)</f>
        <v>166.43678070683762</v>
      </c>
      <c r="R648" s="336"/>
      <c r="S648" s="336"/>
    </row>
    <row r="649" spans="1:19" s="263" customFormat="1" x14ac:dyDescent="0.25">
      <c r="A649" s="254" t="s">
        <v>2935</v>
      </c>
      <c r="B649" s="255"/>
      <c r="C649" s="285" t="s">
        <v>572</v>
      </c>
      <c r="D649" s="257">
        <v>51.414620999999997</v>
      </c>
      <c r="E649" s="257">
        <v>0.40786600000000001</v>
      </c>
      <c r="F649" s="459">
        <v>1</v>
      </c>
      <c r="G649" s="459">
        <v>1</v>
      </c>
      <c r="H649" s="258">
        <v>66</v>
      </c>
      <c r="I649" s="259">
        <f>SUM(H649/'Search &amp; Variables'!$E$30)</f>
        <v>1.4666666666666666</v>
      </c>
      <c r="J649" s="259">
        <f t="shared" si="124"/>
        <v>2.9333333333333331</v>
      </c>
      <c r="K649" s="259">
        <f t="shared" si="125"/>
        <v>0.3259259259259259</v>
      </c>
      <c r="L649" s="226">
        <f t="shared" si="127"/>
        <v>0</v>
      </c>
      <c r="M649" s="257"/>
      <c r="N649" s="226">
        <f>SUM(H649*'Outside M25 '!$J$30+'Outside M25 '!$J$34+'Postcodes tariff'!L649)</f>
        <v>133.05939498504273</v>
      </c>
      <c r="O649" s="226">
        <f>SUM(H649*'Outside M25 '!$K$30+'Outside M25 '!$K$34+'Postcodes tariff'!L649)</f>
        <v>146.12506214245013</v>
      </c>
      <c r="P649" s="226">
        <f>SUM(H649*'Outside M25 '!$L$30+'Outside M25 '!$L$34+'Postcodes tariff'!L649)</f>
        <v>160.99516623874646</v>
      </c>
      <c r="Q649" s="261">
        <f>SUM(H649*'Outside M25 '!$M$30+'Outside M25 '!$M$34+'Postcodes tariff'!L649)</f>
        <v>174.00017423504278</v>
      </c>
      <c r="R649" s="336"/>
      <c r="S649" s="336"/>
    </row>
    <row r="650" spans="1:19" s="263" customFormat="1" x14ac:dyDescent="0.25">
      <c r="A650" s="254" t="s">
        <v>2935</v>
      </c>
      <c r="B650" s="255"/>
      <c r="C650" s="285" t="s">
        <v>573</v>
      </c>
      <c r="D650" s="257">
        <v>51.383814999999998</v>
      </c>
      <c r="E650" s="257">
        <v>0.34647600000000001</v>
      </c>
      <c r="F650" s="459">
        <v>1</v>
      </c>
      <c r="G650" s="459">
        <v>1</v>
      </c>
      <c r="H650" s="258">
        <v>61.2</v>
      </c>
      <c r="I650" s="259">
        <f>SUM(H650/'Search &amp; Variables'!$E$30)</f>
        <v>1.36</v>
      </c>
      <c r="J650" s="259">
        <f t="shared" si="124"/>
        <v>2.72</v>
      </c>
      <c r="K650" s="259">
        <f t="shared" si="125"/>
        <v>0.30222222222222223</v>
      </c>
      <c r="L650" s="226">
        <f t="shared" si="127"/>
        <v>0</v>
      </c>
      <c r="M650" s="257"/>
      <c r="N650" s="226">
        <f>SUM(H650*'Outside M25 '!$J$30+'Outside M25 '!$J$34+'Postcodes tariff'!L650)</f>
        <v>125.51900068076924</v>
      </c>
      <c r="O650" s="226">
        <f>SUM(H650*'Outside M25 '!$K$30+'Outside M25 '!$K$34+'Postcodes tariff'!L650)</f>
        <v>137.76815029743591</v>
      </c>
      <c r="P650" s="226">
        <f>SUM(H650*'Outside M25 '!$L$30+'Outside M25 '!$L$34+'Postcodes tariff'!L650)</f>
        <v>151.74544332410258</v>
      </c>
      <c r="Q650" s="261">
        <f>SUM(H650*'Outside M25 '!$M$30+'Outside M25 '!$M$34+'Postcodes tariff'!L650)</f>
        <v>163.91564953076926</v>
      </c>
      <c r="R650" s="336"/>
      <c r="S650" s="336"/>
    </row>
    <row r="651" spans="1:19" s="263" customFormat="1" x14ac:dyDescent="0.25">
      <c r="A651" s="254" t="s">
        <v>2935</v>
      </c>
      <c r="B651" s="255"/>
      <c r="C651" s="285" t="s">
        <v>574</v>
      </c>
      <c r="D651" s="257">
        <v>51.424323999999999</v>
      </c>
      <c r="E651" s="257">
        <v>0.118534</v>
      </c>
      <c r="F651" s="459">
        <v>1</v>
      </c>
      <c r="G651" s="459">
        <v>1</v>
      </c>
      <c r="H651" s="258">
        <v>58.9</v>
      </c>
      <c r="I651" s="259">
        <f>SUM(H651/'Search &amp; Variables'!$E$30)</f>
        <v>1.3088888888888888</v>
      </c>
      <c r="J651" s="259">
        <f t="shared" si="124"/>
        <v>2.6177777777777775</v>
      </c>
      <c r="K651" s="259">
        <f t="shared" si="125"/>
        <v>0.29086419753086418</v>
      </c>
      <c r="L651" s="226">
        <f t="shared" si="127"/>
        <v>0</v>
      </c>
      <c r="M651" s="257"/>
      <c r="N651" s="226">
        <f>SUM(H651*'Outside M25 '!$J$30+'Outside M25 '!$J$34+'Postcodes tariff'!L651)</f>
        <v>121.90589507663817</v>
      </c>
      <c r="O651" s="226">
        <f>SUM(H651*'Outside M25 '!$K$30+'Outside M25 '!$K$34+'Postcodes tariff'!L651)</f>
        <v>133.76379670503323</v>
      </c>
      <c r="P651" s="226">
        <f>SUM(H651*'Outside M25 '!$L$30+'Outside M25 '!$L$34+'Postcodes tariff'!L651)</f>
        <v>147.3132844275024</v>
      </c>
      <c r="Q651" s="261">
        <f>SUM(H651*'Outside M25 '!$M$30+'Outside M25 '!$M$34+'Postcodes tariff'!L651)</f>
        <v>159.08348144330486</v>
      </c>
      <c r="R651" s="336"/>
      <c r="S651" s="336"/>
    </row>
    <row r="652" spans="1:19" s="318" customFormat="1" x14ac:dyDescent="0.25">
      <c r="A652" s="254" t="s">
        <v>2935</v>
      </c>
      <c r="B652" s="255"/>
      <c r="C652" s="285" t="s">
        <v>575</v>
      </c>
      <c r="D652" s="257">
        <v>51.441422000000003</v>
      </c>
      <c r="E652" s="257">
        <v>0.101025</v>
      </c>
      <c r="F652" s="459">
        <v>1</v>
      </c>
      <c r="G652" s="459">
        <v>1</v>
      </c>
      <c r="H652" s="258">
        <v>61</v>
      </c>
      <c r="I652" s="259">
        <f>SUM(H652/'Search &amp; Variables'!$E$30)</f>
        <v>1.3555555555555556</v>
      </c>
      <c r="J652" s="259">
        <f t="shared" si="124"/>
        <v>2.7111111111111112</v>
      </c>
      <c r="K652" s="259">
        <f t="shared" si="125"/>
        <v>0.3012345679012346</v>
      </c>
      <c r="L652" s="226">
        <f t="shared" si="127"/>
        <v>0</v>
      </c>
      <c r="M652" s="257"/>
      <c r="N652" s="226">
        <f>SUM(H652*'Outside M25 '!$J$30+'Outside M25 '!$J$34+'Postcodes tariff'!L652)</f>
        <v>125.20481758475783</v>
      </c>
      <c r="O652" s="226">
        <f>SUM(H652*'Outside M25 '!$K$30+'Outside M25 '!$K$34+'Postcodes tariff'!L652)</f>
        <v>137.41994563722696</v>
      </c>
      <c r="P652" s="226">
        <f>SUM(H652*'Outside M25 '!$L$30+'Outside M25 '!$L$34+'Postcodes tariff'!L652)</f>
        <v>151.3600382026591</v>
      </c>
      <c r="Q652" s="261">
        <f>SUM(H652*'Outside M25 '!$M$30+'Outside M25 '!$M$34+'Postcodes tariff'!L652)</f>
        <v>163.49546100142453</v>
      </c>
      <c r="R652" s="450"/>
      <c r="S652" s="450"/>
    </row>
    <row r="653" spans="1:19" s="318" customFormat="1" x14ac:dyDescent="0.25">
      <c r="A653" s="254" t="s">
        <v>2935</v>
      </c>
      <c r="B653" s="255"/>
      <c r="C653" s="285" t="s">
        <v>576</v>
      </c>
      <c r="D653" s="257">
        <v>51.465046999999998</v>
      </c>
      <c r="E653" s="257">
        <v>0.106971</v>
      </c>
      <c r="F653" s="459">
        <v>1</v>
      </c>
      <c r="G653" s="459">
        <v>1</v>
      </c>
      <c r="H653" s="258">
        <v>64.7</v>
      </c>
      <c r="I653" s="259">
        <f>SUM(H653/'Search &amp; Variables'!$E$30)</f>
        <v>1.4377777777777778</v>
      </c>
      <c r="J653" s="259">
        <f t="shared" si="124"/>
        <v>2.8755555555555556</v>
      </c>
      <c r="K653" s="259">
        <f t="shared" si="125"/>
        <v>0.31950617283950616</v>
      </c>
      <c r="L653" s="226">
        <f t="shared" si="127"/>
        <v>0</v>
      </c>
      <c r="M653" s="257"/>
      <c r="N653" s="226">
        <f>SUM(H653*'Outside M25 '!$J$30+'Outside M25 '!$J$34+'Postcodes tariff'!L653)</f>
        <v>131.01720486096866</v>
      </c>
      <c r="O653" s="226">
        <f>SUM(H653*'Outside M25 '!$K$30+'Outside M25 '!$K$34+'Postcodes tariff'!L653)</f>
        <v>143.86173185109212</v>
      </c>
      <c r="P653" s="226">
        <f>SUM(H653*'Outside M25 '!$L$30+'Outside M25 '!$L$34+'Postcodes tariff'!L653)</f>
        <v>158.49003294936375</v>
      </c>
      <c r="Q653" s="261">
        <f>SUM(H653*'Outside M25 '!$M$30+'Outside M25 '!$M$34+'Postcodes tariff'!L653)</f>
        <v>171.26894879430199</v>
      </c>
      <c r="R653" s="450"/>
      <c r="S653" s="450"/>
    </row>
    <row r="654" spans="1:19" s="318" customFormat="1" x14ac:dyDescent="0.25">
      <c r="A654" s="254" t="s">
        <v>2935</v>
      </c>
      <c r="B654" s="255"/>
      <c r="C654" s="285" t="s">
        <v>577</v>
      </c>
      <c r="D654" s="257">
        <v>51.487000000000002</v>
      </c>
      <c r="E654" s="257">
        <v>0.14899999999999999</v>
      </c>
      <c r="F654" s="459">
        <v>1</v>
      </c>
      <c r="G654" s="459">
        <v>1</v>
      </c>
      <c r="H654" s="258">
        <v>65.5</v>
      </c>
      <c r="I654" s="259">
        <f>SUM(H654/'Search &amp; Variables'!$E$30)</f>
        <v>1.4555555555555555</v>
      </c>
      <c r="J654" s="259">
        <f t="shared" si="124"/>
        <v>2.911111111111111</v>
      </c>
      <c r="K654" s="259">
        <f t="shared" si="125"/>
        <v>0.32345679012345679</v>
      </c>
      <c r="L654" s="226">
        <f t="shared" si="127"/>
        <v>0</v>
      </c>
      <c r="M654" s="257"/>
      <c r="N654" s="226">
        <f>SUM(H654*'Outside M25 '!$J$30+'Outside M25 '!$J$34+'Postcodes tariff'!L654)</f>
        <v>132.27393724501425</v>
      </c>
      <c r="O654" s="226">
        <f>SUM(H654*'Outside M25 '!$K$30+'Outside M25 '!$K$34+'Postcodes tariff'!L654)</f>
        <v>145.25455049192783</v>
      </c>
      <c r="P654" s="226">
        <f>SUM(H654*'Outside M25 '!$L$30+'Outside M25 '!$L$34+'Postcodes tariff'!L654)</f>
        <v>160.03165343513771</v>
      </c>
      <c r="Q654" s="261">
        <f>SUM(H654*'Outside M25 '!$M$30+'Outside M25 '!$M$34+'Postcodes tariff'!L654)</f>
        <v>172.9497029116809</v>
      </c>
      <c r="R654" s="450"/>
      <c r="S654" s="450"/>
    </row>
    <row r="655" spans="1:19" s="318" customFormat="1" x14ac:dyDescent="0.25">
      <c r="A655" s="254" t="s">
        <v>2935</v>
      </c>
      <c r="B655" s="255"/>
      <c r="C655" s="285" t="s">
        <v>578</v>
      </c>
      <c r="D655" s="257">
        <v>51.487302</v>
      </c>
      <c r="E655" s="257">
        <v>0.16139500000000001</v>
      </c>
      <c r="F655" s="459">
        <v>1</v>
      </c>
      <c r="G655" s="459">
        <v>1</v>
      </c>
      <c r="H655" s="258">
        <v>66.2</v>
      </c>
      <c r="I655" s="259">
        <f>SUM(H655/'Search &amp; Variables'!$E$30)</f>
        <v>1.4711111111111113</v>
      </c>
      <c r="J655" s="259">
        <f t="shared" si="124"/>
        <v>2.9422222222222225</v>
      </c>
      <c r="K655" s="259">
        <f t="shared" si="125"/>
        <v>0.32691358024691364</v>
      </c>
      <c r="L655" s="226">
        <f t="shared" si="127"/>
        <v>0</v>
      </c>
      <c r="M655" s="257"/>
      <c r="N655" s="226">
        <f>SUM(H655*'Outside M25 '!$J$30+'Outside M25 '!$J$34+'Postcodes tariff'!L655)</f>
        <v>133.37357808105412</v>
      </c>
      <c r="O655" s="226">
        <f>SUM(H655*'Outside M25 '!$K$30+'Outside M25 '!$K$34+'Postcodes tariff'!L655)</f>
        <v>146.47326680265908</v>
      </c>
      <c r="P655" s="226">
        <f>SUM(H655*'Outside M25 '!$L$30+'Outside M25 '!$L$34+'Postcodes tariff'!L655)</f>
        <v>161.38057136018995</v>
      </c>
      <c r="Q655" s="261">
        <f>SUM(H655*'Outside M25 '!$M$30+'Outside M25 '!$M$34+'Postcodes tariff'!L655)</f>
        <v>174.42036276438751</v>
      </c>
      <c r="R655" s="450"/>
      <c r="S655" s="450"/>
    </row>
    <row r="656" spans="1:19" s="263" customFormat="1" x14ac:dyDescent="0.25">
      <c r="A656" s="254" t="s">
        <v>2935</v>
      </c>
      <c r="B656" s="255" t="s">
        <v>3453</v>
      </c>
      <c r="C656" s="285" t="s">
        <v>579</v>
      </c>
      <c r="D656" s="257">
        <v>51.430653999999997</v>
      </c>
      <c r="E656" s="257">
        <v>0.229322</v>
      </c>
      <c r="F656" s="459">
        <v>1</v>
      </c>
      <c r="G656" s="459">
        <v>1</v>
      </c>
      <c r="H656" s="258">
        <v>57.4</v>
      </c>
      <c r="I656" s="259">
        <f>SUM(H656/'Search &amp; Variables'!$E$30)</f>
        <v>1.2755555555555556</v>
      </c>
      <c r="J656" s="259">
        <f t="shared" si="124"/>
        <v>2.5511111111111111</v>
      </c>
      <c r="K656" s="259">
        <f t="shared" si="125"/>
        <v>0.28345679012345681</v>
      </c>
      <c r="L656" s="226">
        <f t="shared" si="127"/>
        <v>0</v>
      </c>
      <c r="M656" s="257"/>
      <c r="N656" s="226">
        <f>SUM(H656*'Outside M25 '!$J$30+'Outside M25 '!$J$34+'Postcodes tariff'!L656)</f>
        <v>119.54952185655272</v>
      </c>
      <c r="O656" s="226">
        <f>SUM(H656*'Outside M25 '!$K$30+'Outside M25 '!$K$34+'Postcodes tariff'!L656)</f>
        <v>131.15226175346629</v>
      </c>
      <c r="P656" s="226">
        <f>SUM(H656*'Outside M25 '!$L$30+'Outside M25 '!$L$34+'Postcodes tariff'!L656)</f>
        <v>144.42274601667617</v>
      </c>
      <c r="Q656" s="261">
        <f>SUM(H656*'Outside M25 '!$M$30+'Outside M25 '!$M$34+'Postcodes tariff'!L656)</f>
        <v>155.93206747321938</v>
      </c>
      <c r="R656" s="336"/>
      <c r="S656" s="336"/>
    </row>
    <row r="657" spans="1:19" s="263" customFormat="1" x14ac:dyDescent="0.25">
      <c r="A657" s="254" t="s">
        <v>2935</v>
      </c>
      <c r="B657" s="255"/>
      <c r="C657" s="285" t="s">
        <v>580</v>
      </c>
      <c r="D657" s="257">
        <v>51.380713999999998</v>
      </c>
      <c r="E657" s="257">
        <v>0.29708800000000002</v>
      </c>
      <c r="F657" s="459">
        <v>1</v>
      </c>
      <c r="G657" s="459">
        <v>1</v>
      </c>
      <c r="H657" s="258">
        <v>61.7</v>
      </c>
      <c r="I657" s="259">
        <f>SUM(H657/'Search &amp; Variables'!$E$30)</f>
        <v>1.3711111111111112</v>
      </c>
      <c r="J657" s="259">
        <f t="shared" si="124"/>
        <v>2.7422222222222223</v>
      </c>
      <c r="K657" s="259">
        <f t="shared" si="125"/>
        <v>0.30469135802469138</v>
      </c>
      <c r="L657" s="226">
        <f t="shared" si="127"/>
        <v>0</v>
      </c>
      <c r="M657" s="257"/>
      <c r="N657" s="226">
        <f>SUM(H657*'Outside M25 '!$J$30+'Outside M25 '!$J$34+'Postcodes tariff'!L657)</f>
        <v>126.30445842079773</v>
      </c>
      <c r="O657" s="226">
        <f>SUM(H657*'Outside M25 '!$K$30+'Outside M25 '!$K$34+'Postcodes tariff'!L657)</f>
        <v>138.63866194795821</v>
      </c>
      <c r="P657" s="226">
        <f>SUM(H657*'Outside M25 '!$L$30+'Outside M25 '!$L$34+'Postcodes tariff'!L657)</f>
        <v>152.70895612771133</v>
      </c>
      <c r="Q657" s="261">
        <f>SUM(H657*'Outside M25 '!$M$30+'Outside M25 '!$M$34+'Postcodes tariff'!L657)</f>
        <v>164.96612085413108</v>
      </c>
      <c r="R657" s="336"/>
      <c r="S657" s="336"/>
    </row>
    <row r="658" spans="1:19" s="263" customFormat="1" x14ac:dyDescent="0.25">
      <c r="A658" s="254" t="s">
        <v>2935</v>
      </c>
      <c r="B658" s="255"/>
      <c r="C658" s="285" t="s">
        <v>581</v>
      </c>
      <c r="D658" s="257">
        <v>51.390999999999998</v>
      </c>
      <c r="E658" s="257">
        <v>0.23300000000000001</v>
      </c>
      <c r="F658" s="459">
        <v>1</v>
      </c>
      <c r="G658" s="459">
        <v>1</v>
      </c>
      <c r="H658" s="258">
        <v>55.9</v>
      </c>
      <c r="I658" s="259">
        <f>SUM(H658/'Search &amp; Variables'!$E$30)</f>
        <v>1.2422222222222221</v>
      </c>
      <c r="J658" s="259">
        <f t="shared" si="124"/>
        <v>2.4844444444444442</v>
      </c>
      <c r="K658" s="259">
        <f t="shared" si="125"/>
        <v>0.27604938271604934</v>
      </c>
      <c r="L658" s="226">
        <f t="shared" si="127"/>
        <v>0</v>
      </c>
      <c r="M658" s="257"/>
      <c r="N658" s="226">
        <f>SUM(H658*'Outside M25 '!$J$30+'Outside M25 '!$J$34+'Postcodes tariff'!L658)</f>
        <v>117.19314863646724</v>
      </c>
      <c r="O658" s="226">
        <f>SUM(H658*'Outside M25 '!$K$30+'Outside M25 '!$K$34+'Postcodes tariff'!L658)</f>
        <v>128.54072680189932</v>
      </c>
      <c r="P658" s="226">
        <f>SUM(H658*'Outside M25 '!$L$30+'Outside M25 '!$L$34+'Postcodes tariff'!L658)</f>
        <v>141.53220760584998</v>
      </c>
      <c r="Q658" s="261">
        <f>SUM(H658*'Outside M25 '!$M$30+'Outside M25 '!$M$34+'Postcodes tariff'!L658)</f>
        <v>152.78065350313392</v>
      </c>
      <c r="R658" s="336"/>
      <c r="S658" s="336"/>
    </row>
    <row r="659" spans="1:19" s="263" customFormat="1" x14ac:dyDescent="0.25">
      <c r="A659" s="254" t="s">
        <v>2935</v>
      </c>
      <c r="B659" s="255"/>
      <c r="C659" s="285" t="s">
        <v>582</v>
      </c>
      <c r="D659" s="257">
        <v>51.436118999999998</v>
      </c>
      <c r="E659" s="257">
        <v>0.14643999999999999</v>
      </c>
      <c r="F659" s="459">
        <v>1</v>
      </c>
      <c r="G659" s="459">
        <v>1</v>
      </c>
      <c r="H659" s="258">
        <v>62</v>
      </c>
      <c r="I659" s="259">
        <f>SUM(H659/'Search &amp; Variables'!$E$30)</f>
        <v>1.3777777777777778</v>
      </c>
      <c r="J659" s="259">
        <f t="shared" si="124"/>
        <v>2.7555555555555555</v>
      </c>
      <c r="K659" s="259">
        <f t="shared" si="125"/>
        <v>0.30617283950617286</v>
      </c>
      <c r="L659" s="226">
        <f t="shared" si="127"/>
        <v>0</v>
      </c>
      <c r="M659" s="257"/>
      <c r="N659" s="226">
        <f>SUM(H659*'Outside M25 '!$J$30+'Outside M25 '!$J$34+'Postcodes tariff'!L659)</f>
        <v>126.77573306481482</v>
      </c>
      <c r="O659" s="226">
        <f>SUM(H659*'Outside M25 '!$K$30+'Outside M25 '!$K$34+'Postcodes tariff'!L659)</f>
        <v>139.16096893827159</v>
      </c>
      <c r="P659" s="226">
        <f>SUM(H659*'Outside M25 '!$L$30+'Outside M25 '!$L$34+'Postcodes tariff'!L659)</f>
        <v>153.28706380987657</v>
      </c>
      <c r="Q659" s="261">
        <f>SUM(H659*'Outside M25 '!$M$30+'Outside M25 '!$M$34+'Postcodes tariff'!L659)</f>
        <v>165.59640364814817</v>
      </c>
      <c r="R659" s="336"/>
      <c r="S659" s="336"/>
    </row>
    <row r="660" spans="1:19" s="263" customFormat="1" x14ac:dyDescent="0.25">
      <c r="A660" s="254" t="s">
        <v>2935</v>
      </c>
      <c r="B660" s="255"/>
      <c r="C660" s="285" t="s">
        <v>583</v>
      </c>
      <c r="D660" s="257">
        <v>51.45581</v>
      </c>
      <c r="E660" s="257">
        <v>0.14286699999999999</v>
      </c>
      <c r="F660" s="459">
        <v>1</v>
      </c>
      <c r="G660" s="459">
        <v>1</v>
      </c>
      <c r="H660" s="258">
        <v>64.2</v>
      </c>
      <c r="I660" s="259">
        <f>SUM(H660/'Search &amp; Variables'!$E$30)</f>
        <v>1.4266666666666667</v>
      </c>
      <c r="J660" s="259">
        <f t="shared" si="124"/>
        <v>2.8533333333333335</v>
      </c>
      <c r="K660" s="259">
        <f t="shared" si="125"/>
        <v>0.31703703703703706</v>
      </c>
      <c r="L660" s="226">
        <f t="shared" si="127"/>
        <v>0</v>
      </c>
      <c r="M660" s="257"/>
      <c r="N660" s="226">
        <f>SUM(H660*'Outside M25 '!$J$30+'Outside M25 '!$J$34+'Postcodes tariff'!L660)</f>
        <v>130.23174712094018</v>
      </c>
      <c r="O660" s="226">
        <f>SUM(H660*'Outside M25 '!$K$30+'Outside M25 '!$K$34+'Postcodes tariff'!L660)</f>
        <v>142.99122020056981</v>
      </c>
      <c r="P660" s="226">
        <f>SUM(H660*'Outside M25 '!$L$30+'Outside M25 '!$L$34+'Postcodes tariff'!L660)</f>
        <v>157.526520145755</v>
      </c>
      <c r="Q660" s="261">
        <f>SUM(H660*'Outside M25 '!$M$30+'Outside M25 '!$M$34+'Postcodes tariff'!L660)</f>
        <v>170.21847747094017</v>
      </c>
      <c r="R660" s="336"/>
      <c r="S660" s="336"/>
    </row>
    <row r="661" spans="1:19" s="263" customFormat="1" x14ac:dyDescent="0.25">
      <c r="A661" s="254" t="s">
        <v>2935</v>
      </c>
      <c r="B661" s="255"/>
      <c r="C661" s="285" t="s">
        <v>584</v>
      </c>
      <c r="D661" s="257">
        <v>51.467627999999998</v>
      </c>
      <c r="E661" s="257">
        <v>0.149559</v>
      </c>
      <c r="F661" s="459">
        <v>1</v>
      </c>
      <c r="G661" s="459">
        <v>1</v>
      </c>
      <c r="H661" s="258">
        <v>62.8</v>
      </c>
      <c r="I661" s="259">
        <f>SUM(H661/'Search &amp; Variables'!$E$30)</f>
        <v>1.3955555555555554</v>
      </c>
      <c r="J661" s="259">
        <f t="shared" si="124"/>
        <v>2.7911111111111109</v>
      </c>
      <c r="K661" s="259">
        <f t="shared" si="125"/>
        <v>0.31012345679012343</v>
      </c>
      <c r="L661" s="226">
        <f t="shared" si="127"/>
        <v>0</v>
      </c>
      <c r="M661" s="257"/>
      <c r="N661" s="226">
        <f>SUM(H661*'Outside M25 '!$J$30+'Outside M25 '!$J$34+'Postcodes tariff'!L661)</f>
        <v>128.03246544886039</v>
      </c>
      <c r="O661" s="226">
        <f>SUM(H661*'Outside M25 '!$K$30+'Outside M25 '!$K$34+'Postcodes tariff'!L661)</f>
        <v>140.55378757910731</v>
      </c>
      <c r="P661" s="226">
        <f>SUM(H661*'Outside M25 '!$L$30+'Outside M25 '!$L$34+'Postcodes tariff'!L661)</f>
        <v>154.82868429565053</v>
      </c>
      <c r="Q661" s="261">
        <f>SUM(H661*'Outside M25 '!$M$30+'Outside M25 '!$M$34+'Postcodes tariff'!L661)</f>
        <v>167.27715776552708</v>
      </c>
      <c r="R661" s="336"/>
      <c r="S661" s="336"/>
    </row>
    <row r="662" spans="1:19" s="263" customFormat="1" x14ac:dyDescent="0.25">
      <c r="A662" s="254" t="s">
        <v>2935</v>
      </c>
      <c r="B662" s="255"/>
      <c r="C662" s="285" t="s">
        <v>585</v>
      </c>
      <c r="D662" s="257">
        <v>51.479398000000003</v>
      </c>
      <c r="E662" s="257">
        <v>0.17971699999999999</v>
      </c>
      <c r="F662" s="459">
        <v>1</v>
      </c>
      <c r="G662" s="459">
        <v>1</v>
      </c>
      <c r="H662" s="258">
        <v>63.8</v>
      </c>
      <c r="I662" s="259">
        <f>SUM(H662/'Search &amp; Variables'!$E$30)</f>
        <v>1.4177777777777778</v>
      </c>
      <c r="J662" s="259">
        <f t="shared" si="124"/>
        <v>2.8355555555555556</v>
      </c>
      <c r="K662" s="259">
        <f t="shared" si="125"/>
        <v>0.31506172839506175</v>
      </c>
      <c r="L662" s="226">
        <f t="shared" si="127"/>
        <v>0</v>
      </c>
      <c r="M662" s="257"/>
      <c r="N662" s="226">
        <f>SUM(H662*'Outside M25 '!$J$30+'Outside M25 '!$J$34+'Postcodes tariff'!L662)</f>
        <v>129.60338092891737</v>
      </c>
      <c r="O662" s="226">
        <f>SUM(H662*'Outside M25 '!$K$30+'Outside M25 '!$K$34+'Postcodes tariff'!L662)</f>
        <v>142.29481088015194</v>
      </c>
      <c r="P662" s="226">
        <f>SUM(H662*'Outside M25 '!$L$30+'Outside M25 '!$L$34+'Postcodes tariff'!L662)</f>
        <v>156.75570990286801</v>
      </c>
      <c r="Q662" s="261">
        <f>SUM(H662*'Outside M25 '!$M$30+'Outside M25 '!$M$34+'Postcodes tariff'!L662)</f>
        <v>169.37810041225072</v>
      </c>
      <c r="R662" s="336"/>
      <c r="S662" s="336"/>
    </row>
    <row r="663" spans="1:19" s="263" customFormat="1" x14ac:dyDescent="0.25">
      <c r="A663" s="254" t="s">
        <v>2935</v>
      </c>
      <c r="B663" s="255"/>
      <c r="C663" s="285" t="s">
        <v>586</v>
      </c>
      <c r="D663" s="285">
        <v>51.446379999999998</v>
      </c>
      <c r="E663" s="285">
        <v>0.28167700000000001</v>
      </c>
      <c r="F663" s="464">
        <v>1</v>
      </c>
      <c r="G663" s="464">
        <v>1</v>
      </c>
      <c r="H663" s="288">
        <v>60.4</v>
      </c>
      <c r="I663" s="289">
        <f>SUM(H663/'Search &amp; Variables'!$E$30)</f>
        <v>1.3422222222222222</v>
      </c>
      <c r="J663" s="289">
        <f t="shared" si="124"/>
        <v>2.6844444444444444</v>
      </c>
      <c r="K663" s="289">
        <f t="shared" si="125"/>
        <v>0.2982716049382716</v>
      </c>
      <c r="L663" s="290">
        <f t="shared" si="127"/>
        <v>0</v>
      </c>
      <c r="M663" s="285"/>
      <c r="N663" s="290">
        <f>SUM(H663*'Outside M25 '!$J$30+'Outside M25 '!$J$34+'Postcodes tariff'!L663)</f>
        <v>124.26226829672365</v>
      </c>
      <c r="O663" s="290">
        <f>SUM(H663*'Outside M25 '!$K$30+'Outside M25 '!$K$34+'Postcodes tariff'!L663)</f>
        <v>136.3753316566002</v>
      </c>
      <c r="P663" s="290">
        <f>SUM(H663*'Outside M25 '!$L$30+'Outside M25 '!$L$34+'Postcodes tariff'!L663)</f>
        <v>150.20382283832859</v>
      </c>
      <c r="Q663" s="291">
        <f>SUM(H663*'Outside M25 '!$M$30+'Outside M25 '!$M$34+'Postcodes tariff'!L663)</f>
        <v>162.23489541339035</v>
      </c>
      <c r="R663" s="336"/>
      <c r="S663" s="336"/>
    </row>
    <row r="664" spans="1:19" s="263" customFormat="1" x14ac:dyDescent="0.25">
      <c r="A664" s="286"/>
      <c r="B664" s="287"/>
      <c r="C664" s="285"/>
      <c r="D664" s="285"/>
      <c r="E664" s="285"/>
      <c r="F664" s="464"/>
      <c r="G664" s="464"/>
      <c r="H664" s="288"/>
      <c r="I664" s="289"/>
      <c r="J664" s="289"/>
      <c r="K664" s="289"/>
      <c r="L664" s="290"/>
      <c r="M664" s="285"/>
      <c r="N664" s="290"/>
      <c r="O664" s="290"/>
      <c r="P664" s="290"/>
      <c r="Q664" s="291"/>
      <c r="R664" s="336"/>
      <c r="S664" s="336"/>
    </row>
    <row r="665" spans="1:19" s="243" customFormat="1" ht="16.5" thickBot="1" x14ac:dyDescent="0.3">
      <c r="A665" s="292" t="s">
        <v>2996</v>
      </c>
      <c r="B665" s="293"/>
      <c r="C665" s="293"/>
      <c r="D665" s="293"/>
      <c r="E665" s="293"/>
      <c r="F665" s="465"/>
      <c r="G665" s="465"/>
      <c r="H665" s="294">
        <f>AVERAGE(H646:H664)</f>
        <v>62.022222222222226</v>
      </c>
      <c r="I665" s="294">
        <f>AVERAGE(I646:I664)</f>
        <v>1.3782716049382717</v>
      </c>
      <c r="J665" s="294">
        <f>AVERAGE(J646:J664)</f>
        <v>2.7565432098765434</v>
      </c>
      <c r="K665" s="294">
        <f>AVERAGE(K646:K664)</f>
        <v>0.30628257887517152</v>
      </c>
      <c r="L665" s="295"/>
      <c r="M665" s="293"/>
      <c r="N665" s="296">
        <f>AVERAGE(N646:N664)</f>
        <v>126.81064229770497</v>
      </c>
      <c r="O665" s="296">
        <f>AVERAGE(O646:O664)</f>
        <v>139.19965834496151</v>
      </c>
      <c r="P665" s="296">
        <f>AVERAGE(P646:P664)</f>
        <v>153.32988660114805</v>
      </c>
      <c r="Q665" s="297">
        <f>AVERAGE(Q646:Q664)</f>
        <v>165.64309126251982</v>
      </c>
      <c r="R665" s="330"/>
      <c r="S665" s="330"/>
    </row>
    <row r="666" spans="1:19" s="263" customFormat="1" ht="16.5" thickBot="1" x14ac:dyDescent="0.3">
      <c r="A666" s="243"/>
      <c r="B666" s="243"/>
      <c r="F666" s="462"/>
      <c r="G666" s="462"/>
      <c r="H666" s="276"/>
      <c r="I666" s="277"/>
      <c r="J666" s="277"/>
      <c r="K666" s="277"/>
      <c r="L666" s="262"/>
      <c r="N666" s="262"/>
      <c r="O666" s="262"/>
      <c r="P666" s="262"/>
      <c r="Q666" s="262"/>
      <c r="R666" s="336"/>
      <c r="S666" s="336"/>
    </row>
    <row r="667" spans="1:19" s="243" customFormat="1" x14ac:dyDescent="0.25">
      <c r="A667" s="246" t="s">
        <v>2939</v>
      </c>
      <c r="B667" s="247"/>
      <c r="C667" s="247" t="s">
        <v>587</v>
      </c>
      <c r="D667" s="247">
        <v>56.460856</v>
      </c>
      <c r="E667" s="247">
        <v>-2.9588000000000001</v>
      </c>
      <c r="F667" s="458">
        <v>1</v>
      </c>
      <c r="G667" s="458">
        <v>1</v>
      </c>
      <c r="H667" s="248">
        <v>470.2</v>
      </c>
      <c r="I667" s="249">
        <f>SUM(H667/'Search &amp; Variables'!$E$30)</f>
        <v>10.448888888888888</v>
      </c>
      <c r="J667" s="249">
        <f t="shared" ref="J667:J677" si="128">SUM(I667*2)</f>
        <v>20.897777777777776</v>
      </c>
      <c r="K667" s="249">
        <f t="shared" ref="K667:K677" si="129">SUM(J667/9)</f>
        <v>2.3219753086419752</v>
      </c>
      <c r="L667" s="252">
        <f t="shared" ref="L667:L668" si="130">IF(J667 &gt; 14,120,0)</f>
        <v>120</v>
      </c>
      <c r="M667" s="247"/>
      <c r="N667" s="252">
        <f>SUM(H667*'Outside M25 '!$J$30+'Outside M25 '!$J$34+'Postcodes tariff'!L667)</f>
        <v>888.02343202407405</v>
      </c>
      <c r="O667" s="252">
        <f>SUM(H667*'Outside M25 '!$K$30+'Outside M25 '!$K$34+'Postcodes tariff'!L667)</f>
        <v>969.84668042469139</v>
      </c>
      <c r="P667" s="252">
        <f>SUM(H667*'Outside M25 '!$L$30+'Outside M25 '!$L$34+'Postcodes tariff'!L667)</f>
        <v>1059.8989166760493</v>
      </c>
      <c r="Q667" s="253">
        <f>SUM(H667*'Outside M25 '!$M$30+'Outside M25 '!$M$34+'Postcodes tariff'!L667)</f>
        <v>1143.2011920407408</v>
      </c>
      <c r="R667" s="330"/>
      <c r="S667" s="330"/>
    </row>
    <row r="668" spans="1:19" s="263" customFormat="1" x14ac:dyDescent="0.25">
      <c r="A668" s="254" t="s">
        <v>2939</v>
      </c>
      <c r="B668" s="255"/>
      <c r="C668" s="256" t="s">
        <v>588</v>
      </c>
      <c r="D668" s="257">
        <v>56.747</v>
      </c>
      <c r="E668" s="257">
        <v>-2.427</v>
      </c>
      <c r="F668" s="459">
        <v>1</v>
      </c>
      <c r="G668" s="459">
        <v>1</v>
      </c>
      <c r="H668" s="258">
        <v>503.5</v>
      </c>
      <c r="I668" s="259">
        <f>SUM(H668/'Search &amp; Variables'!$E$30)</f>
        <v>11.188888888888888</v>
      </c>
      <c r="J668" s="259">
        <f t="shared" si="128"/>
        <v>22.377777777777776</v>
      </c>
      <c r="K668" s="259">
        <f t="shared" si="129"/>
        <v>2.4864197530864196</v>
      </c>
      <c r="L668" s="226">
        <f t="shared" si="130"/>
        <v>120</v>
      </c>
      <c r="M668" s="257"/>
      <c r="N668" s="226">
        <f>SUM(H668*'Outside M25 '!$J$30+'Outside M25 '!$J$34+'Postcodes tariff'!L668)</f>
        <v>940.33491750997143</v>
      </c>
      <c r="O668" s="226">
        <f>SUM(H668*'Outside M25 '!$K$30+'Outside M25 '!$K$34+'Postcodes tariff'!L668)</f>
        <v>1027.8227563494777</v>
      </c>
      <c r="P668" s="226">
        <f>SUM(H668*'Outside M25 '!$L$30+'Outside M25 '!$L$34+'Postcodes tariff'!L668)</f>
        <v>1124.0688693963914</v>
      </c>
      <c r="Q668" s="261">
        <f>SUM(H668*'Outside M25 '!$M$30+'Outside M25 '!$M$34+'Postcodes tariff'!L668)</f>
        <v>1213.1625821766381</v>
      </c>
      <c r="R668" s="336"/>
      <c r="S668" s="336"/>
    </row>
    <row r="669" spans="1:19" s="263" customFormat="1" x14ac:dyDescent="0.25">
      <c r="A669" s="254" t="s">
        <v>2939</v>
      </c>
      <c r="B669" s="255"/>
      <c r="C669" s="256" t="s">
        <v>589</v>
      </c>
      <c r="D669" s="257">
        <v>56.602728999999997</v>
      </c>
      <c r="E669" s="257">
        <v>-2.6585030000000001</v>
      </c>
      <c r="F669" s="459">
        <v>1</v>
      </c>
      <c r="G669" s="459">
        <v>1</v>
      </c>
      <c r="H669" s="258">
        <v>490.6</v>
      </c>
      <c r="I669" s="259">
        <f>SUM(H669/'Search &amp; Variables'!$E$30)</f>
        <v>10.902222222222223</v>
      </c>
      <c r="J669" s="259">
        <f t="shared" si="128"/>
        <v>21.804444444444446</v>
      </c>
      <c r="K669" s="259">
        <f t="shared" si="129"/>
        <v>2.422716049382716</v>
      </c>
      <c r="L669" s="226">
        <f t="shared" ref="L669:L677" si="131">IF(J669 &gt; 14,120,0)</f>
        <v>120</v>
      </c>
      <c r="M669" s="257"/>
      <c r="N669" s="226">
        <f>SUM(H669*'Outside M25 '!$J$30+'Outside M25 '!$J$34+'Postcodes tariff'!L669)</f>
        <v>920.07010781723648</v>
      </c>
      <c r="O669" s="226">
        <f>SUM(H669*'Outside M25 '!$K$30+'Outside M25 '!$K$34+'Postcodes tariff'!L669)</f>
        <v>1005.3635557660019</v>
      </c>
      <c r="P669" s="226">
        <f>SUM(H669*'Outside M25 '!$L$30+'Outside M25 '!$L$34+'Postcodes tariff'!L669)</f>
        <v>1099.2102390632861</v>
      </c>
      <c r="Q669" s="261">
        <f>SUM(H669*'Outside M25 '!$M$30+'Outside M25 '!$M$34+'Postcodes tariff'!L669)</f>
        <v>1186.0604220339033</v>
      </c>
      <c r="R669" s="336"/>
      <c r="S669" s="336"/>
    </row>
    <row r="670" spans="1:19" s="263" customFormat="1" x14ac:dyDescent="0.25">
      <c r="A670" s="254" t="s">
        <v>2939</v>
      </c>
      <c r="B670" s="255"/>
      <c r="C670" s="256" t="s">
        <v>590</v>
      </c>
      <c r="D670" s="257">
        <v>56.47</v>
      </c>
      <c r="E670" s="257">
        <v>-3.0270000000000001</v>
      </c>
      <c r="F670" s="459">
        <v>1</v>
      </c>
      <c r="G670" s="459">
        <v>1</v>
      </c>
      <c r="H670" s="258">
        <v>465.6</v>
      </c>
      <c r="I670" s="259">
        <f>SUM(H670/'Search &amp; Variables'!$E$30)</f>
        <v>10.346666666666668</v>
      </c>
      <c r="J670" s="259">
        <f t="shared" si="128"/>
        <v>20.693333333333335</v>
      </c>
      <c r="K670" s="259">
        <f t="shared" si="129"/>
        <v>2.2992592592592596</v>
      </c>
      <c r="L670" s="226">
        <f t="shared" si="131"/>
        <v>120</v>
      </c>
      <c r="M670" s="257"/>
      <c r="N670" s="226">
        <f>SUM(H670*'Outside M25 '!$J$30+'Outside M25 '!$J$34+'Postcodes tariff'!L670)</f>
        <v>880.79722081581201</v>
      </c>
      <c r="O670" s="226">
        <f>SUM(H670*'Outside M25 '!$K$30+'Outside M25 '!$K$34+'Postcodes tariff'!L670)</f>
        <v>961.83797323988608</v>
      </c>
      <c r="P670" s="226">
        <f>SUM(H670*'Outside M25 '!$L$30+'Outside M25 '!$L$34+'Postcodes tariff'!L670)</f>
        <v>1051.0345988828492</v>
      </c>
      <c r="Q670" s="261">
        <f>SUM(H670*'Outside M25 '!$M$30+'Outside M25 '!$M$34+'Postcodes tariff'!L670)</f>
        <v>1133.5368558658122</v>
      </c>
      <c r="R670" s="336"/>
      <c r="S670" s="336"/>
    </row>
    <row r="671" spans="1:19" s="263" customFormat="1" x14ac:dyDescent="0.25">
      <c r="A671" s="254" t="s">
        <v>2939</v>
      </c>
      <c r="B671" s="255"/>
      <c r="C671" s="256" t="s">
        <v>591</v>
      </c>
      <c r="D671" s="257">
        <v>56.502378999999998</v>
      </c>
      <c r="E671" s="257">
        <v>-3.0387360000000001</v>
      </c>
      <c r="F671" s="459">
        <v>1</v>
      </c>
      <c r="G671" s="459">
        <v>1</v>
      </c>
      <c r="H671" s="258">
        <v>470.7</v>
      </c>
      <c r="I671" s="259">
        <f>SUM(H671/'Search &amp; Variables'!$E$30)</f>
        <v>10.459999999999999</v>
      </c>
      <c r="J671" s="259">
        <f t="shared" si="128"/>
        <v>20.919999999999998</v>
      </c>
      <c r="K671" s="259">
        <f t="shared" si="129"/>
        <v>2.3244444444444441</v>
      </c>
      <c r="L671" s="226">
        <f t="shared" si="131"/>
        <v>120</v>
      </c>
      <c r="M671" s="257"/>
      <c r="N671" s="226">
        <f>SUM(H671*'Outside M25 '!$J$30+'Outside M25 '!$J$34+'Postcodes tariff'!L671)</f>
        <v>888.80888976410245</v>
      </c>
      <c r="O671" s="226">
        <f>SUM(H671*'Outside M25 '!$K$30+'Outside M25 '!$K$34+'Postcodes tariff'!L671)</f>
        <v>970.71719207521369</v>
      </c>
      <c r="P671" s="226">
        <f>SUM(H671*'Outside M25 '!$L$30+'Outside M25 '!$L$34+'Postcodes tariff'!L671)</f>
        <v>1060.8624294796582</v>
      </c>
      <c r="Q671" s="261">
        <f>SUM(H671*'Outside M25 '!$M$30+'Outside M25 '!$M$34+'Postcodes tariff'!L671)</f>
        <v>1144.2516633641026</v>
      </c>
      <c r="R671" s="336"/>
      <c r="S671" s="336"/>
    </row>
    <row r="672" spans="1:19" s="263" customFormat="1" x14ac:dyDescent="0.25">
      <c r="A672" s="254" t="s">
        <v>2939</v>
      </c>
      <c r="B672" s="255"/>
      <c r="C672" s="256" t="s">
        <v>592</v>
      </c>
      <c r="D672" s="257">
        <v>56.510804</v>
      </c>
      <c r="E672" s="257">
        <v>-2.9497049999999998</v>
      </c>
      <c r="F672" s="459">
        <v>1</v>
      </c>
      <c r="G672" s="459">
        <v>1</v>
      </c>
      <c r="H672" s="258">
        <v>473.2</v>
      </c>
      <c r="I672" s="259">
        <f>SUM(H672/'Search &amp; Variables'!$E$30)</f>
        <v>10.515555555555554</v>
      </c>
      <c r="J672" s="259">
        <f t="shared" si="128"/>
        <v>21.031111111111109</v>
      </c>
      <c r="K672" s="259">
        <f t="shared" si="129"/>
        <v>2.3367901234567898</v>
      </c>
      <c r="L672" s="226">
        <f t="shared" si="131"/>
        <v>120</v>
      </c>
      <c r="M672" s="257"/>
      <c r="N672" s="226">
        <f>SUM(H672*'Outside M25 '!$J$30+'Outside M25 '!$J$34+'Postcodes tariff'!L672)</f>
        <v>892.73617846424497</v>
      </c>
      <c r="O672" s="226">
        <f>SUM(H672*'Outside M25 '!$K$30+'Outside M25 '!$K$34+'Postcodes tariff'!L672)</f>
        <v>975.0697503278252</v>
      </c>
      <c r="P672" s="226">
        <f>SUM(H672*'Outside M25 '!$L$30+'Outside M25 '!$L$34+'Postcodes tariff'!L672)</f>
        <v>1065.6799934977021</v>
      </c>
      <c r="Q672" s="261">
        <f>SUM(H672*'Outside M25 '!$M$30+'Outside M25 '!$M$34+'Postcodes tariff'!L672)</f>
        <v>1149.5040199809118</v>
      </c>
      <c r="R672" s="336"/>
      <c r="S672" s="336"/>
    </row>
    <row r="673" spans="1:19" s="263" customFormat="1" x14ac:dyDescent="0.25">
      <c r="A673" s="254" t="s">
        <v>2939</v>
      </c>
      <c r="B673" s="255"/>
      <c r="C673" s="256" t="s">
        <v>593</v>
      </c>
      <c r="D673" s="257">
        <v>56.478000000000002</v>
      </c>
      <c r="E673" s="257">
        <v>-2.8620000000000001</v>
      </c>
      <c r="F673" s="459">
        <v>1</v>
      </c>
      <c r="G673" s="459">
        <v>1</v>
      </c>
      <c r="H673" s="258">
        <v>476.9</v>
      </c>
      <c r="I673" s="259">
        <f>SUM(H673/'Search &amp; Variables'!$E$30)</f>
        <v>10.597777777777777</v>
      </c>
      <c r="J673" s="259">
        <f t="shared" si="128"/>
        <v>21.195555555555554</v>
      </c>
      <c r="K673" s="259">
        <f t="shared" si="129"/>
        <v>2.3550617283950617</v>
      </c>
      <c r="L673" s="226">
        <f t="shared" si="131"/>
        <v>120</v>
      </c>
      <c r="M673" s="257"/>
      <c r="N673" s="226">
        <f>SUM(H673*'Outside M25 '!$J$30+'Outside M25 '!$J$34+'Postcodes tariff'!L673)</f>
        <v>898.54856574045573</v>
      </c>
      <c r="O673" s="226">
        <f>SUM(H673*'Outside M25 '!$K$30+'Outside M25 '!$K$34+'Postcodes tariff'!L673)</f>
        <v>981.51153654169036</v>
      </c>
      <c r="P673" s="226">
        <f>SUM(H673*'Outside M25 '!$L$30+'Outside M25 '!$L$34+'Postcodes tariff'!L673)</f>
        <v>1072.8099882444067</v>
      </c>
      <c r="Q673" s="261">
        <f>SUM(H673*'Outside M25 '!$M$30+'Outside M25 '!$M$34+'Postcodes tariff'!L673)</f>
        <v>1157.2775077737892</v>
      </c>
      <c r="R673" s="336"/>
      <c r="S673" s="336"/>
    </row>
    <row r="674" spans="1:19" s="263" customFormat="1" x14ac:dyDescent="0.25">
      <c r="A674" s="254" t="s">
        <v>2939</v>
      </c>
      <c r="B674" s="255"/>
      <c r="C674" s="256" t="s">
        <v>594</v>
      </c>
      <c r="D674" s="257">
        <v>56.436999999999998</v>
      </c>
      <c r="E674" s="257">
        <v>-2.9249999999999998</v>
      </c>
      <c r="F674" s="459">
        <v>1</v>
      </c>
      <c r="G674" s="459">
        <v>1</v>
      </c>
      <c r="H674" s="258">
        <v>454.4</v>
      </c>
      <c r="I674" s="259">
        <f>SUM(H674/'Search &amp; Variables'!$E$30)</f>
        <v>10.097777777777777</v>
      </c>
      <c r="J674" s="259">
        <f t="shared" si="128"/>
        <v>20.195555555555554</v>
      </c>
      <c r="K674" s="259">
        <f t="shared" si="129"/>
        <v>2.2439506172839505</v>
      </c>
      <c r="L674" s="226">
        <f t="shared" si="131"/>
        <v>120</v>
      </c>
      <c r="M674" s="257"/>
      <c r="N674" s="226">
        <f>SUM(H674*'Outside M25 '!$J$30+'Outside M25 '!$J$34+'Postcodes tariff'!L674)</f>
        <v>863.20296743917368</v>
      </c>
      <c r="O674" s="226">
        <f>SUM(H674*'Outside M25 '!$K$30+'Outside M25 '!$K$34+'Postcodes tariff'!L674)</f>
        <v>942.33851226818604</v>
      </c>
      <c r="P674" s="226">
        <f>SUM(H674*'Outside M25 '!$L$30+'Outside M25 '!$L$34+'Postcodes tariff'!L674)</f>
        <v>1029.4519120820132</v>
      </c>
      <c r="Q674" s="261">
        <f>SUM(H674*'Outside M25 '!$M$30+'Outside M25 '!$M$34+'Postcodes tariff'!L674)</f>
        <v>1110.0062982225072</v>
      </c>
      <c r="R674" s="336"/>
      <c r="S674" s="336"/>
    </row>
    <row r="675" spans="1:19" s="263" customFormat="1" x14ac:dyDescent="0.25">
      <c r="A675" s="254" t="s">
        <v>2939</v>
      </c>
      <c r="B675" s="255"/>
      <c r="C675" s="256" t="s">
        <v>595</v>
      </c>
      <c r="D675" s="257">
        <v>56.503</v>
      </c>
      <c r="E675" s="257">
        <v>-2.718</v>
      </c>
      <c r="F675" s="459">
        <v>1</v>
      </c>
      <c r="G675" s="459">
        <v>1</v>
      </c>
      <c r="H675" s="258">
        <v>479.7</v>
      </c>
      <c r="I675" s="259">
        <f>SUM(H675/'Search &amp; Variables'!$E$30)</f>
        <v>10.66</v>
      </c>
      <c r="J675" s="259">
        <f t="shared" si="128"/>
        <v>21.32</v>
      </c>
      <c r="K675" s="259">
        <f t="shared" si="129"/>
        <v>2.3688888888888888</v>
      </c>
      <c r="L675" s="226">
        <f t="shared" si="131"/>
        <v>120</v>
      </c>
      <c r="M675" s="257"/>
      <c r="N675" s="226">
        <f>SUM(H675*'Outside M25 '!$J$30+'Outside M25 '!$J$34+'Postcodes tariff'!L675)</f>
        <v>902.94712908461531</v>
      </c>
      <c r="O675" s="226">
        <f>SUM(H675*'Outside M25 '!$K$30+'Outside M25 '!$K$34+'Postcodes tariff'!L675)</f>
        <v>986.38640178461537</v>
      </c>
      <c r="P675" s="226">
        <f>SUM(H675*'Outside M25 '!$L$30+'Outside M25 '!$L$34+'Postcodes tariff'!L675)</f>
        <v>1078.2056599446155</v>
      </c>
      <c r="Q675" s="261">
        <f>SUM(H675*'Outside M25 '!$M$30+'Outside M25 '!$M$34+'Postcodes tariff'!L675)</f>
        <v>1163.1601471846154</v>
      </c>
      <c r="R675" s="336"/>
      <c r="S675" s="336"/>
    </row>
    <row r="676" spans="1:19" s="263" customFormat="1" x14ac:dyDescent="0.25">
      <c r="A676" s="254" t="s">
        <v>2939</v>
      </c>
      <c r="B676" s="255"/>
      <c r="C676" s="256" t="s">
        <v>596</v>
      </c>
      <c r="D676" s="257">
        <v>56.655999999999999</v>
      </c>
      <c r="E676" s="257">
        <v>-2.9220000000000002</v>
      </c>
      <c r="F676" s="459">
        <v>1</v>
      </c>
      <c r="G676" s="459">
        <v>1</v>
      </c>
      <c r="H676" s="258">
        <v>492</v>
      </c>
      <c r="I676" s="259">
        <f>SUM(H676/'Search &amp; Variables'!$E$30)</f>
        <v>10.933333333333334</v>
      </c>
      <c r="J676" s="259">
        <f t="shared" si="128"/>
        <v>21.866666666666667</v>
      </c>
      <c r="K676" s="259">
        <f t="shared" si="129"/>
        <v>2.4296296296296296</v>
      </c>
      <c r="L676" s="226">
        <f t="shared" si="131"/>
        <v>120</v>
      </c>
      <c r="M676" s="257"/>
      <c r="N676" s="226">
        <f>SUM(H676*'Outside M25 '!$J$30+'Outside M25 '!$J$34+'Postcodes tariff'!L676)</f>
        <v>922.26938948931615</v>
      </c>
      <c r="O676" s="226">
        <f>SUM(H676*'Outside M25 '!$K$30+'Outside M25 '!$K$34+'Postcodes tariff'!L676)</f>
        <v>1007.8009883874644</v>
      </c>
      <c r="P676" s="226">
        <f>SUM(H676*'Outside M25 '!$L$30+'Outside M25 '!$L$34+'Postcodes tariff'!L676)</f>
        <v>1101.9080749133905</v>
      </c>
      <c r="Q676" s="261">
        <f>SUM(H676*'Outside M25 '!$M$30+'Outside M25 '!$M$34+'Postcodes tariff'!L676)</f>
        <v>1189.0017417393162</v>
      </c>
      <c r="R676" s="336"/>
      <c r="S676" s="336"/>
    </row>
    <row r="677" spans="1:19" s="263" customFormat="1" x14ac:dyDescent="0.25">
      <c r="A677" s="254" t="s">
        <v>2939</v>
      </c>
      <c r="B677" s="255"/>
      <c r="C677" s="256" t="s">
        <v>597</v>
      </c>
      <c r="D677" s="256">
        <v>56.747999999999998</v>
      </c>
      <c r="E677" s="256">
        <v>-2.6669999999999998</v>
      </c>
      <c r="F677" s="460">
        <v>1</v>
      </c>
      <c r="G677" s="460">
        <v>1</v>
      </c>
      <c r="H677" s="264">
        <v>501.1</v>
      </c>
      <c r="I677" s="265">
        <f>SUM(H677/'Search &amp; Variables'!$E$30)</f>
        <v>11.135555555555555</v>
      </c>
      <c r="J677" s="265">
        <f t="shared" si="128"/>
        <v>22.271111111111111</v>
      </c>
      <c r="K677" s="265">
        <f t="shared" si="129"/>
        <v>2.4745679012345678</v>
      </c>
      <c r="L677" s="266">
        <f t="shared" si="131"/>
        <v>120</v>
      </c>
      <c r="M677" s="256"/>
      <c r="N677" s="266">
        <f>SUM(H677*'Outside M25 '!$J$30+'Outside M25 '!$J$34+'Postcodes tariff'!L677)</f>
        <v>936.56472035783474</v>
      </c>
      <c r="O677" s="266">
        <f>SUM(H677*'Outside M25 '!$K$30+'Outside M25 '!$K$34+'Postcodes tariff'!L677)</f>
        <v>1023.6443004269706</v>
      </c>
      <c r="P677" s="266">
        <f>SUM(H677*'Outside M25 '!$L$30+'Outside M25 '!$L$34+'Postcodes tariff'!L677)</f>
        <v>1119.4440079390695</v>
      </c>
      <c r="Q677" s="268">
        <f>SUM(H677*'Outside M25 '!$M$30+'Outside M25 '!$M$34+'Postcodes tariff'!L677)</f>
        <v>1208.1203198245016</v>
      </c>
      <c r="R677" s="336"/>
      <c r="S677" s="336"/>
    </row>
    <row r="678" spans="1:19" s="263" customFormat="1" x14ac:dyDescent="0.25">
      <c r="A678" s="254"/>
      <c r="B678" s="255"/>
      <c r="C678" s="256"/>
      <c r="D678" s="256"/>
      <c r="E678" s="256"/>
      <c r="F678" s="460"/>
      <c r="G678" s="460"/>
      <c r="H678" s="264"/>
      <c r="I678" s="265"/>
      <c r="J678" s="265"/>
      <c r="K678" s="265"/>
      <c r="L678" s="266"/>
      <c r="M678" s="256"/>
      <c r="N678" s="266"/>
      <c r="O678" s="266"/>
      <c r="P678" s="266"/>
      <c r="Q678" s="268"/>
      <c r="R678" s="336"/>
      <c r="S678" s="336"/>
    </row>
    <row r="679" spans="1:19" s="243" customFormat="1" ht="16.5" thickBot="1" x14ac:dyDescent="0.3">
      <c r="A679" s="269" t="s">
        <v>2997</v>
      </c>
      <c r="B679" s="270"/>
      <c r="C679" s="270"/>
      <c r="D679" s="270"/>
      <c r="E679" s="270"/>
      <c r="F679" s="461"/>
      <c r="G679" s="461"/>
      <c r="H679" s="271">
        <f>AVERAGE(H667:H678)</f>
        <v>479.80909090909097</v>
      </c>
      <c r="I679" s="271">
        <f>AVERAGE(I667:I678)</f>
        <v>10.662424242424244</v>
      </c>
      <c r="J679" s="271">
        <f>AVERAGE(J667:J678)</f>
        <v>21.324848484848488</v>
      </c>
      <c r="K679" s="271">
        <f>AVERAGE(K667:K678)</f>
        <v>2.3694276094276097</v>
      </c>
      <c r="L679" s="272"/>
      <c r="M679" s="270"/>
      <c r="N679" s="274">
        <f>AVERAGE(N667:N678)</f>
        <v>903.11850168243984</v>
      </c>
      <c r="O679" s="274">
        <f>AVERAGE(O667:O678)</f>
        <v>986.57633159927468</v>
      </c>
      <c r="P679" s="274">
        <f>AVERAGE(P667:P678)</f>
        <v>1078.4158809199484</v>
      </c>
      <c r="Q679" s="275">
        <f>AVERAGE(Q667:Q678)</f>
        <v>1163.3893409278944</v>
      </c>
      <c r="R679" s="330"/>
      <c r="S679" s="330"/>
    </row>
    <row r="680" spans="1:19" s="263" customFormat="1" ht="16.5" thickBot="1" x14ac:dyDescent="0.3">
      <c r="A680" s="243"/>
      <c r="B680" s="243"/>
      <c r="F680" s="462"/>
      <c r="G680" s="462"/>
      <c r="H680" s="276"/>
      <c r="I680" s="277"/>
      <c r="J680" s="277"/>
      <c r="K680" s="277"/>
      <c r="L680" s="262"/>
      <c r="N680" s="262"/>
      <c r="O680" s="262"/>
      <c r="P680" s="262"/>
      <c r="Q680" s="262"/>
      <c r="R680" s="336"/>
      <c r="S680" s="336"/>
    </row>
    <row r="681" spans="1:19" s="243" customFormat="1" x14ac:dyDescent="0.25">
      <c r="A681" s="246" t="s">
        <v>2944</v>
      </c>
      <c r="B681" s="247"/>
      <c r="C681" s="247" t="s">
        <v>598</v>
      </c>
      <c r="D681" s="247">
        <v>52.903345999999999</v>
      </c>
      <c r="E681" s="247">
        <v>-1.511342</v>
      </c>
      <c r="F681" s="458">
        <v>1</v>
      </c>
      <c r="G681" s="458">
        <v>1</v>
      </c>
      <c r="H681" s="248">
        <v>131.30000000000001</v>
      </c>
      <c r="I681" s="249">
        <f>SUM(H681/'Search &amp; Variables'!$E$30)</f>
        <v>2.9177777777777782</v>
      </c>
      <c r="J681" s="249">
        <f t="shared" ref="J681:J703" si="132">SUM(I681*2)</f>
        <v>5.8355555555555565</v>
      </c>
      <c r="K681" s="249">
        <f t="shared" ref="K681:K703" si="133">SUM(J681/9)</f>
        <v>0.64839506172839512</v>
      </c>
      <c r="L681" s="252">
        <f t="shared" ref="L681:L682" si="134">IF(J681 &gt; 14,120,0)</f>
        <v>0</v>
      </c>
      <c r="M681" s="247"/>
      <c r="N681" s="252">
        <f>SUM(H681*'Outside M25 '!$J$30+'Outside M25 '!$J$34+'Postcodes tariff'!L681)</f>
        <v>235.64017583276356</v>
      </c>
      <c r="O681" s="252">
        <f>SUM(H681*'Outside M25 '!$K$30+'Outside M25 '!$K$34+'Postcodes tariff'!L681)</f>
        <v>259.8138837006648</v>
      </c>
      <c r="P681" s="252">
        <f>SUM(H681*'Outside M25 '!$L$30+'Outside M25 '!$L$34+'Postcodes tariff'!L681)</f>
        <v>286.82993839004752</v>
      </c>
      <c r="Q681" s="253">
        <f>SUM(H681*'Outside M25 '!$M$30+'Outside M25 '!$M$34+'Postcodes tariff'!L681)</f>
        <v>311.19172906609691</v>
      </c>
      <c r="R681" s="330"/>
      <c r="S681" s="330"/>
    </row>
    <row r="682" spans="1:19" s="263" customFormat="1" x14ac:dyDescent="0.25">
      <c r="A682" s="254" t="s">
        <v>2944</v>
      </c>
      <c r="B682" s="255"/>
      <c r="C682" s="256" t="s">
        <v>599</v>
      </c>
      <c r="D682" s="257">
        <v>52.772739999999999</v>
      </c>
      <c r="E682" s="257">
        <v>-1.542241</v>
      </c>
      <c r="F682" s="459">
        <v>1</v>
      </c>
      <c r="G682" s="459">
        <v>1</v>
      </c>
      <c r="H682" s="258">
        <v>120.8</v>
      </c>
      <c r="I682" s="259">
        <f>SUM(H682/'Search &amp; Variables'!$E$30)</f>
        <v>2.6844444444444444</v>
      </c>
      <c r="J682" s="259">
        <f t="shared" si="132"/>
        <v>5.3688888888888888</v>
      </c>
      <c r="K682" s="259">
        <f t="shared" si="133"/>
        <v>0.59654320987654319</v>
      </c>
      <c r="L682" s="226">
        <f t="shared" si="134"/>
        <v>0</v>
      </c>
      <c r="M682" s="257"/>
      <c r="N682" s="226">
        <f>SUM(H682*'Outside M25 '!$J$30+'Outside M25 '!$J$34+'Postcodes tariff'!L682)</f>
        <v>219.14556329216524</v>
      </c>
      <c r="O682" s="226">
        <f>SUM(H682*'Outside M25 '!$K$30+'Outside M25 '!$K$34+'Postcodes tariff'!L682)</f>
        <v>241.5331390396961</v>
      </c>
      <c r="P682" s="226">
        <f>SUM(H682*'Outside M25 '!$L$30+'Outside M25 '!$L$34+'Postcodes tariff'!L682)</f>
        <v>266.59616951426403</v>
      </c>
      <c r="Q682" s="261">
        <f>SUM(H682*'Outside M25 '!$M$30+'Outside M25 '!$M$34+'Postcodes tariff'!L682)</f>
        <v>289.1318312754986</v>
      </c>
      <c r="R682" s="336"/>
      <c r="S682" s="336"/>
    </row>
    <row r="683" spans="1:19" s="263" customFormat="1" x14ac:dyDescent="0.25">
      <c r="A683" s="254" t="s">
        <v>2944</v>
      </c>
      <c r="B683" s="255"/>
      <c r="C683" s="256" t="s">
        <v>600</v>
      </c>
      <c r="D683" s="257">
        <v>52.723163</v>
      </c>
      <c r="E683" s="257">
        <v>-1.5785359999999999</v>
      </c>
      <c r="F683" s="459">
        <v>1</v>
      </c>
      <c r="G683" s="459">
        <v>1</v>
      </c>
      <c r="H683" s="258">
        <v>116.5</v>
      </c>
      <c r="I683" s="259">
        <f>SUM(H683/'Search &amp; Variables'!$E$30)</f>
        <v>2.588888888888889</v>
      </c>
      <c r="J683" s="259">
        <f t="shared" si="132"/>
        <v>5.177777777777778</v>
      </c>
      <c r="K683" s="259">
        <f t="shared" si="133"/>
        <v>0.57530864197530862</v>
      </c>
      <c r="L683" s="226">
        <f t="shared" ref="L683:L703" si="135">IF(J683 &gt; 14,120,0)</f>
        <v>0</v>
      </c>
      <c r="M683" s="257"/>
      <c r="N683" s="226">
        <f>SUM(H683*'Outside M25 '!$J$30+'Outside M25 '!$J$34+'Postcodes tariff'!L683)</f>
        <v>212.39062672792022</v>
      </c>
      <c r="O683" s="226">
        <f>SUM(H683*'Outside M25 '!$K$30+'Outside M25 '!$K$34+'Postcodes tariff'!L683)</f>
        <v>234.04673884520417</v>
      </c>
      <c r="P683" s="226">
        <f>SUM(H683*'Outside M25 '!$L$30+'Outside M25 '!$L$34+'Postcodes tariff'!L683)</f>
        <v>258.3099594032289</v>
      </c>
      <c r="Q683" s="261">
        <f>SUM(H683*'Outside M25 '!$M$30+'Outside M25 '!$M$34+'Postcodes tariff'!L683)</f>
        <v>280.0977778945869</v>
      </c>
      <c r="R683" s="336"/>
      <c r="S683" s="336"/>
    </row>
    <row r="684" spans="1:19" s="263" customFormat="1" x14ac:dyDescent="0.25">
      <c r="A684" s="254" t="s">
        <v>2944</v>
      </c>
      <c r="B684" s="255"/>
      <c r="C684" s="256" t="s">
        <v>601</v>
      </c>
      <c r="D684" s="257">
        <v>52.788187999999998</v>
      </c>
      <c r="E684" s="257">
        <v>-1.723433</v>
      </c>
      <c r="F684" s="459">
        <v>1</v>
      </c>
      <c r="G684" s="459">
        <v>1</v>
      </c>
      <c r="H684" s="258">
        <v>132.6</v>
      </c>
      <c r="I684" s="259">
        <f>SUM(H684/'Search &amp; Variables'!$E$30)</f>
        <v>2.9466666666666663</v>
      </c>
      <c r="J684" s="259">
        <f t="shared" si="132"/>
        <v>5.8933333333333326</v>
      </c>
      <c r="K684" s="259">
        <f t="shared" si="133"/>
        <v>0.65481481481481474</v>
      </c>
      <c r="L684" s="226">
        <f t="shared" si="135"/>
        <v>0</v>
      </c>
      <c r="M684" s="257"/>
      <c r="N684" s="226">
        <f>SUM(H684*'Outside M25 '!$J$30+'Outside M25 '!$J$34+'Postcodes tariff'!L684)</f>
        <v>237.6823659568376</v>
      </c>
      <c r="O684" s="226">
        <f>SUM(H684*'Outside M25 '!$K$30+'Outside M25 '!$K$34+'Postcodes tariff'!L684)</f>
        <v>262.07721399202279</v>
      </c>
      <c r="P684" s="226">
        <f>SUM(H684*'Outside M25 '!$L$30+'Outside M25 '!$L$34+'Postcodes tariff'!L684)</f>
        <v>289.3350716794302</v>
      </c>
      <c r="Q684" s="261">
        <f>SUM(H684*'Outside M25 '!$M$30+'Outside M25 '!$M$34+'Postcodes tariff'!L684)</f>
        <v>313.92295450683764</v>
      </c>
      <c r="R684" s="336"/>
      <c r="S684" s="336"/>
    </row>
    <row r="685" spans="1:19" s="263" customFormat="1" x14ac:dyDescent="0.25">
      <c r="A685" s="254" t="s">
        <v>2944</v>
      </c>
      <c r="B685" s="255"/>
      <c r="C685" s="256" t="s">
        <v>602</v>
      </c>
      <c r="D685" s="257">
        <v>52.800485000000002</v>
      </c>
      <c r="E685" s="257">
        <v>-1.6229</v>
      </c>
      <c r="F685" s="459">
        <v>1</v>
      </c>
      <c r="G685" s="459">
        <v>1</v>
      </c>
      <c r="H685" s="258">
        <v>131.6</v>
      </c>
      <c r="I685" s="259">
        <f>SUM(H685/'Search &amp; Variables'!$E$30)</f>
        <v>2.9244444444444442</v>
      </c>
      <c r="J685" s="259">
        <f t="shared" si="132"/>
        <v>5.8488888888888884</v>
      </c>
      <c r="K685" s="259">
        <f t="shared" si="133"/>
        <v>0.64987654320987653</v>
      </c>
      <c r="L685" s="226">
        <f t="shared" si="135"/>
        <v>0</v>
      </c>
      <c r="M685" s="257"/>
      <c r="N685" s="226">
        <f>SUM(H685*'Outside M25 '!$J$30+'Outside M25 '!$J$34+'Postcodes tariff'!L685)</f>
        <v>236.11145047678062</v>
      </c>
      <c r="O685" s="226">
        <f>SUM(H685*'Outside M25 '!$K$30+'Outside M25 '!$K$34+'Postcodes tariff'!L685)</f>
        <v>260.33619069097813</v>
      </c>
      <c r="P685" s="226">
        <f>SUM(H685*'Outside M25 '!$L$30+'Outside M25 '!$L$34+'Postcodes tariff'!L685)</f>
        <v>287.40804607221276</v>
      </c>
      <c r="Q685" s="261">
        <f>SUM(H685*'Outside M25 '!$M$30+'Outside M25 '!$M$34+'Postcodes tariff'!L685)</f>
        <v>311.82201186011395</v>
      </c>
      <c r="R685" s="336"/>
      <c r="S685" s="336"/>
    </row>
    <row r="686" spans="1:19" s="263" customFormat="1" x14ac:dyDescent="0.25">
      <c r="A686" s="254" t="s">
        <v>2944</v>
      </c>
      <c r="B686" s="255"/>
      <c r="C686" s="256" t="s">
        <v>603</v>
      </c>
      <c r="D686" s="257">
        <v>52.797609000000001</v>
      </c>
      <c r="E686" s="257">
        <v>-1.5887070000000001</v>
      </c>
      <c r="F686" s="459">
        <v>1</v>
      </c>
      <c r="G686" s="459">
        <v>1</v>
      </c>
      <c r="H686" s="258">
        <v>124.5</v>
      </c>
      <c r="I686" s="259">
        <f>SUM(H686/'Search &amp; Variables'!$E$30)</f>
        <v>2.7666666666666666</v>
      </c>
      <c r="J686" s="259">
        <f t="shared" si="132"/>
        <v>5.5333333333333332</v>
      </c>
      <c r="K686" s="259">
        <f t="shared" si="133"/>
        <v>0.61481481481481481</v>
      </c>
      <c r="L686" s="226">
        <f t="shared" si="135"/>
        <v>0</v>
      </c>
      <c r="M686" s="257"/>
      <c r="N686" s="226">
        <f>SUM(H686*'Outside M25 '!$J$30+'Outside M25 '!$J$34+'Postcodes tariff'!L686)</f>
        <v>224.95795056837608</v>
      </c>
      <c r="O686" s="226">
        <f>SUM(H686*'Outside M25 '!$K$30+'Outside M25 '!$K$34+'Postcodes tariff'!L686)</f>
        <v>247.97492525356125</v>
      </c>
      <c r="P686" s="226">
        <f>SUM(H686*'Outside M25 '!$L$30+'Outside M25 '!$L$34+'Postcodes tariff'!L686)</f>
        <v>273.72616426096869</v>
      </c>
      <c r="Q686" s="261">
        <f>SUM(H686*'Outside M25 '!$M$30+'Outside M25 '!$M$34+'Postcodes tariff'!L686)</f>
        <v>296.90531906837606</v>
      </c>
      <c r="R686" s="336"/>
      <c r="S686" s="336"/>
    </row>
    <row r="687" spans="1:19" s="263" customFormat="1" x14ac:dyDescent="0.25">
      <c r="A687" s="254" t="s">
        <v>2944</v>
      </c>
      <c r="B687" s="255"/>
      <c r="C687" s="256" t="s">
        <v>604</v>
      </c>
      <c r="D687" s="257">
        <v>52.951351000000003</v>
      </c>
      <c r="E687" s="257">
        <v>-1.431864</v>
      </c>
      <c r="F687" s="459">
        <v>1</v>
      </c>
      <c r="G687" s="459">
        <v>1</v>
      </c>
      <c r="H687" s="258">
        <v>131.30000000000001</v>
      </c>
      <c r="I687" s="259">
        <f>SUM(H687/'Search &amp; Variables'!$E$30)</f>
        <v>2.9177777777777782</v>
      </c>
      <c r="J687" s="259">
        <f t="shared" si="132"/>
        <v>5.8355555555555565</v>
      </c>
      <c r="K687" s="259">
        <f t="shared" si="133"/>
        <v>0.64839506172839512</v>
      </c>
      <c r="L687" s="226">
        <f t="shared" si="135"/>
        <v>0</v>
      </c>
      <c r="M687" s="257"/>
      <c r="N687" s="226">
        <f>SUM(H687*'Outside M25 '!$J$30+'Outside M25 '!$J$34+'Postcodes tariff'!L687)</f>
        <v>235.64017583276356</v>
      </c>
      <c r="O687" s="226">
        <f>SUM(H687*'Outside M25 '!$K$30+'Outside M25 '!$K$34+'Postcodes tariff'!L687)</f>
        <v>259.8138837006648</v>
      </c>
      <c r="P687" s="226">
        <f>SUM(H687*'Outside M25 '!$L$30+'Outside M25 '!$L$34+'Postcodes tariff'!L687)</f>
        <v>286.82993839004752</v>
      </c>
      <c r="Q687" s="261">
        <f>SUM(H687*'Outside M25 '!$M$30+'Outside M25 '!$M$34+'Postcodes tariff'!L687)</f>
        <v>311.19172906609691</v>
      </c>
      <c r="R687" s="336"/>
      <c r="S687" s="336"/>
    </row>
    <row r="688" spans="1:19" s="263" customFormat="1" x14ac:dyDescent="0.25">
      <c r="A688" s="254" t="s">
        <v>2944</v>
      </c>
      <c r="B688" s="255"/>
      <c r="C688" s="256" t="s">
        <v>605</v>
      </c>
      <c r="D688" s="257">
        <v>52.946824999999997</v>
      </c>
      <c r="E688" s="257">
        <v>-1.5115620000000001</v>
      </c>
      <c r="F688" s="459">
        <v>1</v>
      </c>
      <c r="G688" s="459">
        <v>1</v>
      </c>
      <c r="H688" s="258">
        <v>133.80000000000001</v>
      </c>
      <c r="I688" s="259">
        <f>SUM(H688/'Search &amp; Variables'!$E$30)</f>
        <v>2.9733333333333336</v>
      </c>
      <c r="J688" s="259">
        <f t="shared" si="132"/>
        <v>5.9466666666666672</v>
      </c>
      <c r="K688" s="259">
        <f t="shared" si="133"/>
        <v>0.66074074074074085</v>
      </c>
      <c r="L688" s="226">
        <f t="shared" si="135"/>
        <v>0</v>
      </c>
      <c r="M688" s="257"/>
      <c r="N688" s="226">
        <f>SUM(H688*'Outside M25 '!$J$30+'Outside M25 '!$J$34+'Postcodes tariff'!L688)</f>
        <v>239.567464532906</v>
      </c>
      <c r="O688" s="226">
        <f>SUM(H688*'Outside M25 '!$K$30+'Outside M25 '!$K$34+'Postcodes tariff'!L688)</f>
        <v>264.16644195327638</v>
      </c>
      <c r="P688" s="226">
        <f>SUM(H688*'Outside M25 '!$L$30+'Outside M25 '!$L$34+'Postcodes tariff'!L688)</f>
        <v>291.64750240809121</v>
      </c>
      <c r="Q688" s="261">
        <f>SUM(H688*'Outside M25 '!$M$30+'Outside M25 '!$M$34+'Postcodes tariff'!L688)</f>
        <v>316.44408568290601</v>
      </c>
      <c r="R688" s="336"/>
      <c r="S688" s="336"/>
    </row>
    <row r="689" spans="1:19" s="263" customFormat="1" x14ac:dyDescent="0.25">
      <c r="A689" s="254" t="s">
        <v>2944</v>
      </c>
      <c r="B689" s="255"/>
      <c r="C689" s="256" t="s">
        <v>606</v>
      </c>
      <c r="D689" s="257">
        <v>52.898350000000001</v>
      </c>
      <c r="E689" s="257">
        <v>-1.502785</v>
      </c>
      <c r="F689" s="459">
        <v>1</v>
      </c>
      <c r="G689" s="459">
        <v>1</v>
      </c>
      <c r="H689" s="258">
        <v>132.4</v>
      </c>
      <c r="I689" s="259">
        <f>SUM(H689/'Search &amp; Variables'!$E$30)</f>
        <v>2.9422222222222225</v>
      </c>
      <c r="J689" s="259">
        <f t="shared" si="132"/>
        <v>5.884444444444445</v>
      </c>
      <c r="K689" s="259">
        <f t="shared" si="133"/>
        <v>0.65382716049382728</v>
      </c>
      <c r="L689" s="226">
        <f t="shared" si="135"/>
        <v>0</v>
      </c>
      <c r="M689" s="257"/>
      <c r="N689" s="226">
        <f>SUM(H689*'Outside M25 '!$J$30+'Outside M25 '!$J$34+'Postcodes tariff'!L689)</f>
        <v>237.36818286082621</v>
      </c>
      <c r="O689" s="226">
        <f>SUM(H689*'Outside M25 '!$K$30+'Outside M25 '!$K$34+'Postcodes tariff'!L689)</f>
        <v>261.72900933181387</v>
      </c>
      <c r="P689" s="226">
        <f>SUM(H689*'Outside M25 '!$L$30+'Outside M25 '!$L$34+'Postcodes tariff'!L689)</f>
        <v>288.94966655798675</v>
      </c>
      <c r="Q689" s="261">
        <f>SUM(H689*'Outside M25 '!$M$30+'Outside M25 '!$M$34+'Postcodes tariff'!L689)</f>
        <v>313.50276597749291</v>
      </c>
      <c r="R689" s="336"/>
      <c r="S689" s="336"/>
    </row>
    <row r="690" spans="1:19" s="263" customFormat="1" x14ac:dyDescent="0.25">
      <c r="A690" s="254" t="s">
        <v>2944</v>
      </c>
      <c r="B690" s="255" t="s">
        <v>3622</v>
      </c>
      <c r="C690" s="256" t="s">
        <v>607</v>
      </c>
      <c r="D690" s="257">
        <v>52.89</v>
      </c>
      <c r="E690" s="257">
        <v>-1.4510000000000001</v>
      </c>
      <c r="F690" s="459">
        <v>1</v>
      </c>
      <c r="G690" s="459">
        <v>1</v>
      </c>
      <c r="H690" s="258">
        <v>127.8</v>
      </c>
      <c r="I690" s="259">
        <f>SUM(H690/'Search &amp; Variables'!$E$30)</f>
        <v>2.84</v>
      </c>
      <c r="J690" s="259">
        <f t="shared" si="132"/>
        <v>5.68</v>
      </c>
      <c r="K690" s="259">
        <f t="shared" si="133"/>
        <v>0.63111111111111107</v>
      </c>
      <c r="L690" s="226">
        <f t="shared" si="135"/>
        <v>0</v>
      </c>
      <c r="M690" s="257"/>
      <c r="N690" s="226">
        <f>SUM(H690*'Outside M25 '!$J$30+'Outside M25 '!$J$34+'Postcodes tariff'!L690)</f>
        <v>230.14197165256411</v>
      </c>
      <c r="O690" s="226">
        <f>SUM(H690*'Outside M25 '!$K$30+'Outside M25 '!$K$34+'Postcodes tariff'!L690)</f>
        <v>253.72030214700854</v>
      </c>
      <c r="P690" s="226">
        <f>SUM(H690*'Outside M25 '!$L$30+'Outside M25 '!$L$34+'Postcodes tariff'!L690)</f>
        <v>280.08534876478632</v>
      </c>
      <c r="Q690" s="261">
        <f>SUM(H690*'Outside M25 '!$M$30+'Outside M25 '!$M$34+'Postcodes tariff'!L690)</f>
        <v>303.83842980256412</v>
      </c>
      <c r="R690" s="336"/>
      <c r="S690" s="336"/>
    </row>
    <row r="691" spans="1:19" s="263" customFormat="1" x14ac:dyDescent="0.25">
      <c r="A691" s="254" t="s">
        <v>2944</v>
      </c>
      <c r="B691" s="255"/>
      <c r="C691" s="256" t="s">
        <v>608</v>
      </c>
      <c r="D691" s="257">
        <v>52.906961000000003</v>
      </c>
      <c r="E691" s="257">
        <v>-1.521844</v>
      </c>
      <c r="F691" s="459">
        <v>1</v>
      </c>
      <c r="G691" s="459">
        <v>1</v>
      </c>
      <c r="H691" s="258">
        <v>137.80000000000001</v>
      </c>
      <c r="I691" s="259">
        <f>SUM(H691/'Search &amp; Variables'!$E$30)</f>
        <v>3.0622222222222226</v>
      </c>
      <c r="J691" s="259">
        <f t="shared" si="132"/>
        <v>6.1244444444444452</v>
      </c>
      <c r="K691" s="259">
        <f t="shared" si="133"/>
        <v>0.68049382716049389</v>
      </c>
      <c r="L691" s="226">
        <f t="shared" si="135"/>
        <v>0</v>
      </c>
      <c r="M691" s="257"/>
      <c r="N691" s="226">
        <f>SUM(H691*'Outside M25 '!$J$30+'Outside M25 '!$J$34+'Postcodes tariff'!L691)</f>
        <v>245.85112645313393</v>
      </c>
      <c r="O691" s="226">
        <f>SUM(H691*'Outside M25 '!$K$30+'Outside M25 '!$K$34+'Postcodes tariff'!L691)</f>
        <v>271.13053515745491</v>
      </c>
      <c r="P691" s="226">
        <f>SUM(H691*'Outside M25 '!$L$30+'Outside M25 '!$L$34+'Postcodes tariff'!L691)</f>
        <v>299.35560483696111</v>
      </c>
      <c r="Q691" s="261">
        <f>SUM(H691*'Outside M25 '!$M$30+'Outside M25 '!$M$34+'Postcodes tariff'!L691)</f>
        <v>324.84785626980062</v>
      </c>
      <c r="R691" s="336"/>
      <c r="S691" s="336"/>
    </row>
    <row r="692" spans="1:19" s="263" customFormat="1" x14ac:dyDescent="0.25">
      <c r="A692" s="254" t="s">
        <v>2944</v>
      </c>
      <c r="B692" s="255"/>
      <c r="C692" s="256" t="s">
        <v>609</v>
      </c>
      <c r="D692" s="257">
        <v>53.142536</v>
      </c>
      <c r="E692" s="257">
        <v>-1.592009</v>
      </c>
      <c r="F692" s="459">
        <v>1</v>
      </c>
      <c r="G692" s="459">
        <v>1</v>
      </c>
      <c r="H692" s="258">
        <v>152.1</v>
      </c>
      <c r="I692" s="259">
        <f>SUM(H692/'Search &amp; Variables'!$E$30)</f>
        <v>3.38</v>
      </c>
      <c r="J692" s="259">
        <f t="shared" si="132"/>
        <v>6.76</v>
      </c>
      <c r="K692" s="259">
        <f t="shared" si="133"/>
        <v>0.75111111111111106</v>
      </c>
      <c r="L692" s="226">
        <f t="shared" si="135"/>
        <v>0</v>
      </c>
      <c r="M692" s="257"/>
      <c r="N692" s="226">
        <f>SUM(H692*'Outside M25 '!$J$30+'Outside M25 '!$J$34+'Postcodes tariff'!L692)</f>
        <v>268.31521781794868</v>
      </c>
      <c r="O692" s="226">
        <f>SUM(H692*'Outside M25 '!$K$30+'Outside M25 '!$K$34+'Postcodes tariff'!L692)</f>
        <v>296.02716836239318</v>
      </c>
      <c r="P692" s="226">
        <f>SUM(H692*'Outside M25 '!$L$30+'Outside M25 '!$L$34+'Postcodes tariff'!L692)</f>
        <v>326.91207102017097</v>
      </c>
      <c r="Q692" s="261">
        <f>SUM(H692*'Outside M25 '!$M$30+'Outside M25 '!$M$34+'Postcodes tariff'!L692)</f>
        <v>354.89133611794875</v>
      </c>
      <c r="R692" s="336"/>
      <c r="S692" s="336"/>
    </row>
    <row r="693" spans="1:19" s="263" customFormat="1" x14ac:dyDescent="0.25">
      <c r="A693" s="254" t="s">
        <v>2944</v>
      </c>
      <c r="B693" s="255"/>
      <c r="C693" s="256" t="s">
        <v>610</v>
      </c>
      <c r="D693" s="257">
        <v>53.215000000000003</v>
      </c>
      <c r="E693" s="257">
        <v>-1.6759999999999999</v>
      </c>
      <c r="F693" s="459">
        <v>1</v>
      </c>
      <c r="G693" s="459">
        <v>1</v>
      </c>
      <c r="H693" s="258">
        <v>159.19999999999999</v>
      </c>
      <c r="I693" s="259">
        <f>SUM(H693/'Search &amp; Variables'!$E$30)</f>
        <v>3.5377777777777775</v>
      </c>
      <c r="J693" s="259">
        <f t="shared" si="132"/>
        <v>7.0755555555555549</v>
      </c>
      <c r="K693" s="259">
        <f t="shared" si="133"/>
        <v>0.78617283950617278</v>
      </c>
      <c r="L693" s="226">
        <f t="shared" si="135"/>
        <v>0</v>
      </c>
      <c r="M693" s="257"/>
      <c r="N693" s="226">
        <f>SUM(H693*'Outside M25 '!$J$30+'Outside M25 '!$J$34+'Postcodes tariff'!L693)</f>
        <v>279.46871772635325</v>
      </c>
      <c r="O693" s="226">
        <f>SUM(H693*'Outside M25 '!$K$30+'Outside M25 '!$K$34+'Postcodes tariff'!L693)</f>
        <v>308.38843379981006</v>
      </c>
      <c r="P693" s="226">
        <f>SUM(H693*'Outside M25 '!$L$30+'Outside M25 '!$L$34+'Postcodes tariff'!L693)</f>
        <v>340.59395283141498</v>
      </c>
      <c r="Q693" s="261">
        <f>SUM(H693*'Outside M25 '!$M$30+'Outside M25 '!$M$34+'Postcodes tariff'!L693)</f>
        <v>369.80802890968658</v>
      </c>
      <c r="R693" s="336"/>
      <c r="S693" s="336"/>
    </row>
    <row r="694" spans="1:19" s="263" customFormat="1" x14ac:dyDescent="0.25">
      <c r="A694" s="254" t="s">
        <v>2944</v>
      </c>
      <c r="B694" s="255"/>
      <c r="C694" s="256" t="s">
        <v>611</v>
      </c>
      <c r="D694" s="257">
        <v>53.048195999999997</v>
      </c>
      <c r="E694" s="257">
        <v>-1.405241</v>
      </c>
      <c r="F694" s="459">
        <v>1</v>
      </c>
      <c r="G694" s="459">
        <v>1</v>
      </c>
      <c r="H694" s="258">
        <v>139.1</v>
      </c>
      <c r="I694" s="259">
        <f>SUM(H694/'Search &amp; Variables'!$E$30)</f>
        <v>3.0911111111111111</v>
      </c>
      <c r="J694" s="259">
        <f t="shared" si="132"/>
        <v>6.1822222222222223</v>
      </c>
      <c r="K694" s="259">
        <f t="shared" si="133"/>
        <v>0.68691358024691362</v>
      </c>
      <c r="L694" s="226">
        <f t="shared" si="135"/>
        <v>0</v>
      </c>
      <c r="M694" s="257"/>
      <c r="N694" s="226">
        <f>SUM(H694*'Outside M25 '!$J$30+'Outside M25 '!$J$34+'Postcodes tariff'!L694)</f>
        <v>247.89331657720797</v>
      </c>
      <c r="O694" s="226">
        <f>SUM(H694*'Outside M25 '!$K$30+'Outside M25 '!$K$34+'Postcodes tariff'!L694)</f>
        <v>273.3938654488129</v>
      </c>
      <c r="P694" s="226">
        <f>SUM(H694*'Outside M25 '!$L$30+'Outside M25 '!$L$34+'Postcodes tariff'!L694)</f>
        <v>301.86073812634379</v>
      </c>
      <c r="Q694" s="261">
        <f>SUM(H694*'Outside M25 '!$M$30+'Outside M25 '!$M$34+'Postcodes tariff'!L694)</f>
        <v>327.57908171054135</v>
      </c>
      <c r="R694" s="336"/>
      <c r="S694" s="336"/>
    </row>
    <row r="695" spans="1:19" s="263" customFormat="1" x14ac:dyDescent="0.25">
      <c r="A695" s="254" t="s">
        <v>2944</v>
      </c>
      <c r="B695" s="255"/>
      <c r="C695" s="256" t="s">
        <v>612</v>
      </c>
      <c r="D695" s="257">
        <v>53.100999999999999</v>
      </c>
      <c r="E695" s="257">
        <v>-1.371</v>
      </c>
      <c r="F695" s="459">
        <v>1</v>
      </c>
      <c r="G695" s="459">
        <v>1</v>
      </c>
      <c r="H695" s="258">
        <v>143.5</v>
      </c>
      <c r="I695" s="259">
        <f>SUM(H695/'Search &amp; Variables'!$E$30)</f>
        <v>3.1888888888888891</v>
      </c>
      <c r="J695" s="259">
        <f t="shared" si="132"/>
        <v>6.3777777777777782</v>
      </c>
      <c r="K695" s="259">
        <f t="shared" si="133"/>
        <v>0.70864197530864204</v>
      </c>
      <c r="L695" s="226">
        <f t="shared" si="135"/>
        <v>0</v>
      </c>
      <c r="M695" s="257"/>
      <c r="N695" s="226">
        <f>SUM(H695*'Outside M25 '!$J$30+'Outside M25 '!$J$34+'Postcodes tariff'!L695)</f>
        <v>254.80534468945868</v>
      </c>
      <c r="O695" s="226">
        <f>SUM(H695*'Outside M25 '!$K$30+'Outside M25 '!$K$34+'Postcodes tariff'!L695)</f>
        <v>281.05436797340928</v>
      </c>
      <c r="P695" s="226">
        <f>SUM(H695*'Outside M25 '!$L$30+'Outside M25 '!$L$34+'Postcodes tariff'!L695)</f>
        <v>310.33965079810065</v>
      </c>
      <c r="Q695" s="261">
        <f>SUM(H695*'Outside M25 '!$M$30+'Outside M25 '!$M$34+'Postcodes tariff'!L695)</f>
        <v>336.82322935612535</v>
      </c>
      <c r="R695" s="336"/>
      <c r="S695" s="336"/>
    </row>
    <row r="696" spans="1:19" s="263" customFormat="1" x14ac:dyDescent="0.25">
      <c r="A696" s="254" t="s">
        <v>2944</v>
      </c>
      <c r="B696" s="255"/>
      <c r="C696" s="256" t="s">
        <v>613</v>
      </c>
      <c r="D696" s="257">
        <v>53.021999999999998</v>
      </c>
      <c r="E696" s="257">
        <v>-1.474</v>
      </c>
      <c r="F696" s="459">
        <v>1</v>
      </c>
      <c r="G696" s="459">
        <v>1</v>
      </c>
      <c r="H696" s="258">
        <v>138.69999999999999</v>
      </c>
      <c r="I696" s="259">
        <f>SUM(H696/'Search &amp; Variables'!$E$30)</f>
        <v>3.0822222222222218</v>
      </c>
      <c r="J696" s="259">
        <f t="shared" si="132"/>
        <v>6.1644444444444435</v>
      </c>
      <c r="K696" s="259">
        <f t="shared" si="133"/>
        <v>0.68493827160493814</v>
      </c>
      <c r="L696" s="226">
        <f t="shared" si="135"/>
        <v>0</v>
      </c>
      <c r="M696" s="257"/>
      <c r="N696" s="226">
        <f>SUM(H696*'Outside M25 '!$J$30+'Outside M25 '!$J$34+'Postcodes tariff'!L696)</f>
        <v>247.26495038518516</v>
      </c>
      <c r="O696" s="226">
        <f>SUM(H696*'Outside M25 '!$K$30+'Outside M25 '!$K$34+'Postcodes tariff'!L696)</f>
        <v>272.69745612839506</v>
      </c>
      <c r="P696" s="226">
        <f>SUM(H696*'Outside M25 '!$L$30+'Outside M25 '!$L$34+'Postcodes tariff'!L696)</f>
        <v>301.08992788345677</v>
      </c>
      <c r="Q696" s="261">
        <f>SUM(H696*'Outside M25 '!$M$30+'Outside M25 '!$M$34+'Postcodes tariff'!L696)</f>
        <v>326.73870465185183</v>
      </c>
      <c r="R696" s="336"/>
      <c r="S696" s="336"/>
    </row>
    <row r="697" spans="1:19" s="263" customFormat="1" x14ac:dyDescent="0.25">
      <c r="A697" s="254" t="s">
        <v>2944</v>
      </c>
      <c r="B697" s="255"/>
      <c r="C697" s="256" t="s">
        <v>614</v>
      </c>
      <c r="D697" s="257">
        <v>52.968584999999997</v>
      </c>
      <c r="E697" s="257">
        <v>-1.688596</v>
      </c>
      <c r="F697" s="459">
        <v>1</v>
      </c>
      <c r="G697" s="459">
        <v>1</v>
      </c>
      <c r="H697" s="258">
        <v>148.9</v>
      </c>
      <c r="I697" s="259">
        <f>SUM(H697/'Search &amp; Variables'!$E$30)</f>
        <v>3.3088888888888892</v>
      </c>
      <c r="J697" s="259">
        <f t="shared" si="132"/>
        <v>6.6177777777777784</v>
      </c>
      <c r="K697" s="259">
        <f t="shared" si="133"/>
        <v>0.73530864197530876</v>
      </c>
      <c r="L697" s="226">
        <f t="shared" si="135"/>
        <v>0</v>
      </c>
      <c r="M697" s="257"/>
      <c r="N697" s="226">
        <f>SUM(H697*'Outside M25 '!$J$30+'Outside M25 '!$J$34+'Postcodes tariff'!L697)</f>
        <v>263.28828828176637</v>
      </c>
      <c r="O697" s="226">
        <f>SUM(H697*'Outside M25 '!$K$30+'Outside M25 '!$K$34+'Postcodes tariff'!L697)</f>
        <v>290.45589379905033</v>
      </c>
      <c r="P697" s="226">
        <f>SUM(H697*'Outside M25 '!$L$30+'Outside M25 '!$L$34+'Postcodes tariff'!L697)</f>
        <v>320.74558907707507</v>
      </c>
      <c r="Q697" s="261">
        <f>SUM(H697*'Outside M25 '!$M$30+'Outside M25 '!$M$34+'Postcodes tariff'!L697)</f>
        <v>348.16831964843306</v>
      </c>
      <c r="R697" s="336"/>
      <c r="S697" s="336"/>
    </row>
    <row r="698" spans="1:19" s="263" customFormat="1" x14ac:dyDescent="0.25">
      <c r="A698" s="254" t="s">
        <v>2944</v>
      </c>
      <c r="B698" s="255"/>
      <c r="C698" s="256" t="s">
        <v>615</v>
      </c>
      <c r="D698" s="257">
        <v>52.866999999999997</v>
      </c>
      <c r="E698" s="257">
        <v>-1.61</v>
      </c>
      <c r="F698" s="459">
        <v>1</v>
      </c>
      <c r="G698" s="459">
        <v>1</v>
      </c>
      <c r="H698" s="258">
        <v>133.1</v>
      </c>
      <c r="I698" s="259">
        <f>SUM(H698/'Search &amp; Variables'!$E$30)</f>
        <v>2.9577777777777778</v>
      </c>
      <c r="J698" s="259">
        <f t="shared" si="132"/>
        <v>5.9155555555555557</v>
      </c>
      <c r="K698" s="259">
        <f t="shared" si="133"/>
        <v>0.65728395061728395</v>
      </c>
      <c r="L698" s="226">
        <f t="shared" si="135"/>
        <v>0</v>
      </c>
      <c r="M698" s="257"/>
      <c r="N698" s="226">
        <f>SUM(H698*'Outside M25 '!$J$30+'Outside M25 '!$J$34+'Postcodes tariff'!L698)</f>
        <v>238.46782369686608</v>
      </c>
      <c r="O698" s="226">
        <f>SUM(H698*'Outside M25 '!$K$30+'Outside M25 '!$K$34+'Postcodes tariff'!L698)</f>
        <v>262.94772564254509</v>
      </c>
      <c r="P698" s="226">
        <f>SUM(H698*'Outside M25 '!$L$30+'Outside M25 '!$L$34+'Postcodes tariff'!L698)</f>
        <v>290.29858448303895</v>
      </c>
      <c r="Q698" s="261">
        <f>SUM(H698*'Outside M25 '!$M$30+'Outside M25 '!$M$34+'Postcodes tariff'!L698)</f>
        <v>314.97342583019946</v>
      </c>
      <c r="R698" s="336"/>
      <c r="S698" s="336"/>
    </row>
    <row r="699" spans="1:19" s="263" customFormat="1" x14ac:dyDescent="0.25">
      <c r="A699" s="254" t="s">
        <v>2944</v>
      </c>
      <c r="B699" s="255"/>
      <c r="C699" s="256" t="s">
        <v>616</v>
      </c>
      <c r="D699" s="257">
        <v>52.970976999999998</v>
      </c>
      <c r="E699" s="257">
        <v>-1.352887</v>
      </c>
      <c r="F699" s="459">
        <v>1</v>
      </c>
      <c r="G699" s="459">
        <v>1</v>
      </c>
      <c r="H699" s="258">
        <v>132.30000000000001</v>
      </c>
      <c r="I699" s="259">
        <f>SUM(H699/'Search &amp; Variables'!$E$30)</f>
        <v>2.9400000000000004</v>
      </c>
      <c r="J699" s="259">
        <f t="shared" si="132"/>
        <v>5.8800000000000008</v>
      </c>
      <c r="K699" s="259">
        <f t="shared" si="133"/>
        <v>0.65333333333333343</v>
      </c>
      <c r="L699" s="226">
        <f t="shared" si="135"/>
        <v>0</v>
      </c>
      <c r="M699" s="257"/>
      <c r="N699" s="226">
        <f>SUM(H699*'Outside M25 '!$J$30+'Outside M25 '!$J$34+'Postcodes tariff'!L699)</f>
        <v>237.21109131282054</v>
      </c>
      <c r="O699" s="226">
        <f>SUM(H699*'Outside M25 '!$K$30+'Outside M25 '!$K$34+'Postcodes tariff'!L699)</f>
        <v>261.55490700170941</v>
      </c>
      <c r="P699" s="226">
        <f>SUM(H699*'Outside M25 '!$L$30+'Outside M25 '!$L$34+'Postcodes tariff'!L699)</f>
        <v>288.75696399726502</v>
      </c>
      <c r="Q699" s="261">
        <f>SUM(H699*'Outside M25 '!$M$30+'Outside M25 '!$M$34+'Postcodes tariff'!L699)</f>
        <v>313.29267171282055</v>
      </c>
      <c r="R699" s="336"/>
      <c r="S699" s="336"/>
    </row>
    <row r="700" spans="1:19" s="263" customFormat="1" x14ac:dyDescent="0.25">
      <c r="A700" s="254" t="s">
        <v>2944</v>
      </c>
      <c r="B700" s="255"/>
      <c r="C700" s="256" t="s">
        <v>617</v>
      </c>
      <c r="D700" s="257">
        <v>52.893999999999998</v>
      </c>
      <c r="E700" s="257">
        <v>-1.359</v>
      </c>
      <c r="F700" s="459">
        <v>1</v>
      </c>
      <c r="G700" s="459">
        <v>1</v>
      </c>
      <c r="H700" s="258">
        <v>123.1</v>
      </c>
      <c r="I700" s="259">
        <f>SUM(H700/'Search &amp; Variables'!$E$30)</f>
        <v>2.7355555555555555</v>
      </c>
      <c r="J700" s="259">
        <f t="shared" si="132"/>
        <v>5.471111111111111</v>
      </c>
      <c r="K700" s="259">
        <f t="shared" si="133"/>
        <v>0.60790123456790124</v>
      </c>
      <c r="L700" s="226">
        <f t="shared" si="135"/>
        <v>0</v>
      </c>
      <c r="M700" s="257"/>
      <c r="N700" s="226">
        <f>SUM(H700*'Outside M25 '!$J$30+'Outside M25 '!$J$34+'Postcodes tariff'!L700)</f>
        <v>222.75866889629629</v>
      </c>
      <c r="O700" s="226">
        <f>SUM(H700*'Outside M25 '!$K$30+'Outside M25 '!$K$34+'Postcodes tariff'!L700)</f>
        <v>245.53749263209875</v>
      </c>
      <c r="P700" s="226">
        <f>SUM(H700*'Outside M25 '!$L$30+'Outside M25 '!$L$34+'Postcodes tariff'!L700)</f>
        <v>271.02832841086422</v>
      </c>
      <c r="Q700" s="261">
        <f>SUM(H700*'Outside M25 '!$M$30+'Outside M25 '!$M$34+'Postcodes tariff'!L700)</f>
        <v>293.96399936296297</v>
      </c>
      <c r="R700" s="336"/>
      <c r="S700" s="336"/>
    </row>
    <row r="701" spans="1:19" s="263" customFormat="1" x14ac:dyDescent="0.25">
      <c r="A701" s="254" t="s">
        <v>2944</v>
      </c>
      <c r="B701" s="255"/>
      <c r="C701" s="256" t="s">
        <v>618</v>
      </c>
      <c r="D701" s="257">
        <v>52.852246999999998</v>
      </c>
      <c r="E701" s="257">
        <v>-1.4489609999999999</v>
      </c>
      <c r="F701" s="459">
        <v>1</v>
      </c>
      <c r="G701" s="459">
        <v>1</v>
      </c>
      <c r="H701" s="258">
        <v>128.1</v>
      </c>
      <c r="I701" s="259">
        <f>SUM(H701/'Search &amp; Variables'!$E$30)</f>
        <v>2.8466666666666667</v>
      </c>
      <c r="J701" s="259">
        <f t="shared" si="132"/>
        <v>5.6933333333333334</v>
      </c>
      <c r="K701" s="259">
        <f t="shared" si="133"/>
        <v>0.6325925925925926</v>
      </c>
      <c r="L701" s="226">
        <f t="shared" si="135"/>
        <v>0</v>
      </c>
      <c r="M701" s="257"/>
      <c r="N701" s="226">
        <f>SUM(H701*'Outside M25 '!$J$30+'Outside M25 '!$J$34+'Postcodes tariff'!L701)</f>
        <v>230.6132462965812</v>
      </c>
      <c r="O701" s="226">
        <f>SUM(H701*'Outside M25 '!$K$30+'Outside M25 '!$K$34+'Postcodes tariff'!L701)</f>
        <v>254.24260913732192</v>
      </c>
      <c r="P701" s="226">
        <f>SUM(H701*'Outside M25 '!$L$30+'Outside M25 '!$L$34+'Postcodes tariff'!L701)</f>
        <v>280.66345644695156</v>
      </c>
      <c r="Q701" s="261">
        <f>SUM(H701*'Outside M25 '!$M$30+'Outside M25 '!$M$34+'Postcodes tariff'!L701)</f>
        <v>304.46871259658121</v>
      </c>
      <c r="R701" s="336"/>
      <c r="S701" s="336"/>
    </row>
    <row r="702" spans="1:19" s="263" customFormat="1" x14ac:dyDescent="0.25">
      <c r="A702" s="254" t="s">
        <v>2944</v>
      </c>
      <c r="B702" s="255"/>
      <c r="C702" s="256" t="s">
        <v>619</v>
      </c>
      <c r="D702" s="257">
        <v>52.844000000000001</v>
      </c>
      <c r="E702" s="257">
        <v>-1.33</v>
      </c>
      <c r="F702" s="459">
        <v>1</v>
      </c>
      <c r="G702" s="459">
        <v>1</v>
      </c>
      <c r="H702" s="258">
        <v>118.4</v>
      </c>
      <c r="I702" s="259">
        <f>SUM(H702/'Search &amp; Variables'!$E$30)</f>
        <v>2.6311111111111112</v>
      </c>
      <c r="J702" s="259">
        <f t="shared" si="132"/>
        <v>5.2622222222222224</v>
      </c>
      <c r="K702" s="259">
        <f t="shared" si="133"/>
        <v>0.58469135802469141</v>
      </c>
      <c r="L702" s="226">
        <f t="shared" si="135"/>
        <v>0</v>
      </c>
      <c r="M702" s="257"/>
      <c r="N702" s="226">
        <f>SUM(H702*'Outside M25 '!$J$30+'Outside M25 '!$J$34+'Postcodes tariff'!L702)</f>
        <v>215.37536614002849</v>
      </c>
      <c r="O702" s="226">
        <f>SUM(H702*'Outside M25 '!$K$30+'Outside M25 '!$K$34+'Postcodes tariff'!L702)</f>
        <v>237.35468311718898</v>
      </c>
      <c r="P702" s="226">
        <f>SUM(H702*'Outside M25 '!$L$30+'Outside M25 '!$L$34+'Postcodes tariff'!L702)</f>
        <v>261.97130805694212</v>
      </c>
      <c r="Q702" s="261">
        <f>SUM(H702*'Outside M25 '!$M$30+'Outside M25 '!$M$34+'Postcodes tariff'!L702)</f>
        <v>284.08956892336187</v>
      </c>
      <c r="R702" s="336"/>
      <c r="S702" s="336"/>
    </row>
    <row r="703" spans="1:19" s="263" customFormat="1" x14ac:dyDescent="0.25">
      <c r="A703" s="254" t="s">
        <v>2944</v>
      </c>
      <c r="B703" s="255"/>
      <c r="C703" s="256" t="s">
        <v>620</v>
      </c>
      <c r="D703" s="256">
        <v>53.012576000000003</v>
      </c>
      <c r="E703" s="256">
        <v>-1.3503019999999999</v>
      </c>
      <c r="F703" s="460">
        <v>1</v>
      </c>
      <c r="G703" s="460">
        <v>1</v>
      </c>
      <c r="H703" s="264">
        <v>135.9</v>
      </c>
      <c r="I703" s="265">
        <f>SUM(H703/'Search &amp; Variables'!$E$30)</f>
        <v>3.02</v>
      </c>
      <c r="J703" s="265">
        <f t="shared" si="132"/>
        <v>6.04</v>
      </c>
      <c r="K703" s="265">
        <f t="shared" si="133"/>
        <v>0.6711111111111111</v>
      </c>
      <c r="L703" s="266">
        <f t="shared" si="135"/>
        <v>0</v>
      </c>
      <c r="M703" s="256"/>
      <c r="N703" s="266">
        <f>SUM(H703*'Outside M25 '!$J$30+'Outside M25 '!$J$34+'Postcodes tariff'!L703)</f>
        <v>242.86638704102566</v>
      </c>
      <c r="O703" s="266">
        <f>SUM(H703*'Outside M25 '!$K$30+'Outside M25 '!$K$34+'Postcodes tariff'!L703)</f>
        <v>267.82259088547011</v>
      </c>
      <c r="P703" s="266">
        <f>SUM(H703*'Outside M25 '!$L$30+'Outside M25 '!$L$34+'Postcodes tariff'!L703)</f>
        <v>295.69425618324789</v>
      </c>
      <c r="Q703" s="268">
        <f>SUM(H703*'Outside M25 '!$M$30+'Outside M25 '!$M$34+'Postcodes tariff'!L703)</f>
        <v>320.85606524102565</v>
      </c>
      <c r="R703" s="336"/>
      <c r="S703" s="336"/>
    </row>
    <row r="704" spans="1:19" s="263" customFormat="1" x14ac:dyDescent="0.25">
      <c r="A704" s="254"/>
      <c r="B704" s="255"/>
      <c r="C704" s="256"/>
      <c r="D704" s="256"/>
      <c r="E704" s="256"/>
      <c r="F704" s="460"/>
      <c r="G704" s="460"/>
      <c r="H704" s="264"/>
      <c r="I704" s="265"/>
      <c r="J704" s="265"/>
      <c r="K704" s="265"/>
      <c r="L704" s="266"/>
      <c r="M704" s="256"/>
      <c r="N704" s="266"/>
      <c r="O704" s="266"/>
      <c r="P704" s="266"/>
      <c r="Q704" s="268"/>
      <c r="R704" s="336"/>
      <c r="S704" s="336"/>
    </row>
    <row r="705" spans="1:19" s="243" customFormat="1" ht="16.5" thickBot="1" x14ac:dyDescent="0.3">
      <c r="A705" s="269" t="s">
        <v>2967</v>
      </c>
      <c r="B705" s="270"/>
      <c r="C705" s="270"/>
      <c r="D705" s="270"/>
      <c r="E705" s="270"/>
      <c r="F705" s="461"/>
      <c r="G705" s="461"/>
      <c r="H705" s="271">
        <f>AVERAGE(H681:H704)</f>
        <v>133.6</v>
      </c>
      <c r="I705" s="271">
        <f>AVERAGE(I681:I704)</f>
        <v>2.9688888888888885</v>
      </c>
      <c r="J705" s="271">
        <f>AVERAGE(J681:J704)</f>
        <v>5.9377777777777769</v>
      </c>
      <c r="K705" s="271">
        <f>AVERAGE(K681:K704)</f>
        <v>0.65975308641975328</v>
      </c>
      <c r="L705" s="272"/>
      <c r="M705" s="270"/>
      <c r="N705" s="274">
        <f>AVERAGE(N681:N703)</f>
        <v>239.25328143689461</v>
      </c>
      <c r="O705" s="274">
        <f>AVERAGE(O681:O703)</f>
        <v>263.81823729306745</v>
      </c>
      <c r="P705" s="274">
        <f>AVERAGE(P681:P703)</f>
        <v>291.2620972866477</v>
      </c>
      <c r="Q705" s="275">
        <f>AVERAGE(Q681:Q703)</f>
        <v>316.02389715356128</v>
      </c>
      <c r="R705" s="330"/>
      <c r="S705" s="330"/>
    </row>
    <row r="706" spans="1:19" s="263" customFormat="1" ht="16.5" thickBot="1" x14ac:dyDescent="0.3">
      <c r="F706" s="462"/>
      <c r="G706" s="462"/>
      <c r="H706" s="276"/>
      <c r="I706" s="277"/>
      <c r="J706" s="277"/>
      <c r="K706" s="277"/>
      <c r="L706" s="262"/>
      <c r="N706" s="262"/>
      <c r="O706" s="262"/>
      <c r="P706" s="262"/>
      <c r="Q706" s="262"/>
      <c r="R706" s="336"/>
      <c r="S706" s="336"/>
    </row>
    <row r="707" spans="1:19" s="243" customFormat="1" x14ac:dyDescent="0.25">
      <c r="A707" s="246" t="s">
        <v>2947</v>
      </c>
      <c r="B707" s="247"/>
      <c r="C707" s="247" t="s">
        <v>621</v>
      </c>
      <c r="D707" s="247">
        <v>55.073</v>
      </c>
      <c r="E707" s="247">
        <v>-3.58</v>
      </c>
      <c r="F707" s="458">
        <v>1</v>
      </c>
      <c r="G707" s="458">
        <v>1</v>
      </c>
      <c r="H707" s="248">
        <v>336.4</v>
      </c>
      <c r="I707" s="249">
        <f>SUM(H707/'Search &amp; Variables'!$E$30)</f>
        <v>7.4755555555555553</v>
      </c>
      <c r="J707" s="249">
        <f t="shared" ref="J707:J721" si="136">SUM(I707*2)</f>
        <v>14.951111111111111</v>
      </c>
      <c r="K707" s="249">
        <f t="shared" ref="K707:K721" si="137">SUM(J707/9)</f>
        <v>1.6612345679012346</v>
      </c>
      <c r="L707" s="252">
        <f t="shared" ref="L707:L708" si="138">IF(J707 &gt; 14,120,0)</f>
        <v>120</v>
      </c>
      <c r="M707" s="247"/>
      <c r="N707" s="252">
        <f>SUM(H707*'Outside M25 '!$J$30+'Outside M25 '!$J$34+'Postcodes tariff'!L707)</f>
        <v>677.83494079245008</v>
      </c>
      <c r="O707" s="252">
        <f>SUM(H707*'Outside M25 '!$K$30+'Outside M25 '!$K$34+'Postcodes tariff'!L707)</f>
        <v>736.89776274491919</v>
      </c>
      <c r="P707" s="252">
        <f>SUM(H707*'Outside M25 '!$L$30+'Outside M25 '!$L$34+'Postcodes tariff'!L707)</f>
        <v>802.06289043035144</v>
      </c>
      <c r="Q707" s="253">
        <f>SUM(H707*'Outside M25 '!$M$30+'Outside M25 '!$M$34+'Postcodes tariff'!L707)</f>
        <v>862.0950659091169</v>
      </c>
      <c r="R707" s="330"/>
      <c r="S707" s="330"/>
    </row>
    <row r="708" spans="1:19" s="263" customFormat="1" x14ac:dyDescent="0.25">
      <c r="A708" s="254" t="s">
        <v>2947</v>
      </c>
      <c r="B708" s="255"/>
      <c r="C708" s="256" t="s">
        <v>622</v>
      </c>
      <c r="D708" s="257">
        <v>55.32</v>
      </c>
      <c r="E708" s="257">
        <v>-3.4369999999999998</v>
      </c>
      <c r="F708" s="459">
        <v>1</v>
      </c>
      <c r="G708" s="459">
        <v>1</v>
      </c>
      <c r="H708" s="258">
        <v>346.4</v>
      </c>
      <c r="I708" s="259">
        <f>SUM(H708/'Search &amp; Variables'!$E$30)</f>
        <v>7.6977777777777776</v>
      </c>
      <c r="J708" s="259">
        <f t="shared" si="136"/>
        <v>15.395555555555555</v>
      </c>
      <c r="K708" s="259">
        <f t="shared" si="137"/>
        <v>1.7106172839506173</v>
      </c>
      <c r="L708" s="226">
        <f t="shared" si="138"/>
        <v>120</v>
      </c>
      <c r="M708" s="257"/>
      <c r="N708" s="226">
        <f>SUM(H708*'Outside M25 '!$J$30+'Outside M25 '!$J$34+'Postcodes tariff'!L708)</f>
        <v>693.54409559301985</v>
      </c>
      <c r="O708" s="226">
        <f>SUM(H708*'Outside M25 '!$K$30+'Outside M25 '!$K$34+'Postcodes tariff'!L708)</f>
        <v>754.3079957553656</v>
      </c>
      <c r="P708" s="226">
        <f>SUM(H708*'Outside M25 '!$L$30+'Outside M25 '!$L$34+'Postcodes tariff'!L708)</f>
        <v>821.33314650252623</v>
      </c>
      <c r="Q708" s="261">
        <f>SUM(H708*'Outside M25 '!$M$30+'Outside M25 '!$M$34+'Postcodes tariff'!L708)</f>
        <v>883.10449237635339</v>
      </c>
      <c r="R708" s="336"/>
      <c r="S708" s="336"/>
    </row>
    <row r="709" spans="1:19" s="263" customFormat="1" x14ac:dyDescent="0.25">
      <c r="A709" s="254" t="s">
        <v>2947</v>
      </c>
      <c r="B709" s="255"/>
      <c r="C709" s="256" t="s">
        <v>623</v>
      </c>
      <c r="D709" s="257">
        <v>55.113999999999997</v>
      </c>
      <c r="E709" s="257">
        <v>-3.3359999999999999</v>
      </c>
      <c r="F709" s="459">
        <v>1</v>
      </c>
      <c r="G709" s="459">
        <v>1</v>
      </c>
      <c r="H709" s="258">
        <v>331.7</v>
      </c>
      <c r="I709" s="259">
        <f>SUM(H709/'Search &amp; Variables'!$E$30)</f>
        <v>7.3711111111111105</v>
      </c>
      <c r="J709" s="259">
        <f t="shared" si="136"/>
        <v>14.742222222222221</v>
      </c>
      <c r="K709" s="259">
        <f t="shared" si="137"/>
        <v>1.6380246913580245</v>
      </c>
      <c r="L709" s="226">
        <f t="shared" ref="L709:L721" si="139">IF(J709 &gt; 14,120,0)</f>
        <v>120</v>
      </c>
      <c r="M709" s="257"/>
      <c r="N709" s="226">
        <f>SUM(H709*'Outside M25 '!$J$30+'Outside M25 '!$J$34+'Postcodes tariff'!L709)</f>
        <v>670.45163803618232</v>
      </c>
      <c r="O709" s="226">
        <f>SUM(H709*'Outside M25 '!$K$30+'Outside M25 '!$K$34+'Postcodes tariff'!L709)</f>
        <v>728.71495323000943</v>
      </c>
      <c r="P709" s="226">
        <f>SUM(H709*'Outside M25 '!$L$30+'Outside M25 '!$L$34+'Postcodes tariff'!L709)</f>
        <v>793.00587007642935</v>
      </c>
      <c r="Q709" s="261">
        <f>SUM(H709*'Outside M25 '!$M$30+'Outside M25 '!$M$34+'Postcodes tariff'!L709)</f>
        <v>852.22063546951574</v>
      </c>
      <c r="R709" s="336"/>
      <c r="S709" s="336"/>
    </row>
    <row r="710" spans="1:19" s="263" customFormat="1" x14ac:dyDescent="0.25">
      <c r="A710" s="254" t="s">
        <v>2947</v>
      </c>
      <c r="B710" s="255"/>
      <c r="C710" s="256" t="s">
        <v>624</v>
      </c>
      <c r="D710" s="257">
        <v>54.99</v>
      </c>
      <c r="E710" s="257">
        <v>-3.2509999999999999</v>
      </c>
      <c r="F710" s="459">
        <v>1</v>
      </c>
      <c r="G710" s="459">
        <v>1</v>
      </c>
      <c r="H710" s="258">
        <v>322.8</v>
      </c>
      <c r="I710" s="259">
        <f>SUM(H710/'Search &amp; Variables'!$E$30)</f>
        <v>7.1733333333333338</v>
      </c>
      <c r="J710" s="259">
        <f t="shared" si="136"/>
        <v>14.346666666666668</v>
      </c>
      <c r="K710" s="259">
        <f t="shared" si="137"/>
        <v>1.5940740740740742</v>
      </c>
      <c r="L710" s="226">
        <f t="shared" si="139"/>
        <v>120</v>
      </c>
      <c r="M710" s="257"/>
      <c r="N710" s="226">
        <f>SUM(H710*'Outside M25 '!$J$30+'Outside M25 '!$J$34+'Postcodes tariff'!L710)</f>
        <v>656.47049026367517</v>
      </c>
      <c r="O710" s="226">
        <f>SUM(H710*'Outside M25 '!$K$30+'Outside M25 '!$K$34+'Postcodes tariff'!L710)</f>
        <v>713.21984585071232</v>
      </c>
      <c r="P710" s="226">
        <f>SUM(H710*'Outside M25 '!$L$30+'Outside M25 '!$L$34+'Postcodes tariff'!L710)</f>
        <v>775.8553421721939</v>
      </c>
      <c r="Q710" s="261">
        <f>SUM(H710*'Outside M25 '!$M$30+'Outside M25 '!$M$34+'Postcodes tariff'!L710)</f>
        <v>833.52224591367531</v>
      </c>
      <c r="R710" s="336"/>
      <c r="S710" s="336"/>
    </row>
    <row r="711" spans="1:19" s="263" customFormat="1" x14ac:dyDescent="0.25">
      <c r="A711" s="254" t="s">
        <v>2947</v>
      </c>
      <c r="B711" s="255"/>
      <c r="C711" s="256" t="s">
        <v>625</v>
      </c>
      <c r="D711" s="257">
        <v>55.173000000000002</v>
      </c>
      <c r="E711" s="257">
        <v>-3.0289999999999999</v>
      </c>
      <c r="F711" s="459">
        <v>1</v>
      </c>
      <c r="G711" s="459">
        <v>1</v>
      </c>
      <c r="H711" s="258">
        <v>334.6</v>
      </c>
      <c r="I711" s="259">
        <f>SUM(H711/'Search &amp; Variables'!$E$30)</f>
        <v>7.4355555555555561</v>
      </c>
      <c r="J711" s="259">
        <f t="shared" si="136"/>
        <v>14.871111111111112</v>
      </c>
      <c r="K711" s="259">
        <f t="shared" si="137"/>
        <v>1.6523456790123459</v>
      </c>
      <c r="L711" s="226">
        <f t="shared" si="139"/>
        <v>120</v>
      </c>
      <c r="M711" s="257"/>
      <c r="N711" s="226">
        <f>SUM(H711*'Outside M25 '!$J$30+'Outside M25 '!$J$34+'Postcodes tariff'!L711)</f>
        <v>675.00729292834762</v>
      </c>
      <c r="O711" s="226">
        <f>SUM(H711*'Outside M25 '!$K$30+'Outside M25 '!$K$34+'Postcodes tariff'!L711)</f>
        <v>733.76392080303901</v>
      </c>
      <c r="P711" s="226">
        <f>SUM(H711*'Outside M25 '!$L$30+'Outside M25 '!$L$34+'Postcodes tariff'!L711)</f>
        <v>798.59424433736012</v>
      </c>
      <c r="Q711" s="261">
        <f>SUM(H711*'Outside M25 '!$M$30+'Outside M25 '!$M$34+'Postcodes tariff'!L711)</f>
        <v>858.31336914501446</v>
      </c>
      <c r="R711" s="336"/>
      <c r="S711" s="336"/>
    </row>
    <row r="712" spans="1:19" s="263" customFormat="1" x14ac:dyDescent="0.25">
      <c r="A712" s="254" t="s">
        <v>2947</v>
      </c>
      <c r="B712" s="255"/>
      <c r="C712" s="256" t="s">
        <v>626</v>
      </c>
      <c r="D712" s="257">
        <v>55.081000000000003</v>
      </c>
      <c r="E712" s="257">
        <v>-2.9849999999999999</v>
      </c>
      <c r="F712" s="459">
        <v>1</v>
      </c>
      <c r="G712" s="459">
        <v>1</v>
      </c>
      <c r="H712" s="258">
        <v>321.5</v>
      </c>
      <c r="I712" s="259">
        <f>SUM(H712/'Search &amp; Variables'!$E$30)</f>
        <v>7.1444444444444448</v>
      </c>
      <c r="J712" s="259">
        <f t="shared" si="136"/>
        <v>14.28888888888889</v>
      </c>
      <c r="K712" s="259">
        <f t="shared" si="137"/>
        <v>1.5876543209876544</v>
      </c>
      <c r="L712" s="226">
        <f t="shared" si="139"/>
        <v>120</v>
      </c>
      <c r="M712" s="257"/>
      <c r="N712" s="226">
        <f>SUM(H712*'Outside M25 '!$J$30+'Outside M25 '!$J$34+'Postcodes tariff'!L712)</f>
        <v>654.42830013960111</v>
      </c>
      <c r="O712" s="226">
        <f>SUM(H712*'Outside M25 '!$K$30+'Outside M25 '!$K$34+'Postcodes tariff'!L712)</f>
        <v>710.95651555935422</v>
      </c>
      <c r="P712" s="226">
        <f>SUM(H712*'Outside M25 '!$L$30+'Outside M25 '!$L$34+'Postcodes tariff'!L712)</f>
        <v>773.3502088828111</v>
      </c>
      <c r="Q712" s="261">
        <f>SUM(H712*'Outside M25 '!$M$30+'Outside M25 '!$M$34+'Postcodes tariff'!L712)</f>
        <v>830.79102047293463</v>
      </c>
      <c r="R712" s="336"/>
      <c r="S712" s="336"/>
    </row>
    <row r="713" spans="1:19" s="263" customFormat="1" x14ac:dyDescent="0.25">
      <c r="A713" s="254" t="s">
        <v>2947</v>
      </c>
      <c r="B713" s="255"/>
      <c r="C713" s="256" t="s">
        <v>627</v>
      </c>
      <c r="D713" s="257">
        <v>54.997</v>
      </c>
      <c r="E713" s="257">
        <v>-3.0680000000000001</v>
      </c>
      <c r="F713" s="459">
        <v>1</v>
      </c>
      <c r="G713" s="459">
        <v>1</v>
      </c>
      <c r="H713" s="258">
        <v>315.60000000000002</v>
      </c>
      <c r="I713" s="259">
        <f>SUM(H713/'Search &amp; Variables'!$E$30)</f>
        <v>7.0133333333333336</v>
      </c>
      <c r="J713" s="259">
        <f t="shared" si="136"/>
        <v>14.026666666666667</v>
      </c>
      <c r="K713" s="259">
        <f t="shared" si="137"/>
        <v>1.5585185185185186</v>
      </c>
      <c r="L713" s="226">
        <f t="shared" si="139"/>
        <v>120</v>
      </c>
      <c r="M713" s="257"/>
      <c r="N713" s="226">
        <f>SUM(H713*'Outside M25 '!$J$30+'Outside M25 '!$J$34+'Postcodes tariff'!L713)</f>
        <v>645.15989880726499</v>
      </c>
      <c r="O713" s="226">
        <f>SUM(H713*'Outside M25 '!$K$30+'Outside M25 '!$K$34+'Postcodes tariff'!L713)</f>
        <v>700.68447808319092</v>
      </c>
      <c r="P713" s="226">
        <f>SUM(H713*'Outside M25 '!$L$30+'Outside M25 '!$L$34+'Postcodes tariff'!L713)</f>
        <v>761.98075780022805</v>
      </c>
      <c r="Q713" s="261">
        <f>SUM(H713*'Outside M25 '!$M$30+'Outside M25 '!$M$34+'Postcodes tariff'!L713)</f>
        <v>818.39545885726511</v>
      </c>
      <c r="R713" s="336"/>
      <c r="S713" s="336"/>
    </row>
    <row r="714" spans="1:19" s="263" customFormat="1" x14ac:dyDescent="0.25">
      <c r="A714" s="254" t="s">
        <v>2947</v>
      </c>
      <c r="B714" s="255"/>
      <c r="C714" s="256" t="s">
        <v>628</v>
      </c>
      <c r="D714" s="257">
        <v>55.064999999999998</v>
      </c>
      <c r="E714" s="257">
        <v>-3.657</v>
      </c>
      <c r="F714" s="459">
        <v>1</v>
      </c>
      <c r="G714" s="459">
        <v>1</v>
      </c>
      <c r="H714" s="258">
        <v>344.1</v>
      </c>
      <c r="I714" s="259">
        <f>SUM(H714/'Search &amp; Variables'!$E$30)</f>
        <v>7.6466666666666674</v>
      </c>
      <c r="J714" s="259">
        <f t="shared" si="136"/>
        <v>15.293333333333335</v>
      </c>
      <c r="K714" s="259">
        <f t="shared" si="137"/>
        <v>1.6992592592592595</v>
      </c>
      <c r="L714" s="226">
        <f t="shared" si="139"/>
        <v>120</v>
      </c>
      <c r="M714" s="257"/>
      <c r="N714" s="226">
        <f>SUM(H714*'Outside M25 '!$J$30+'Outside M25 '!$J$34+'Postcodes tariff'!L714)</f>
        <v>689.93098998888888</v>
      </c>
      <c r="O714" s="226">
        <f>SUM(H714*'Outside M25 '!$K$30+'Outside M25 '!$K$34+'Postcodes tariff'!L714)</f>
        <v>750.303642162963</v>
      </c>
      <c r="P714" s="226">
        <f>SUM(H714*'Outside M25 '!$L$30+'Outside M25 '!$L$34+'Postcodes tariff'!L714)</f>
        <v>816.90098760592605</v>
      </c>
      <c r="Q714" s="261">
        <f>SUM(H714*'Outside M25 '!$M$30+'Outside M25 '!$M$34+'Postcodes tariff'!L714)</f>
        <v>878.27232428888908</v>
      </c>
      <c r="R714" s="336"/>
      <c r="S714" s="336"/>
    </row>
    <row r="715" spans="1:19" s="263" customFormat="1" x14ac:dyDescent="0.25">
      <c r="A715" s="254" t="s">
        <v>2947</v>
      </c>
      <c r="B715" s="255"/>
      <c r="C715" s="256" t="s">
        <v>629</v>
      </c>
      <c r="D715" s="257">
        <v>55.237000000000002</v>
      </c>
      <c r="E715" s="257">
        <v>-3.7989999999999999</v>
      </c>
      <c r="F715" s="459">
        <v>1</v>
      </c>
      <c r="G715" s="459">
        <v>1</v>
      </c>
      <c r="H715" s="258">
        <v>357.6</v>
      </c>
      <c r="I715" s="259">
        <f>SUM(H715/'Search &amp; Variables'!$E$30)</f>
        <v>7.9466666666666672</v>
      </c>
      <c r="J715" s="259">
        <f t="shared" si="136"/>
        <v>15.893333333333334</v>
      </c>
      <c r="K715" s="259">
        <f t="shared" si="137"/>
        <v>1.7659259259259261</v>
      </c>
      <c r="L715" s="226">
        <f t="shared" si="139"/>
        <v>120</v>
      </c>
      <c r="M715" s="257"/>
      <c r="N715" s="226">
        <f>SUM(H715*'Outside M25 '!$J$30+'Outside M25 '!$J$34+'Postcodes tariff'!L715)</f>
        <v>711.13834896965807</v>
      </c>
      <c r="O715" s="226">
        <f>SUM(H715*'Outside M25 '!$K$30+'Outside M25 '!$K$34+'Postcodes tariff'!L715)</f>
        <v>773.80745672706553</v>
      </c>
      <c r="P715" s="226">
        <f>SUM(H715*'Outside M25 '!$L$30+'Outside M25 '!$L$34+'Postcodes tariff'!L715)</f>
        <v>842.91583330336198</v>
      </c>
      <c r="Q715" s="261">
        <f>SUM(H715*'Outside M25 '!$M$30+'Outside M25 '!$M$34+'Postcodes tariff'!L715)</f>
        <v>906.63505001965825</v>
      </c>
      <c r="R715" s="336"/>
      <c r="S715" s="336"/>
    </row>
    <row r="716" spans="1:19" s="263" customFormat="1" x14ac:dyDescent="0.25">
      <c r="A716" s="254" t="s">
        <v>2947</v>
      </c>
      <c r="B716" s="255"/>
      <c r="C716" s="256" t="s">
        <v>630</v>
      </c>
      <c r="D716" s="257">
        <v>55.375</v>
      </c>
      <c r="E716" s="257">
        <v>-3.952</v>
      </c>
      <c r="F716" s="459">
        <v>1</v>
      </c>
      <c r="G716" s="459">
        <v>1</v>
      </c>
      <c r="H716" s="258">
        <v>367.2</v>
      </c>
      <c r="I716" s="259">
        <f>SUM(H716/'Search &amp; Variables'!$E$30)</f>
        <v>8.16</v>
      </c>
      <c r="J716" s="259">
        <f t="shared" si="136"/>
        <v>16.32</v>
      </c>
      <c r="K716" s="259">
        <f t="shared" si="137"/>
        <v>1.8133333333333335</v>
      </c>
      <c r="L716" s="226">
        <f t="shared" si="139"/>
        <v>120</v>
      </c>
      <c r="M716" s="257"/>
      <c r="N716" s="226">
        <f>SUM(H716*'Outside M25 '!$J$30+'Outside M25 '!$J$34+'Postcodes tariff'!L716)</f>
        <v>726.21913757820505</v>
      </c>
      <c r="O716" s="226">
        <f>SUM(H716*'Outside M25 '!$K$30+'Outside M25 '!$K$34+'Postcodes tariff'!L716)</f>
        <v>790.52128041709398</v>
      </c>
      <c r="P716" s="226">
        <f>SUM(H716*'Outside M25 '!$L$30+'Outside M25 '!$L$34+'Postcodes tariff'!L716)</f>
        <v>861.41527913264963</v>
      </c>
      <c r="Q716" s="261">
        <f>SUM(H716*'Outside M25 '!$M$30+'Outside M25 '!$M$34+'Postcodes tariff'!L716)</f>
        <v>926.80409942820518</v>
      </c>
      <c r="R716" s="336"/>
      <c r="S716" s="336"/>
    </row>
    <row r="717" spans="1:19" s="263" customFormat="1" x14ac:dyDescent="0.25">
      <c r="A717" s="254" t="s">
        <v>2947</v>
      </c>
      <c r="B717" s="255"/>
      <c r="C717" s="256" t="s">
        <v>631</v>
      </c>
      <c r="D717" s="257">
        <v>54.921999999999997</v>
      </c>
      <c r="E717" s="257">
        <v>-3.81</v>
      </c>
      <c r="F717" s="459">
        <v>1</v>
      </c>
      <c r="G717" s="459">
        <v>1</v>
      </c>
      <c r="H717" s="258">
        <v>354.4</v>
      </c>
      <c r="I717" s="259">
        <f>SUM(H717/'Search &amp; Variables'!$E$30)</f>
        <v>7.8755555555555548</v>
      </c>
      <c r="J717" s="259">
        <f t="shared" si="136"/>
        <v>15.75111111111111</v>
      </c>
      <c r="K717" s="259">
        <f t="shared" si="137"/>
        <v>1.7501234567901234</v>
      </c>
      <c r="L717" s="226">
        <f t="shared" si="139"/>
        <v>120</v>
      </c>
      <c r="M717" s="257"/>
      <c r="N717" s="226">
        <f>SUM(H717*'Outside M25 '!$J$30+'Outside M25 '!$J$34+'Postcodes tariff'!L717)</f>
        <v>706.1114194334757</v>
      </c>
      <c r="O717" s="226">
        <f>SUM(H717*'Outside M25 '!$K$30+'Outside M25 '!$K$34+'Postcodes tariff'!L717)</f>
        <v>768.23618216372267</v>
      </c>
      <c r="P717" s="226">
        <f>SUM(H717*'Outside M25 '!$L$30+'Outside M25 '!$L$34+'Postcodes tariff'!L717)</f>
        <v>836.74935136026602</v>
      </c>
      <c r="Q717" s="261">
        <f>SUM(H717*'Outside M25 '!$M$30+'Outside M25 '!$M$34+'Postcodes tariff'!L717)</f>
        <v>899.9120335501425</v>
      </c>
      <c r="R717" s="336"/>
      <c r="S717" s="336"/>
    </row>
    <row r="718" spans="1:19" s="263" customFormat="1" x14ac:dyDescent="0.25">
      <c r="A718" s="254" t="s">
        <v>2947</v>
      </c>
      <c r="B718" s="255"/>
      <c r="C718" s="256" t="s">
        <v>632</v>
      </c>
      <c r="D718" s="257">
        <v>54.837000000000003</v>
      </c>
      <c r="E718" s="257">
        <v>-4.0549999999999997</v>
      </c>
      <c r="F718" s="459">
        <v>1</v>
      </c>
      <c r="G718" s="459">
        <v>1</v>
      </c>
      <c r="H718" s="258">
        <v>366.2</v>
      </c>
      <c r="I718" s="259">
        <f>SUM(H718/'Search &amp; Variables'!$E$30)</f>
        <v>8.137777777777778</v>
      </c>
      <c r="J718" s="259">
        <f t="shared" si="136"/>
        <v>16.275555555555556</v>
      </c>
      <c r="K718" s="259">
        <f t="shared" si="137"/>
        <v>1.808395061728395</v>
      </c>
      <c r="L718" s="226">
        <f t="shared" si="139"/>
        <v>120</v>
      </c>
      <c r="M718" s="257"/>
      <c r="N718" s="226">
        <f>SUM(H718*'Outside M25 '!$J$30+'Outside M25 '!$J$34+'Postcodes tariff'!L718)</f>
        <v>724.64822209814804</v>
      </c>
      <c r="O718" s="226">
        <f>SUM(H718*'Outside M25 '!$K$30+'Outside M25 '!$K$34+'Postcodes tariff'!L718)</f>
        <v>788.78025711604937</v>
      </c>
      <c r="P718" s="226">
        <f>SUM(H718*'Outside M25 '!$L$30+'Outside M25 '!$L$34+'Postcodes tariff'!L718)</f>
        <v>859.48825352543224</v>
      </c>
      <c r="Q718" s="261">
        <f>SUM(H718*'Outside M25 '!$M$30+'Outside M25 '!$M$34+'Postcodes tariff'!L718)</f>
        <v>924.70315678148154</v>
      </c>
      <c r="R718" s="336"/>
      <c r="S718" s="336"/>
    </row>
    <row r="719" spans="1:19" s="263" customFormat="1" x14ac:dyDescent="0.25">
      <c r="A719" s="254" t="s">
        <v>2947</v>
      </c>
      <c r="B719" s="255"/>
      <c r="C719" s="256" t="s">
        <v>633</v>
      </c>
      <c r="D719" s="257">
        <v>54.968000000000004</v>
      </c>
      <c r="E719" s="257">
        <v>-4.0119999999999996</v>
      </c>
      <c r="F719" s="459">
        <v>1</v>
      </c>
      <c r="G719" s="459">
        <v>1</v>
      </c>
      <c r="H719" s="258">
        <v>364.4</v>
      </c>
      <c r="I719" s="259">
        <f>SUM(H719/'Search &amp; Variables'!$E$30)</f>
        <v>8.0977777777777771</v>
      </c>
      <c r="J719" s="259">
        <f t="shared" si="136"/>
        <v>16.195555555555554</v>
      </c>
      <c r="K719" s="259">
        <f t="shared" si="137"/>
        <v>1.7995061728395061</v>
      </c>
      <c r="L719" s="226">
        <f t="shared" si="139"/>
        <v>120</v>
      </c>
      <c r="M719" s="257"/>
      <c r="N719" s="226">
        <f>SUM(H719*'Outside M25 '!$J$30+'Outside M25 '!$J$34+'Postcodes tariff'!L719)</f>
        <v>721.82057423404547</v>
      </c>
      <c r="O719" s="226">
        <f>SUM(H719*'Outside M25 '!$K$30+'Outside M25 '!$K$34+'Postcodes tariff'!L719)</f>
        <v>785.64641517416896</v>
      </c>
      <c r="P719" s="226">
        <f>SUM(H719*'Outside M25 '!$L$30+'Outside M25 '!$L$34+'Postcodes tariff'!L719)</f>
        <v>856.01960743244069</v>
      </c>
      <c r="Q719" s="261">
        <f>SUM(H719*'Outside M25 '!$M$30+'Outside M25 '!$M$34+'Postcodes tariff'!L719)</f>
        <v>920.92146001737899</v>
      </c>
      <c r="R719" s="336"/>
      <c r="S719" s="336"/>
    </row>
    <row r="720" spans="1:19" s="263" customFormat="1" x14ac:dyDescent="0.25">
      <c r="A720" s="254" t="s">
        <v>2947</v>
      </c>
      <c r="B720" s="255"/>
      <c r="C720" s="256" t="s">
        <v>634</v>
      </c>
      <c r="D720" s="257">
        <v>54.915247000000001</v>
      </c>
      <c r="E720" s="257">
        <v>-4.6091509999999998</v>
      </c>
      <c r="F720" s="459">
        <v>1</v>
      </c>
      <c r="G720" s="459">
        <v>1</v>
      </c>
      <c r="H720" s="258">
        <v>386.3</v>
      </c>
      <c r="I720" s="259">
        <f>SUM(H720/'Search &amp; Variables'!$E$30)</f>
        <v>8.5844444444444452</v>
      </c>
      <c r="J720" s="259">
        <f t="shared" si="136"/>
        <v>17.16888888888889</v>
      </c>
      <c r="K720" s="259">
        <f t="shared" si="137"/>
        <v>1.9076543209876544</v>
      </c>
      <c r="L720" s="226">
        <f t="shared" si="139"/>
        <v>120</v>
      </c>
      <c r="M720" s="257"/>
      <c r="N720" s="226">
        <f>SUM(H720*'Outside M25 '!$J$30+'Outside M25 '!$J$34+'Postcodes tariff'!L720)</f>
        <v>756.2236232472934</v>
      </c>
      <c r="O720" s="226">
        <f>SUM(H720*'Outside M25 '!$K$30+'Outside M25 '!$K$34+'Postcodes tariff'!L720)</f>
        <v>823.77482546704653</v>
      </c>
      <c r="P720" s="226">
        <f>SUM(H720*'Outside M25 '!$L$30+'Outside M25 '!$L$34+'Postcodes tariff'!L720)</f>
        <v>898.22146823050343</v>
      </c>
      <c r="Q720" s="261">
        <f>SUM(H720*'Outside M25 '!$M$30+'Outside M25 '!$M$34+'Postcodes tariff'!L720)</f>
        <v>966.93210398062695</v>
      </c>
      <c r="R720" s="336"/>
      <c r="S720" s="336"/>
    </row>
    <row r="721" spans="1:19" s="263" customFormat="1" x14ac:dyDescent="0.25">
      <c r="A721" s="254" t="s">
        <v>2947</v>
      </c>
      <c r="B721" s="255"/>
      <c r="C721" s="256" t="s">
        <v>635</v>
      </c>
      <c r="D721" s="256">
        <v>54.878</v>
      </c>
      <c r="E721" s="256">
        <v>-5.0209999999999999</v>
      </c>
      <c r="F721" s="460">
        <v>1</v>
      </c>
      <c r="G721" s="460">
        <v>1</v>
      </c>
      <c r="H721" s="264">
        <v>405.3</v>
      </c>
      <c r="I721" s="265">
        <f>SUM(H721/'Search &amp; Variables'!$E$30)</f>
        <v>9.0066666666666677</v>
      </c>
      <c r="J721" s="265">
        <f t="shared" si="136"/>
        <v>18.013333333333335</v>
      </c>
      <c r="K721" s="265">
        <f t="shared" si="137"/>
        <v>2.0014814814814819</v>
      </c>
      <c r="L721" s="266">
        <f t="shared" si="139"/>
        <v>120</v>
      </c>
      <c r="M721" s="256"/>
      <c r="N721" s="266">
        <f>SUM(H721*'Outside M25 '!$J$30+'Outside M25 '!$J$34+'Postcodes tariff'!L721)</f>
        <v>786.07101736837603</v>
      </c>
      <c r="O721" s="266">
        <f>SUM(H721*'Outside M25 '!$K$30+'Outside M25 '!$K$34+'Postcodes tariff'!L721)</f>
        <v>856.85426818689461</v>
      </c>
      <c r="P721" s="266">
        <f>SUM(H721*'Outside M25 '!$L$30+'Outside M25 '!$L$34+'Postcodes tariff'!L721)</f>
        <v>934.83495476763551</v>
      </c>
      <c r="Q721" s="268">
        <f>SUM(H721*'Outside M25 '!$M$30+'Outside M25 '!$M$34+'Postcodes tariff'!L721)</f>
        <v>1006.8500142683762</v>
      </c>
      <c r="R721" s="336"/>
      <c r="S721" s="336"/>
    </row>
    <row r="722" spans="1:19" s="263" customFormat="1" x14ac:dyDescent="0.25">
      <c r="A722" s="254"/>
      <c r="B722" s="255"/>
      <c r="C722" s="256"/>
      <c r="D722" s="256"/>
      <c r="E722" s="256"/>
      <c r="F722" s="460"/>
      <c r="G722" s="460"/>
      <c r="H722" s="264"/>
      <c r="I722" s="265"/>
      <c r="J722" s="265"/>
      <c r="K722" s="265"/>
      <c r="L722" s="266"/>
      <c r="M722" s="256"/>
      <c r="N722" s="266"/>
      <c r="O722" s="266"/>
      <c r="P722" s="266"/>
      <c r="Q722" s="268"/>
      <c r="R722" s="336"/>
      <c r="S722" s="336"/>
    </row>
    <row r="723" spans="1:19" s="243" customFormat="1" ht="16.5" thickBot="1" x14ac:dyDescent="0.3">
      <c r="A723" s="269" t="s">
        <v>2972</v>
      </c>
      <c r="B723" s="270"/>
      <c r="C723" s="270"/>
      <c r="D723" s="270"/>
      <c r="E723" s="270"/>
      <c r="F723" s="461"/>
      <c r="G723" s="461"/>
      <c r="H723" s="271">
        <f>AVERAGE(H707:H722)</f>
        <v>350.3</v>
      </c>
      <c r="I723" s="271">
        <f>AVERAGE(I707:I722)</f>
        <v>7.7844444444444454</v>
      </c>
      <c r="J723" s="271">
        <f>AVERAGE(J707:J722)</f>
        <v>15.568888888888891</v>
      </c>
      <c r="K723" s="271">
        <f>AVERAGE(K707:K722)</f>
        <v>1.7298765432098764</v>
      </c>
      <c r="L723" s="272"/>
      <c r="M723" s="270"/>
      <c r="N723" s="274">
        <f>AVERAGE(N707:N721)</f>
        <v>699.67066596524216</v>
      </c>
      <c r="O723" s="274">
        <f>AVERAGE(O707:O721)</f>
        <v>761.09798662943967</v>
      </c>
      <c r="P723" s="274">
        <f>AVERAGE(P707:P721)</f>
        <v>828.84854637067451</v>
      </c>
      <c r="Q723" s="275">
        <f>AVERAGE(Q707:Q721)</f>
        <v>891.29816869857552</v>
      </c>
      <c r="R723" s="330"/>
      <c r="S723" s="330"/>
    </row>
    <row r="724" spans="1:19" s="263" customFormat="1" ht="16.5" thickBot="1" x14ac:dyDescent="0.3">
      <c r="F724" s="462"/>
      <c r="G724" s="462"/>
      <c r="H724" s="276"/>
      <c r="I724" s="277"/>
      <c r="J724" s="277"/>
      <c r="K724" s="277"/>
      <c r="L724" s="262"/>
      <c r="N724" s="262"/>
      <c r="O724" s="262"/>
      <c r="P724" s="262"/>
      <c r="Q724" s="262"/>
      <c r="R724" s="336"/>
      <c r="S724" s="336"/>
    </row>
    <row r="725" spans="1:19" s="243" customFormat="1" x14ac:dyDescent="0.25">
      <c r="A725" s="246" t="s">
        <v>2948</v>
      </c>
      <c r="B725" s="247"/>
      <c r="C725" s="247" t="s">
        <v>636</v>
      </c>
      <c r="D725" s="247">
        <v>54.777921999999997</v>
      </c>
      <c r="E725" s="247">
        <v>-1.5543899999999999</v>
      </c>
      <c r="F725" s="458">
        <v>1</v>
      </c>
      <c r="G725" s="458">
        <v>1</v>
      </c>
      <c r="H725" s="248">
        <v>270.10000000000002</v>
      </c>
      <c r="I725" s="249">
        <f>SUM(H725/'Search &amp; Variables'!$E$30)</f>
        <v>6.0022222222222226</v>
      </c>
      <c r="J725" s="249">
        <f t="shared" ref="J725:J733" si="140">SUM(I725*2)</f>
        <v>12.004444444444445</v>
      </c>
      <c r="K725" s="249">
        <f t="shared" ref="K725:K733" si="141">SUM(J725/9)</f>
        <v>1.3338271604938272</v>
      </c>
      <c r="L725" s="252">
        <f t="shared" ref="L725:L726" si="142">IF(J725 &gt; 14,120,0)</f>
        <v>0</v>
      </c>
      <c r="M725" s="247"/>
      <c r="N725" s="252">
        <f>SUM(H725*'Outside M25 '!$J$30+'Outside M25 '!$J$34+'Postcodes tariff'!L725)</f>
        <v>453.68324446467238</v>
      </c>
      <c r="O725" s="252">
        <f>SUM(H725*'Outside M25 '!$K$30+'Outside M25 '!$K$34+'Postcodes tariff'!L725)</f>
        <v>501.46791788566009</v>
      </c>
      <c r="P725" s="252">
        <f>SUM(H725*'Outside M25 '!$L$30+'Outside M25 '!$L$34+'Postcodes tariff'!L725)</f>
        <v>554.30109267183298</v>
      </c>
      <c r="Q725" s="253">
        <f>SUM(H725*'Outside M25 '!$M$30+'Outside M25 '!$M$34+'Postcodes tariff'!L725)</f>
        <v>602.80256843133918</v>
      </c>
      <c r="R725" s="330"/>
      <c r="S725" s="330"/>
    </row>
    <row r="726" spans="1:19" s="263" customFormat="1" x14ac:dyDescent="0.25">
      <c r="A726" s="254" t="s">
        <v>2948</v>
      </c>
      <c r="B726" s="255"/>
      <c r="C726" s="256" t="s">
        <v>637</v>
      </c>
      <c r="D726" s="257">
        <v>54.86</v>
      </c>
      <c r="E726" s="257">
        <v>-1.597</v>
      </c>
      <c r="F726" s="459">
        <v>1</v>
      </c>
      <c r="G726" s="459">
        <v>1</v>
      </c>
      <c r="H726" s="258">
        <v>276</v>
      </c>
      <c r="I726" s="259">
        <f>SUM(H726/'Search &amp; Variables'!$E$30)</f>
        <v>6.1333333333333337</v>
      </c>
      <c r="J726" s="259">
        <f t="shared" si="140"/>
        <v>12.266666666666667</v>
      </c>
      <c r="K726" s="259">
        <f t="shared" si="141"/>
        <v>1.3629629629629632</v>
      </c>
      <c r="L726" s="226">
        <f t="shared" si="142"/>
        <v>0</v>
      </c>
      <c r="M726" s="257"/>
      <c r="N726" s="226">
        <f>SUM(H726*'Outside M25 '!$J$30+'Outside M25 '!$J$34+'Postcodes tariff'!L726)</f>
        <v>462.9516457970085</v>
      </c>
      <c r="O726" s="226">
        <f>SUM(H726*'Outside M25 '!$K$30+'Outside M25 '!$K$34+'Postcodes tariff'!L726)</f>
        <v>511.73995536182338</v>
      </c>
      <c r="P726" s="226">
        <f>SUM(H726*'Outside M25 '!$L$30+'Outside M25 '!$L$34+'Postcodes tariff'!L726)</f>
        <v>565.67054375441603</v>
      </c>
      <c r="Q726" s="261">
        <f>SUM(H726*'Outside M25 '!$M$30+'Outside M25 '!$M$34+'Postcodes tariff'!L726)</f>
        <v>615.1981300470087</v>
      </c>
      <c r="R726" s="336"/>
      <c r="S726" s="336"/>
    </row>
    <row r="727" spans="1:19" s="263" customFormat="1" x14ac:dyDescent="0.25">
      <c r="A727" s="254" t="s">
        <v>2948</v>
      </c>
      <c r="B727" s="255"/>
      <c r="C727" s="256" t="s">
        <v>638</v>
      </c>
      <c r="D727" s="257">
        <v>54.867820999999999</v>
      </c>
      <c r="E727" s="257">
        <v>-1.551909</v>
      </c>
      <c r="F727" s="459">
        <v>1</v>
      </c>
      <c r="G727" s="459">
        <v>1</v>
      </c>
      <c r="H727" s="258">
        <v>275.8</v>
      </c>
      <c r="I727" s="259">
        <f>SUM(H727/'Search &amp; Variables'!$E$30)</f>
        <v>6.1288888888888895</v>
      </c>
      <c r="J727" s="259">
        <f t="shared" si="140"/>
        <v>12.257777777777779</v>
      </c>
      <c r="K727" s="259">
        <f t="shared" si="141"/>
        <v>1.3619753086419755</v>
      </c>
      <c r="L727" s="226">
        <f t="shared" ref="L727:L733" si="143">IF(J727 &gt; 14,120,0)</f>
        <v>0</v>
      </c>
      <c r="M727" s="257"/>
      <c r="N727" s="226">
        <f>SUM(H727*'Outside M25 '!$J$30+'Outside M25 '!$J$34+'Postcodes tariff'!L727)</f>
        <v>462.63746270099716</v>
      </c>
      <c r="O727" s="226">
        <f>SUM(H727*'Outside M25 '!$K$30+'Outside M25 '!$K$34+'Postcodes tariff'!L727)</f>
        <v>511.39175070161446</v>
      </c>
      <c r="P727" s="226">
        <f>SUM(H727*'Outside M25 '!$L$30+'Outside M25 '!$L$34+'Postcodes tariff'!L727)</f>
        <v>565.28513863297258</v>
      </c>
      <c r="Q727" s="261">
        <f>SUM(H727*'Outside M25 '!$M$30+'Outside M25 '!$M$34+'Postcodes tariff'!L727)</f>
        <v>614.77794151766398</v>
      </c>
      <c r="R727" s="336"/>
      <c r="S727" s="336"/>
    </row>
    <row r="728" spans="1:19" s="263" customFormat="1" x14ac:dyDescent="0.25">
      <c r="A728" s="254" t="s">
        <v>2948</v>
      </c>
      <c r="B728" s="255"/>
      <c r="C728" s="256" t="s">
        <v>639</v>
      </c>
      <c r="D728" s="257">
        <v>54.845395000000003</v>
      </c>
      <c r="E728" s="257">
        <v>-1.4895529999999999</v>
      </c>
      <c r="F728" s="459">
        <v>1</v>
      </c>
      <c r="G728" s="459">
        <v>1</v>
      </c>
      <c r="H728" s="258">
        <v>273.5</v>
      </c>
      <c r="I728" s="259">
        <f>SUM(H728/'Search &amp; Variables'!$E$30)</f>
        <v>6.0777777777777775</v>
      </c>
      <c r="J728" s="259">
        <f t="shared" si="140"/>
        <v>12.155555555555555</v>
      </c>
      <c r="K728" s="259">
        <f t="shared" si="141"/>
        <v>1.3506172839506172</v>
      </c>
      <c r="L728" s="226">
        <f t="shared" si="143"/>
        <v>0</v>
      </c>
      <c r="M728" s="257"/>
      <c r="N728" s="226">
        <f>SUM(H728*'Outside M25 '!$J$30+'Outside M25 '!$J$34+'Postcodes tariff'!L728)</f>
        <v>459.02435709686608</v>
      </c>
      <c r="O728" s="226">
        <f>SUM(H728*'Outside M25 '!$K$30+'Outside M25 '!$K$34+'Postcodes tariff'!L728)</f>
        <v>507.3873971092118</v>
      </c>
      <c r="P728" s="226">
        <f>SUM(H728*'Outside M25 '!$L$30+'Outside M25 '!$L$34+'Postcodes tariff'!L728)</f>
        <v>560.85297973637239</v>
      </c>
      <c r="Q728" s="261">
        <f>SUM(H728*'Outside M25 '!$M$30+'Outside M25 '!$M$34+'Postcodes tariff'!L728)</f>
        <v>609.94577343019955</v>
      </c>
      <c r="R728" s="336"/>
      <c r="S728" s="336"/>
    </row>
    <row r="729" spans="1:19" s="263" customFormat="1" x14ac:dyDescent="0.25">
      <c r="A729" s="254" t="s">
        <v>2948</v>
      </c>
      <c r="B729" s="255"/>
      <c r="C729" s="256" t="s">
        <v>640</v>
      </c>
      <c r="D729" s="257">
        <v>54.825344000000001</v>
      </c>
      <c r="E729" s="257">
        <v>-1.4621710000000001</v>
      </c>
      <c r="F729" s="459">
        <v>1</v>
      </c>
      <c r="G729" s="459">
        <v>1</v>
      </c>
      <c r="H729" s="258">
        <v>272.2</v>
      </c>
      <c r="I729" s="259">
        <f>SUM(H729/'Search &amp; Variables'!$E$30)</f>
        <v>6.0488888888888885</v>
      </c>
      <c r="J729" s="259">
        <f t="shared" si="140"/>
        <v>12.097777777777777</v>
      </c>
      <c r="K729" s="259">
        <f t="shared" si="141"/>
        <v>1.3441975308641974</v>
      </c>
      <c r="L729" s="226">
        <f t="shared" si="143"/>
        <v>0</v>
      </c>
      <c r="M729" s="257"/>
      <c r="N729" s="226">
        <f>SUM(H729*'Outside M25 '!$J$30+'Outside M25 '!$J$34+'Postcodes tariff'!L729)</f>
        <v>456.98216697279196</v>
      </c>
      <c r="O729" s="226">
        <f>SUM(H729*'Outside M25 '!$K$30+'Outside M25 '!$K$34+'Postcodes tariff'!L729)</f>
        <v>505.12406681785376</v>
      </c>
      <c r="P729" s="226">
        <f>SUM(H729*'Outside M25 '!$L$30+'Outside M25 '!$L$34+'Postcodes tariff'!L729)</f>
        <v>558.34784644698959</v>
      </c>
      <c r="Q729" s="261">
        <f>SUM(H729*'Outside M25 '!$M$30+'Outside M25 '!$M$34+'Postcodes tariff'!L729)</f>
        <v>607.21454798945877</v>
      </c>
      <c r="R729" s="336"/>
      <c r="S729" s="336"/>
    </row>
    <row r="730" spans="1:19" s="263" customFormat="1" x14ac:dyDescent="0.25">
      <c r="A730" s="254" t="s">
        <v>2948</v>
      </c>
      <c r="B730" s="255"/>
      <c r="C730" s="256" t="s">
        <v>641</v>
      </c>
      <c r="D730" s="257">
        <v>54.753</v>
      </c>
      <c r="E730" s="257">
        <v>-1.464</v>
      </c>
      <c r="F730" s="459">
        <v>1</v>
      </c>
      <c r="G730" s="459">
        <v>1</v>
      </c>
      <c r="H730" s="258">
        <v>266.8</v>
      </c>
      <c r="I730" s="259">
        <f>SUM(H730/'Search &amp; Variables'!$E$30)</f>
        <v>5.9288888888888893</v>
      </c>
      <c r="J730" s="259">
        <f t="shared" si="140"/>
        <v>11.857777777777779</v>
      </c>
      <c r="K730" s="259">
        <f t="shared" si="141"/>
        <v>1.317530864197531</v>
      </c>
      <c r="L730" s="226">
        <f t="shared" si="143"/>
        <v>0</v>
      </c>
      <c r="M730" s="257"/>
      <c r="N730" s="226">
        <f>SUM(H730*'Outside M25 '!$J$30+'Outside M25 '!$J$34+'Postcodes tariff'!L730)</f>
        <v>448.4992233804843</v>
      </c>
      <c r="O730" s="226">
        <f>SUM(H730*'Outside M25 '!$K$30+'Outside M25 '!$K$34+'Postcodes tariff'!L730)</f>
        <v>495.72254099221277</v>
      </c>
      <c r="P730" s="226">
        <f>SUM(H730*'Outside M25 '!$L$30+'Outside M25 '!$L$34+'Postcodes tariff'!L730)</f>
        <v>547.94190816801529</v>
      </c>
      <c r="Q730" s="261">
        <f>SUM(H730*'Outside M25 '!$M$30+'Outside M25 '!$M$34+'Postcodes tariff'!L730)</f>
        <v>595.86945769715112</v>
      </c>
      <c r="R730" s="336"/>
      <c r="S730" s="336"/>
    </row>
    <row r="731" spans="1:19" s="263" customFormat="1" x14ac:dyDescent="0.25">
      <c r="A731" s="254" t="s">
        <v>2948</v>
      </c>
      <c r="B731" s="255"/>
      <c r="C731" s="256" t="s">
        <v>642</v>
      </c>
      <c r="D731" s="257">
        <v>54.784989000000003</v>
      </c>
      <c r="E731" s="257">
        <v>-1.669494</v>
      </c>
      <c r="F731" s="459">
        <v>1</v>
      </c>
      <c r="G731" s="459">
        <v>1</v>
      </c>
      <c r="H731" s="258">
        <v>277</v>
      </c>
      <c r="I731" s="259">
        <f>SUM(H731/'Search &amp; Variables'!$E$30)</f>
        <v>6.1555555555555559</v>
      </c>
      <c r="J731" s="259">
        <f t="shared" si="140"/>
        <v>12.311111111111112</v>
      </c>
      <c r="K731" s="259">
        <f t="shared" si="141"/>
        <v>1.3679012345679014</v>
      </c>
      <c r="L731" s="226">
        <f t="shared" si="143"/>
        <v>0</v>
      </c>
      <c r="M731" s="257"/>
      <c r="N731" s="226">
        <f>SUM(H731*'Outside M25 '!$J$30+'Outside M25 '!$J$34+'Postcodes tariff'!L731)</f>
        <v>464.52256127706551</v>
      </c>
      <c r="O731" s="226">
        <f>SUM(H731*'Outside M25 '!$K$30+'Outside M25 '!$K$34+'Postcodes tariff'!L731)</f>
        <v>513.48097866286798</v>
      </c>
      <c r="P731" s="226">
        <f>SUM(H731*'Outside M25 '!$L$30+'Outside M25 '!$L$34+'Postcodes tariff'!L731)</f>
        <v>567.59756936163353</v>
      </c>
      <c r="Q731" s="261">
        <f>SUM(H731*'Outside M25 '!$M$30+'Outside M25 '!$M$34+'Postcodes tariff'!L731)</f>
        <v>617.29907269373234</v>
      </c>
      <c r="R731" s="336"/>
      <c r="S731" s="336"/>
    </row>
    <row r="732" spans="1:19" s="263" customFormat="1" x14ac:dyDescent="0.25">
      <c r="A732" s="254" t="s">
        <v>2948</v>
      </c>
      <c r="B732" s="255"/>
      <c r="C732" s="256" t="s">
        <v>643</v>
      </c>
      <c r="D732" s="257">
        <v>54.856000000000002</v>
      </c>
      <c r="E732" s="257">
        <v>-1.8440000000000001</v>
      </c>
      <c r="F732" s="459">
        <v>1</v>
      </c>
      <c r="G732" s="459">
        <v>1</v>
      </c>
      <c r="H732" s="258">
        <v>278.5</v>
      </c>
      <c r="I732" s="259">
        <f>SUM(H732/'Search &amp; Variables'!$E$30)</f>
        <v>6.1888888888888891</v>
      </c>
      <c r="J732" s="259">
        <f t="shared" si="140"/>
        <v>12.377777777777778</v>
      </c>
      <c r="K732" s="259">
        <f t="shared" si="141"/>
        <v>1.3753086419753087</v>
      </c>
      <c r="L732" s="226">
        <f t="shared" si="143"/>
        <v>0</v>
      </c>
      <c r="M732" s="257"/>
      <c r="N732" s="226">
        <f>SUM(H732*'Outside M25 '!$J$30+'Outside M25 '!$J$34+'Postcodes tariff'!L732)</f>
        <v>466.87893449715096</v>
      </c>
      <c r="O732" s="226">
        <f>SUM(H732*'Outside M25 '!$K$30+'Outside M25 '!$K$34+'Postcodes tariff'!L732)</f>
        <v>516.09251361443489</v>
      </c>
      <c r="P732" s="226">
        <f>SUM(H732*'Outside M25 '!$L$30+'Outside M25 '!$L$34+'Postcodes tariff'!L732)</f>
        <v>570.48810777245978</v>
      </c>
      <c r="Q732" s="261">
        <f>SUM(H732*'Outside M25 '!$M$30+'Outside M25 '!$M$34+'Postcodes tariff'!L732)</f>
        <v>620.45048666381774</v>
      </c>
      <c r="R732" s="336"/>
      <c r="S732" s="336"/>
    </row>
    <row r="733" spans="1:19" s="263" customFormat="1" x14ac:dyDescent="0.25">
      <c r="A733" s="254" t="s">
        <v>2948</v>
      </c>
      <c r="B733" s="255"/>
      <c r="C733" s="256" t="s">
        <v>644</v>
      </c>
      <c r="D733" s="256">
        <v>54.848619999999997</v>
      </c>
      <c r="E733" s="256">
        <v>-1.6641760000000001</v>
      </c>
      <c r="F733" s="460">
        <v>1</v>
      </c>
      <c r="G733" s="460">
        <v>1</v>
      </c>
      <c r="H733" s="264">
        <v>280.60000000000002</v>
      </c>
      <c r="I733" s="265">
        <f>SUM(H733/'Search &amp; Variables'!$E$30)</f>
        <v>6.235555555555556</v>
      </c>
      <c r="J733" s="265">
        <f t="shared" si="140"/>
        <v>12.471111111111112</v>
      </c>
      <c r="K733" s="265">
        <f t="shared" si="141"/>
        <v>1.385679012345679</v>
      </c>
      <c r="L733" s="266">
        <f t="shared" si="143"/>
        <v>0</v>
      </c>
      <c r="M733" s="256"/>
      <c r="N733" s="266">
        <f>SUM(H733*'Outside M25 '!$J$30+'Outside M25 '!$J$34+'Postcodes tariff'!L733)</f>
        <v>470.17785700527065</v>
      </c>
      <c r="O733" s="266">
        <f>SUM(H733*'Outside M25 '!$K$30+'Outside M25 '!$K$34+'Postcodes tariff'!L733)</f>
        <v>519.74866254662868</v>
      </c>
      <c r="P733" s="266">
        <f>SUM(H733*'Outside M25 '!$L$30+'Outside M25 '!$L$34+'Postcodes tariff'!L733)</f>
        <v>574.53486154761652</v>
      </c>
      <c r="Q733" s="268">
        <f>SUM(H733*'Outside M25 '!$M$30+'Outside M25 '!$M$34+'Postcodes tariff'!L733)</f>
        <v>624.86246622193744</v>
      </c>
      <c r="R733" s="336"/>
      <c r="S733" s="336"/>
    </row>
    <row r="734" spans="1:19" s="263" customFormat="1" x14ac:dyDescent="0.25">
      <c r="A734" s="254"/>
      <c r="B734" s="255"/>
      <c r="C734" s="256"/>
      <c r="D734" s="256"/>
      <c r="E734" s="256"/>
      <c r="F734" s="460"/>
      <c r="G734" s="460"/>
      <c r="H734" s="264"/>
      <c r="I734" s="265"/>
      <c r="J734" s="265"/>
      <c r="K734" s="265"/>
      <c r="L734" s="266"/>
      <c r="M734" s="256"/>
      <c r="N734" s="266"/>
      <c r="O734" s="266"/>
      <c r="P734" s="266"/>
      <c r="Q734" s="268"/>
      <c r="R734" s="336"/>
      <c r="S734" s="336"/>
    </row>
    <row r="735" spans="1:19" s="243" customFormat="1" ht="16.5" thickBot="1" x14ac:dyDescent="0.3">
      <c r="A735" s="269" t="s">
        <v>2973</v>
      </c>
      <c r="B735" s="270"/>
      <c r="C735" s="270"/>
      <c r="D735" s="270"/>
      <c r="E735" s="270"/>
      <c r="F735" s="461"/>
      <c r="G735" s="461"/>
      <c r="H735" s="271">
        <f>AVERAGE(H725:H734)</f>
        <v>274.5</v>
      </c>
      <c r="I735" s="271">
        <f>AVERAGE(I725:I734)</f>
        <v>6.1000000000000005</v>
      </c>
      <c r="J735" s="271">
        <f>AVERAGE(J725:J734)</f>
        <v>12.200000000000001</v>
      </c>
      <c r="K735" s="271">
        <f>AVERAGE(K725:K734)</f>
        <v>1.3555555555555556</v>
      </c>
      <c r="L735" s="272"/>
      <c r="M735" s="270"/>
      <c r="N735" s="274">
        <f>AVERAGE(N725:N733)</f>
        <v>460.59527257692309</v>
      </c>
      <c r="O735" s="274">
        <f>AVERAGE(O725:O733)</f>
        <v>509.12842041025641</v>
      </c>
      <c r="P735" s="274">
        <f>AVERAGE(P725:P733)</f>
        <v>562.78000534358989</v>
      </c>
      <c r="Q735" s="275">
        <f>AVERAGE(Q725:Q733)</f>
        <v>612.04671607692319</v>
      </c>
      <c r="R735" s="330"/>
      <c r="S735" s="330"/>
    </row>
    <row r="736" spans="1:19" s="263" customFormat="1" ht="16.5" thickBot="1" x14ac:dyDescent="0.3">
      <c r="F736" s="462"/>
      <c r="G736" s="462"/>
      <c r="H736" s="276"/>
      <c r="I736" s="277"/>
      <c r="J736" s="277"/>
      <c r="K736" s="277"/>
      <c r="L736" s="262"/>
      <c r="N736" s="262"/>
      <c r="O736" s="262"/>
      <c r="P736" s="262"/>
      <c r="Q736" s="262"/>
      <c r="R736" s="336"/>
      <c r="S736" s="336"/>
    </row>
    <row r="737" spans="1:19" s="243" customFormat="1" x14ac:dyDescent="0.25">
      <c r="A737" s="246" t="s">
        <v>2949</v>
      </c>
      <c r="B737" s="247"/>
      <c r="C737" s="247" t="s">
        <v>645</v>
      </c>
      <c r="D737" s="247">
        <v>54.550379</v>
      </c>
      <c r="E737" s="247">
        <v>-1.5268090000000001</v>
      </c>
      <c r="F737" s="458">
        <v>1</v>
      </c>
      <c r="G737" s="458">
        <v>1</v>
      </c>
      <c r="H737" s="248">
        <v>254.1</v>
      </c>
      <c r="I737" s="249">
        <f>SUM(H737/'Search &amp; Variables'!$E$30)</f>
        <v>5.6466666666666665</v>
      </c>
      <c r="J737" s="249">
        <f t="shared" ref="J737:J753" si="144">SUM(I737*2)</f>
        <v>11.293333333333333</v>
      </c>
      <c r="K737" s="249">
        <f t="shared" ref="K737:K753" si="145">SUM(J737/9)</f>
        <v>1.2548148148148148</v>
      </c>
      <c r="L737" s="252">
        <f t="shared" ref="L737:L740" si="146">IF(J737 &gt; 14,120,0)</f>
        <v>0</v>
      </c>
      <c r="M737" s="247"/>
      <c r="N737" s="252">
        <f>SUM(H737*'Outside M25 '!$J$30+'Outside M25 '!$J$34+'Postcodes tariff'!L737)</f>
        <v>428.54859678376062</v>
      </c>
      <c r="O737" s="252">
        <f>SUM(H737*'Outside M25 '!$K$30+'Outside M25 '!$K$34+'Postcodes tariff'!L737)</f>
        <v>473.61154506894587</v>
      </c>
      <c r="P737" s="252">
        <f>SUM(H737*'Outside M25 '!$L$30+'Outside M25 '!$L$34+'Postcodes tariff'!L737)</f>
        <v>523.46868295635329</v>
      </c>
      <c r="Q737" s="253">
        <f>SUM(H737*'Outside M25 '!$M$30+'Outside M25 '!$M$34+'Postcodes tariff'!L737)</f>
        <v>569.18748608376075</v>
      </c>
      <c r="R737" s="330"/>
      <c r="S737" s="330"/>
    </row>
    <row r="738" spans="1:19" s="263" customFormat="1" x14ac:dyDescent="0.25">
      <c r="A738" s="254" t="s">
        <v>2949</v>
      </c>
      <c r="B738" s="255"/>
      <c r="C738" s="256" t="s">
        <v>646</v>
      </c>
      <c r="D738" s="257">
        <v>54.412598000000003</v>
      </c>
      <c r="E738" s="257">
        <v>-1.6797839999999999</v>
      </c>
      <c r="F738" s="459">
        <v>1</v>
      </c>
      <c r="G738" s="459">
        <v>1</v>
      </c>
      <c r="H738" s="258">
        <v>243.3</v>
      </c>
      <c r="I738" s="259">
        <f>SUM(H738/'Search &amp; Variables'!$E$30)</f>
        <v>5.4066666666666672</v>
      </c>
      <c r="J738" s="259">
        <f t="shared" si="144"/>
        <v>10.813333333333334</v>
      </c>
      <c r="K738" s="259">
        <f t="shared" si="145"/>
        <v>1.2014814814814816</v>
      </c>
      <c r="L738" s="226">
        <f t="shared" si="146"/>
        <v>0</v>
      </c>
      <c r="M738" s="257"/>
      <c r="N738" s="226">
        <f>SUM(H738*'Outside M25 '!$J$30+'Outside M25 '!$J$34+'Postcodes tariff'!L738)</f>
        <v>411.58270959914529</v>
      </c>
      <c r="O738" s="226">
        <f>SUM(H738*'Outside M25 '!$K$30+'Outside M25 '!$K$34+'Postcodes tariff'!L738)</f>
        <v>454.80849341766384</v>
      </c>
      <c r="P738" s="226">
        <f>SUM(H738*'Outside M25 '!$L$30+'Outside M25 '!$L$34+'Postcodes tariff'!L738)</f>
        <v>502.65680639840463</v>
      </c>
      <c r="Q738" s="261">
        <f>SUM(H738*'Outside M25 '!$M$30+'Outside M25 '!$M$34+'Postcodes tariff'!L738)</f>
        <v>546.49730549914534</v>
      </c>
      <c r="R738" s="336"/>
      <c r="S738" s="336"/>
    </row>
    <row r="739" spans="1:19" s="263" customFormat="1" x14ac:dyDescent="0.25">
      <c r="A739" s="254" t="s">
        <v>2949</v>
      </c>
      <c r="B739" s="255"/>
      <c r="C739" s="256" t="s">
        <v>647</v>
      </c>
      <c r="D739" s="257">
        <v>54.439</v>
      </c>
      <c r="E739" s="257">
        <v>-1.875</v>
      </c>
      <c r="F739" s="459">
        <v>1</v>
      </c>
      <c r="G739" s="459">
        <v>1</v>
      </c>
      <c r="H739" s="258">
        <v>254.1</v>
      </c>
      <c r="I739" s="259">
        <f>SUM(H739/'Search &amp; Variables'!$E$30)</f>
        <v>5.6466666666666665</v>
      </c>
      <c r="J739" s="259">
        <f t="shared" si="144"/>
        <v>11.293333333333333</v>
      </c>
      <c r="K739" s="259">
        <f t="shared" si="145"/>
        <v>1.2548148148148148</v>
      </c>
      <c r="L739" s="226">
        <f t="shared" si="146"/>
        <v>0</v>
      </c>
      <c r="M739" s="257"/>
      <c r="N739" s="226">
        <f>SUM(H739*'Outside M25 '!$J$30+'Outside M25 '!$J$34+'Postcodes tariff'!L739)</f>
        <v>428.54859678376062</v>
      </c>
      <c r="O739" s="226">
        <f>SUM(H739*'Outside M25 '!$K$30+'Outside M25 '!$K$34+'Postcodes tariff'!L739)</f>
        <v>473.61154506894587</v>
      </c>
      <c r="P739" s="226">
        <f>SUM(H739*'Outside M25 '!$L$30+'Outside M25 '!$L$34+'Postcodes tariff'!L739)</f>
        <v>523.46868295635329</v>
      </c>
      <c r="Q739" s="261">
        <f>SUM(H739*'Outside M25 '!$M$30+'Outside M25 '!$M$34+'Postcodes tariff'!L739)</f>
        <v>569.18748608376075</v>
      </c>
      <c r="R739" s="336"/>
      <c r="S739" s="336"/>
    </row>
    <row r="740" spans="1:19" s="263" customFormat="1" x14ac:dyDescent="0.25">
      <c r="A740" s="254" t="s">
        <v>2949</v>
      </c>
      <c r="B740" s="255"/>
      <c r="C740" s="256" t="s">
        <v>648</v>
      </c>
      <c r="D740" s="257">
        <v>54.572000000000003</v>
      </c>
      <c r="E740" s="257">
        <v>-1.9850000000000001</v>
      </c>
      <c r="F740" s="459">
        <v>1</v>
      </c>
      <c r="G740" s="459">
        <v>1</v>
      </c>
      <c r="H740" s="258">
        <v>265.89999999999998</v>
      </c>
      <c r="I740" s="259">
        <f>SUM(H740/'Search &amp; Variables'!$E$30)</f>
        <v>5.908888888888888</v>
      </c>
      <c r="J740" s="259">
        <f t="shared" si="144"/>
        <v>11.817777777777776</v>
      </c>
      <c r="K740" s="259">
        <f t="shared" si="145"/>
        <v>1.3130864197530863</v>
      </c>
      <c r="L740" s="226">
        <f t="shared" si="146"/>
        <v>0</v>
      </c>
      <c r="M740" s="257"/>
      <c r="N740" s="226">
        <f>SUM(H740*'Outside M25 '!$J$30+'Outside M25 '!$J$34+'Postcodes tariff'!L740)</f>
        <v>447.08539944843295</v>
      </c>
      <c r="O740" s="226">
        <f>SUM(H740*'Outside M25 '!$K$30+'Outside M25 '!$K$34+'Postcodes tariff'!L740)</f>
        <v>494.15562002127251</v>
      </c>
      <c r="P740" s="226">
        <f>SUM(H740*'Outside M25 '!$L$30+'Outside M25 '!$L$34+'Postcodes tariff'!L740)</f>
        <v>546.20758512151951</v>
      </c>
      <c r="Q740" s="261">
        <f>SUM(H740*'Outside M25 '!$M$30+'Outside M25 '!$M$34+'Postcodes tariff'!L740)</f>
        <v>593.97860931509979</v>
      </c>
      <c r="R740" s="336"/>
      <c r="S740" s="336"/>
    </row>
    <row r="741" spans="1:19" s="263" customFormat="1" x14ac:dyDescent="0.25">
      <c r="A741" s="254" t="s">
        <v>2949</v>
      </c>
      <c r="B741" s="255"/>
      <c r="C741" s="256" t="s">
        <v>649</v>
      </c>
      <c r="D741" s="257">
        <v>54.716000000000001</v>
      </c>
      <c r="E741" s="257">
        <v>-1.954</v>
      </c>
      <c r="F741" s="459">
        <v>1</v>
      </c>
      <c r="G741" s="459">
        <v>1</v>
      </c>
      <c r="H741" s="258">
        <v>275.5</v>
      </c>
      <c r="I741" s="259">
        <f>SUM(H741/'Search &amp; Variables'!$E$30)</f>
        <v>6.1222222222222218</v>
      </c>
      <c r="J741" s="259">
        <f t="shared" si="144"/>
        <v>12.244444444444444</v>
      </c>
      <c r="K741" s="259">
        <f t="shared" si="145"/>
        <v>1.3604938271604938</v>
      </c>
      <c r="L741" s="226">
        <f t="shared" ref="L741:L753" si="147">IF(J741 &gt; 14,120,0)</f>
        <v>0</v>
      </c>
      <c r="M741" s="257"/>
      <c r="N741" s="226">
        <f>SUM(H741*'Outside M25 '!$J$30+'Outside M25 '!$J$34+'Postcodes tariff'!L741)</f>
        <v>462.16618805698005</v>
      </c>
      <c r="O741" s="226">
        <f>SUM(H741*'Outside M25 '!$K$30+'Outside M25 '!$K$34+'Postcodes tariff'!L741)</f>
        <v>510.86944371130107</v>
      </c>
      <c r="P741" s="226">
        <f>SUM(H741*'Outside M25 '!$L$30+'Outside M25 '!$L$34+'Postcodes tariff'!L741)</f>
        <v>564.70703095080728</v>
      </c>
      <c r="Q741" s="261">
        <f>SUM(H741*'Outside M25 '!$M$30+'Outside M25 '!$M$34+'Postcodes tariff'!L741)</f>
        <v>614.14765872364683</v>
      </c>
      <c r="R741" s="336"/>
      <c r="S741" s="336"/>
    </row>
    <row r="742" spans="1:19" s="263" customFormat="1" x14ac:dyDescent="0.25">
      <c r="A742" s="254" t="s">
        <v>2949</v>
      </c>
      <c r="B742" s="255"/>
      <c r="C742" s="256" t="s">
        <v>650</v>
      </c>
      <c r="D742" s="257">
        <v>54.652000000000001</v>
      </c>
      <c r="E742" s="257">
        <v>-1.69</v>
      </c>
      <c r="F742" s="459">
        <v>1</v>
      </c>
      <c r="G742" s="459">
        <v>1</v>
      </c>
      <c r="H742" s="258">
        <v>259.89999999999998</v>
      </c>
      <c r="I742" s="259">
        <f>SUM(H742/'Search &amp; Variables'!$E$30)</f>
        <v>5.7755555555555551</v>
      </c>
      <c r="J742" s="259">
        <f t="shared" si="144"/>
        <v>11.55111111111111</v>
      </c>
      <c r="K742" s="259">
        <f t="shared" si="145"/>
        <v>1.2834567901234566</v>
      </c>
      <c r="L742" s="226">
        <f t="shared" si="147"/>
        <v>0</v>
      </c>
      <c r="M742" s="257"/>
      <c r="N742" s="226">
        <f>SUM(H742*'Outside M25 '!$J$30+'Outside M25 '!$J$34+'Postcodes tariff'!L742)</f>
        <v>437.65990656809112</v>
      </c>
      <c r="O742" s="226">
        <f>SUM(H742*'Outside M25 '!$K$30+'Outside M25 '!$K$34+'Postcodes tariff'!L742)</f>
        <v>483.7094802150047</v>
      </c>
      <c r="P742" s="226">
        <f>SUM(H742*'Outside M25 '!$L$30+'Outside M25 '!$L$34+'Postcodes tariff'!L742)</f>
        <v>534.64543147821462</v>
      </c>
      <c r="Q742" s="261">
        <f>SUM(H742*'Outside M25 '!$M$30+'Outside M25 '!$M$34+'Postcodes tariff'!L742)</f>
        <v>581.37295343475785</v>
      </c>
      <c r="R742" s="336"/>
      <c r="S742" s="336"/>
    </row>
    <row r="743" spans="1:19" s="263" customFormat="1" x14ac:dyDescent="0.25">
      <c r="A743" s="254" t="s">
        <v>2949</v>
      </c>
      <c r="B743" s="255"/>
      <c r="C743" s="256" t="s">
        <v>651</v>
      </c>
      <c r="D743" s="257">
        <v>54.709628000000002</v>
      </c>
      <c r="E743" s="257">
        <v>-1.740801</v>
      </c>
      <c r="F743" s="459">
        <v>1</v>
      </c>
      <c r="G743" s="459">
        <v>1</v>
      </c>
      <c r="H743" s="258">
        <v>264.5</v>
      </c>
      <c r="I743" s="259">
        <f>SUM(H743/'Search &amp; Variables'!$E$30)</f>
        <v>5.8777777777777782</v>
      </c>
      <c r="J743" s="259">
        <f t="shared" si="144"/>
        <v>11.755555555555556</v>
      </c>
      <c r="K743" s="259">
        <f t="shared" si="145"/>
        <v>1.3061728395061729</v>
      </c>
      <c r="L743" s="226">
        <f t="shared" si="147"/>
        <v>0</v>
      </c>
      <c r="M743" s="257"/>
      <c r="N743" s="226">
        <f>SUM(H743*'Outside M25 '!$J$30+'Outside M25 '!$J$34+'Postcodes tariff'!L743)</f>
        <v>444.88611777635322</v>
      </c>
      <c r="O743" s="226">
        <f>SUM(H743*'Outside M25 '!$K$30+'Outside M25 '!$K$34+'Postcodes tariff'!L743)</f>
        <v>491.71818739981006</v>
      </c>
      <c r="P743" s="226">
        <f>SUM(H743*'Outside M25 '!$L$30+'Outside M25 '!$L$34+'Postcodes tariff'!L743)</f>
        <v>543.5097492714151</v>
      </c>
      <c r="Q743" s="261">
        <f>SUM(H743*'Outside M25 '!$M$30+'Outside M25 '!$M$34+'Postcodes tariff'!L743)</f>
        <v>591.0372896096867</v>
      </c>
      <c r="R743" s="336"/>
      <c r="S743" s="336"/>
    </row>
    <row r="744" spans="1:19" s="263" customFormat="1" x14ac:dyDescent="0.25">
      <c r="A744" s="254" t="s">
        <v>2949</v>
      </c>
      <c r="B744" s="255"/>
      <c r="C744" s="256" t="s">
        <v>652</v>
      </c>
      <c r="D744" s="257">
        <v>54.698999999999998</v>
      </c>
      <c r="E744" s="257">
        <v>-1.6040000000000001</v>
      </c>
      <c r="F744" s="459">
        <v>1</v>
      </c>
      <c r="G744" s="459">
        <v>1</v>
      </c>
      <c r="H744" s="258">
        <v>265.7</v>
      </c>
      <c r="I744" s="259">
        <f>SUM(H744/'Search &amp; Variables'!$E$30)</f>
        <v>5.9044444444444446</v>
      </c>
      <c r="J744" s="259">
        <f t="shared" si="144"/>
        <v>11.808888888888889</v>
      </c>
      <c r="K744" s="259">
        <f t="shared" si="145"/>
        <v>1.3120987654320988</v>
      </c>
      <c r="L744" s="226">
        <f t="shared" si="147"/>
        <v>0</v>
      </c>
      <c r="M744" s="257"/>
      <c r="N744" s="226">
        <f>SUM(H744*'Outside M25 '!$J$30+'Outside M25 '!$J$34+'Postcodes tariff'!L744)</f>
        <v>446.77121635242162</v>
      </c>
      <c r="O744" s="226">
        <f>SUM(H744*'Outside M25 '!$K$30+'Outside M25 '!$K$34+'Postcodes tariff'!L744)</f>
        <v>493.80741536106359</v>
      </c>
      <c r="P744" s="226">
        <f>SUM(H744*'Outside M25 '!$L$30+'Outside M25 '!$L$34+'Postcodes tariff'!L744)</f>
        <v>545.82218000007606</v>
      </c>
      <c r="Q744" s="261">
        <f>SUM(H744*'Outside M25 '!$M$30+'Outside M25 '!$M$34+'Postcodes tariff'!L744)</f>
        <v>593.55842078575506</v>
      </c>
      <c r="R744" s="336"/>
      <c r="S744" s="336"/>
    </row>
    <row r="745" spans="1:19" s="263" customFormat="1" x14ac:dyDescent="0.25">
      <c r="A745" s="254" t="s">
        <v>2949</v>
      </c>
      <c r="B745" s="255"/>
      <c r="C745" s="256" t="s">
        <v>653</v>
      </c>
      <c r="D745" s="257">
        <v>54.680999999999997</v>
      </c>
      <c r="E745" s="257">
        <v>-1.54</v>
      </c>
      <c r="F745" s="459">
        <v>1</v>
      </c>
      <c r="G745" s="459">
        <v>1</v>
      </c>
      <c r="H745" s="258">
        <v>261.8</v>
      </c>
      <c r="I745" s="259">
        <f>SUM(H745/'Search &amp; Variables'!$E$30)</f>
        <v>5.8177777777777777</v>
      </c>
      <c r="J745" s="259">
        <f t="shared" si="144"/>
        <v>11.635555555555555</v>
      </c>
      <c r="K745" s="259">
        <f t="shared" si="145"/>
        <v>1.2928395061728395</v>
      </c>
      <c r="L745" s="226">
        <f t="shared" si="147"/>
        <v>0</v>
      </c>
      <c r="M745" s="257"/>
      <c r="N745" s="226">
        <f>SUM(H745*'Outside M25 '!$J$30+'Outside M25 '!$J$34+'Postcodes tariff'!L745)</f>
        <v>440.64464598019941</v>
      </c>
      <c r="O745" s="226">
        <f>SUM(H745*'Outside M25 '!$K$30+'Outside M25 '!$K$34+'Postcodes tariff'!L745)</f>
        <v>487.01742448698957</v>
      </c>
      <c r="P745" s="226">
        <f>SUM(H745*'Outside M25 '!$L$30+'Outside M25 '!$L$34+'Postcodes tariff'!L745)</f>
        <v>538.30678013192789</v>
      </c>
      <c r="Q745" s="261">
        <f>SUM(H745*'Outside M25 '!$M$30+'Outside M25 '!$M$34+'Postcodes tariff'!L745)</f>
        <v>585.36474446353293</v>
      </c>
      <c r="R745" s="336"/>
      <c r="S745" s="336"/>
    </row>
    <row r="746" spans="1:19" s="263" customFormat="1" x14ac:dyDescent="0.25">
      <c r="A746" s="254" t="s">
        <v>2949</v>
      </c>
      <c r="B746" s="255"/>
      <c r="C746" s="256" t="s">
        <v>654</v>
      </c>
      <c r="D746" s="257">
        <v>54.532952000000002</v>
      </c>
      <c r="E746" s="257">
        <v>-1.623143</v>
      </c>
      <c r="F746" s="459">
        <v>1</v>
      </c>
      <c r="G746" s="459">
        <v>1</v>
      </c>
      <c r="H746" s="258">
        <v>250.6</v>
      </c>
      <c r="I746" s="259">
        <f>SUM(H746/'Search &amp; Variables'!$E$30)</f>
        <v>5.568888888888889</v>
      </c>
      <c r="J746" s="259">
        <f t="shared" si="144"/>
        <v>11.137777777777778</v>
      </c>
      <c r="K746" s="259">
        <f t="shared" si="145"/>
        <v>1.2375308641975309</v>
      </c>
      <c r="L746" s="226">
        <f t="shared" si="147"/>
        <v>0</v>
      </c>
      <c r="M746" s="257"/>
      <c r="N746" s="226">
        <f>SUM(H746*'Outside M25 '!$J$30+'Outside M25 '!$J$34+'Postcodes tariff'!L746)</f>
        <v>423.05039260356119</v>
      </c>
      <c r="O746" s="226">
        <f>SUM(H746*'Outside M25 '!$K$30+'Outside M25 '!$K$34+'Postcodes tariff'!L746)</f>
        <v>467.51796351528964</v>
      </c>
      <c r="P746" s="226">
        <f>SUM(H746*'Outside M25 '!$L$30+'Outside M25 '!$L$34+'Postcodes tariff'!L746)</f>
        <v>516.72409333109215</v>
      </c>
      <c r="Q746" s="261">
        <f>SUM(H746*'Outside M25 '!$M$30+'Outside M25 '!$M$34+'Postcodes tariff'!L746)</f>
        <v>561.83418682022796</v>
      </c>
      <c r="R746" s="336"/>
      <c r="S746" s="336"/>
    </row>
    <row r="747" spans="1:19" s="263" customFormat="1" x14ac:dyDescent="0.25">
      <c r="A747" s="254" t="s">
        <v>2949</v>
      </c>
      <c r="B747" s="255"/>
      <c r="C747" s="256" t="s">
        <v>655</v>
      </c>
      <c r="D747" s="257">
        <v>54.543151000000002</v>
      </c>
      <c r="E747" s="257">
        <v>-1.5746020000000001</v>
      </c>
      <c r="F747" s="459">
        <v>1</v>
      </c>
      <c r="G747" s="459">
        <v>1</v>
      </c>
      <c r="H747" s="258">
        <v>252</v>
      </c>
      <c r="I747" s="259">
        <f>SUM(H747/'Search &amp; Variables'!$E$30)</f>
        <v>5.6</v>
      </c>
      <c r="J747" s="259">
        <f t="shared" si="144"/>
        <v>11.2</v>
      </c>
      <c r="K747" s="259">
        <f t="shared" si="145"/>
        <v>1.2444444444444445</v>
      </c>
      <c r="L747" s="226">
        <f t="shared" si="147"/>
        <v>0</v>
      </c>
      <c r="M747" s="257"/>
      <c r="N747" s="226">
        <f>SUM(H747*'Outside M25 '!$J$30+'Outside M25 '!$J$34+'Postcodes tariff'!L747)</f>
        <v>425.24967427564098</v>
      </c>
      <c r="O747" s="226">
        <f>SUM(H747*'Outside M25 '!$K$30+'Outside M25 '!$K$34+'Postcodes tariff'!L747)</f>
        <v>469.95539613675214</v>
      </c>
      <c r="P747" s="226">
        <f>SUM(H747*'Outside M25 '!$L$30+'Outside M25 '!$L$34+'Postcodes tariff'!L747)</f>
        <v>519.42192918119667</v>
      </c>
      <c r="Q747" s="261">
        <f>SUM(H747*'Outside M25 '!$M$30+'Outside M25 '!$M$34+'Postcodes tariff'!L747)</f>
        <v>564.77550652564116</v>
      </c>
      <c r="R747" s="336"/>
      <c r="S747" s="336"/>
    </row>
    <row r="748" spans="1:19" s="263" customFormat="1" x14ac:dyDescent="0.25">
      <c r="A748" s="254" t="s">
        <v>2949</v>
      </c>
      <c r="B748" s="255"/>
      <c r="C748" s="256" t="s">
        <v>656</v>
      </c>
      <c r="D748" s="257">
        <v>54.63</v>
      </c>
      <c r="E748" s="257">
        <v>-1.643</v>
      </c>
      <c r="F748" s="459">
        <v>1</v>
      </c>
      <c r="G748" s="459">
        <v>1</v>
      </c>
      <c r="H748" s="258">
        <v>256.39999999999998</v>
      </c>
      <c r="I748" s="259">
        <f>SUM(H748/'Search &amp; Variables'!$E$30)</f>
        <v>5.6977777777777776</v>
      </c>
      <c r="J748" s="259">
        <f t="shared" si="144"/>
        <v>11.395555555555555</v>
      </c>
      <c r="K748" s="259">
        <f t="shared" si="145"/>
        <v>1.2661728395061729</v>
      </c>
      <c r="L748" s="226">
        <f t="shared" si="147"/>
        <v>0</v>
      </c>
      <c r="M748" s="257"/>
      <c r="N748" s="226">
        <f>SUM(H748*'Outside M25 '!$J$30+'Outside M25 '!$J$34+'Postcodes tariff'!L748)</f>
        <v>432.16170238789169</v>
      </c>
      <c r="O748" s="226">
        <f>SUM(H748*'Outside M25 '!$K$30+'Outside M25 '!$K$34+'Postcodes tariff'!L748)</f>
        <v>477.61589866134852</v>
      </c>
      <c r="P748" s="226">
        <f>SUM(H748*'Outside M25 '!$L$30+'Outside M25 '!$L$34+'Postcodes tariff'!L748)</f>
        <v>527.90084185295348</v>
      </c>
      <c r="Q748" s="261">
        <f>SUM(H748*'Outside M25 '!$M$30+'Outside M25 '!$M$34+'Postcodes tariff'!L748)</f>
        <v>574.01965417122517</v>
      </c>
      <c r="R748" s="336"/>
      <c r="S748" s="336"/>
    </row>
    <row r="749" spans="1:19" s="263" customFormat="1" x14ac:dyDescent="0.25">
      <c r="A749" s="254" t="s">
        <v>2949</v>
      </c>
      <c r="B749" s="255"/>
      <c r="C749" s="256" t="s">
        <v>657</v>
      </c>
      <c r="D749" s="257">
        <v>54.616999999999997</v>
      </c>
      <c r="E749" s="257">
        <v>-1.5760000000000001</v>
      </c>
      <c r="F749" s="459">
        <v>1</v>
      </c>
      <c r="G749" s="459">
        <v>1</v>
      </c>
      <c r="H749" s="258">
        <v>255.3</v>
      </c>
      <c r="I749" s="259">
        <f>SUM(H749/'Search &amp; Variables'!$E$30)</f>
        <v>5.6733333333333338</v>
      </c>
      <c r="J749" s="259">
        <f t="shared" si="144"/>
        <v>11.346666666666668</v>
      </c>
      <c r="K749" s="259">
        <f t="shared" si="145"/>
        <v>1.2607407407407409</v>
      </c>
      <c r="L749" s="226">
        <f t="shared" si="147"/>
        <v>0</v>
      </c>
      <c r="M749" s="257"/>
      <c r="N749" s="226">
        <f>SUM(H749*'Outside M25 '!$J$30+'Outside M25 '!$J$34+'Postcodes tariff'!L749)</f>
        <v>430.43369535982902</v>
      </c>
      <c r="O749" s="226">
        <f>SUM(H749*'Outside M25 '!$K$30+'Outside M25 '!$K$34+'Postcodes tariff'!L749)</f>
        <v>475.70077303019946</v>
      </c>
      <c r="P749" s="226">
        <f>SUM(H749*'Outside M25 '!$L$30+'Outside M25 '!$L$34+'Postcodes tariff'!L749)</f>
        <v>525.78111368501436</v>
      </c>
      <c r="Q749" s="261">
        <f>SUM(H749*'Outside M25 '!$M$30+'Outside M25 '!$M$34+'Postcodes tariff'!L749)</f>
        <v>571.70861725982923</v>
      </c>
      <c r="R749" s="336"/>
      <c r="S749" s="336"/>
    </row>
    <row r="750" spans="1:19" s="263" customFormat="1" x14ac:dyDescent="0.25">
      <c r="A750" s="254" t="s">
        <v>2949</v>
      </c>
      <c r="B750" s="255"/>
      <c r="C750" s="256" t="s">
        <v>658</v>
      </c>
      <c r="D750" s="257">
        <v>54.371000000000002</v>
      </c>
      <c r="E750" s="257">
        <v>-1.389</v>
      </c>
      <c r="F750" s="459">
        <v>1</v>
      </c>
      <c r="G750" s="459">
        <v>1</v>
      </c>
      <c r="H750" s="258">
        <v>238.8</v>
      </c>
      <c r="I750" s="259">
        <f>SUM(H750/'Search &amp; Variables'!$E$30)</f>
        <v>5.3066666666666666</v>
      </c>
      <c r="J750" s="259">
        <f t="shared" si="144"/>
        <v>10.613333333333333</v>
      </c>
      <c r="K750" s="259">
        <f t="shared" si="145"/>
        <v>1.1792592592592592</v>
      </c>
      <c r="L750" s="226">
        <f t="shared" si="147"/>
        <v>0</v>
      </c>
      <c r="M750" s="257"/>
      <c r="N750" s="226">
        <f>SUM(H750*'Outside M25 '!$J$30+'Outside M25 '!$J$34+'Postcodes tariff'!L750)</f>
        <v>404.51358993888886</v>
      </c>
      <c r="O750" s="226">
        <f>SUM(H750*'Outside M25 '!$K$30+'Outside M25 '!$K$34+'Postcodes tariff'!L750)</f>
        <v>446.973888562963</v>
      </c>
      <c r="P750" s="226">
        <f>SUM(H750*'Outside M25 '!$L$30+'Outside M25 '!$L$34+'Postcodes tariff'!L750)</f>
        <v>493.98519116592598</v>
      </c>
      <c r="Q750" s="261">
        <f>SUM(H750*'Outside M25 '!$M$30+'Outside M25 '!$M$34+'Postcodes tariff'!L750)</f>
        <v>537.04306358888903</v>
      </c>
      <c r="R750" s="336"/>
      <c r="S750" s="336"/>
    </row>
    <row r="751" spans="1:19" s="263" customFormat="1" x14ac:dyDescent="0.25">
      <c r="A751" s="254" t="s">
        <v>2949</v>
      </c>
      <c r="B751" s="255"/>
      <c r="C751" s="256" t="s">
        <v>659</v>
      </c>
      <c r="D751" s="257">
        <v>54.359653999999999</v>
      </c>
      <c r="E751" s="257">
        <v>-1.5013570000000001</v>
      </c>
      <c r="F751" s="459">
        <v>1</v>
      </c>
      <c r="G751" s="459">
        <v>1</v>
      </c>
      <c r="H751" s="258">
        <v>237.7</v>
      </c>
      <c r="I751" s="259">
        <f>SUM(H751/'Search &amp; Variables'!$E$30)</f>
        <v>5.2822222222222219</v>
      </c>
      <c r="J751" s="259">
        <f t="shared" si="144"/>
        <v>10.564444444444444</v>
      </c>
      <c r="K751" s="259">
        <f t="shared" si="145"/>
        <v>1.1738271604938271</v>
      </c>
      <c r="L751" s="226">
        <f t="shared" si="147"/>
        <v>0</v>
      </c>
      <c r="M751" s="257"/>
      <c r="N751" s="226">
        <f>SUM(H751*'Outside M25 '!$J$30+'Outside M25 '!$J$34+'Postcodes tariff'!L751)</f>
        <v>402.78558291082618</v>
      </c>
      <c r="O751" s="226">
        <f>SUM(H751*'Outside M25 '!$K$30+'Outside M25 '!$K$34+'Postcodes tariff'!L751)</f>
        <v>445.05876293181387</v>
      </c>
      <c r="P751" s="226">
        <f>SUM(H751*'Outside M25 '!$L$30+'Outside M25 '!$L$34+'Postcodes tariff'!L751)</f>
        <v>491.8654629979867</v>
      </c>
      <c r="Q751" s="261">
        <f>SUM(H751*'Outside M25 '!$M$30+'Outside M25 '!$M$34+'Postcodes tariff'!L751)</f>
        <v>534.73202667749297</v>
      </c>
      <c r="R751" s="336"/>
      <c r="S751" s="336"/>
    </row>
    <row r="752" spans="1:19" s="263" customFormat="1" x14ac:dyDescent="0.25">
      <c r="A752" s="254" t="s">
        <v>2949</v>
      </c>
      <c r="B752" s="255"/>
      <c r="C752" s="256" t="s">
        <v>660</v>
      </c>
      <c r="D752" s="257">
        <v>54.292999999999999</v>
      </c>
      <c r="E752" s="257">
        <v>-1.786</v>
      </c>
      <c r="F752" s="459">
        <v>1</v>
      </c>
      <c r="G752" s="459">
        <v>1</v>
      </c>
      <c r="H752" s="258">
        <v>246.5</v>
      </c>
      <c r="I752" s="259">
        <f>SUM(H752/'Search &amp; Variables'!$E$30)</f>
        <v>5.4777777777777779</v>
      </c>
      <c r="J752" s="259">
        <f t="shared" si="144"/>
        <v>10.955555555555556</v>
      </c>
      <c r="K752" s="259">
        <f t="shared" si="145"/>
        <v>1.2172839506172839</v>
      </c>
      <c r="L752" s="226">
        <f t="shared" si="147"/>
        <v>0</v>
      </c>
      <c r="M752" s="257"/>
      <c r="N752" s="226">
        <f>SUM(H752*'Outside M25 '!$J$30+'Outside M25 '!$J$34+'Postcodes tariff'!L752)</f>
        <v>416.6096391353276</v>
      </c>
      <c r="O752" s="226">
        <f>SUM(H752*'Outside M25 '!$K$30+'Outside M25 '!$K$34+'Postcodes tariff'!L752)</f>
        <v>460.37976798100664</v>
      </c>
      <c r="P752" s="226">
        <f>SUM(H752*'Outside M25 '!$L$30+'Outside M25 '!$L$34+'Postcodes tariff'!L752)</f>
        <v>508.82328834150053</v>
      </c>
      <c r="Q752" s="261">
        <f>SUM(H752*'Outside M25 '!$M$30+'Outside M25 '!$M$34+'Postcodes tariff'!L752)</f>
        <v>553.2203219686611</v>
      </c>
      <c r="R752" s="336"/>
      <c r="S752" s="336"/>
    </row>
    <row r="753" spans="1:19" s="263" customFormat="1" x14ac:dyDescent="0.25">
      <c r="A753" s="254" t="s">
        <v>2949</v>
      </c>
      <c r="B753" s="255"/>
      <c r="C753" s="256" t="s">
        <v>661</v>
      </c>
      <c r="D753" s="256">
        <v>54.375</v>
      </c>
      <c r="E753" s="256">
        <v>-1.7090000000000001</v>
      </c>
      <c r="F753" s="460">
        <v>1</v>
      </c>
      <c r="G753" s="460">
        <v>1</v>
      </c>
      <c r="H753" s="264">
        <v>241.4</v>
      </c>
      <c r="I753" s="265">
        <f>SUM(H753/'Search &amp; Variables'!$E$30)</f>
        <v>5.3644444444444446</v>
      </c>
      <c r="J753" s="265">
        <f t="shared" si="144"/>
        <v>10.728888888888889</v>
      </c>
      <c r="K753" s="265">
        <f t="shared" si="145"/>
        <v>1.1920987654320987</v>
      </c>
      <c r="L753" s="266">
        <f t="shared" si="147"/>
        <v>0</v>
      </c>
      <c r="M753" s="256"/>
      <c r="N753" s="266">
        <f>SUM(H753*'Outside M25 '!$J$30+'Outside M25 '!$J$34+'Postcodes tariff'!L753)</f>
        <v>408.59797018703699</v>
      </c>
      <c r="O753" s="266">
        <f>SUM(H753*'Outside M25 '!$K$30+'Outside M25 '!$K$34+'Postcodes tariff'!L753)</f>
        <v>451.50054914567903</v>
      </c>
      <c r="P753" s="266">
        <f>SUM(H753*'Outside M25 '!$L$30+'Outside M25 '!$L$34+'Postcodes tariff'!L753)</f>
        <v>498.99545774469141</v>
      </c>
      <c r="Q753" s="268">
        <f>SUM(H753*'Outside M25 '!$M$30+'Outside M25 '!$M$34+'Postcodes tariff'!L753)</f>
        <v>542.50551447037049</v>
      </c>
      <c r="R753" s="336"/>
      <c r="S753" s="336"/>
    </row>
    <row r="754" spans="1:19" s="263" customFormat="1" x14ac:dyDescent="0.25">
      <c r="A754" s="254"/>
      <c r="B754" s="255"/>
      <c r="C754" s="256"/>
      <c r="D754" s="256"/>
      <c r="E754" s="256"/>
      <c r="F754" s="460"/>
      <c r="G754" s="460"/>
      <c r="H754" s="264"/>
      <c r="I754" s="265"/>
      <c r="J754" s="265"/>
      <c r="K754" s="265"/>
      <c r="L754" s="266"/>
      <c r="M754" s="256"/>
      <c r="N754" s="266"/>
      <c r="O754" s="266"/>
      <c r="P754" s="266"/>
      <c r="Q754" s="268"/>
      <c r="R754" s="336"/>
      <c r="S754" s="336"/>
    </row>
    <row r="755" spans="1:19" s="243" customFormat="1" ht="16.5" thickBot="1" x14ac:dyDescent="0.3">
      <c r="A755" s="269" t="s">
        <v>2980</v>
      </c>
      <c r="B755" s="270"/>
      <c r="C755" s="270"/>
      <c r="D755" s="270"/>
      <c r="E755" s="270"/>
      <c r="F755" s="461"/>
      <c r="G755" s="461"/>
      <c r="H755" s="271">
        <f>AVERAGE(H737:H754)</f>
        <v>254.3235294117647</v>
      </c>
      <c r="I755" s="271">
        <f>AVERAGE(I737:I754)</f>
        <v>5.6516339869281049</v>
      </c>
      <c r="J755" s="271">
        <f>AVERAGE(J737:J754)</f>
        <v>11.30326797385621</v>
      </c>
      <c r="K755" s="271">
        <f>AVERAGE(K737:K754)</f>
        <v>1.2559186637618007</v>
      </c>
      <c r="L755" s="272"/>
      <c r="M755" s="270"/>
      <c r="N755" s="274">
        <f>AVERAGE(N737:N753)</f>
        <v>428.89974259694981</v>
      </c>
      <c r="O755" s="274">
        <f>AVERAGE(O737:O753)</f>
        <v>474.00071498329703</v>
      </c>
      <c r="P755" s="274">
        <f>AVERAGE(P737:P753)</f>
        <v>523.89942985679011</v>
      </c>
      <c r="Q755" s="275">
        <f>AVERAGE(Q737:Q753)</f>
        <v>569.65710855773432</v>
      </c>
      <c r="R755" s="330"/>
      <c r="S755" s="330"/>
    </row>
    <row r="756" spans="1:19" s="263" customFormat="1" ht="16.5" thickBot="1" x14ac:dyDescent="0.3">
      <c r="F756" s="462"/>
      <c r="G756" s="462"/>
      <c r="H756" s="276"/>
      <c r="I756" s="277"/>
      <c r="J756" s="277"/>
      <c r="K756" s="277"/>
      <c r="L756" s="262"/>
      <c r="N756" s="262"/>
      <c r="O756" s="262"/>
      <c r="P756" s="262"/>
      <c r="Q756" s="262"/>
      <c r="R756" s="336"/>
      <c r="S756" s="336"/>
    </row>
    <row r="757" spans="1:19" s="243" customFormat="1" x14ac:dyDescent="0.25">
      <c r="A757" s="246" t="s">
        <v>2950</v>
      </c>
      <c r="B757" s="247"/>
      <c r="C757" s="247" t="s">
        <v>662</v>
      </c>
      <c r="D757" s="247">
        <v>53.523749000000002</v>
      </c>
      <c r="E757" s="247">
        <v>-1.1316299999999999</v>
      </c>
      <c r="F757" s="458">
        <v>1</v>
      </c>
      <c r="G757" s="458">
        <v>1</v>
      </c>
      <c r="H757" s="248">
        <v>172.7</v>
      </c>
      <c r="I757" s="249">
        <f>SUM(H757/'Search &amp; Variables'!$E$30)</f>
        <v>3.8377777777777777</v>
      </c>
      <c r="J757" s="249">
        <f t="shared" ref="J757:J788" si="148">SUM(I757*2)</f>
        <v>7.6755555555555555</v>
      </c>
      <c r="K757" s="249">
        <f t="shared" ref="K757:K788" si="149">SUM(J757/9)</f>
        <v>0.85283950617283955</v>
      </c>
      <c r="L757" s="252">
        <f t="shared" ref="L757:L758" si="150">IF(J757 &gt; 14,120,0)</f>
        <v>0</v>
      </c>
      <c r="M757" s="247"/>
      <c r="N757" s="252">
        <f>SUM(H757*'Outside M25 '!$J$30+'Outside M25 '!$J$34+'Postcodes tariff'!L757)</f>
        <v>300.67607670712243</v>
      </c>
      <c r="O757" s="252">
        <f>SUM(H757*'Outside M25 '!$K$30+'Outside M25 '!$K$34+'Postcodes tariff'!L757)</f>
        <v>331.89224836391264</v>
      </c>
      <c r="P757" s="252">
        <f>SUM(H757*'Outside M25 '!$L$30+'Outside M25 '!$L$34+'Postcodes tariff'!L757)</f>
        <v>366.60879852885091</v>
      </c>
      <c r="Q757" s="253">
        <f>SUM(H757*'Outside M25 '!$M$30+'Outside M25 '!$M$34+'Postcodes tariff'!L757)</f>
        <v>398.17075464045587</v>
      </c>
      <c r="R757" s="330"/>
      <c r="S757" s="330"/>
    </row>
    <row r="758" spans="1:19" s="263" customFormat="1" x14ac:dyDescent="0.25">
      <c r="A758" s="254" t="s">
        <v>2950</v>
      </c>
      <c r="B758" s="255"/>
      <c r="C758" s="319" t="s">
        <v>663</v>
      </c>
      <c r="D758" s="320">
        <v>53.439402999999999</v>
      </c>
      <c r="E758" s="320">
        <v>-0.96240800000000004</v>
      </c>
      <c r="F758" s="453">
        <v>1</v>
      </c>
      <c r="G758" s="453">
        <v>1</v>
      </c>
      <c r="H758" s="321">
        <v>166.4</v>
      </c>
      <c r="I758" s="322">
        <f>SUM(H758/'Search &amp; Variables'!$E$30)</f>
        <v>3.6977777777777781</v>
      </c>
      <c r="J758" s="322">
        <f t="shared" si="148"/>
        <v>7.3955555555555561</v>
      </c>
      <c r="K758" s="322">
        <f t="shared" si="149"/>
        <v>0.82172839506172846</v>
      </c>
      <c r="L758" s="226">
        <f t="shared" si="150"/>
        <v>0</v>
      </c>
      <c r="M758" s="260"/>
      <c r="N758" s="226">
        <f>SUM(H758*'Outside M25 '!$J$30+'Outside M25 '!$J$34+'Postcodes tariff'!L758)</f>
        <v>290.77930918276354</v>
      </c>
      <c r="O758" s="226">
        <f>SUM(H758*'Outside M25 '!$K$30+'Outside M25 '!$K$34+'Postcodes tariff'!L758)</f>
        <v>320.92380156733145</v>
      </c>
      <c r="P758" s="226">
        <f>SUM(H758*'Outside M25 '!$L$30+'Outside M25 '!$L$34+'Postcodes tariff'!L758)</f>
        <v>354.46853720338083</v>
      </c>
      <c r="Q758" s="261">
        <f>SUM(H758*'Outside M25 '!$M$30+'Outside M25 '!$M$34+'Postcodes tariff'!L758)</f>
        <v>384.93481596609689</v>
      </c>
      <c r="R758" s="336"/>
      <c r="S758" s="336"/>
    </row>
    <row r="759" spans="1:19" s="263" customFormat="1" x14ac:dyDescent="0.25">
      <c r="A759" s="254" t="s">
        <v>2950</v>
      </c>
      <c r="B759" s="255"/>
      <c r="C759" s="256" t="s">
        <v>664</v>
      </c>
      <c r="D759" s="257">
        <v>53.450181999999998</v>
      </c>
      <c r="E759" s="257">
        <v>-1.104198</v>
      </c>
      <c r="F759" s="453">
        <v>1</v>
      </c>
      <c r="G759" s="453">
        <v>1</v>
      </c>
      <c r="H759" s="258">
        <v>170.7</v>
      </c>
      <c r="I759" s="322">
        <f>SUM(H759/'Search &amp; Variables'!$E$30)</f>
        <v>3.793333333333333</v>
      </c>
      <c r="J759" s="322">
        <f t="shared" si="148"/>
        <v>7.586666666666666</v>
      </c>
      <c r="K759" s="322">
        <f t="shared" si="149"/>
        <v>0.84296296296296291</v>
      </c>
      <c r="L759" s="226">
        <f t="shared" ref="L759:L788" si="151">IF(J759 &gt; 14,120,0)</f>
        <v>0</v>
      </c>
      <c r="M759" s="260"/>
      <c r="N759" s="226">
        <f>SUM(H759*'Outside M25 '!$J$30+'Outside M25 '!$J$34+'Postcodes tariff'!L759)</f>
        <v>297.53424574700853</v>
      </c>
      <c r="O759" s="226">
        <f>SUM(H759*'Outside M25 '!$K$30+'Outside M25 '!$K$34+'Postcodes tariff'!L759)</f>
        <v>328.41020176182337</v>
      </c>
      <c r="P759" s="226">
        <f>SUM(H759*'Outside M25 '!$L$30+'Outside M25 '!$L$34+'Postcodes tariff'!L759)</f>
        <v>362.75474731441597</v>
      </c>
      <c r="Q759" s="261">
        <f>SUM(H759*'Outside M25 '!$M$30+'Outside M25 '!$M$34+'Postcodes tariff'!L759)</f>
        <v>393.96886934700854</v>
      </c>
      <c r="R759" s="336"/>
      <c r="S759" s="336"/>
    </row>
    <row r="760" spans="1:19" s="263" customFormat="1" x14ac:dyDescent="0.25">
      <c r="A760" s="254" t="s">
        <v>2950</v>
      </c>
      <c r="B760" s="255"/>
      <c r="C760" s="256" t="s">
        <v>665</v>
      </c>
      <c r="D760" s="257">
        <v>53.477226000000002</v>
      </c>
      <c r="E760" s="257">
        <v>-1.232874</v>
      </c>
      <c r="F760" s="453">
        <v>1</v>
      </c>
      <c r="G760" s="453">
        <v>1</v>
      </c>
      <c r="H760" s="258">
        <v>167.6</v>
      </c>
      <c r="I760" s="322">
        <f>SUM(H760/'Search &amp; Variables'!$E$30)</f>
        <v>3.7244444444444444</v>
      </c>
      <c r="J760" s="322">
        <f t="shared" si="148"/>
        <v>7.4488888888888889</v>
      </c>
      <c r="K760" s="322">
        <f t="shared" si="149"/>
        <v>0.82765432098765435</v>
      </c>
      <c r="L760" s="226">
        <f t="shared" si="151"/>
        <v>0</v>
      </c>
      <c r="M760" s="260"/>
      <c r="N760" s="226">
        <f>SUM(H760*'Outside M25 '!$J$30+'Outside M25 '!$J$34+'Postcodes tariff'!L760)</f>
        <v>292.66440775883189</v>
      </c>
      <c r="O760" s="226">
        <f>SUM(H760*'Outside M25 '!$K$30+'Outside M25 '!$K$34+'Postcodes tariff'!L760)</f>
        <v>323.01302952858498</v>
      </c>
      <c r="P760" s="226">
        <f>SUM(H760*'Outside M25 '!$L$30+'Outside M25 '!$L$34+'Postcodes tariff'!L760)</f>
        <v>356.78096793204179</v>
      </c>
      <c r="Q760" s="261">
        <f>SUM(H760*'Outside M25 '!$M$30+'Outside M25 '!$M$34+'Postcodes tariff'!L760)</f>
        <v>387.45594714216526</v>
      </c>
      <c r="R760" s="336"/>
      <c r="S760" s="336"/>
    </row>
    <row r="761" spans="1:19" s="263" customFormat="1" x14ac:dyDescent="0.25">
      <c r="A761" s="254" t="s">
        <v>2950</v>
      </c>
      <c r="B761" s="255"/>
      <c r="C761" s="256" t="s">
        <v>666</v>
      </c>
      <c r="D761" s="257">
        <v>53.711665000000004</v>
      </c>
      <c r="E761" s="257">
        <v>-0.93631699999999995</v>
      </c>
      <c r="F761" s="453">
        <v>1</v>
      </c>
      <c r="G761" s="453">
        <v>1</v>
      </c>
      <c r="H761" s="258">
        <v>189</v>
      </c>
      <c r="I761" s="322">
        <f>SUM(H761/'Search &amp; Variables'!$E$30)</f>
        <v>4.2</v>
      </c>
      <c r="J761" s="322">
        <f t="shared" si="148"/>
        <v>8.4</v>
      </c>
      <c r="K761" s="322">
        <f t="shared" si="149"/>
        <v>0.93333333333333335</v>
      </c>
      <c r="L761" s="226">
        <f t="shared" si="151"/>
        <v>0</v>
      </c>
      <c r="M761" s="260"/>
      <c r="N761" s="226">
        <f>SUM(H761*'Outside M25 '!$J$30+'Outside M25 '!$J$34+'Postcodes tariff'!L761)</f>
        <v>326.28199903205126</v>
      </c>
      <c r="O761" s="226">
        <f>SUM(H761*'Outside M25 '!$K$30+'Outside M25 '!$K$34+'Postcodes tariff'!L761)</f>
        <v>360.27092817094018</v>
      </c>
      <c r="P761" s="226">
        <f>SUM(H761*'Outside M25 '!$L$30+'Outside M25 '!$L$34+'Postcodes tariff'!L761)</f>
        <v>398.01931592649572</v>
      </c>
      <c r="Q761" s="261">
        <f>SUM(H761*'Outside M25 '!$M$30+'Outside M25 '!$M$34+'Postcodes tariff'!L761)</f>
        <v>432.41611978205134</v>
      </c>
      <c r="R761" s="336"/>
      <c r="S761" s="336"/>
    </row>
    <row r="762" spans="1:19" s="263" customFormat="1" x14ac:dyDescent="0.25">
      <c r="A762" s="254" t="s">
        <v>2950</v>
      </c>
      <c r="B762" s="255"/>
      <c r="C762" s="256" t="s">
        <v>667</v>
      </c>
      <c r="D762" s="257">
        <v>53.647182999999998</v>
      </c>
      <c r="E762" s="257">
        <v>-0.64273100000000005</v>
      </c>
      <c r="F762" s="453">
        <v>1</v>
      </c>
      <c r="G762" s="453">
        <v>1</v>
      </c>
      <c r="H762" s="258">
        <v>182.2</v>
      </c>
      <c r="I762" s="322">
        <f>SUM(H762/'Search &amp; Variables'!$E$30)</f>
        <v>4.0488888888888885</v>
      </c>
      <c r="J762" s="322">
        <f t="shared" si="148"/>
        <v>8.0977777777777771</v>
      </c>
      <c r="K762" s="322">
        <f t="shared" si="149"/>
        <v>0.89975308641975305</v>
      </c>
      <c r="L762" s="226">
        <f t="shared" si="151"/>
        <v>0</v>
      </c>
      <c r="M762" s="260"/>
      <c r="N762" s="226">
        <f>SUM(H762*'Outside M25 '!$J$30+'Outside M25 '!$J$34+'Postcodes tariff'!L762)</f>
        <v>315.59977376766375</v>
      </c>
      <c r="O762" s="226">
        <f>SUM(H762*'Outside M25 '!$K$30+'Outside M25 '!$K$34+'Postcodes tariff'!L762)</f>
        <v>348.43196972383663</v>
      </c>
      <c r="P762" s="226">
        <f>SUM(H762*'Outside M25 '!$L$30+'Outside M25 '!$L$34+'Postcodes tariff'!L762)</f>
        <v>384.91554179741689</v>
      </c>
      <c r="Q762" s="261">
        <f>SUM(H762*'Outside M25 '!$M$30+'Outside M25 '!$M$34+'Postcodes tariff'!L762)</f>
        <v>418.12970978433049</v>
      </c>
      <c r="R762" s="336"/>
      <c r="S762" s="336"/>
    </row>
    <row r="763" spans="1:19" s="263" customFormat="1" x14ac:dyDescent="0.25">
      <c r="A763" s="254" t="s">
        <v>2950</v>
      </c>
      <c r="B763" s="255"/>
      <c r="C763" s="256" t="s">
        <v>668</v>
      </c>
      <c r="D763" s="257">
        <v>53.570202000000002</v>
      </c>
      <c r="E763" s="257">
        <v>-0.62439900000000004</v>
      </c>
      <c r="F763" s="453">
        <v>1</v>
      </c>
      <c r="G763" s="453">
        <v>1</v>
      </c>
      <c r="H763" s="258">
        <v>176.3</v>
      </c>
      <c r="I763" s="322">
        <f>SUM(H763/'Search &amp; Variables'!$E$30)</f>
        <v>3.9177777777777782</v>
      </c>
      <c r="J763" s="322">
        <f t="shared" si="148"/>
        <v>7.8355555555555565</v>
      </c>
      <c r="K763" s="322">
        <f t="shared" si="149"/>
        <v>0.87061728395061744</v>
      </c>
      <c r="L763" s="226">
        <f t="shared" si="151"/>
        <v>0</v>
      </c>
      <c r="M763" s="260"/>
      <c r="N763" s="226">
        <f>SUM(H763*'Outside M25 '!$J$30+'Outside M25 '!$J$34+'Postcodes tariff'!L763)</f>
        <v>306.33137243532764</v>
      </c>
      <c r="O763" s="226">
        <f>SUM(H763*'Outside M25 '!$K$30+'Outside M25 '!$K$34+'Postcodes tariff'!L763)</f>
        <v>338.15993224767334</v>
      </c>
      <c r="P763" s="226">
        <f>SUM(H763*'Outside M25 '!$L$30+'Outside M25 '!$L$34+'Postcodes tariff'!L763)</f>
        <v>373.54609071483384</v>
      </c>
      <c r="Q763" s="261">
        <f>SUM(H763*'Outside M25 '!$M$30+'Outside M25 '!$M$34+'Postcodes tariff'!L763)</f>
        <v>405.73414816866102</v>
      </c>
      <c r="R763" s="336"/>
      <c r="S763" s="336"/>
    </row>
    <row r="764" spans="1:19" s="263" customFormat="1" x14ac:dyDescent="0.25">
      <c r="A764" s="254" t="s">
        <v>2950</v>
      </c>
      <c r="B764" s="255"/>
      <c r="C764" s="256" t="s">
        <v>669</v>
      </c>
      <c r="D764" s="257">
        <v>53.572000000000003</v>
      </c>
      <c r="E764" s="257">
        <v>-0.70099999999999996</v>
      </c>
      <c r="F764" s="453">
        <v>1</v>
      </c>
      <c r="G764" s="453">
        <v>1</v>
      </c>
      <c r="H764" s="258">
        <v>191.8</v>
      </c>
      <c r="I764" s="322">
        <f>SUM(H764/'Search &amp; Variables'!$E$30)</f>
        <v>4.2622222222222224</v>
      </c>
      <c r="J764" s="322">
        <f t="shared" si="148"/>
        <v>8.5244444444444447</v>
      </c>
      <c r="K764" s="322">
        <f t="shared" si="149"/>
        <v>0.9471604938271605</v>
      </c>
      <c r="L764" s="226">
        <f t="shared" si="151"/>
        <v>0</v>
      </c>
      <c r="M764" s="260"/>
      <c r="N764" s="226">
        <f>SUM(H764*'Outside M25 '!$J$30+'Outside M25 '!$J$34+'Postcodes tariff'!L764)</f>
        <v>330.68056237621079</v>
      </c>
      <c r="O764" s="226">
        <f>SUM(H764*'Outside M25 '!$K$30+'Outside M25 '!$K$34+'Postcodes tariff'!L764)</f>
        <v>365.14579341386519</v>
      </c>
      <c r="P764" s="226">
        <f>SUM(H764*'Outside M25 '!$L$30+'Outside M25 '!$L$34+'Postcodes tariff'!L764)</f>
        <v>403.41498762670471</v>
      </c>
      <c r="Q764" s="261">
        <f>SUM(H764*'Outside M25 '!$M$30+'Outside M25 '!$M$34+'Postcodes tariff'!L764)</f>
        <v>438.29875919287753</v>
      </c>
      <c r="R764" s="336"/>
      <c r="S764" s="336"/>
    </row>
    <row r="765" spans="1:19" s="263" customFormat="1" x14ac:dyDescent="0.25">
      <c r="A765" s="254" t="s">
        <v>2950</v>
      </c>
      <c r="B765" s="255"/>
      <c r="C765" s="256" t="s">
        <v>670</v>
      </c>
      <c r="D765" s="257">
        <v>53.68</v>
      </c>
      <c r="E765" s="257">
        <v>-0.44600000000000001</v>
      </c>
      <c r="F765" s="453">
        <v>1</v>
      </c>
      <c r="G765" s="453">
        <v>1</v>
      </c>
      <c r="H765" s="258">
        <v>188.4</v>
      </c>
      <c r="I765" s="322">
        <f>SUM(H765/'Search &amp; Variables'!$E$30)</f>
        <v>4.1866666666666665</v>
      </c>
      <c r="J765" s="322">
        <f t="shared" si="148"/>
        <v>8.3733333333333331</v>
      </c>
      <c r="K765" s="322">
        <f t="shared" si="149"/>
        <v>0.93037037037037029</v>
      </c>
      <c r="L765" s="226">
        <f t="shared" si="151"/>
        <v>0</v>
      </c>
      <c r="M765" s="260"/>
      <c r="N765" s="226">
        <f>SUM(H765*'Outside M25 '!$J$30+'Outside M25 '!$J$34+'Postcodes tariff'!L765)</f>
        <v>325.33944974401709</v>
      </c>
      <c r="O765" s="226">
        <f>SUM(H765*'Outside M25 '!$K$30+'Outside M25 '!$K$34+'Postcodes tariff'!L765)</f>
        <v>359.22631419031342</v>
      </c>
      <c r="P765" s="226">
        <f>SUM(H765*'Outside M25 '!$L$30+'Outside M25 '!$L$34+'Postcodes tariff'!L765)</f>
        <v>396.8631005621653</v>
      </c>
      <c r="Q765" s="261">
        <f>SUM(H765*'Outside M25 '!$M$30+'Outside M25 '!$M$34+'Postcodes tariff'!L765)</f>
        <v>431.15555419401716</v>
      </c>
      <c r="R765" s="336"/>
      <c r="S765" s="336"/>
    </row>
    <row r="766" spans="1:19" s="263" customFormat="1" x14ac:dyDescent="0.25">
      <c r="A766" s="254" t="s">
        <v>2950</v>
      </c>
      <c r="B766" s="255"/>
      <c r="C766" s="256" t="s">
        <v>671</v>
      </c>
      <c r="D766" s="257">
        <v>53.683999999999997</v>
      </c>
      <c r="E766" s="257">
        <v>-0.35899999999999999</v>
      </c>
      <c r="F766" s="453">
        <v>1</v>
      </c>
      <c r="G766" s="453">
        <v>1</v>
      </c>
      <c r="H766" s="258">
        <v>189.9</v>
      </c>
      <c r="I766" s="322">
        <f>SUM(H766/'Search &amp; Variables'!$E$30)</f>
        <v>4.22</v>
      </c>
      <c r="J766" s="322">
        <f t="shared" si="148"/>
        <v>8.44</v>
      </c>
      <c r="K766" s="322">
        <f t="shared" si="149"/>
        <v>0.93777777777777771</v>
      </c>
      <c r="L766" s="226">
        <f t="shared" si="151"/>
        <v>0</v>
      </c>
      <c r="M766" s="260"/>
      <c r="N766" s="226">
        <f>SUM(H766*'Outside M25 '!$J$30+'Outside M25 '!$J$34+'Postcodes tariff'!L766)</f>
        <v>327.69582296410255</v>
      </c>
      <c r="O766" s="226">
        <f>SUM(H766*'Outside M25 '!$K$30+'Outside M25 '!$K$34+'Postcodes tariff'!L766)</f>
        <v>361.83784914188038</v>
      </c>
      <c r="P766" s="226">
        <f>SUM(H766*'Outside M25 '!$L$30+'Outside M25 '!$L$34+'Postcodes tariff'!L766)</f>
        <v>399.7536389729915</v>
      </c>
      <c r="Q766" s="261">
        <f>SUM(H766*'Outside M25 '!$M$30+'Outside M25 '!$M$34+'Postcodes tariff'!L766)</f>
        <v>434.30696816410261</v>
      </c>
      <c r="R766" s="336"/>
      <c r="S766" s="336"/>
    </row>
    <row r="767" spans="1:19" s="263" customFormat="1" x14ac:dyDescent="0.25">
      <c r="A767" s="254" t="s">
        <v>2950</v>
      </c>
      <c r="B767" s="255"/>
      <c r="C767" s="256" t="s">
        <v>672</v>
      </c>
      <c r="D767" s="257">
        <v>53.534106999999999</v>
      </c>
      <c r="E767" s="257">
        <v>-1.1022559999999999</v>
      </c>
      <c r="F767" s="453">
        <v>1</v>
      </c>
      <c r="G767" s="453">
        <v>1</v>
      </c>
      <c r="H767" s="258">
        <v>174.8</v>
      </c>
      <c r="I767" s="322">
        <f>SUM(H767/'Search &amp; Variables'!$E$30)</f>
        <v>3.8844444444444446</v>
      </c>
      <c r="J767" s="322">
        <f t="shared" si="148"/>
        <v>7.7688888888888892</v>
      </c>
      <c r="K767" s="322">
        <f t="shared" si="149"/>
        <v>0.86320987654320991</v>
      </c>
      <c r="L767" s="226">
        <f t="shared" si="151"/>
        <v>0</v>
      </c>
      <c r="M767" s="260"/>
      <c r="N767" s="226">
        <f>SUM(H767*'Outside M25 '!$J$30+'Outside M25 '!$J$34+'Postcodes tariff'!L767)</f>
        <v>303.97499921524218</v>
      </c>
      <c r="O767" s="226">
        <f>SUM(H767*'Outside M25 '!$K$30+'Outside M25 '!$K$34+'Postcodes tariff'!L767)</f>
        <v>335.54839729610637</v>
      </c>
      <c r="P767" s="226">
        <f>SUM(H767*'Outside M25 '!$L$30+'Outside M25 '!$L$34+'Postcodes tariff'!L767)</f>
        <v>370.65555230400764</v>
      </c>
      <c r="Q767" s="261">
        <f>SUM(H767*'Outside M25 '!$M$30+'Outside M25 '!$M$34+'Postcodes tariff'!L767)</f>
        <v>402.58273419857557</v>
      </c>
      <c r="R767" s="336"/>
      <c r="S767" s="336"/>
    </row>
    <row r="768" spans="1:19" s="263" customFormat="1" x14ac:dyDescent="0.25">
      <c r="A768" s="254" t="s">
        <v>2950</v>
      </c>
      <c r="B768" s="255"/>
      <c r="C768" s="256" t="s">
        <v>673</v>
      </c>
      <c r="D768" s="257">
        <v>53.558</v>
      </c>
      <c r="E768" s="257">
        <v>-0.505</v>
      </c>
      <c r="F768" s="453">
        <v>1</v>
      </c>
      <c r="G768" s="453">
        <v>1</v>
      </c>
      <c r="H768" s="258">
        <v>177.4</v>
      </c>
      <c r="I768" s="322">
        <f>SUM(H768/'Search &amp; Variables'!$E$30)</f>
        <v>3.9422222222222225</v>
      </c>
      <c r="J768" s="322">
        <f t="shared" si="148"/>
        <v>7.884444444444445</v>
      </c>
      <c r="K768" s="322">
        <f t="shared" si="149"/>
        <v>0.87604938271604949</v>
      </c>
      <c r="L768" s="226">
        <f t="shared" si="151"/>
        <v>0</v>
      </c>
      <c r="M768" s="260"/>
      <c r="N768" s="226">
        <f>SUM(H768*'Outside M25 '!$J$30+'Outside M25 '!$J$34+'Postcodes tariff'!L768)</f>
        <v>308.05937946339031</v>
      </c>
      <c r="O768" s="226">
        <f>SUM(H768*'Outside M25 '!$K$30+'Outside M25 '!$K$34+'Postcodes tariff'!L768)</f>
        <v>340.07505787882241</v>
      </c>
      <c r="P768" s="226">
        <f>SUM(H768*'Outside M25 '!$L$30+'Outside M25 '!$L$34+'Postcodes tariff'!L768)</f>
        <v>375.66581888277307</v>
      </c>
      <c r="Q768" s="261">
        <f>SUM(H768*'Outside M25 '!$M$30+'Outside M25 '!$M$34+'Postcodes tariff'!L768)</f>
        <v>408.04518508005702</v>
      </c>
      <c r="R768" s="336"/>
      <c r="S768" s="336"/>
    </row>
    <row r="769" spans="1:19" s="263" customFormat="1" x14ac:dyDescent="0.25">
      <c r="A769" s="254" t="s">
        <v>2950</v>
      </c>
      <c r="B769" s="255"/>
      <c r="C769" s="256" t="s">
        <v>674</v>
      </c>
      <c r="D769" s="257">
        <v>53.416449</v>
      </c>
      <c r="E769" s="257">
        <v>-0.645818</v>
      </c>
      <c r="F769" s="453">
        <v>1</v>
      </c>
      <c r="G769" s="453">
        <v>1</v>
      </c>
      <c r="H769" s="258">
        <v>168.7</v>
      </c>
      <c r="I769" s="322">
        <f>SUM(H769/'Search &amp; Variables'!$E$30)</f>
        <v>3.7488888888888887</v>
      </c>
      <c r="J769" s="322">
        <f t="shared" si="148"/>
        <v>7.4977777777777774</v>
      </c>
      <c r="K769" s="322">
        <f t="shared" si="149"/>
        <v>0.83308641975308639</v>
      </c>
      <c r="L769" s="226">
        <f t="shared" si="151"/>
        <v>0</v>
      </c>
      <c r="M769" s="260"/>
      <c r="N769" s="226">
        <f>SUM(H769*'Outside M25 '!$J$30+'Outside M25 '!$J$34+'Postcodes tariff'!L769)</f>
        <v>294.39241478689456</v>
      </c>
      <c r="O769" s="226">
        <f>SUM(H769*'Outside M25 '!$K$30+'Outside M25 '!$K$34+'Postcodes tariff'!L769)</f>
        <v>324.9281551597341</v>
      </c>
      <c r="P769" s="226">
        <f>SUM(H769*'Outside M25 '!$L$30+'Outside M25 '!$L$34+'Postcodes tariff'!L769)</f>
        <v>358.90069609998102</v>
      </c>
      <c r="Q769" s="261">
        <f>SUM(H769*'Outside M25 '!$M$30+'Outside M25 '!$M$34+'Postcodes tariff'!L769)</f>
        <v>389.76698405356126</v>
      </c>
      <c r="R769" s="336"/>
      <c r="S769" s="336"/>
    </row>
    <row r="770" spans="1:19" s="263" customFormat="1" x14ac:dyDescent="0.25">
      <c r="A770" s="254" t="s">
        <v>2950</v>
      </c>
      <c r="B770" s="255"/>
      <c r="C770" s="256" t="s">
        <v>675</v>
      </c>
      <c r="D770" s="257">
        <v>53.323</v>
      </c>
      <c r="E770" s="257">
        <v>-0.92700000000000005</v>
      </c>
      <c r="F770" s="453">
        <v>1</v>
      </c>
      <c r="G770" s="453">
        <v>1</v>
      </c>
      <c r="H770" s="258">
        <v>155.4</v>
      </c>
      <c r="I770" s="322">
        <f>SUM(H770/'Search &amp; Variables'!$E$30)</f>
        <v>3.4533333333333336</v>
      </c>
      <c r="J770" s="322">
        <f t="shared" si="148"/>
        <v>6.9066666666666672</v>
      </c>
      <c r="K770" s="322">
        <f t="shared" si="149"/>
        <v>0.76740740740740743</v>
      </c>
      <c r="L770" s="226">
        <f t="shared" si="151"/>
        <v>0</v>
      </c>
      <c r="M770" s="260"/>
      <c r="N770" s="226">
        <f>SUM(H770*'Outside M25 '!$J$30+'Outside M25 '!$J$34+'Postcodes tariff'!L770)</f>
        <v>273.49923890213677</v>
      </c>
      <c r="O770" s="226">
        <f>SUM(H770*'Outside M25 '!$K$30+'Outside M25 '!$K$34+'Postcodes tariff'!L770)</f>
        <v>301.7725452558405</v>
      </c>
      <c r="P770" s="226">
        <f>SUM(H770*'Outside M25 '!$L$30+'Outside M25 '!$L$34+'Postcodes tariff'!L770)</f>
        <v>333.27125552398866</v>
      </c>
      <c r="Q770" s="261">
        <f>SUM(H770*'Outside M25 '!$M$30+'Outside M25 '!$M$34+'Postcodes tariff'!L770)</f>
        <v>361.82444685213676</v>
      </c>
      <c r="R770" s="336"/>
      <c r="S770" s="336"/>
    </row>
    <row r="771" spans="1:19" s="263" customFormat="1" x14ac:dyDescent="0.25">
      <c r="A771" s="254" t="s">
        <v>2950</v>
      </c>
      <c r="B771" s="255"/>
      <c r="C771" s="256" t="s">
        <v>676</v>
      </c>
      <c r="D771" s="257">
        <v>53.540041000000002</v>
      </c>
      <c r="E771" s="257">
        <v>-1.0607310000000001</v>
      </c>
      <c r="F771" s="453">
        <v>1</v>
      </c>
      <c r="G771" s="453">
        <v>1</v>
      </c>
      <c r="H771" s="258">
        <v>176.9</v>
      </c>
      <c r="I771" s="322">
        <f>SUM(H771/'Search &amp; Variables'!$E$30)</f>
        <v>3.9311111111111114</v>
      </c>
      <c r="J771" s="322">
        <f t="shared" si="148"/>
        <v>7.8622222222222229</v>
      </c>
      <c r="K771" s="322">
        <f t="shared" si="149"/>
        <v>0.87358024691358027</v>
      </c>
      <c r="L771" s="226">
        <f t="shared" si="151"/>
        <v>0</v>
      </c>
      <c r="M771" s="260"/>
      <c r="N771" s="226">
        <f>SUM(H771*'Outside M25 '!$J$30+'Outside M25 '!$J$34+'Postcodes tariff'!L771)</f>
        <v>307.27392172336181</v>
      </c>
      <c r="O771" s="226">
        <f>SUM(H771*'Outside M25 '!$K$30+'Outside M25 '!$K$34+'Postcodes tariff'!L771)</f>
        <v>339.2045462283001</v>
      </c>
      <c r="P771" s="226">
        <f>SUM(H771*'Outside M25 '!$L$30+'Outside M25 '!$L$34+'Postcodes tariff'!L771)</f>
        <v>374.70230607916432</v>
      </c>
      <c r="Q771" s="261">
        <f>SUM(H771*'Outside M25 '!$M$30+'Outside M25 '!$M$34+'Postcodes tariff'!L771)</f>
        <v>406.99471375669521</v>
      </c>
      <c r="R771" s="336"/>
      <c r="S771" s="336"/>
    </row>
    <row r="772" spans="1:19" s="263" customFormat="1" x14ac:dyDescent="0.25">
      <c r="A772" s="254" t="s">
        <v>2950</v>
      </c>
      <c r="B772" s="255"/>
      <c r="C772" s="256" t="s">
        <v>677</v>
      </c>
      <c r="D772" s="257">
        <v>53.575009000000001</v>
      </c>
      <c r="E772" s="257">
        <v>-9.4131000000000006E-2</v>
      </c>
      <c r="F772" s="453">
        <v>1</v>
      </c>
      <c r="G772" s="453">
        <v>1</v>
      </c>
      <c r="H772" s="258">
        <v>193.7</v>
      </c>
      <c r="I772" s="322">
        <f>SUM(H772/'Search &amp; Variables'!$E$30)</f>
        <v>4.3044444444444441</v>
      </c>
      <c r="J772" s="322">
        <f t="shared" si="148"/>
        <v>8.6088888888888881</v>
      </c>
      <c r="K772" s="322">
        <f t="shared" si="149"/>
        <v>0.95654320987654318</v>
      </c>
      <c r="L772" s="226">
        <f t="shared" si="151"/>
        <v>0</v>
      </c>
      <c r="M772" s="260"/>
      <c r="N772" s="226">
        <f>SUM(H772*'Outside M25 '!$J$30+'Outside M25 '!$J$34+'Postcodes tariff'!L772)</f>
        <v>333.66530178831903</v>
      </c>
      <c r="O772" s="226">
        <f>SUM(H772*'Outside M25 '!$K$30+'Outside M25 '!$K$34+'Postcodes tariff'!L772)</f>
        <v>368.45373768584994</v>
      </c>
      <c r="P772" s="226">
        <f>SUM(H772*'Outside M25 '!$L$30+'Outside M25 '!$L$34+'Postcodes tariff'!L772)</f>
        <v>407.07633628041788</v>
      </c>
      <c r="Q772" s="261">
        <f>SUM(H772*'Outside M25 '!$M$30+'Outside M25 '!$M$34+'Postcodes tariff'!L772)</f>
        <v>442.29055022165244</v>
      </c>
      <c r="R772" s="336"/>
      <c r="S772" s="336"/>
    </row>
    <row r="773" spans="1:19" s="263" customFormat="1" x14ac:dyDescent="0.25">
      <c r="A773" s="254" t="s">
        <v>2950</v>
      </c>
      <c r="B773" s="255"/>
      <c r="C773" s="256" t="s">
        <v>678</v>
      </c>
      <c r="D773" s="257">
        <v>53.562866999999997</v>
      </c>
      <c r="E773" s="257">
        <v>-6.7944000000000004E-2</v>
      </c>
      <c r="F773" s="453">
        <v>1</v>
      </c>
      <c r="G773" s="453">
        <v>1</v>
      </c>
      <c r="H773" s="258">
        <v>189.4</v>
      </c>
      <c r="I773" s="322">
        <f>SUM(H773/'Search &amp; Variables'!$E$30)</f>
        <v>4.2088888888888887</v>
      </c>
      <c r="J773" s="322">
        <f t="shared" si="148"/>
        <v>8.4177777777777774</v>
      </c>
      <c r="K773" s="322">
        <f t="shared" si="149"/>
        <v>0.93530864197530861</v>
      </c>
      <c r="L773" s="226">
        <f t="shared" si="151"/>
        <v>0</v>
      </c>
      <c r="M773" s="260"/>
      <c r="N773" s="226">
        <f>SUM(H773*'Outside M25 '!$J$30+'Outside M25 '!$J$34+'Postcodes tariff'!L773)</f>
        <v>326.91036522407404</v>
      </c>
      <c r="O773" s="226">
        <f>SUM(H773*'Outside M25 '!$K$30+'Outside M25 '!$K$34+'Postcodes tariff'!L773)</f>
        <v>360.96733749135802</v>
      </c>
      <c r="P773" s="226">
        <f>SUM(H773*'Outside M25 '!$L$30+'Outside M25 '!$L$34+'Postcodes tariff'!L773)</f>
        <v>398.79012616938275</v>
      </c>
      <c r="Q773" s="261">
        <f>SUM(H773*'Outside M25 '!$M$30+'Outside M25 '!$M$34+'Postcodes tariff'!L773)</f>
        <v>433.25649684074079</v>
      </c>
      <c r="R773" s="336"/>
      <c r="S773" s="336"/>
    </row>
    <row r="774" spans="1:19" s="263" customFormat="1" x14ac:dyDescent="0.25">
      <c r="A774" s="254" t="s">
        <v>2950</v>
      </c>
      <c r="B774" s="255"/>
      <c r="C774" s="256" t="s">
        <v>679</v>
      </c>
      <c r="D774" s="257">
        <v>53.548656999999999</v>
      </c>
      <c r="E774" s="257">
        <v>-0.10034899999999999</v>
      </c>
      <c r="F774" s="453">
        <v>1</v>
      </c>
      <c r="G774" s="453">
        <v>1</v>
      </c>
      <c r="H774" s="258">
        <v>189</v>
      </c>
      <c r="I774" s="322">
        <f>SUM(H774/'Search &amp; Variables'!$E$30)</f>
        <v>4.2</v>
      </c>
      <c r="J774" s="322">
        <f t="shared" si="148"/>
        <v>8.4</v>
      </c>
      <c r="K774" s="322">
        <f t="shared" si="149"/>
        <v>0.93333333333333335</v>
      </c>
      <c r="L774" s="226">
        <f t="shared" si="151"/>
        <v>0</v>
      </c>
      <c r="M774" s="260"/>
      <c r="N774" s="226">
        <f>SUM(H774*'Outside M25 '!$J$30+'Outside M25 '!$J$34+'Postcodes tariff'!L774)</f>
        <v>326.28199903205126</v>
      </c>
      <c r="O774" s="226">
        <f>SUM(H774*'Outside M25 '!$K$30+'Outside M25 '!$K$34+'Postcodes tariff'!L774)</f>
        <v>360.27092817094018</v>
      </c>
      <c r="P774" s="226">
        <f>SUM(H774*'Outside M25 '!$L$30+'Outside M25 '!$L$34+'Postcodes tariff'!L774)</f>
        <v>398.01931592649572</v>
      </c>
      <c r="Q774" s="261">
        <f>SUM(H774*'Outside M25 '!$M$30+'Outside M25 '!$M$34+'Postcodes tariff'!L774)</f>
        <v>432.41611978205134</v>
      </c>
      <c r="R774" s="336"/>
      <c r="S774" s="336"/>
    </row>
    <row r="775" spans="1:19" s="263" customFormat="1" x14ac:dyDescent="0.25">
      <c r="A775" s="254" t="s">
        <v>2950</v>
      </c>
      <c r="B775" s="255"/>
      <c r="C775" s="256" t="s">
        <v>680</v>
      </c>
      <c r="D775" s="257">
        <v>53.560130000000001</v>
      </c>
      <c r="E775" s="257">
        <v>-0.10827100000000001</v>
      </c>
      <c r="F775" s="453">
        <v>1</v>
      </c>
      <c r="G775" s="453">
        <v>1</v>
      </c>
      <c r="H775" s="258">
        <v>187.4</v>
      </c>
      <c r="I775" s="322">
        <f>SUM(H775/'Search &amp; Variables'!$E$30)</f>
        <v>4.1644444444444444</v>
      </c>
      <c r="J775" s="322">
        <f t="shared" si="148"/>
        <v>8.3288888888888888</v>
      </c>
      <c r="K775" s="322">
        <f t="shared" si="149"/>
        <v>0.92543209876543209</v>
      </c>
      <c r="L775" s="226">
        <f t="shared" si="151"/>
        <v>0</v>
      </c>
      <c r="M775" s="260"/>
      <c r="N775" s="226">
        <f>SUM(H775*'Outside M25 '!$J$30+'Outside M25 '!$J$34+'Postcodes tariff'!L775)</f>
        <v>323.76853426396008</v>
      </c>
      <c r="O775" s="226">
        <f>SUM(H775*'Outside M25 '!$K$30+'Outside M25 '!$K$34+'Postcodes tariff'!L775)</f>
        <v>357.48529088926875</v>
      </c>
      <c r="P775" s="226">
        <f>SUM(H775*'Outside M25 '!$L$30+'Outside M25 '!$L$34+'Postcodes tariff'!L775)</f>
        <v>394.9360749549478</v>
      </c>
      <c r="Q775" s="261">
        <f>SUM(H775*'Outside M25 '!$M$30+'Outside M25 '!$M$34+'Postcodes tariff'!L775)</f>
        <v>429.05461154729346</v>
      </c>
      <c r="R775" s="336"/>
      <c r="S775" s="336"/>
    </row>
    <row r="776" spans="1:19" s="263" customFormat="1" x14ac:dyDescent="0.25">
      <c r="A776" s="254" t="s">
        <v>2950</v>
      </c>
      <c r="B776" s="255"/>
      <c r="C776" s="256" t="s">
        <v>681</v>
      </c>
      <c r="D776" s="257">
        <v>53.555</v>
      </c>
      <c r="E776" s="257">
        <v>-3.5000000000000003E-2</v>
      </c>
      <c r="F776" s="453">
        <v>1</v>
      </c>
      <c r="G776" s="453">
        <v>1</v>
      </c>
      <c r="H776" s="258">
        <v>190</v>
      </c>
      <c r="I776" s="322">
        <f>SUM(H776/'Search &amp; Variables'!$E$30)</f>
        <v>4.2222222222222223</v>
      </c>
      <c r="J776" s="322">
        <f t="shared" si="148"/>
        <v>8.4444444444444446</v>
      </c>
      <c r="K776" s="322">
        <f t="shared" si="149"/>
        <v>0.93827160493827166</v>
      </c>
      <c r="L776" s="226">
        <f t="shared" si="151"/>
        <v>0</v>
      </c>
      <c r="M776" s="260"/>
      <c r="N776" s="226">
        <f>SUM(H776*'Outside M25 '!$J$30+'Outside M25 '!$J$34+'Postcodes tariff'!L776)</f>
        <v>327.85291451210821</v>
      </c>
      <c r="O776" s="226">
        <f>SUM(H776*'Outside M25 '!$K$30+'Outside M25 '!$K$34+'Postcodes tariff'!L776)</f>
        <v>362.01195147198484</v>
      </c>
      <c r="P776" s="226">
        <f>SUM(H776*'Outside M25 '!$L$30+'Outside M25 '!$L$34+'Postcodes tariff'!L776)</f>
        <v>399.94634153371322</v>
      </c>
      <c r="Q776" s="261">
        <f>SUM(H776*'Outside M25 '!$M$30+'Outside M25 '!$M$34+'Postcodes tariff'!L776)</f>
        <v>434.51706242877498</v>
      </c>
      <c r="R776" s="336"/>
      <c r="S776" s="336"/>
    </row>
    <row r="777" spans="1:19" s="263" customFormat="1" x14ac:dyDescent="0.25">
      <c r="A777" s="254" t="s">
        <v>2950</v>
      </c>
      <c r="B777" s="255"/>
      <c r="C777" s="256" t="s">
        <v>682</v>
      </c>
      <c r="D777" s="257">
        <v>53.511000000000003</v>
      </c>
      <c r="E777" s="257">
        <v>-3.6999999999999998E-2</v>
      </c>
      <c r="F777" s="453">
        <v>1</v>
      </c>
      <c r="G777" s="453">
        <v>1</v>
      </c>
      <c r="H777" s="258">
        <v>186.5</v>
      </c>
      <c r="I777" s="322">
        <f>SUM(H777/'Search &amp; Variables'!$E$30)</f>
        <v>4.1444444444444448</v>
      </c>
      <c r="J777" s="322">
        <f t="shared" si="148"/>
        <v>8.2888888888888896</v>
      </c>
      <c r="K777" s="322">
        <f t="shared" si="149"/>
        <v>0.92098765432098773</v>
      </c>
      <c r="L777" s="226">
        <f t="shared" si="151"/>
        <v>0</v>
      </c>
      <c r="M777" s="260"/>
      <c r="N777" s="226">
        <f>SUM(H777*'Outside M25 '!$J$30+'Outside M25 '!$J$34+'Postcodes tariff'!L777)</f>
        <v>322.35471033190879</v>
      </c>
      <c r="O777" s="226">
        <f>SUM(H777*'Outside M25 '!$K$30+'Outside M25 '!$K$34+'Postcodes tariff'!L777)</f>
        <v>355.91836991832861</v>
      </c>
      <c r="P777" s="226">
        <f>SUM(H777*'Outside M25 '!$L$30+'Outside M25 '!$L$34+'Postcodes tariff'!L777)</f>
        <v>393.20175190845208</v>
      </c>
      <c r="Q777" s="261">
        <f>SUM(H777*'Outside M25 '!$M$30+'Outside M25 '!$M$34+'Postcodes tariff'!L777)</f>
        <v>427.16376316524219</v>
      </c>
      <c r="R777" s="336"/>
      <c r="S777" s="336"/>
    </row>
    <row r="778" spans="1:19" s="263" customFormat="1" x14ac:dyDescent="0.25">
      <c r="A778" s="254" t="s">
        <v>2950</v>
      </c>
      <c r="B778" s="255"/>
      <c r="C778" s="256" t="s">
        <v>683</v>
      </c>
      <c r="D778" s="257">
        <v>53.540999999999997</v>
      </c>
      <c r="E778" s="257">
        <v>-0.13500000000000001</v>
      </c>
      <c r="F778" s="453">
        <v>1</v>
      </c>
      <c r="G778" s="453">
        <v>1</v>
      </c>
      <c r="H778" s="258">
        <v>183.8</v>
      </c>
      <c r="I778" s="322">
        <f>SUM(H778/'Search &amp; Variables'!$E$30)</f>
        <v>4.0844444444444443</v>
      </c>
      <c r="J778" s="322">
        <f t="shared" si="148"/>
        <v>8.1688888888888886</v>
      </c>
      <c r="K778" s="322">
        <f t="shared" si="149"/>
        <v>0.90765432098765431</v>
      </c>
      <c r="L778" s="226">
        <f t="shared" si="151"/>
        <v>0</v>
      </c>
      <c r="M778" s="260"/>
      <c r="N778" s="226">
        <f>SUM(H778*'Outside M25 '!$J$30+'Outside M25 '!$J$34+'Postcodes tariff'!L778)</f>
        <v>318.11323853575499</v>
      </c>
      <c r="O778" s="226">
        <f>SUM(H778*'Outside M25 '!$K$30+'Outside M25 '!$K$34+'Postcodes tariff'!L778)</f>
        <v>351.21760700550811</v>
      </c>
      <c r="P778" s="226">
        <f>SUM(H778*'Outside M25 '!$L$30+'Outside M25 '!$L$34+'Postcodes tariff'!L778)</f>
        <v>387.99878276896493</v>
      </c>
      <c r="Q778" s="261">
        <f>SUM(H778*'Outside M25 '!$M$30+'Outside M25 '!$M$34+'Postcodes tariff'!L778)</f>
        <v>421.49121801908836</v>
      </c>
      <c r="R778" s="336"/>
      <c r="S778" s="336"/>
    </row>
    <row r="779" spans="1:19" s="263" customFormat="1" x14ac:dyDescent="0.25">
      <c r="A779" s="254" t="s">
        <v>2950</v>
      </c>
      <c r="B779" s="255"/>
      <c r="C779" s="256" t="s">
        <v>684</v>
      </c>
      <c r="D779" s="257">
        <v>53.561</v>
      </c>
      <c r="E779" s="257">
        <v>-0.39200000000000002</v>
      </c>
      <c r="F779" s="453">
        <v>1</v>
      </c>
      <c r="G779" s="453">
        <v>1</v>
      </c>
      <c r="H779" s="258">
        <v>182.2</v>
      </c>
      <c r="I779" s="322">
        <f>SUM(H779/'Search &amp; Variables'!$E$30)</f>
        <v>4.0488888888888885</v>
      </c>
      <c r="J779" s="322">
        <f t="shared" si="148"/>
        <v>8.0977777777777771</v>
      </c>
      <c r="K779" s="322">
        <f t="shared" si="149"/>
        <v>0.89975308641975305</v>
      </c>
      <c r="L779" s="226">
        <f t="shared" si="151"/>
        <v>0</v>
      </c>
      <c r="M779" s="260"/>
      <c r="N779" s="226">
        <f>SUM(H779*'Outside M25 '!$J$30+'Outside M25 '!$J$34+'Postcodes tariff'!L779)</f>
        <v>315.59977376766375</v>
      </c>
      <c r="O779" s="226">
        <f>SUM(H779*'Outside M25 '!$K$30+'Outside M25 '!$K$34+'Postcodes tariff'!L779)</f>
        <v>348.43196972383663</v>
      </c>
      <c r="P779" s="226">
        <f>SUM(H779*'Outside M25 '!$L$30+'Outside M25 '!$L$34+'Postcodes tariff'!L779)</f>
        <v>384.91554179741689</v>
      </c>
      <c r="Q779" s="261">
        <f>SUM(H779*'Outside M25 '!$M$30+'Outside M25 '!$M$34+'Postcodes tariff'!L779)</f>
        <v>418.12970978433049</v>
      </c>
      <c r="R779" s="336"/>
      <c r="S779" s="336"/>
    </row>
    <row r="780" spans="1:19" s="263" customFormat="1" x14ac:dyDescent="0.25">
      <c r="A780" s="254" t="s">
        <v>2950</v>
      </c>
      <c r="B780" s="255"/>
      <c r="C780" s="256" t="s">
        <v>685</v>
      </c>
      <c r="D780" s="257">
        <v>53.616999999999997</v>
      </c>
      <c r="E780" s="257">
        <v>-0.33400000000000002</v>
      </c>
      <c r="F780" s="453">
        <v>1</v>
      </c>
      <c r="G780" s="453">
        <v>1</v>
      </c>
      <c r="H780" s="258">
        <v>185.3</v>
      </c>
      <c r="I780" s="322">
        <f>SUM(H780/'Search &amp; Variables'!$E$30)</f>
        <v>4.1177777777777784</v>
      </c>
      <c r="J780" s="322">
        <f t="shared" si="148"/>
        <v>8.2355555555555569</v>
      </c>
      <c r="K780" s="322">
        <f t="shared" si="149"/>
        <v>0.91506172839506184</v>
      </c>
      <c r="L780" s="226">
        <f t="shared" si="151"/>
        <v>0</v>
      </c>
      <c r="M780" s="260"/>
      <c r="N780" s="226">
        <f>SUM(H780*'Outside M25 '!$J$30+'Outside M25 '!$J$34+'Postcodes tariff'!L780)</f>
        <v>320.46961175584045</v>
      </c>
      <c r="O780" s="226">
        <f>SUM(H780*'Outside M25 '!$K$30+'Outside M25 '!$K$34+'Postcodes tariff'!L780)</f>
        <v>353.82914195707508</v>
      </c>
      <c r="P780" s="226">
        <f>SUM(H780*'Outside M25 '!$L$30+'Outside M25 '!$L$34+'Postcodes tariff'!L780)</f>
        <v>390.88932117979112</v>
      </c>
      <c r="Q780" s="261">
        <f>SUM(H780*'Outside M25 '!$M$30+'Outside M25 '!$M$34+'Postcodes tariff'!L780)</f>
        <v>424.64263198917382</v>
      </c>
      <c r="R780" s="336"/>
      <c r="S780" s="336"/>
    </row>
    <row r="781" spans="1:19" s="263" customFormat="1" x14ac:dyDescent="0.25">
      <c r="A781" s="254" t="s">
        <v>2950</v>
      </c>
      <c r="B781" s="255"/>
      <c r="C781" s="256" t="s">
        <v>686</v>
      </c>
      <c r="D781" s="257">
        <v>53.504282000000003</v>
      </c>
      <c r="E781" s="257">
        <v>-1.12104</v>
      </c>
      <c r="F781" s="453">
        <v>1</v>
      </c>
      <c r="G781" s="453">
        <v>1</v>
      </c>
      <c r="H781" s="258">
        <v>170.4</v>
      </c>
      <c r="I781" s="322">
        <f>SUM(H781/'Search &amp; Variables'!$E$30)</f>
        <v>3.7866666666666666</v>
      </c>
      <c r="J781" s="322">
        <f t="shared" si="148"/>
        <v>7.5733333333333333</v>
      </c>
      <c r="K781" s="322">
        <f t="shared" si="149"/>
        <v>0.8414814814814815</v>
      </c>
      <c r="L781" s="226">
        <f t="shared" si="151"/>
        <v>0</v>
      </c>
      <c r="M781" s="260"/>
      <c r="N781" s="226">
        <f>SUM(H781*'Outside M25 '!$J$30+'Outside M25 '!$J$34+'Postcodes tariff'!L781)</f>
        <v>297.06297110299141</v>
      </c>
      <c r="O781" s="226">
        <f>SUM(H781*'Outside M25 '!$K$30+'Outside M25 '!$K$34+'Postcodes tariff'!L781)</f>
        <v>327.88789477150999</v>
      </c>
      <c r="P781" s="226">
        <f>SUM(H781*'Outside M25 '!$L$30+'Outside M25 '!$L$34+'Postcodes tariff'!L781)</f>
        <v>362.17663963225073</v>
      </c>
      <c r="Q781" s="261">
        <f>SUM(H781*'Outside M25 '!$M$30+'Outside M25 '!$M$34+'Postcodes tariff'!L781)</f>
        <v>393.3385865529915</v>
      </c>
      <c r="R781" s="336"/>
      <c r="S781" s="336"/>
    </row>
    <row r="782" spans="1:19" s="263" customFormat="1" x14ac:dyDescent="0.25">
      <c r="A782" s="254" t="s">
        <v>2950</v>
      </c>
      <c r="B782" s="255"/>
      <c r="C782" s="256" t="s">
        <v>687</v>
      </c>
      <c r="D782" s="257">
        <v>53.621000000000002</v>
      </c>
      <c r="E782" s="257">
        <v>-0.224</v>
      </c>
      <c r="F782" s="453">
        <v>1</v>
      </c>
      <c r="G782" s="453">
        <v>1</v>
      </c>
      <c r="H782" s="258">
        <v>187.8</v>
      </c>
      <c r="I782" s="322">
        <f>SUM(H782/'Search &amp; Variables'!$E$30)</f>
        <v>4.1733333333333338</v>
      </c>
      <c r="J782" s="322">
        <f t="shared" si="148"/>
        <v>8.3466666666666676</v>
      </c>
      <c r="K782" s="322">
        <f t="shared" si="149"/>
        <v>0.92740740740740746</v>
      </c>
      <c r="L782" s="226">
        <f t="shared" si="151"/>
        <v>0</v>
      </c>
      <c r="M782" s="260"/>
      <c r="N782" s="226">
        <f>SUM(H782*'Outside M25 '!$J$30+'Outside M25 '!$J$34+'Postcodes tariff'!L782)</f>
        <v>324.39690045598292</v>
      </c>
      <c r="O782" s="226">
        <f>SUM(H782*'Outside M25 '!$K$30+'Outside M25 '!$K$34+'Postcodes tariff'!L782)</f>
        <v>358.18170020968665</v>
      </c>
      <c r="P782" s="226">
        <f>SUM(H782*'Outside M25 '!$L$30+'Outside M25 '!$L$34+'Postcodes tariff'!L782)</f>
        <v>395.70688519783482</v>
      </c>
      <c r="Q782" s="261">
        <f>SUM(H782*'Outside M25 '!$M$30+'Outside M25 '!$M$34+'Postcodes tariff'!L782)</f>
        <v>429.89498860598297</v>
      </c>
      <c r="R782" s="336"/>
      <c r="S782" s="336"/>
    </row>
    <row r="783" spans="1:19" s="263" customFormat="1" x14ac:dyDescent="0.25">
      <c r="A783" s="254" t="s">
        <v>2950</v>
      </c>
      <c r="B783" s="255"/>
      <c r="C783" s="256" t="s">
        <v>688</v>
      </c>
      <c r="D783" s="257">
        <v>53.588389999999997</v>
      </c>
      <c r="E783" s="257">
        <v>-0.21151600000000001</v>
      </c>
      <c r="F783" s="453">
        <v>1</v>
      </c>
      <c r="G783" s="453">
        <v>1</v>
      </c>
      <c r="H783" s="258">
        <v>187.1</v>
      </c>
      <c r="I783" s="322">
        <f>SUM(H783/'Search &amp; Variables'!$E$30)</f>
        <v>4.1577777777777776</v>
      </c>
      <c r="J783" s="322">
        <f t="shared" si="148"/>
        <v>8.3155555555555551</v>
      </c>
      <c r="K783" s="322">
        <f t="shared" si="149"/>
        <v>0.92395061728395056</v>
      </c>
      <c r="L783" s="226">
        <f t="shared" si="151"/>
        <v>0</v>
      </c>
      <c r="M783" s="260"/>
      <c r="N783" s="226">
        <f>SUM(H783*'Outside M25 '!$J$30+'Outside M25 '!$J$34+'Postcodes tariff'!L783)</f>
        <v>323.29725961994296</v>
      </c>
      <c r="O783" s="226">
        <f>SUM(H783*'Outside M25 '!$K$30+'Outside M25 '!$K$34+'Postcodes tariff'!L783)</f>
        <v>356.96298389895537</v>
      </c>
      <c r="P783" s="226">
        <f>SUM(H783*'Outside M25 '!$L$30+'Outside M25 '!$L$34+'Postcodes tariff'!L783)</f>
        <v>394.35796727278256</v>
      </c>
      <c r="Q783" s="261">
        <f>SUM(H783*'Outside M25 '!$M$30+'Outside M25 '!$M$34+'Postcodes tariff'!L783)</f>
        <v>428.42432875327637</v>
      </c>
      <c r="R783" s="336"/>
      <c r="S783" s="336"/>
    </row>
    <row r="784" spans="1:19" s="263" customFormat="1" x14ac:dyDescent="0.25">
      <c r="A784" s="254" t="s">
        <v>2950</v>
      </c>
      <c r="B784" s="255"/>
      <c r="C784" s="256" t="s">
        <v>689</v>
      </c>
      <c r="D784" s="257">
        <v>53.557811000000001</v>
      </c>
      <c r="E784" s="257">
        <v>-1.216272</v>
      </c>
      <c r="F784" s="453">
        <v>1</v>
      </c>
      <c r="G784" s="453">
        <v>1</v>
      </c>
      <c r="H784" s="258">
        <v>173.4</v>
      </c>
      <c r="I784" s="322">
        <f>SUM(H784/'Search &amp; Variables'!$E$30)</f>
        <v>3.8533333333333335</v>
      </c>
      <c r="J784" s="322">
        <f t="shared" si="148"/>
        <v>7.706666666666667</v>
      </c>
      <c r="K784" s="322">
        <f t="shared" si="149"/>
        <v>0.85629629629629633</v>
      </c>
      <c r="L784" s="226">
        <f t="shared" si="151"/>
        <v>0</v>
      </c>
      <c r="M784" s="260"/>
      <c r="N784" s="226">
        <f>SUM(H784*'Outside M25 '!$J$30+'Outside M25 '!$J$34+'Postcodes tariff'!L784)</f>
        <v>301.77571754316239</v>
      </c>
      <c r="O784" s="226">
        <f>SUM(H784*'Outside M25 '!$K$30+'Outside M25 '!$K$34+'Postcodes tariff'!L784)</f>
        <v>333.11096467464392</v>
      </c>
      <c r="P784" s="226">
        <f>SUM(H784*'Outside M25 '!$L$30+'Outside M25 '!$L$34+'Postcodes tariff'!L784)</f>
        <v>367.95771645390317</v>
      </c>
      <c r="Q784" s="261">
        <f>SUM(H784*'Outside M25 '!$M$30+'Outside M25 '!$M$34+'Postcodes tariff'!L784)</f>
        <v>399.64141449316242</v>
      </c>
      <c r="R784" s="336"/>
      <c r="S784" s="336"/>
    </row>
    <row r="785" spans="1:19" s="263" customFormat="1" x14ac:dyDescent="0.25">
      <c r="A785" s="254" t="s">
        <v>2950</v>
      </c>
      <c r="B785" s="255"/>
      <c r="C785" s="256" t="s">
        <v>690</v>
      </c>
      <c r="D785" s="257">
        <v>53.594658000000003</v>
      </c>
      <c r="E785" s="257">
        <v>-1.1766779999999999</v>
      </c>
      <c r="F785" s="453">
        <v>1</v>
      </c>
      <c r="G785" s="453">
        <v>1</v>
      </c>
      <c r="H785" s="258">
        <v>183</v>
      </c>
      <c r="I785" s="322">
        <f>SUM(H785/'Search &amp; Variables'!$E$30)</f>
        <v>4.0666666666666664</v>
      </c>
      <c r="J785" s="322">
        <f t="shared" si="148"/>
        <v>8.1333333333333329</v>
      </c>
      <c r="K785" s="322">
        <f t="shared" si="149"/>
        <v>0.90370370370370368</v>
      </c>
      <c r="L785" s="226">
        <f t="shared" si="151"/>
        <v>0</v>
      </c>
      <c r="M785" s="260"/>
      <c r="N785" s="226">
        <f>SUM(H785*'Outside M25 '!$J$30+'Outside M25 '!$J$34+'Postcodes tariff'!L785)</f>
        <v>316.85650615170937</v>
      </c>
      <c r="O785" s="226">
        <f>SUM(H785*'Outside M25 '!$K$30+'Outside M25 '!$K$34+'Postcodes tariff'!L785)</f>
        <v>349.82478836467237</v>
      </c>
      <c r="P785" s="226">
        <f>SUM(H785*'Outside M25 '!$L$30+'Outside M25 '!$L$34+'Postcodes tariff'!L785)</f>
        <v>386.45716228319088</v>
      </c>
      <c r="Q785" s="261">
        <f>SUM(H785*'Outside M25 '!$M$30+'Outside M25 '!$M$34+'Postcodes tariff'!L785)</f>
        <v>419.81046390170945</v>
      </c>
      <c r="R785" s="336"/>
      <c r="S785" s="336"/>
    </row>
    <row r="786" spans="1:19" s="263" customFormat="1" x14ac:dyDescent="0.25">
      <c r="A786" s="254" t="s">
        <v>2950</v>
      </c>
      <c r="B786" s="255"/>
      <c r="C786" s="256" t="s">
        <v>691</v>
      </c>
      <c r="D786" s="257">
        <v>53.573751000000001</v>
      </c>
      <c r="E786" s="257">
        <v>-1.0305869999999999</v>
      </c>
      <c r="F786" s="453">
        <v>1</v>
      </c>
      <c r="G786" s="453">
        <v>1</v>
      </c>
      <c r="H786" s="258">
        <v>180.3</v>
      </c>
      <c r="I786" s="322">
        <f>SUM(H786/'Search &amp; Variables'!$E$30)</f>
        <v>4.0066666666666668</v>
      </c>
      <c r="J786" s="322">
        <f t="shared" si="148"/>
        <v>8.0133333333333336</v>
      </c>
      <c r="K786" s="322">
        <f t="shared" si="149"/>
        <v>0.89037037037037037</v>
      </c>
      <c r="L786" s="226">
        <f t="shared" si="151"/>
        <v>0</v>
      </c>
      <c r="M786" s="260"/>
      <c r="N786" s="226">
        <f>SUM(H786*'Outside M25 '!$J$30+'Outside M25 '!$J$34+'Postcodes tariff'!L786)</f>
        <v>312.61503435555557</v>
      </c>
      <c r="O786" s="226">
        <f>SUM(H786*'Outside M25 '!$K$30+'Outside M25 '!$K$34+'Postcodes tariff'!L786)</f>
        <v>345.12402545185188</v>
      </c>
      <c r="P786" s="226">
        <f>SUM(H786*'Outside M25 '!$L$30+'Outside M25 '!$L$34+'Postcodes tariff'!L786)</f>
        <v>381.25419314370373</v>
      </c>
      <c r="Q786" s="261">
        <f>SUM(H786*'Outside M25 '!$M$30+'Outside M25 '!$M$34+'Postcodes tariff'!L786)</f>
        <v>414.13791875555563</v>
      </c>
      <c r="R786" s="336"/>
      <c r="S786" s="336"/>
    </row>
    <row r="787" spans="1:19" s="263" customFormat="1" x14ac:dyDescent="0.25">
      <c r="A787" s="254" t="s">
        <v>2950</v>
      </c>
      <c r="B787" s="255"/>
      <c r="C787" s="256" t="s">
        <v>692</v>
      </c>
      <c r="D787" s="257">
        <v>53.610810999999998</v>
      </c>
      <c r="E787" s="257">
        <v>-0.92751799999999995</v>
      </c>
      <c r="F787" s="453">
        <v>1</v>
      </c>
      <c r="G787" s="453">
        <v>1</v>
      </c>
      <c r="H787" s="258">
        <v>182.8</v>
      </c>
      <c r="I787" s="322">
        <f>SUM(H787/'Search &amp; Variables'!$E$30)</f>
        <v>4.0622222222222222</v>
      </c>
      <c r="J787" s="322">
        <f t="shared" si="148"/>
        <v>8.1244444444444444</v>
      </c>
      <c r="K787" s="322">
        <f t="shared" si="149"/>
        <v>0.90271604938271599</v>
      </c>
      <c r="L787" s="226">
        <f t="shared" si="151"/>
        <v>0</v>
      </c>
      <c r="M787" s="260"/>
      <c r="N787" s="226">
        <f>SUM(H787*'Outside M25 '!$J$30+'Outside M25 '!$J$34+'Postcodes tariff'!L787)</f>
        <v>316.54232305569798</v>
      </c>
      <c r="O787" s="226">
        <f>SUM(H787*'Outside M25 '!$K$30+'Outside M25 '!$K$34+'Postcodes tariff'!L787)</f>
        <v>349.47658370446345</v>
      </c>
      <c r="P787" s="226">
        <f>SUM(H787*'Outside M25 '!$L$30+'Outside M25 '!$L$34+'Postcodes tariff'!L787)</f>
        <v>386.07175716174743</v>
      </c>
      <c r="Q787" s="261">
        <f>SUM(H787*'Outside M25 '!$M$30+'Outside M25 '!$M$34+'Postcodes tariff'!L787)</f>
        <v>419.39027537236473</v>
      </c>
      <c r="R787" s="336"/>
      <c r="S787" s="336"/>
    </row>
    <row r="788" spans="1:19" s="263" customFormat="1" x14ac:dyDescent="0.25">
      <c r="A788" s="254" t="s">
        <v>2950</v>
      </c>
      <c r="B788" s="255"/>
      <c r="C788" s="256" t="s">
        <v>693</v>
      </c>
      <c r="D788" s="256">
        <v>53.517186000000002</v>
      </c>
      <c r="E788" s="256">
        <v>-0.94087299999999996</v>
      </c>
      <c r="F788" s="460">
        <v>1</v>
      </c>
      <c r="G788" s="460">
        <v>1</v>
      </c>
      <c r="H788" s="264">
        <v>171.5</v>
      </c>
      <c r="I788" s="265">
        <f>SUM(H788/'Search &amp; Variables'!$E$30)</f>
        <v>3.8111111111111109</v>
      </c>
      <c r="J788" s="265">
        <f t="shared" si="148"/>
        <v>7.6222222222222218</v>
      </c>
      <c r="K788" s="265">
        <f t="shared" si="149"/>
        <v>0.84691358024691354</v>
      </c>
      <c r="L788" s="266">
        <f t="shared" si="151"/>
        <v>0</v>
      </c>
      <c r="M788" s="256"/>
      <c r="N788" s="266">
        <f>SUM(H788*'Outside M25 '!$J$30+'Outside M25 '!$J$34+'Postcodes tariff'!L788)</f>
        <v>298.79097813105409</v>
      </c>
      <c r="O788" s="266">
        <f>SUM(H788*'Outside M25 '!$K$30+'Outside M25 '!$K$34+'Postcodes tariff'!L788)</f>
        <v>329.80302040265906</v>
      </c>
      <c r="P788" s="266">
        <f>SUM(H788*'Outside M25 '!$L$30+'Outside M25 '!$L$34+'Postcodes tariff'!L788)</f>
        <v>364.29636780018996</v>
      </c>
      <c r="Q788" s="268">
        <f>SUM(H788*'Outside M25 '!$M$30+'Outside M25 '!$M$34+'Postcodes tariff'!L788)</f>
        <v>395.6496234643875</v>
      </c>
      <c r="R788" s="336"/>
      <c r="S788" s="336"/>
    </row>
    <row r="789" spans="1:19" s="263" customFormat="1" x14ac:dyDescent="0.25">
      <c r="A789" s="254"/>
      <c r="B789" s="255"/>
      <c r="C789" s="256"/>
      <c r="D789" s="256"/>
      <c r="E789" s="256"/>
      <c r="F789" s="460"/>
      <c r="G789" s="460"/>
      <c r="H789" s="264"/>
      <c r="I789" s="265"/>
      <c r="J789" s="265"/>
      <c r="K789" s="265"/>
      <c r="L789" s="266"/>
      <c r="M789" s="256"/>
      <c r="N789" s="266"/>
      <c r="O789" s="266"/>
      <c r="P789" s="266"/>
      <c r="Q789" s="268"/>
      <c r="R789" s="336"/>
      <c r="S789" s="336"/>
    </row>
    <row r="790" spans="1:19" s="243" customFormat="1" ht="16.5" thickBot="1" x14ac:dyDescent="0.3">
      <c r="A790" s="269" t="s">
        <v>2974</v>
      </c>
      <c r="B790" s="270"/>
      <c r="C790" s="270"/>
      <c r="D790" s="270"/>
      <c r="E790" s="270"/>
      <c r="F790" s="461"/>
      <c r="G790" s="461"/>
      <c r="H790" s="271">
        <f>AVERAGE(H757:H789)</f>
        <v>180.36875000000001</v>
      </c>
      <c r="I790" s="271">
        <f>AVERAGE(I757:I789)</f>
        <v>4.0081944444444444</v>
      </c>
      <c r="J790" s="271">
        <f>AVERAGE(J757:J789)</f>
        <v>8.0163888888888888</v>
      </c>
      <c r="K790" s="271">
        <f>AVERAGE(K757:K789)</f>
        <v>0.89070987654320999</v>
      </c>
      <c r="L790" s="272"/>
      <c r="M790" s="270"/>
      <c r="N790" s="274">
        <f>AVERAGE(N757:N788)</f>
        <v>312.72303479480939</v>
      </c>
      <c r="O790" s="274">
        <f>AVERAGE(O757:O788)</f>
        <v>345.24372080379874</v>
      </c>
      <c r="P790" s="274">
        <f>AVERAGE(P757:P788)</f>
        <v>381.38667615419996</v>
      </c>
      <c r="Q790" s="275">
        <f>AVERAGE(Q757:Q788)</f>
        <v>414.28235856251791</v>
      </c>
      <c r="R790" s="330"/>
      <c r="S790" s="330"/>
    </row>
    <row r="791" spans="1:19" s="263" customFormat="1" ht="16.5" thickBot="1" x14ac:dyDescent="0.3">
      <c r="F791" s="462"/>
      <c r="G791" s="462"/>
      <c r="H791" s="276"/>
      <c r="I791" s="277"/>
      <c r="J791" s="277"/>
      <c r="K791" s="277"/>
      <c r="L791" s="262"/>
      <c r="N791" s="262"/>
      <c r="O791" s="262"/>
      <c r="P791" s="262"/>
      <c r="Q791" s="262"/>
      <c r="R791" s="336"/>
      <c r="S791" s="336"/>
    </row>
    <row r="792" spans="1:19" s="243" customFormat="1" x14ac:dyDescent="0.25">
      <c r="A792" s="246" t="s">
        <v>2951</v>
      </c>
      <c r="B792" s="247"/>
      <c r="C792" s="247" t="s">
        <v>694</v>
      </c>
      <c r="D792" s="247">
        <v>50.710346999999999</v>
      </c>
      <c r="E792" s="247">
        <v>-2.4512999999999998</v>
      </c>
      <c r="F792" s="458">
        <v>1</v>
      </c>
      <c r="G792" s="458">
        <v>1</v>
      </c>
      <c r="H792" s="248">
        <v>117.1</v>
      </c>
      <c r="I792" s="249">
        <f>SUM(H792/'Search &amp; Variables'!$E$30)</f>
        <v>2.6022222222222222</v>
      </c>
      <c r="J792" s="249">
        <f t="shared" ref="J792:J802" si="152">SUM(I792*2)</f>
        <v>5.2044444444444444</v>
      </c>
      <c r="K792" s="249">
        <f t="shared" ref="K792:K802" si="153">SUM(J792/9)</f>
        <v>0.57827160493827157</v>
      </c>
      <c r="L792" s="252">
        <f t="shared" ref="L792:L793" si="154">IF(J792 &gt; 14,120,0)</f>
        <v>0</v>
      </c>
      <c r="M792" s="247"/>
      <c r="N792" s="252">
        <f>SUM(H792*'Outside M25 '!$J$30+'Outside M25 '!$J$34+'Postcodes tariff'!L792)</f>
        <v>213.33317601595442</v>
      </c>
      <c r="O792" s="252">
        <f>SUM(H792*'Outside M25 '!$K$30+'Outside M25 '!$K$34+'Postcodes tariff'!L792)</f>
        <v>235.09135282583094</v>
      </c>
      <c r="P792" s="252">
        <f>SUM(H792*'Outside M25 '!$L$30+'Outside M25 '!$L$34+'Postcodes tariff'!L792)</f>
        <v>259.46617476755938</v>
      </c>
      <c r="Q792" s="253">
        <f>SUM(H792*'Outside M25 '!$M$30+'Outside M25 '!$M$34+'Postcodes tariff'!L792)</f>
        <v>281.35834348262108</v>
      </c>
      <c r="R792" s="330"/>
      <c r="S792" s="330"/>
    </row>
    <row r="793" spans="1:19" s="263" customFormat="1" x14ac:dyDescent="0.25">
      <c r="A793" s="254" t="s">
        <v>2951</v>
      </c>
      <c r="B793" s="255"/>
      <c r="C793" s="256" t="s">
        <v>695</v>
      </c>
      <c r="D793" s="257">
        <v>50.936999999999998</v>
      </c>
      <c r="E793" s="257">
        <v>-2.3330000000000002</v>
      </c>
      <c r="F793" s="459">
        <v>1</v>
      </c>
      <c r="G793" s="459">
        <v>1</v>
      </c>
      <c r="H793" s="258">
        <v>107.6</v>
      </c>
      <c r="I793" s="259">
        <f>SUM(H793/'Search &amp; Variables'!$E$30)</f>
        <v>2.391111111111111</v>
      </c>
      <c r="J793" s="259">
        <f t="shared" si="152"/>
        <v>4.7822222222222219</v>
      </c>
      <c r="K793" s="259">
        <f t="shared" si="153"/>
        <v>0.53135802469135796</v>
      </c>
      <c r="L793" s="226">
        <f t="shared" si="154"/>
        <v>0</v>
      </c>
      <c r="M793" s="257"/>
      <c r="N793" s="226">
        <f>SUM(H793*'Outside M25 '!$J$30+'Outside M25 '!$J$34+'Postcodes tariff'!L793)</f>
        <v>198.40947895541311</v>
      </c>
      <c r="O793" s="226">
        <f>SUM(H793*'Outside M25 '!$K$30+'Outside M25 '!$K$34+'Postcodes tariff'!L793)</f>
        <v>218.55163146590692</v>
      </c>
      <c r="P793" s="226">
        <f>SUM(H793*'Outside M25 '!$L$30+'Outside M25 '!$L$34+'Postcodes tariff'!L793)</f>
        <v>241.15943149899337</v>
      </c>
      <c r="Q793" s="261">
        <f>SUM(H793*'Outside M25 '!$M$30+'Outside M25 '!$M$34+'Postcodes tariff'!L793)</f>
        <v>261.39938833874646</v>
      </c>
      <c r="R793" s="336"/>
      <c r="S793" s="336"/>
    </row>
    <row r="794" spans="1:19" s="263" customFormat="1" x14ac:dyDescent="0.25">
      <c r="A794" s="254" t="s">
        <v>2951</v>
      </c>
      <c r="B794" s="255"/>
      <c r="C794" s="256" t="s">
        <v>696</v>
      </c>
      <c r="D794" s="257">
        <v>50.86</v>
      </c>
      <c r="E794" s="257">
        <v>-2.181</v>
      </c>
      <c r="F794" s="459">
        <v>1</v>
      </c>
      <c r="G794" s="459">
        <v>1</v>
      </c>
      <c r="H794" s="258">
        <v>104.6</v>
      </c>
      <c r="I794" s="259">
        <f>SUM(H794/'Search &amp; Variables'!$E$30)</f>
        <v>2.3244444444444445</v>
      </c>
      <c r="J794" s="259">
        <f t="shared" si="152"/>
        <v>4.6488888888888891</v>
      </c>
      <c r="K794" s="259">
        <f t="shared" si="153"/>
        <v>0.51654320987654323</v>
      </c>
      <c r="L794" s="226">
        <f t="shared" ref="L794:L802" si="155">IF(J794 &gt; 14,120,0)</f>
        <v>0</v>
      </c>
      <c r="M794" s="257"/>
      <c r="N794" s="226">
        <f>SUM(H794*'Outside M25 '!$J$30+'Outside M25 '!$J$34+'Postcodes tariff'!L794)</f>
        <v>193.69673251524216</v>
      </c>
      <c r="O794" s="226">
        <f>SUM(H794*'Outside M25 '!$K$30+'Outside M25 '!$K$34+'Postcodes tariff'!L794)</f>
        <v>213.32856156277302</v>
      </c>
      <c r="P794" s="226">
        <f>SUM(H794*'Outside M25 '!$L$30+'Outside M25 '!$L$34+'Postcodes tariff'!L794)</f>
        <v>235.37835467734095</v>
      </c>
      <c r="Q794" s="261">
        <f>SUM(H794*'Outside M25 '!$M$30+'Outside M25 '!$M$34+'Postcodes tariff'!L794)</f>
        <v>255.09656039857549</v>
      </c>
      <c r="R794" s="336"/>
      <c r="S794" s="336"/>
    </row>
    <row r="795" spans="1:19" s="263" customFormat="1" x14ac:dyDescent="0.25">
      <c r="A795" s="254" t="s">
        <v>2951</v>
      </c>
      <c r="B795" s="255"/>
      <c r="C795" s="256" t="s">
        <v>697</v>
      </c>
      <c r="D795" s="257">
        <v>50.749000000000002</v>
      </c>
      <c r="E795" s="257">
        <v>-2.4529999999999998</v>
      </c>
      <c r="F795" s="459">
        <v>1</v>
      </c>
      <c r="G795" s="459">
        <v>1</v>
      </c>
      <c r="H795" s="258">
        <v>117.4</v>
      </c>
      <c r="I795" s="259">
        <f>SUM(H795/'Search &amp; Variables'!$E$30)</f>
        <v>2.608888888888889</v>
      </c>
      <c r="J795" s="259">
        <f t="shared" si="152"/>
        <v>5.2177777777777781</v>
      </c>
      <c r="K795" s="259">
        <f t="shared" si="153"/>
        <v>0.57975308641975309</v>
      </c>
      <c r="L795" s="226">
        <f t="shared" si="155"/>
        <v>0</v>
      </c>
      <c r="M795" s="257"/>
      <c r="N795" s="226">
        <f>SUM(H795*'Outside M25 '!$J$30+'Outside M25 '!$J$34+'Postcodes tariff'!L795)</f>
        <v>213.80445065997151</v>
      </c>
      <c r="O795" s="226">
        <f>SUM(H795*'Outside M25 '!$K$30+'Outside M25 '!$K$34+'Postcodes tariff'!L795)</f>
        <v>235.61365981614435</v>
      </c>
      <c r="P795" s="226">
        <f>SUM(H795*'Outside M25 '!$L$30+'Outside M25 '!$L$34+'Postcodes tariff'!L795)</f>
        <v>260.04428244972462</v>
      </c>
      <c r="Q795" s="261">
        <f>SUM(H795*'Outside M25 '!$M$30+'Outside M25 '!$M$34+'Postcodes tariff'!L795)</f>
        <v>281.98862627663823</v>
      </c>
      <c r="R795" s="336"/>
      <c r="S795" s="336"/>
    </row>
    <row r="796" spans="1:19" s="263" customFormat="1" x14ac:dyDescent="0.25">
      <c r="A796" s="254" t="s">
        <v>2951</v>
      </c>
      <c r="B796" s="255"/>
      <c r="C796" s="256" t="s">
        <v>698</v>
      </c>
      <c r="D796" s="257">
        <v>50.640999999999998</v>
      </c>
      <c r="E796" s="257">
        <v>-2.4660000000000002</v>
      </c>
      <c r="F796" s="459">
        <v>1</v>
      </c>
      <c r="G796" s="459">
        <v>1</v>
      </c>
      <c r="H796" s="258">
        <v>123.4</v>
      </c>
      <c r="I796" s="259">
        <f>SUM(H796/'Search &amp; Variables'!$E$30)</f>
        <v>2.7422222222222223</v>
      </c>
      <c r="J796" s="259">
        <f t="shared" si="152"/>
        <v>5.4844444444444447</v>
      </c>
      <c r="K796" s="259">
        <f t="shared" si="153"/>
        <v>0.60938271604938277</v>
      </c>
      <c r="L796" s="226">
        <f t="shared" si="155"/>
        <v>0</v>
      </c>
      <c r="M796" s="257"/>
      <c r="N796" s="226">
        <f>SUM(H796*'Outside M25 '!$J$30+'Outside M25 '!$J$34+'Postcodes tariff'!L796)</f>
        <v>223.2299435403134</v>
      </c>
      <c r="O796" s="226">
        <f>SUM(H796*'Outside M25 '!$K$30+'Outside M25 '!$K$34+'Postcodes tariff'!L796)</f>
        <v>246.05979962241216</v>
      </c>
      <c r="P796" s="226">
        <f>SUM(H796*'Outside M25 '!$L$30+'Outside M25 '!$L$34+'Postcodes tariff'!L796)</f>
        <v>271.60643609302946</v>
      </c>
      <c r="Q796" s="261">
        <f>SUM(H796*'Outside M25 '!$M$30+'Outside M25 '!$M$34+'Postcodes tariff'!L796)</f>
        <v>294.59428215698006</v>
      </c>
      <c r="R796" s="336"/>
      <c r="S796" s="336"/>
    </row>
    <row r="797" spans="1:19" s="263" customFormat="1" x14ac:dyDescent="0.25">
      <c r="A797" s="254" t="s">
        <v>2951</v>
      </c>
      <c r="B797" s="255"/>
      <c r="C797" s="256" t="s">
        <v>699</v>
      </c>
      <c r="D797" s="257">
        <v>50.605499999999999</v>
      </c>
      <c r="E797" s="257">
        <v>-2.4688599999999998</v>
      </c>
      <c r="F797" s="459">
        <v>1</v>
      </c>
      <c r="G797" s="459">
        <v>1</v>
      </c>
      <c r="H797" s="258">
        <v>124.5</v>
      </c>
      <c r="I797" s="259">
        <f>SUM(H797/'Search &amp; Variables'!$E$30)</f>
        <v>2.7666666666666666</v>
      </c>
      <c r="J797" s="259">
        <f t="shared" si="152"/>
        <v>5.5333333333333332</v>
      </c>
      <c r="K797" s="259">
        <f t="shared" si="153"/>
        <v>0.61481481481481481</v>
      </c>
      <c r="L797" s="226">
        <f t="shared" si="155"/>
        <v>0</v>
      </c>
      <c r="M797" s="257"/>
      <c r="N797" s="226">
        <f>SUM(H797*'Outside M25 '!$J$30+'Outside M25 '!$J$34+'Postcodes tariff'!L797)</f>
        <v>224.95795056837608</v>
      </c>
      <c r="O797" s="226">
        <f>SUM(H797*'Outside M25 '!$K$30+'Outside M25 '!$K$34+'Postcodes tariff'!L797)</f>
        <v>247.97492525356125</v>
      </c>
      <c r="P797" s="226">
        <f>SUM(H797*'Outside M25 '!$L$30+'Outside M25 '!$L$34+'Postcodes tariff'!L797)</f>
        <v>273.72616426096869</v>
      </c>
      <c r="Q797" s="261">
        <f>SUM(H797*'Outside M25 '!$M$30+'Outside M25 '!$M$34+'Postcodes tariff'!L797)</f>
        <v>296.90531906837606</v>
      </c>
      <c r="R797" s="336"/>
      <c r="S797" s="336"/>
    </row>
    <row r="798" spans="1:19" s="263" customFormat="1" x14ac:dyDescent="0.25">
      <c r="A798" s="254" t="s">
        <v>2951</v>
      </c>
      <c r="B798" s="255"/>
      <c r="C798" s="256" t="s">
        <v>700</v>
      </c>
      <c r="D798" s="257">
        <v>50.548000000000002</v>
      </c>
      <c r="E798" s="257">
        <v>-2.4409999999999998</v>
      </c>
      <c r="F798" s="459">
        <v>1</v>
      </c>
      <c r="G798" s="459">
        <v>1</v>
      </c>
      <c r="H798" s="258">
        <v>129.80000000000001</v>
      </c>
      <c r="I798" s="259">
        <f>SUM(H798/'Search &amp; Variables'!$E$30)</f>
        <v>2.8844444444444446</v>
      </c>
      <c r="J798" s="259">
        <f t="shared" si="152"/>
        <v>5.7688888888888892</v>
      </c>
      <c r="K798" s="259">
        <f t="shared" si="153"/>
        <v>0.6409876543209877</v>
      </c>
      <c r="L798" s="226">
        <f t="shared" si="155"/>
        <v>0</v>
      </c>
      <c r="M798" s="257"/>
      <c r="N798" s="226">
        <f>SUM(H798*'Outside M25 '!$J$30+'Outside M25 '!$J$34+'Postcodes tariff'!L798)</f>
        <v>233.28380261267807</v>
      </c>
      <c r="O798" s="226">
        <f>SUM(H798*'Outside M25 '!$K$30+'Outside M25 '!$K$34+'Postcodes tariff'!L798)</f>
        <v>257.20234874909784</v>
      </c>
      <c r="P798" s="226">
        <f>SUM(H798*'Outside M25 '!$L$30+'Outside M25 '!$L$34+'Postcodes tariff'!L798)</f>
        <v>283.93939997922132</v>
      </c>
      <c r="Q798" s="261">
        <f>SUM(H798*'Outside M25 '!$M$30+'Outside M25 '!$M$34+'Postcodes tariff'!L798)</f>
        <v>308.04031509601145</v>
      </c>
      <c r="R798" s="336"/>
      <c r="S798" s="336"/>
    </row>
    <row r="799" spans="1:19" s="263" customFormat="1" x14ac:dyDescent="0.25">
      <c r="A799" s="254" t="s">
        <v>2951</v>
      </c>
      <c r="B799" s="255"/>
      <c r="C799" s="256" t="s">
        <v>701</v>
      </c>
      <c r="D799" s="257">
        <v>50.738999999999997</v>
      </c>
      <c r="E799" s="257">
        <v>-2.7749999999999999</v>
      </c>
      <c r="F799" s="459">
        <v>1</v>
      </c>
      <c r="G799" s="459">
        <v>1</v>
      </c>
      <c r="H799" s="258">
        <v>133.6</v>
      </c>
      <c r="I799" s="259">
        <f>SUM(H799/'Search &amp; Variables'!$E$30)</f>
        <v>2.9688888888888889</v>
      </c>
      <c r="J799" s="259">
        <f t="shared" si="152"/>
        <v>5.9377777777777778</v>
      </c>
      <c r="K799" s="259">
        <f t="shared" si="153"/>
        <v>0.65975308641975305</v>
      </c>
      <c r="L799" s="226">
        <f t="shared" si="155"/>
        <v>0</v>
      </c>
      <c r="M799" s="257"/>
      <c r="N799" s="226">
        <f>SUM(H799*'Outside M25 '!$J$30+'Outside M25 '!$J$34+'Postcodes tariff'!L799)</f>
        <v>239.25328143689458</v>
      </c>
      <c r="O799" s="226">
        <f>SUM(H799*'Outside M25 '!$K$30+'Outside M25 '!$K$34+'Postcodes tariff'!L799)</f>
        <v>263.8182372930674</v>
      </c>
      <c r="P799" s="226">
        <f>SUM(H799*'Outside M25 '!$L$30+'Outside M25 '!$L$34+'Postcodes tariff'!L799)</f>
        <v>291.26209728664764</v>
      </c>
      <c r="Q799" s="261">
        <f>SUM(H799*'Outside M25 '!$M$30+'Outside M25 '!$M$34+'Postcodes tariff'!L799)</f>
        <v>316.02389715356128</v>
      </c>
      <c r="R799" s="336"/>
      <c r="S799" s="336"/>
    </row>
    <row r="800" spans="1:19" s="263" customFormat="1" x14ac:dyDescent="0.25">
      <c r="A800" s="254" t="s">
        <v>2951</v>
      </c>
      <c r="B800" s="255"/>
      <c r="C800" s="256" t="s">
        <v>702</v>
      </c>
      <c r="D800" s="257">
        <v>50.728999999999999</v>
      </c>
      <c r="E800" s="257">
        <v>-2.9460000000000002</v>
      </c>
      <c r="F800" s="459">
        <v>1</v>
      </c>
      <c r="G800" s="459">
        <v>1</v>
      </c>
      <c r="H800" s="258">
        <v>143.69999999999999</v>
      </c>
      <c r="I800" s="259">
        <f>SUM(H800/'Search &amp; Variables'!$E$30)</f>
        <v>3.1933333333333329</v>
      </c>
      <c r="J800" s="259">
        <f t="shared" si="152"/>
        <v>6.3866666666666658</v>
      </c>
      <c r="K800" s="259">
        <f t="shared" si="153"/>
        <v>0.7096296296296295</v>
      </c>
      <c r="L800" s="226">
        <f t="shared" si="155"/>
        <v>0</v>
      </c>
      <c r="M800" s="257"/>
      <c r="N800" s="226">
        <f>SUM(H800*'Outside M25 '!$J$30+'Outside M25 '!$J$34+'Postcodes tariff'!L800)</f>
        <v>255.11952778547007</v>
      </c>
      <c r="O800" s="226">
        <f>SUM(H800*'Outside M25 '!$K$30+'Outside M25 '!$K$34+'Postcodes tariff'!L800)</f>
        <v>281.40257263361821</v>
      </c>
      <c r="P800" s="226">
        <f>SUM(H800*'Outside M25 '!$L$30+'Outside M25 '!$L$34+'Postcodes tariff'!L800)</f>
        <v>310.72505591954416</v>
      </c>
      <c r="Q800" s="261">
        <f>SUM(H800*'Outside M25 '!$M$30+'Outside M25 '!$M$34+'Postcodes tariff'!L800)</f>
        <v>337.24341788547008</v>
      </c>
      <c r="R800" s="336"/>
      <c r="S800" s="336"/>
    </row>
    <row r="801" spans="1:19" s="263" customFormat="1" x14ac:dyDescent="0.25">
      <c r="A801" s="254" t="s">
        <v>2951</v>
      </c>
      <c r="B801" s="255"/>
      <c r="C801" s="256" t="s">
        <v>703</v>
      </c>
      <c r="D801" s="257">
        <v>50.816000000000003</v>
      </c>
      <c r="E801" s="257">
        <v>-2.758</v>
      </c>
      <c r="F801" s="459">
        <v>1</v>
      </c>
      <c r="G801" s="459">
        <v>1</v>
      </c>
      <c r="H801" s="258">
        <v>133.30000000000001</v>
      </c>
      <c r="I801" s="259">
        <f>SUM(H801/'Search &amp; Variables'!$E$30)</f>
        <v>2.9622222222222225</v>
      </c>
      <c r="J801" s="259">
        <f t="shared" si="152"/>
        <v>5.9244444444444451</v>
      </c>
      <c r="K801" s="259">
        <f t="shared" si="153"/>
        <v>0.65827160493827164</v>
      </c>
      <c r="L801" s="226">
        <f t="shared" si="155"/>
        <v>0</v>
      </c>
      <c r="M801" s="257"/>
      <c r="N801" s="226">
        <f>SUM(H801*'Outside M25 '!$J$30+'Outside M25 '!$J$34+'Postcodes tariff'!L801)</f>
        <v>238.78200679287752</v>
      </c>
      <c r="O801" s="226">
        <f>SUM(H801*'Outside M25 '!$K$30+'Outside M25 '!$K$34+'Postcodes tariff'!L801)</f>
        <v>263.29593030275407</v>
      </c>
      <c r="P801" s="226">
        <f>SUM(H801*'Outside M25 '!$L$30+'Outside M25 '!$L$34+'Postcodes tariff'!L801)</f>
        <v>290.68398960448246</v>
      </c>
      <c r="Q801" s="261">
        <f>SUM(H801*'Outside M25 '!$M$30+'Outside M25 '!$M$34+'Postcodes tariff'!L801)</f>
        <v>315.39361435954419</v>
      </c>
      <c r="R801" s="336"/>
      <c r="S801" s="336"/>
    </row>
    <row r="802" spans="1:19" s="263" customFormat="1" x14ac:dyDescent="0.25">
      <c r="A802" s="254" t="s">
        <v>2951</v>
      </c>
      <c r="B802" s="255"/>
      <c r="C802" s="256" t="s">
        <v>704</v>
      </c>
      <c r="D802" s="256">
        <v>50.941000000000003</v>
      </c>
      <c r="E802" s="256">
        <v>-2.5150000000000001</v>
      </c>
      <c r="F802" s="460">
        <v>1</v>
      </c>
      <c r="G802" s="460">
        <v>1</v>
      </c>
      <c r="H802" s="264">
        <v>113.7</v>
      </c>
      <c r="I802" s="265">
        <f>SUM(H802/'Search &amp; Variables'!$E$30)</f>
        <v>2.5266666666666668</v>
      </c>
      <c r="J802" s="265">
        <f t="shared" si="152"/>
        <v>5.0533333333333337</v>
      </c>
      <c r="K802" s="265">
        <f t="shared" si="153"/>
        <v>0.56148148148148147</v>
      </c>
      <c r="L802" s="266">
        <f t="shared" si="155"/>
        <v>0</v>
      </c>
      <c r="M802" s="256"/>
      <c r="N802" s="266">
        <f>SUM(H802*'Outside M25 '!$J$30+'Outside M25 '!$J$34+'Postcodes tariff'!L802)</f>
        <v>207.99206338376069</v>
      </c>
      <c r="O802" s="266">
        <f>SUM(H802*'Outside M25 '!$K$30+'Outside M25 '!$K$34+'Postcodes tariff'!L802)</f>
        <v>229.17187360227919</v>
      </c>
      <c r="P802" s="266">
        <f>SUM(H802*'Outside M25 '!$L$30+'Outside M25 '!$L$34+'Postcodes tariff'!L802)</f>
        <v>252.91428770301999</v>
      </c>
      <c r="Q802" s="268">
        <f>SUM(H802*'Outside M25 '!$M$30+'Outside M25 '!$M$34+'Postcodes tariff'!L802)</f>
        <v>274.21513848376071</v>
      </c>
      <c r="R802" s="336"/>
      <c r="S802" s="336"/>
    </row>
    <row r="803" spans="1:19" s="263" customFormat="1" x14ac:dyDescent="0.25">
      <c r="A803" s="254"/>
      <c r="B803" s="255"/>
      <c r="C803" s="256"/>
      <c r="D803" s="256"/>
      <c r="E803" s="256"/>
      <c r="F803" s="460"/>
      <c r="G803" s="460"/>
      <c r="H803" s="264"/>
      <c r="I803" s="265"/>
      <c r="J803" s="265"/>
      <c r="K803" s="265"/>
      <c r="L803" s="266"/>
      <c r="M803" s="256"/>
      <c r="N803" s="266"/>
      <c r="O803" s="266"/>
      <c r="P803" s="266"/>
      <c r="Q803" s="268"/>
      <c r="R803" s="336"/>
      <c r="S803" s="336"/>
    </row>
    <row r="804" spans="1:19" s="243" customFormat="1" ht="16.5" thickBot="1" x14ac:dyDescent="0.3">
      <c r="A804" s="269" t="s">
        <v>2979</v>
      </c>
      <c r="B804" s="270"/>
      <c r="C804" s="270"/>
      <c r="D804" s="270"/>
      <c r="E804" s="270"/>
      <c r="F804" s="461"/>
      <c r="G804" s="461"/>
      <c r="H804" s="271">
        <f>AVERAGE(H792:H803)</f>
        <v>122.6090909090909</v>
      </c>
      <c r="I804" s="271">
        <f>AVERAGE(I792:I803)</f>
        <v>2.7246464646464648</v>
      </c>
      <c r="J804" s="271">
        <f>AVERAGE(J792:J803)</f>
        <v>5.4492929292929295</v>
      </c>
      <c r="K804" s="271">
        <f>AVERAGE(K792:K803)</f>
        <v>0.6054769921436588</v>
      </c>
      <c r="L804" s="272"/>
      <c r="M804" s="270"/>
      <c r="N804" s="274">
        <f>AVERAGE(N792:N802)</f>
        <v>221.9874922060865</v>
      </c>
      <c r="O804" s="274">
        <f>AVERAGE(O792:O802)</f>
        <v>244.68280846613141</v>
      </c>
      <c r="P804" s="274">
        <f>AVERAGE(P792:P802)</f>
        <v>270.08233402186653</v>
      </c>
      <c r="Q804" s="275">
        <f>AVERAGE(Q792:Q802)</f>
        <v>292.93262751820771</v>
      </c>
      <c r="R804" s="330"/>
      <c r="S804" s="330"/>
    </row>
    <row r="805" spans="1:19" s="263" customFormat="1" ht="16.5" thickBot="1" x14ac:dyDescent="0.3">
      <c r="F805" s="462"/>
      <c r="G805" s="462"/>
      <c r="H805" s="276"/>
      <c r="I805" s="277"/>
      <c r="J805" s="277"/>
      <c r="K805" s="277"/>
      <c r="L805" s="262"/>
      <c r="N805" s="262"/>
      <c r="O805" s="262"/>
      <c r="P805" s="262"/>
      <c r="Q805" s="262"/>
      <c r="R805" s="336"/>
      <c r="S805" s="336"/>
    </row>
    <row r="806" spans="1:19" s="243" customFormat="1" x14ac:dyDescent="0.25">
      <c r="A806" s="246" t="s">
        <v>2952</v>
      </c>
      <c r="B806" s="247"/>
      <c r="C806" s="247" t="s">
        <v>705</v>
      </c>
      <c r="D806" s="247">
        <v>52.517257000000001</v>
      </c>
      <c r="E806" s="247">
        <v>-2.09395</v>
      </c>
      <c r="F806" s="458">
        <v>1</v>
      </c>
      <c r="G806" s="458">
        <v>1</v>
      </c>
      <c r="H806" s="248">
        <v>121.2</v>
      </c>
      <c r="I806" s="249">
        <f>SUM(H806/'Search &amp; Variables'!$E$30)</f>
        <v>2.6933333333333334</v>
      </c>
      <c r="J806" s="249">
        <f t="shared" ref="J806:J819" si="156">SUM(I806*2)</f>
        <v>5.3866666666666667</v>
      </c>
      <c r="K806" s="249">
        <f t="shared" ref="K806:K819" si="157">SUM(J806/9)</f>
        <v>0.59851851851851856</v>
      </c>
      <c r="L806" s="252">
        <f t="shared" ref="L806:L807" si="158">IF(J806 &gt; 14,120,0)</f>
        <v>0</v>
      </c>
      <c r="M806" s="247"/>
      <c r="N806" s="252">
        <f>SUM(H806*'Outside M25 '!$J$30+'Outside M25 '!$J$34+'Postcodes tariff'!L806)</f>
        <v>219.77392948418805</v>
      </c>
      <c r="O806" s="252">
        <f>SUM(H806*'Outside M25 '!$K$30+'Outside M25 '!$K$34+'Postcodes tariff'!L806)</f>
        <v>242.22954836011394</v>
      </c>
      <c r="P806" s="252">
        <f>SUM(H806*'Outside M25 '!$L$30+'Outside M25 '!$L$34+'Postcodes tariff'!L806)</f>
        <v>267.366979757151</v>
      </c>
      <c r="Q806" s="253">
        <f>SUM(H806*'Outside M25 '!$M$30+'Outside M25 '!$M$34+'Postcodes tariff'!L806)</f>
        <v>289.97220833418805</v>
      </c>
      <c r="R806" s="330"/>
      <c r="S806" s="330"/>
    </row>
    <row r="807" spans="1:19" s="263" customFormat="1" x14ac:dyDescent="0.25">
      <c r="A807" s="254" t="s">
        <v>2952</v>
      </c>
      <c r="B807" s="255"/>
      <c r="C807" s="256" t="s">
        <v>706</v>
      </c>
      <c r="D807" s="257">
        <v>52.374841000000004</v>
      </c>
      <c r="E807" s="257">
        <v>-2.194016</v>
      </c>
      <c r="F807" s="459">
        <v>1</v>
      </c>
      <c r="G807" s="459">
        <v>1</v>
      </c>
      <c r="H807" s="258">
        <v>115.5</v>
      </c>
      <c r="I807" s="259">
        <f>SUM(H807/'Search &amp; Variables'!$E$30)</f>
        <v>2.5666666666666669</v>
      </c>
      <c r="J807" s="259">
        <f t="shared" si="156"/>
        <v>5.1333333333333337</v>
      </c>
      <c r="K807" s="259">
        <f t="shared" si="157"/>
        <v>0.57037037037037042</v>
      </c>
      <c r="L807" s="226">
        <f t="shared" si="158"/>
        <v>0</v>
      </c>
      <c r="M807" s="257"/>
      <c r="N807" s="226">
        <f>SUM(H807*'Outside M25 '!$J$30+'Outside M25 '!$J$34+'Postcodes tariff'!L807)</f>
        <v>210.81971124786324</v>
      </c>
      <c r="O807" s="226">
        <f>SUM(H807*'Outside M25 '!$K$30+'Outside M25 '!$K$34+'Postcodes tariff'!L807)</f>
        <v>232.30571554415954</v>
      </c>
      <c r="P807" s="226">
        <f>SUM(H807*'Outside M25 '!$L$30+'Outside M25 '!$L$34+'Postcodes tariff'!L807)</f>
        <v>256.3829337960114</v>
      </c>
      <c r="Q807" s="261">
        <f>SUM(H807*'Outside M25 '!$M$30+'Outside M25 '!$M$34+'Postcodes tariff'!L807)</f>
        <v>277.99683524786326</v>
      </c>
      <c r="R807" s="336"/>
      <c r="S807" s="336"/>
    </row>
    <row r="808" spans="1:19" s="263" customFormat="1" x14ac:dyDescent="0.25">
      <c r="A808" s="254" t="s">
        <v>3454</v>
      </c>
      <c r="B808" s="255" t="s">
        <v>3455</v>
      </c>
      <c r="C808" s="256" t="s">
        <v>707</v>
      </c>
      <c r="D808" s="257">
        <v>52.382556999999998</v>
      </c>
      <c r="E808" s="257">
        <v>-2.2580119999999999</v>
      </c>
      <c r="F808" s="459">
        <v>1</v>
      </c>
      <c r="G808" s="459">
        <v>1</v>
      </c>
      <c r="H808" s="258">
        <v>118.7</v>
      </c>
      <c r="I808" s="259">
        <f>SUM(H808/'Search &amp; Variables'!$E$30)</f>
        <v>2.637777777777778</v>
      </c>
      <c r="J808" s="259">
        <f t="shared" si="156"/>
        <v>5.275555555555556</v>
      </c>
      <c r="K808" s="259">
        <f t="shared" si="157"/>
        <v>0.58617283950617294</v>
      </c>
      <c r="L808" s="226">
        <f t="shared" ref="L808:L819" si="159">IF(J808 &gt; 14,120,0)</f>
        <v>0</v>
      </c>
      <c r="M808" s="257"/>
      <c r="N808" s="226">
        <f>SUM(H808*'Outside M25 '!$J$30+'Outside M25 '!$J$34+'Postcodes tariff'!L808)</f>
        <v>215.8466407840456</v>
      </c>
      <c r="O808" s="226">
        <f>SUM(H808*'Outside M25 '!$K$30+'Outside M25 '!$K$34+'Postcodes tariff'!L808)</f>
        <v>237.87699010750237</v>
      </c>
      <c r="P808" s="226">
        <f>SUM(H808*'Outside M25 '!$L$30+'Outside M25 '!$L$34+'Postcodes tariff'!L808)</f>
        <v>262.54941573910736</v>
      </c>
      <c r="Q808" s="261">
        <f>SUM(H808*'Outside M25 '!$M$30+'Outside M25 '!$M$34+'Postcodes tariff'!L808)</f>
        <v>284.71985171737896</v>
      </c>
      <c r="R808" s="336"/>
      <c r="S808" s="336"/>
    </row>
    <row r="809" spans="1:19" s="263" customFormat="1" x14ac:dyDescent="0.25">
      <c r="A809" s="254" t="s">
        <v>2952</v>
      </c>
      <c r="B809" s="255"/>
      <c r="C809" s="256" t="s">
        <v>708</v>
      </c>
      <c r="D809" s="257">
        <v>52.382573999999998</v>
      </c>
      <c r="E809" s="257">
        <v>-2.343756</v>
      </c>
      <c r="F809" s="459">
        <v>1</v>
      </c>
      <c r="G809" s="459">
        <v>1</v>
      </c>
      <c r="H809" s="258">
        <v>123.4</v>
      </c>
      <c r="I809" s="259">
        <f>SUM(H809/'Search &amp; Variables'!$E$30)</f>
        <v>2.7422222222222223</v>
      </c>
      <c r="J809" s="259">
        <f t="shared" si="156"/>
        <v>5.4844444444444447</v>
      </c>
      <c r="K809" s="259">
        <f t="shared" si="157"/>
        <v>0.60938271604938277</v>
      </c>
      <c r="L809" s="226">
        <f t="shared" si="159"/>
        <v>0</v>
      </c>
      <c r="M809" s="257"/>
      <c r="N809" s="226">
        <f>SUM(H809*'Outside M25 '!$J$30+'Outside M25 '!$J$34+'Postcodes tariff'!L809)</f>
        <v>223.2299435403134</v>
      </c>
      <c r="O809" s="226">
        <f>SUM(H809*'Outside M25 '!$K$30+'Outside M25 '!$K$34+'Postcodes tariff'!L809)</f>
        <v>246.05979962241216</v>
      </c>
      <c r="P809" s="226">
        <f>SUM(H809*'Outside M25 '!$L$30+'Outside M25 '!$L$34+'Postcodes tariff'!L809)</f>
        <v>271.60643609302946</v>
      </c>
      <c r="Q809" s="261">
        <f>SUM(H809*'Outside M25 '!$M$30+'Outside M25 '!$M$34+'Postcodes tariff'!L809)</f>
        <v>294.59428215698006</v>
      </c>
      <c r="R809" s="336"/>
      <c r="S809" s="336"/>
    </row>
    <row r="810" spans="1:19" s="263" customFormat="1" x14ac:dyDescent="0.25">
      <c r="A810" s="254" t="s">
        <v>2952</v>
      </c>
      <c r="B810" s="255"/>
      <c r="C810" s="256" t="s">
        <v>709</v>
      </c>
      <c r="D810" s="257">
        <v>52.324178000000003</v>
      </c>
      <c r="E810" s="257">
        <v>-2.2836470000000002</v>
      </c>
      <c r="F810" s="459">
        <v>1</v>
      </c>
      <c r="G810" s="459">
        <v>1</v>
      </c>
      <c r="H810" s="258">
        <v>124.2</v>
      </c>
      <c r="I810" s="259">
        <f>SUM(H810/'Search &amp; Variables'!$E$30)</f>
        <v>2.7600000000000002</v>
      </c>
      <c r="J810" s="259">
        <f t="shared" si="156"/>
        <v>5.5200000000000005</v>
      </c>
      <c r="K810" s="259">
        <f t="shared" si="157"/>
        <v>0.6133333333333334</v>
      </c>
      <c r="L810" s="226">
        <f t="shared" si="159"/>
        <v>0</v>
      </c>
      <c r="M810" s="257"/>
      <c r="N810" s="226">
        <f>SUM(H810*'Outside M25 '!$J$30+'Outside M25 '!$J$34+'Postcodes tariff'!L810)</f>
        <v>224.48667592435899</v>
      </c>
      <c r="O810" s="226">
        <f>SUM(H810*'Outside M25 '!$K$30+'Outside M25 '!$K$34+'Postcodes tariff'!L810)</f>
        <v>247.45261826324784</v>
      </c>
      <c r="P810" s="226">
        <f>SUM(H810*'Outside M25 '!$L$30+'Outside M25 '!$L$34+'Postcodes tariff'!L810)</f>
        <v>273.14805657880345</v>
      </c>
      <c r="Q810" s="261">
        <f>SUM(H810*'Outside M25 '!$M$30+'Outside M25 '!$M$34+'Postcodes tariff'!L810)</f>
        <v>296.27503627435902</v>
      </c>
      <c r="R810" s="336"/>
      <c r="S810" s="336"/>
    </row>
    <row r="811" spans="1:19" s="263" customFormat="1" x14ac:dyDescent="0.25">
      <c r="A811" s="254" t="s">
        <v>2952</v>
      </c>
      <c r="B811" s="255"/>
      <c r="C811" s="256" t="s">
        <v>710</v>
      </c>
      <c r="D811" s="257">
        <v>52.383724999999998</v>
      </c>
      <c r="E811" s="257">
        <v>-2.4197120000000001</v>
      </c>
      <c r="F811" s="459">
        <v>1</v>
      </c>
      <c r="G811" s="459">
        <v>1</v>
      </c>
      <c r="H811" s="258">
        <v>130</v>
      </c>
      <c r="I811" s="259">
        <f>SUM(H811/'Search &amp; Variables'!$E$30)</f>
        <v>2.8888888888888888</v>
      </c>
      <c r="J811" s="259">
        <f t="shared" si="156"/>
        <v>5.7777777777777777</v>
      </c>
      <c r="K811" s="259">
        <f t="shared" si="157"/>
        <v>0.64197530864197527</v>
      </c>
      <c r="L811" s="226">
        <f t="shared" si="159"/>
        <v>0</v>
      </c>
      <c r="M811" s="257"/>
      <c r="N811" s="226">
        <f>SUM(H811*'Outside M25 '!$J$30+'Outside M25 '!$J$34+'Postcodes tariff'!L811)</f>
        <v>233.59798570868946</v>
      </c>
      <c r="O811" s="226">
        <f>SUM(H811*'Outside M25 '!$K$30+'Outside M25 '!$K$34+'Postcodes tariff'!L811)</f>
        <v>257.55055340930676</v>
      </c>
      <c r="P811" s="226">
        <f>SUM(H811*'Outside M25 '!$L$30+'Outside M25 '!$L$34+'Postcodes tariff'!L811)</f>
        <v>284.32480510066478</v>
      </c>
      <c r="Q811" s="261">
        <f>SUM(H811*'Outside M25 '!$M$30+'Outside M25 '!$M$34+'Postcodes tariff'!L811)</f>
        <v>308.46050362535613</v>
      </c>
      <c r="R811" s="336"/>
      <c r="S811" s="336"/>
    </row>
    <row r="812" spans="1:19" s="263" customFormat="1" x14ac:dyDescent="0.25">
      <c r="A812" s="254" t="s">
        <v>2952</v>
      </c>
      <c r="B812" s="255"/>
      <c r="C812" s="256" t="s">
        <v>711</v>
      </c>
      <c r="D812" s="257">
        <v>52.492336000000002</v>
      </c>
      <c r="E812" s="257">
        <v>-2.085178</v>
      </c>
      <c r="F812" s="459">
        <v>1</v>
      </c>
      <c r="G812" s="459">
        <v>1</v>
      </c>
      <c r="H812" s="258">
        <v>119.1</v>
      </c>
      <c r="I812" s="259">
        <f>SUM(H812/'Search &amp; Variables'!$E$30)</f>
        <v>2.6466666666666665</v>
      </c>
      <c r="J812" s="259">
        <f t="shared" si="156"/>
        <v>5.293333333333333</v>
      </c>
      <c r="K812" s="259">
        <f t="shared" si="157"/>
        <v>0.58814814814814809</v>
      </c>
      <c r="L812" s="226">
        <f t="shared" si="159"/>
        <v>0</v>
      </c>
      <c r="M812" s="257"/>
      <c r="N812" s="226">
        <f>SUM(H812*'Outside M25 '!$J$30+'Outside M25 '!$J$34+'Postcodes tariff'!L812)</f>
        <v>216.47500697606836</v>
      </c>
      <c r="O812" s="226">
        <f>SUM(H812*'Outside M25 '!$K$30+'Outside M25 '!$K$34+'Postcodes tariff'!L812)</f>
        <v>238.57339942792021</v>
      </c>
      <c r="P812" s="226">
        <f>SUM(H812*'Outside M25 '!$L$30+'Outside M25 '!$L$34+'Postcodes tariff'!L812)</f>
        <v>263.32022598199433</v>
      </c>
      <c r="Q812" s="261">
        <f>SUM(H812*'Outside M25 '!$M$30+'Outside M25 '!$M$34+'Postcodes tariff'!L812)</f>
        <v>285.56022877606841</v>
      </c>
      <c r="R812" s="336"/>
      <c r="S812" s="336"/>
    </row>
    <row r="813" spans="1:19" s="263" customFormat="1" x14ac:dyDescent="0.25">
      <c r="A813" s="254" t="s">
        <v>2952</v>
      </c>
      <c r="B813" s="255"/>
      <c r="C813" s="256" t="s">
        <v>712</v>
      </c>
      <c r="D813" s="257">
        <v>52.527921999999997</v>
      </c>
      <c r="E813" s="257">
        <v>-2.1666029999999998</v>
      </c>
      <c r="F813" s="459">
        <v>1</v>
      </c>
      <c r="G813" s="459">
        <v>1</v>
      </c>
      <c r="H813" s="258">
        <v>124.7</v>
      </c>
      <c r="I813" s="259">
        <f>SUM(H813/'Search &amp; Variables'!$E$30)</f>
        <v>2.7711111111111113</v>
      </c>
      <c r="J813" s="259">
        <f t="shared" si="156"/>
        <v>5.5422222222222226</v>
      </c>
      <c r="K813" s="259">
        <f t="shared" si="157"/>
        <v>0.6158024691358025</v>
      </c>
      <c r="L813" s="226">
        <f t="shared" si="159"/>
        <v>0</v>
      </c>
      <c r="M813" s="257"/>
      <c r="N813" s="226">
        <f>SUM(H813*'Outside M25 '!$J$30+'Outside M25 '!$J$34+'Postcodes tariff'!L813)</f>
        <v>225.27213366438747</v>
      </c>
      <c r="O813" s="226">
        <f>SUM(H813*'Outside M25 '!$K$30+'Outside M25 '!$K$34+'Postcodes tariff'!L813)</f>
        <v>248.32312991377017</v>
      </c>
      <c r="P813" s="226">
        <f>SUM(H813*'Outside M25 '!$L$30+'Outside M25 '!$L$34+'Postcodes tariff'!L813)</f>
        <v>274.1115693824122</v>
      </c>
      <c r="Q813" s="261">
        <f>SUM(H813*'Outside M25 '!$M$30+'Outside M25 '!$M$34+'Postcodes tariff'!L813)</f>
        <v>297.32550759772084</v>
      </c>
      <c r="R813" s="336"/>
      <c r="S813" s="336"/>
    </row>
    <row r="814" spans="1:19" s="263" customFormat="1" x14ac:dyDescent="0.25">
      <c r="A814" s="254" t="s">
        <v>2952</v>
      </c>
      <c r="B814" s="255"/>
      <c r="C814" s="256" t="s">
        <v>713</v>
      </c>
      <c r="D814" s="257">
        <v>52.532800000000002</v>
      </c>
      <c r="E814" s="257">
        <v>-2.054678</v>
      </c>
      <c r="F814" s="459">
        <v>1</v>
      </c>
      <c r="G814" s="459">
        <v>1</v>
      </c>
      <c r="H814" s="258">
        <v>121.7</v>
      </c>
      <c r="I814" s="259">
        <f>SUM(H814/'Search &amp; Variables'!$E$30)</f>
        <v>2.7044444444444444</v>
      </c>
      <c r="J814" s="259">
        <f t="shared" si="156"/>
        <v>5.4088888888888889</v>
      </c>
      <c r="K814" s="259">
        <f t="shared" si="157"/>
        <v>0.60098765432098766</v>
      </c>
      <c r="L814" s="226">
        <f t="shared" si="159"/>
        <v>0</v>
      </c>
      <c r="M814" s="257"/>
      <c r="N814" s="226">
        <f>SUM(H814*'Outside M25 '!$J$30+'Outside M25 '!$J$34+'Postcodes tariff'!L814)</f>
        <v>220.55938722421652</v>
      </c>
      <c r="O814" s="226">
        <f>SUM(H814*'Outside M25 '!$K$30+'Outside M25 '!$K$34+'Postcodes tariff'!L814)</f>
        <v>243.10006001063627</v>
      </c>
      <c r="P814" s="226">
        <f>SUM(H814*'Outside M25 '!$L$30+'Outside M25 '!$L$34+'Postcodes tariff'!L814)</f>
        <v>268.33049256075975</v>
      </c>
      <c r="Q814" s="261">
        <f>SUM(H814*'Outside M25 '!$M$30+'Outside M25 '!$M$34+'Postcodes tariff'!L814)</f>
        <v>291.02267965754987</v>
      </c>
      <c r="R814" s="336"/>
      <c r="S814" s="336"/>
    </row>
    <row r="815" spans="1:19" s="263" customFormat="1" x14ac:dyDescent="0.25">
      <c r="A815" s="254" t="s">
        <v>2952</v>
      </c>
      <c r="B815" s="255"/>
      <c r="C815" s="256" t="s">
        <v>714</v>
      </c>
      <c r="D815" s="257">
        <v>52.485945000000001</v>
      </c>
      <c r="E815" s="257">
        <v>-2.1215809999999999</v>
      </c>
      <c r="F815" s="459">
        <v>1</v>
      </c>
      <c r="G815" s="459">
        <v>1</v>
      </c>
      <c r="H815" s="258">
        <v>118.5</v>
      </c>
      <c r="I815" s="259">
        <f>SUM(H815/'Search &amp; Variables'!$E$30)</f>
        <v>2.6333333333333333</v>
      </c>
      <c r="J815" s="259">
        <f t="shared" si="156"/>
        <v>5.2666666666666666</v>
      </c>
      <c r="K815" s="259">
        <f t="shared" si="157"/>
        <v>0.58518518518518514</v>
      </c>
      <c r="L815" s="226">
        <f t="shared" si="159"/>
        <v>0</v>
      </c>
      <c r="M815" s="257"/>
      <c r="N815" s="226">
        <f>SUM(H815*'Outside M25 '!$J$30+'Outside M25 '!$J$34+'Postcodes tariff'!L815)</f>
        <v>215.53245768803419</v>
      </c>
      <c r="O815" s="226">
        <f>SUM(H815*'Outside M25 '!$K$30+'Outside M25 '!$K$34+'Postcodes tariff'!L815)</f>
        <v>237.52878544729344</v>
      </c>
      <c r="P815" s="226">
        <f>SUM(H815*'Outside M25 '!$L$30+'Outside M25 '!$L$34+'Postcodes tariff'!L815)</f>
        <v>262.16401061766385</v>
      </c>
      <c r="Q815" s="261">
        <f>SUM(H815*'Outside M25 '!$M$30+'Outside M25 '!$M$34+'Postcodes tariff'!L815)</f>
        <v>284.29966318803423</v>
      </c>
      <c r="R815" s="336"/>
      <c r="S815" s="336"/>
    </row>
    <row r="816" spans="1:19" s="263" customFormat="1" x14ac:dyDescent="0.25">
      <c r="A816" s="254" t="s">
        <v>2952</v>
      </c>
      <c r="B816" s="255"/>
      <c r="C816" s="256" t="s">
        <v>715</v>
      </c>
      <c r="D816" s="257">
        <v>52.496758999999997</v>
      </c>
      <c r="E816" s="257">
        <v>-2.1736819999999999</v>
      </c>
      <c r="F816" s="459">
        <v>1</v>
      </c>
      <c r="G816" s="459">
        <v>1</v>
      </c>
      <c r="H816" s="258">
        <v>119.7</v>
      </c>
      <c r="I816" s="259">
        <f>SUM(H816/'Search &amp; Variables'!$E$30)</f>
        <v>2.66</v>
      </c>
      <c r="J816" s="259">
        <f t="shared" si="156"/>
        <v>5.32</v>
      </c>
      <c r="K816" s="259">
        <f t="shared" si="157"/>
        <v>0.59111111111111114</v>
      </c>
      <c r="L816" s="226">
        <f t="shared" si="159"/>
        <v>0</v>
      </c>
      <c r="M816" s="257"/>
      <c r="N816" s="226">
        <f>SUM(H816*'Outside M25 '!$J$30+'Outside M25 '!$J$34+'Postcodes tariff'!L816)</f>
        <v>217.41755626410256</v>
      </c>
      <c r="O816" s="226">
        <f>SUM(H816*'Outside M25 '!$K$30+'Outside M25 '!$K$34+'Postcodes tariff'!L816)</f>
        <v>239.618013408547</v>
      </c>
      <c r="P816" s="226">
        <f>SUM(H816*'Outside M25 '!$L$30+'Outside M25 '!$L$34+'Postcodes tariff'!L816)</f>
        <v>264.4764413463248</v>
      </c>
      <c r="Q816" s="261">
        <f>SUM(H816*'Outside M25 '!$M$30+'Outside M25 '!$M$34+'Postcodes tariff'!L816)</f>
        <v>286.8207943641026</v>
      </c>
      <c r="R816" s="336"/>
      <c r="S816" s="336"/>
    </row>
    <row r="817" spans="1:19" s="263" customFormat="1" x14ac:dyDescent="0.25">
      <c r="A817" s="254" t="s">
        <v>2952</v>
      </c>
      <c r="B817" s="255"/>
      <c r="C817" s="256" t="s">
        <v>716</v>
      </c>
      <c r="D817" s="257">
        <v>52.480567000000001</v>
      </c>
      <c r="E817" s="257">
        <v>-2.2268500000000002</v>
      </c>
      <c r="F817" s="459">
        <v>1</v>
      </c>
      <c r="G817" s="459">
        <v>1</v>
      </c>
      <c r="H817" s="258">
        <v>121</v>
      </c>
      <c r="I817" s="259">
        <f>SUM(H817/'Search &amp; Variables'!$E$30)</f>
        <v>2.6888888888888891</v>
      </c>
      <c r="J817" s="259">
        <f t="shared" si="156"/>
        <v>5.3777777777777782</v>
      </c>
      <c r="K817" s="259">
        <f t="shared" si="157"/>
        <v>0.59753086419753088</v>
      </c>
      <c r="L817" s="226">
        <f t="shared" si="159"/>
        <v>0</v>
      </c>
      <c r="M817" s="257"/>
      <c r="N817" s="226">
        <f>SUM(H817*'Outside M25 '!$J$30+'Outside M25 '!$J$34+'Postcodes tariff'!L817)</f>
        <v>219.45974638817663</v>
      </c>
      <c r="O817" s="226">
        <f>SUM(H817*'Outside M25 '!$K$30+'Outside M25 '!$K$34+'Postcodes tariff'!L817)</f>
        <v>241.88134369990502</v>
      </c>
      <c r="P817" s="226">
        <f>SUM(H817*'Outside M25 '!$L$30+'Outside M25 '!$L$34+'Postcodes tariff'!L817)</f>
        <v>266.98157463570755</v>
      </c>
      <c r="Q817" s="261">
        <f>SUM(H817*'Outside M25 '!$M$30+'Outside M25 '!$M$34+'Postcodes tariff'!L817)</f>
        <v>289.55201980484333</v>
      </c>
      <c r="R817" s="336"/>
      <c r="S817" s="336"/>
    </row>
    <row r="818" spans="1:19" s="263" customFormat="1" x14ac:dyDescent="0.25">
      <c r="A818" s="254" t="s">
        <v>2952</v>
      </c>
      <c r="B818" s="255"/>
      <c r="C818" s="256" t="s">
        <v>717</v>
      </c>
      <c r="D818" s="257">
        <v>52.453479999999999</v>
      </c>
      <c r="E818" s="257">
        <v>-2.1573259999999999</v>
      </c>
      <c r="F818" s="459">
        <v>1</v>
      </c>
      <c r="G818" s="459">
        <v>1</v>
      </c>
      <c r="H818" s="258">
        <v>116.4</v>
      </c>
      <c r="I818" s="259">
        <f>SUM(H818/'Search &amp; Variables'!$E$30)</f>
        <v>2.5866666666666669</v>
      </c>
      <c r="J818" s="259">
        <f t="shared" si="156"/>
        <v>5.1733333333333338</v>
      </c>
      <c r="K818" s="259">
        <f t="shared" si="157"/>
        <v>0.57481481481481489</v>
      </c>
      <c r="L818" s="226">
        <f t="shared" si="159"/>
        <v>0</v>
      </c>
      <c r="M818" s="257"/>
      <c r="N818" s="226">
        <f>SUM(H818*'Outside M25 '!$J$30+'Outside M25 '!$J$34+'Postcodes tariff'!L818)</f>
        <v>212.23353517991455</v>
      </c>
      <c r="O818" s="226">
        <f>SUM(H818*'Outside M25 '!$K$30+'Outside M25 '!$K$34+'Postcodes tariff'!L818)</f>
        <v>233.87263651509971</v>
      </c>
      <c r="P818" s="226">
        <f>SUM(H818*'Outside M25 '!$L$30+'Outside M25 '!$L$34+'Postcodes tariff'!L818)</f>
        <v>258.11725684250717</v>
      </c>
      <c r="Q818" s="261">
        <f>SUM(H818*'Outside M25 '!$M$30+'Outside M25 '!$M$34+'Postcodes tariff'!L818)</f>
        <v>279.88768362991459</v>
      </c>
      <c r="R818" s="336"/>
      <c r="S818" s="336"/>
    </row>
    <row r="819" spans="1:19" s="263" customFormat="1" x14ac:dyDescent="0.25">
      <c r="A819" s="254" t="s">
        <v>2952</v>
      </c>
      <c r="B819" s="255"/>
      <c r="C819" s="256" t="s">
        <v>718</v>
      </c>
      <c r="D819" s="256">
        <v>52.414482</v>
      </c>
      <c r="E819" s="256">
        <v>-2.114541</v>
      </c>
      <c r="F819" s="460">
        <v>1</v>
      </c>
      <c r="G819" s="460">
        <v>1</v>
      </c>
      <c r="H819" s="264">
        <v>112.4</v>
      </c>
      <c r="I819" s="265">
        <f>SUM(H819/'Search &amp; Variables'!$E$30)</f>
        <v>2.4977777777777779</v>
      </c>
      <c r="J819" s="265">
        <f t="shared" si="156"/>
        <v>4.9955555555555557</v>
      </c>
      <c r="K819" s="265">
        <f t="shared" si="157"/>
        <v>0.55506172839506174</v>
      </c>
      <c r="L819" s="266">
        <f t="shared" si="159"/>
        <v>0</v>
      </c>
      <c r="M819" s="256"/>
      <c r="N819" s="266">
        <f>SUM(H819*'Outside M25 '!$J$30+'Outside M25 '!$J$34+'Postcodes tariff'!L819)</f>
        <v>205.94987325968663</v>
      </c>
      <c r="O819" s="266">
        <f>SUM(H819*'Outside M25 '!$K$30+'Outside M25 '!$K$34+'Postcodes tariff'!L819)</f>
        <v>226.90854331092117</v>
      </c>
      <c r="P819" s="266">
        <f>SUM(H819*'Outside M25 '!$L$30+'Outside M25 '!$L$34+'Postcodes tariff'!L819)</f>
        <v>250.40915441363728</v>
      </c>
      <c r="Q819" s="268">
        <f>SUM(H819*'Outside M25 '!$M$30+'Outside M25 '!$M$34+'Postcodes tariff'!L819)</f>
        <v>271.48391304301998</v>
      </c>
      <c r="R819" s="336"/>
      <c r="S819" s="336"/>
    </row>
    <row r="820" spans="1:19" s="263" customFormat="1" x14ac:dyDescent="0.25">
      <c r="A820" s="254"/>
      <c r="B820" s="255"/>
      <c r="C820" s="256"/>
      <c r="D820" s="256"/>
      <c r="E820" s="256"/>
      <c r="F820" s="460"/>
      <c r="G820" s="460"/>
      <c r="H820" s="264"/>
      <c r="I820" s="265"/>
      <c r="J820" s="265"/>
      <c r="K820" s="265"/>
      <c r="L820" s="266"/>
      <c r="M820" s="256"/>
      <c r="N820" s="266"/>
      <c r="O820" s="266"/>
      <c r="P820" s="266"/>
      <c r="Q820" s="268"/>
      <c r="R820" s="336"/>
      <c r="S820" s="336"/>
    </row>
    <row r="821" spans="1:19" s="243" customFormat="1" ht="16.5" thickBot="1" x14ac:dyDescent="0.3">
      <c r="A821" s="269" t="s">
        <v>2978</v>
      </c>
      <c r="B821" s="270"/>
      <c r="C821" s="270"/>
      <c r="D821" s="270"/>
      <c r="E821" s="270"/>
      <c r="F821" s="461"/>
      <c r="G821" s="461"/>
      <c r="H821" s="271">
        <f>AVERAGE(H806:H820)</f>
        <v>120.46428571428574</v>
      </c>
      <c r="I821" s="271">
        <f>AVERAGE(I806:I820)</f>
        <v>2.6769841269841268</v>
      </c>
      <c r="J821" s="271">
        <f>AVERAGE(J806:J820)</f>
        <v>5.3539682539682536</v>
      </c>
      <c r="K821" s="271">
        <f>AVERAGE(K806:K820)</f>
        <v>0.5948853615520282</v>
      </c>
      <c r="L821" s="272"/>
      <c r="M821" s="270"/>
      <c r="N821" s="274">
        <f>AVERAGE(N806:N819)</f>
        <v>218.61818452386041</v>
      </c>
      <c r="O821" s="274">
        <f>AVERAGE(O806:O819)</f>
        <v>240.94865264577399</v>
      </c>
      <c r="P821" s="274">
        <f>AVERAGE(P806:P819)</f>
        <v>265.94923948898389</v>
      </c>
      <c r="Q821" s="275">
        <f>AVERAGE(Q806:Q819)</f>
        <v>288.42651481552713</v>
      </c>
      <c r="R821" s="330"/>
      <c r="S821" s="330"/>
    </row>
    <row r="822" spans="1:19" s="263" customFormat="1" ht="16.5" thickBot="1" x14ac:dyDescent="0.3">
      <c r="F822" s="462"/>
      <c r="G822" s="462"/>
      <c r="H822" s="276"/>
      <c r="I822" s="277"/>
      <c r="J822" s="277"/>
      <c r="K822" s="277"/>
      <c r="L822" s="262"/>
      <c r="N822" s="262"/>
      <c r="O822" s="262"/>
      <c r="P822" s="262"/>
      <c r="Q822" s="262"/>
      <c r="R822" s="336"/>
      <c r="S822" s="336"/>
    </row>
    <row r="823" spans="1:19" s="330" customFormat="1" x14ac:dyDescent="0.25">
      <c r="A823" s="323" t="s">
        <v>2936</v>
      </c>
      <c r="B823" s="324"/>
      <c r="C823" s="324" t="s">
        <v>719</v>
      </c>
      <c r="D823" s="324">
        <v>51.514997000000001</v>
      </c>
      <c r="E823" s="324">
        <v>-5.8707000000000002E-2</v>
      </c>
      <c r="F823" s="468">
        <v>2</v>
      </c>
      <c r="G823" s="468">
        <v>3</v>
      </c>
      <c r="H823" s="325">
        <v>22.6</v>
      </c>
      <c r="I823" s="326">
        <f>SUM(H823/'Search &amp; Variables'!$E$32)</f>
        <v>2.2600000000000002</v>
      </c>
      <c r="J823" s="326">
        <f t="shared" ref="J823" si="160">SUM(I823*2)</f>
        <v>4.5200000000000005</v>
      </c>
      <c r="K823" s="326">
        <f t="shared" ref="K823" si="161">SUM(J823/9)</f>
        <v>0.50222222222222224</v>
      </c>
      <c r="L823" s="327">
        <f t="shared" ref="L823" si="162">IF(J823 &gt; 12,110,0)</f>
        <v>0</v>
      </c>
      <c r="M823" s="324"/>
      <c r="N823" s="328">
        <f>SUM(H823*'London template'!$J$30+'London template'!$J$34+'Postcodes tariff'!L823+'Search &amp; Variables'!$F$23)</f>
        <v>169.90638832307692</v>
      </c>
      <c r="O823" s="328">
        <f>SUM(H823*'London template'!$K$30+'London template'!$K$34+'Postcodes tariff'!L823+'Search &amp; Variables'!$F$23)</f>
        <v>179.23506603418804</v>
      </c>
      <c r="P823" s="328">
        <f>SUM(H823*'London template'!$L$30+'London template'!$L$34+'Postcodes tariff'!L823+'Search &amp; Variables'!$F$23)</f>
        <v>192.89758153641026</v>
      </c>
      <c r="Q823" s="329">
        <f>SUM(H823*'London template'!$M$30+'London template'!$M$34+'Postcodes tariff'!L823+'Search &amp; Variables'!$F$23)</f>
        <v>200.33962145641027</v>
      </c>
    </row>
    <row r="824" spans="1:19" s="336" customFormat="1" x14ac:dyDescent="0.25">
      <c r="A824" s="331" t="s">
        <v>2936</v>
      </c>
      <c r="B824" s="332"/>
      <c r="C824" s="333" t="s">
        <v>720</v>
      </c>
      <c r="D824" s="320">
        <v>51.566937000000003</v>
      </c>
      <c r="E824" s="320">
        <v>-2.0580000000000001E-2</v>
      </c>
      <c r="F824" s="453">
        <v>2</v>
      </c>
      <c r="G824" s="453">
        <v>3</v>
      </c>
      <c r="H824" s="321">
        <v>26.1</v>
      </c>
      <c r="I824" s="322">
        <f>SUM(H824/'Search &amp; Variables'!$E$32)</f>
        <v>2.6100000000000003</v>
      </c>
      <c r="J824" s="322">
        <f t="shared" ref="J824:J825" si="163">SUM(I824*2)</f>
        <v>5.2200000000000006</v>
      </c>
      <c r="K824" s="322">
        <f t="shared" ref="K824:K825" si="164">SUM(J824/9)</f>
        <v>0.58000000000000007</v>
      </c>
      <c r="L824" s="226">
        <f t="shared" ref="L824:L825" si="165">IF(J824 &gt; 12,110,0)</f>
        <v>0</v>
      </c>
      <c r="M824" s="320"/>
      <c r="N824" s="334">
        <f>SUM(H824*'London template'!$J$30+'London template'!$J$34+'Postcodes tariff'!L824+'Search &amp; Variables'!$F$23)</f>
        <v>190.16229656452992</v>
      </c>
      <c r="O824" s="334">
        <f>SUM(H824*'London template'!$K$30+'London template'!$K$34+'Postcodes tariff'!L824+'Search &amp; Variables'!$F$23)</f>
        <v>200.73000597008547</v>
      </c>
      <c r="P824" s="334">
        <f>SUM(H824*'London template'!$L$30+'London template'!$L$34+'Postcodes tariff'!L824+'Search &amp; Variables'!$F$23)</f>
        <v>216.16992460564103</v>
      </c>
      <c r="Q824" s="335">
        <f>SUM(H824*'London template'!$M$30+'London template'!$M$34+'Postcodes tariff'!L824+'Search &amp; Variables'!$F$23)</f>
        <v>224.62295811452992</v>
      </c>
    </row>
    <row r="825" spans="1:19" s="336" customFormat="1" x14ac:dyDescent="0.25">
      <c r="A825" s="331" t="s">
        <v>2936</v>
      </c>
      <c r="B825" s="332"/>
      <c r="C825" s="333" t="s">
        <v>721</v>
      </c>
      <c r="D825" s="320">
        <v>51.570225000000001</v>
      </c>
      <c r="E825" s="320">
        <v>1.6903000000000001E-2</v>
      </c>
      <c r="F825" s="453">
        <v>2</v>
      </c>
      <c r="G825" s="453">
        <v>3</v>
      </c>
      <c r="H825" s="321">
        <v>27.5</v>
      </c>
      <c r="I825" s="322">
        <f>SUM(H825/'Search &amp; Variables'!$E$32)</f>
        <v>2.75</v>
      </c>
      <c r="J825" s="322">
        <f t="shared" si="163"/>
        <v>5.5</v>
      </c>
      <c r="K825" s="322">
        <f t="shared" si="164"/>
        <v>0.61111111111111116</v>
      </c>
      <c r="L825" s="226">
        <f t="shared" si="165"/>
        <v>0</v>
      </c>
      <c r="M825" s="320"/>
      <c r="N825" s="334">
        <f>SUM(H825*'London template'!$J$30+'London template'!$J$34+'Postcodes tariff'!L825+'Search &amp; Variables'!$F$23)</f>
        <v>198.26465986111111</v>
      </c>
      <c r="O825" s="334">
        <f>SUM(H825*'London template'!$K$30+'London template'!$K$34+'Postcodes tariff'!L825+'Search &amp; Variables'!$F$23)</f>
        <v>209.32798194444445</v>
      </c>
      <c r="P825" s="334">
        <f>SUM(H825*'London template'!$L$30+'London template'!$L$34+'Postcodes tariff'!L825+'Search &amp; Variables'!$F$23)</f>
        <v>225.47886183333333</v>
      </c>
      <c r="Q825" s="335">
        <f>SUM(H825*'London template'!$M$30+'London template'!$M$34+'Postcodes tariff'!L825+'Search &amp; Variables'!$F$23)</f>
        <v>234.33629277777777</v>
      </c>
    </row>
    <row r="826" spans="1:19" s="336" customFormat="1" x14ac:dyDescent="0.25">
      <c r="A826" s="331" t="s">
        <v>2936</v>
      </c>
      <c r="B826" s="332"/>
      <c r="C826" s="333" t="s">
        <v>722</v>
      </c>
      <c r="D826" s="320">
        <v>51.55312</v>
      </c>
      <c r="E826" s="320">
        <v>4.9956E-2</v>
      </c>
      <c r="F826" s="453">
        <v>2</v>
      </c>
      <c r="G826" s="453">
        <v>3</v>
      </c>
      <c r="H826" s="321">
        <v>34.6</v>
      </c>
      <c r="I826" s="322">
        <f>SUM(H826/'Search &amp; Variables'!$E$32)</f>
        <v>3.46</v>
      </c>
      <c r="J826" s="322">
        <f t="shared" ref="J826:J841" si="166">SUM(I826*2)</f>
        <v>6.92</v>
      </c>
      <c r="K826" s="322">
        <f t="shared" ref="K826:K841" si="167">SUM(J826/9)</f>
        <v>0.76888888888888884</v>
      </c>
      <c r="L826" s="226">
        <f t="shared" ref="L826:L841" si="168">IF(J826 &gt; 12,110,0)</f>
        <v>0</v>
      </c>
      <c r="M826" s="320"/>
      <c r="N826" s="334">
        <f>SUM(H826*'London template'!$J$30+'London template'!$J$34+'Postcodes tariff'!L826+'Search &amp; Variables'!$F$23)</f>
        <v>239.35521657948718</v>
      </c>
      <c r="O826" s="334">
        <f>SUM(H826*'London template'!$K$30+'London template'!$K$34+'Postcodes tariff'!L826+'Search &amp; Variables'!$F$23)</f>
        <v>252.93200295726496</v>
      </c>
      <c r="P826" s="334">
        <f>SUM(H826*'London template'!$L$30+'London template'!$L$34+'Postcodes tariff'!L826+'Search &amp; Variables'!$F$23)</f>
        <v>272.6884720594872</v>
      </c>
      <c r="Q826" s="335">
        <f>SUM(H826*'London template'!$M$30+'London template'!$M$34+'Postcodes tariff'!L826+'Search &amp; Variables'!$F$23)</f>
        <v>283.59677571282054</v>
      </c>
    </row>
    <row r="827" spans="1:19" s="336" customFormat="1" x14ac:dyDescent="0.25">
      <c r="A827" s="331" t="s">
        <v>2936</v>
      </c>
      <c r="B827" s="332"/>
      <c r="C827" s="333" t="s">
        <v>723</v>
      </c>
      <c r="D827" s="320">
        <v>51.526833000000003</v>
      </c>
      <c r="E827" s="320">
        <v>2.5686E-2</v>
      </c>
      <c r="F827" s="453">
        <v>2</v>
      </c>
      <c r="G827" s="453">
        <v>3</v>
      </c>
      <c r="H827" s="321">
        <v>26.8</v>
      </c>
      <c r="I827" s="322">
        <f>SUM(H827/'Search &amp; Variables'!$E$32)</f>
        <v>2.68</v>
      </c>
      <c r="J827" s="322">
        <f t="shared" si="166"/>
        <v>5.36</v>
      </c>
      <c r="K827" s="322">
        <f t="shared" si="167"/>
        <v>0.59555555555555562</v>
      </c>
      <c r="L827" s="226">
        <f t="shared" si="168"/>
        <v>0</v>
      </c>
      <c r="M827" s="320"/>
      <c r="N827" s="334">
        <f>SUM(H827*'London template'!$J$30+'London template'!$J$34+'Postcodes tariff'!L827+'Search &amp; Variables'!$F$23)</f>
        <v>194.21347821282052</v>
      </c>
      <c r="O827" s="334">
        <f>SUM(H827*'London template'!$K$30+'London template'!$K$34+'Postcodes tariff'!L827+'Search &amp; Variables'!$F$23)</f>
        <v>205.02899395726496</v>
      </c>
      <c r="P827" s="334">
        <f>SUM(H827*'London template'!$L$30+'London template'!$L$34+'Postcodes tariff'!L827+'Search &amp; Variables'!$F$23)</f>
        <v>220.82439321948718</v>
      </c>
      <c r="Q827" s="335">
        <f>SUM(H827*'London template'!$M$30+'London template'!$M$34+'Postcodes tariff'!L827+'Search &amp; Variables'!$F$23)</f>
        <v>229.47962544615385</v>
      </c>
    </row>
    <row r="828" spans="1:19" s="336" customFormat="1" x14ac:dyDescent="0.25">
      <c r="A828" s="331" t="s">
        <v>2936</v>
      </c>
      <c r="B828" s="332" t="s">
        <v>3515</v>
      </c>
      <c r="C828" s="333" t="s">
        <v>724</v>
      </c>
      <c r="D828" s="320">
        <v>51.502526000000003</v>
      </c>
      <c r="E828" s="320">
        <v>-1.7603000000000001E-2</v>
      </c>
      <c r="F828" s="453">
        <v>2</v>
      </c>
      <c r="G828" s="453">
        <v>3</v>
      </c>
      <c r="H828" s="321">
        <v>25.8</v>
      </c>
      <c r="I828" s="322">
        <f>SUM(H828/'Search &amp; Variables'!$E$32)</f>
        <v>2.58</v>
      </c>
      <c r="J828" s="322">
        <f t="shared" si="166"/>
        <v>5.16</v>
      </c>
      <c r="K828" s="322">
        <f t="shared" si="167"/>
        <v>0.57333333333333336</v>
      </c>
      <c r="L828" s="226">
        <f t="shared" si="168"/>
        <v>0</v>
      </c>
      <c r="M828" s="320"/>
      <c r="N828" s="334">
        <f>SUM(H828*'London template'!$J$30+'London template'!$J$34+'Postcodes tariff'!L828+'Search &amp; Variables'!$F$23)</f>
        <v>188.42607585811967</v>
      </c>
      <c r="O828" s="334">
        <f>SUM(H828*'London template'!$K$30+'London template'!$K$34+'Postcodes tariff'!L828+'Search &amp; Variables'!$F$23)</f>
        <v>198.88758254700855</v>
      </c>
      <c r="P828" s="334">
        <f>SUM(H828*'London template'!$L$30+'London template'!$L$34+'Postcodes tariff'!L828+'Search &amp; Variables'!$F$23)</f>
        <v>214.1751523425641</v>
      </c>
      <c r="Q828" s="335">
        <f>SUM(H828*'London template'!$M$30+'London template'!$M$34+'Postcodes tariff'!L828+'Search &amp; Variables'!$F$23)</f>
        <v>222.54152925811965</v>
      </c>
    </row>
    <row r="829" spans="1:19" s="336" customFormat="1" x14ac:dyDescent="0.25">
      <c r="A829" s="331" t="s">
        <v>2936</v>
      </c>
      <c r="B829" s="332" t="s">
        <v>3544</v>
      </c>
      <c r="C829" s="333" t="s">
        <v>725</v>
      </c>
      <c r="D829" s="320">
        <v>51.538668000000001</v>
      </c>
      <c r="E829" s="320">
        <v>-1.9999999999999999E-6</v>
      </c>
      <c r="F829" s="453">
        <v>2</v>
      </c>
      <c r="G829" s="453">
        <v>3</v>
      </c>
      <c r="H829" s="321">
        <v>25.6</v>
      </c>
      <c r="I829" s="322">
        <f>SUM(H829/'Search &amp; Variables'!$E$32)</f>
        <v>2.56</v>
      </c>
      <c r="J829" s="322">
        <f t="shared" si="166"/>
        <v>5.12</v>
      </c>
      <c r="K829" s="322">
        <f t="shared" si="167"/>
        <v>0.56888888888888889</v>
      </c>
      <c r="L829" s="226">
        <f t="shared" si="168"/>
        <v>0</v>
      </c>
      <c r="M829" s="320"/>
      <c r="N829" s="334">
        <f>SUM(H829*'London template'!$J$30+'London template'!$J$34+'Postcodes tariff'!L829+'Search &amp; Variables'!$F$23)</f>
        <v>187.26859538717949</v>
      </c>
      <c r="O829" s="334">
        <f>SUM(H829*'London template'!$K$30+'London template'!$K$34+'Postcodes tariff'!L829+'Search &amp; Variables'!$F$23)</f>
        <v>197.65930026495727</v>
      </c>
      <c r="P829" s="334">
        <f>SUM(H829*'London template'!$L$30+'London template'!$L$34+'Postcodes tariff'!L829+'Search &amp; Variables'!$F$23)</f>
        <v>212.84530416717948</v>
      </c>
      <c r="Q829" s="335">
        <f>SUM(H829*'London template'!$M$30+'London template'!$M$34+'Postcodes tariff'!L829+'Search &amp; Variables'!$F$23)</f>
        <v>221.15391002051282</v>
      </c>
    </row>
    <row r="830" spans="1:19" s="336" customFormat="1" x14ac:dyDescent="0.25">
      <c r="A830" s="331" t="s">
        <v>2936</v>
      </c>
      <c r="B830" s="332" t="s">
        <v>3658</v>
      </c>
      <c r="C830" s="333" t="s">
        <v>726</v>
      </c>
      <c r="D830" s="320">
        <v>51.511716999999997</v>
      </c>
      <c r="E830" s="320">
        <v>8.7969999999999993E-3</v>
      </c>
      <c r="F830" s="453">
        <v>2</v>
      </c>
      <c r="G830" s="453">
        <v>3</v>
      </c>
      <c r="H830" s="321">
        <v>27.9</v>
      </c>
      <c r="I830" s="322">
        <f>SUM(H830/'Search &amp; Variables'!$E$32)</f>
        <v>2.79</v>
      </c>
      <c r="J830" s="322">
        <f t="shared" si="166"/>
        <v>5.58</v>
      </c>
      <c r="K830" s="322">
        <f t="shared" si="167"/>
        <v>0.62</v>
      </c>
      <c r="L830" s="226">
        <f t="shared" si="168"/>
        <v>0</v>
      </c>
      <c r="M830" s="320"/>
      <c r="N830" s="334">
        <f>SUM(H830*'London template'!$J$30+'London template'!$J$34+'Postcodes tariff'!L830+'Search &amp; Variables'!$F$23)</f>
        <v>200.57962080299146</v>
      </c>
      <c r="O830" s="334">
        <f>SUM(H830*'London template'!$K$30+'London template'!$K$34+'Postcodes tariff'!L830+'Search &amp; Variables'!$F$23)</f>
        <v>211.78454650854701</v>
      </c>
      <c r="P830" s="334">
        <f>SUM(H830*'London template'!$L$30+'London template'!$L$34+'Postcodes tariff'!L830+'Search &amp; Variables'!$F$23)</f>
        <v>228.13855818410255</v>
      </c>
      <c r="Q830" s="335">
        <f>SUM(H830*'London template'!$M$30+'London template'!$M$34+'Postcodes tariff'!L830+'Search &amp; Variables'!$F$23)</f>
        <v>237.11153125299143</v>
      </c>
    </row>
    <row r="831" spans="1:19" s="336" customFormat="1" x14ac:dyDescent="0.25">
      <c r="A831" s="331" t="s">
        <v>2936</v>
      </c>
      <c r="B831" s="332"/>
      <c r="C831" s="333" t="s">
        <v>727</v>
      </c>
      <c r="D831" s="320">
        <v>51.586008</v>
      </c>
      <c r="E831" s="320">
        <v>-1.8380000000000001E-2</v>
      </c>
      <c r="F831" s="453">
        <v>2</v>
      </c>
      <c r="G831" s="453">
        <v>3</v>
      </c>
      <c r="H831" s="321">
        <v>29.1</v>
      </c>
      <c r="I831" s="322">
        <f>SUM(H831/'Search &amp; Variables'!$E$32)</f>
        <v>2.91</v>
      </c>
      <c r="J831" s="322">
        <f t="shared" si="166"/>
        <v>5.82</v>
      </c>
      <c r="K831" s="322">
        <f t="shared" si="167"/>
        <v>0.64666666666666672</v>
      </c>
      <c r="L831" s="226">
        <f t="shared" si="168"/>
        <v>0</v>
      </c>
      <c r="M831" s="320"/>
      <c r="N831" s="334">
        <f>SUM(H831*'London template'!$J$30+'London template'!$J$34+'Postcodes tariff'!L831+'Search &amp; Variables'!$F$23)</f>
        <v>207.52450362863249</v>
      </c>
      <c r="O831" s="334">
        <f>SUM(H831*'London template'!$K$30+'London template'!$K$34+'Postcodes tariff'!L831+'Search &amp; Variables'!$F$23)</f>
        <v>219.1542402008547</v>
      </c>
      <c r="P831" s="334">
        <f>SUM(H831*'London template'!$L$30+'London template'!$L$34+'Postcodes tariff'!L831+'Search &amp; Variables'!$F$23)</f>
        <v>236.11764723641025</v>
      </c>
      <c r="Q831" s="335">
        <f>SUM(H831*'London template'!$M$30+'London template'!$M$34+'Postcodes tariff'!L831+'Search &amp; Variables'!$F$23)</f>
        <v>245.43724667863248</v>
      </c>
    </row>
    <row r="832" spans="1:19" s="336" customFormat="1" x14ac:dyDescent="0.25">
      <c r="A832" s="331" t="s">
        <v>2936</v>
      </c>
      <c r="B832" s="332" t="s">
        <v>3598</v>
      </c>
      <c r="C832" s="333" t="s">
        <v>728</v>
      </c>
      <c r="D832" s="320">
        <v>51.592584000000002</v>
      </c>
      <c r="E832" s="320">
        <v>2.5742999999999999E-2</v>
      </c>
      <c r="F832" s="453">
        <v>2</v>
      </c>
      <c r="G832" s="453">
        <v>3</v>
      </c>
      <c r="H832" s="321">
        <v>30.3</v>
      </c>
      <c r="I832" s="322">
        <f>SUM(H832/'Search &amp; Variables'!$E$32)</f>
        <v>3.0300000000000002</v>
      </c>
      <c r="J832" s="322">
        <f t="shared" si="166"/>
        <v>6.0600000000000005</v>
      </c>
      <c r="K832" s="322">
        <f t="shared" si="167"/>
        <v>0.67333333333333334</v>
      </c>
      <c r="L832" s="226">
        <f t="shared" si="168"/>
        <v>0</v>
      </c>
      <c r="M832" s="320"/>
      <c r="N832" s="334">
        <f>SUM(H832*'London template'!$J$30+'London template'!$J$34+'Postcodes tariff'!L832+'Search &amp; Variables'!$F$23)</f>
        <v>214.46938645427352</v>
      </c>
      <c r="O832" s="334">
        <f>SUM(H832*'London template'!$K$30+'London template'!$K$34+'Postcodes tariff'!L832+'Search &amp; Variables'!$F$23)</f>
        <v>226.52393389316239</v>
      </c>
      <c r="P832" s="334">
        <f>SUM(H832*'London template'!$L$30+'London template'!$L$34+'Postcodes tariff'!L832+'Search &amp; Variables'!$F$23)</f>
        <v>244.09673628871795</v>
      </c>
      <c r="Q832" s="335">
        <f>SUM(H832*'London template'!$M$30+'London template'!$M$34+'Postcodes tariff'!L832+'Search &amp; Variables'!$F$23)</f>
        <v>253.7629621042735</v>
      </c>
    </row>
    <row r="833" spans="1:17" s="336" customFormat="1" x14ac:dyDescent="0.25">
      <c r="A833" s="331" t="s">
        <v>2936</v>
      </c>
      <c r="B833" s="332"/>
      <c r="C833" s="333" t="s">
        <v>729</v>
      </c>
      <c r="D833" s="320">
        <v>51.508000000000003</v>
      </c>
      <c r="E833" s="320">
        <v>-5.8000000000000003E-2</v>
      </c>
      <c r="F833" s="453">
        <v>2</v>
      </c>
      <c r="G833" s="453">
        <v>3</v>
      </c>
      <c r="H833" s="321">
        <v>23</v>
      </c>
      <c r="I833" s="322">
        <f>SUM(H833/'Search &amp; Variables'!$E$32)</f>
        <v>2.2999999999999998</v>
      </c>
      <c r="J833" s="322">
        <f t="shared" si="166"/>
        <v>4.5999999999999996</v>
      </c>
      <c r="K833" s="322">
        <f t="shared" si="167"/>
        <v>0.51111111111111107</v>
      </c>
      <c r="L833" s="226">
        <f t="shared" si="168"/>
        <v>0</v>
      </c>
      <c r="M833" s="320"/>
      <c r="N833" s="334">
        <f>SUM(H833*'London template'!$J$30+'London template'!$J$34+'Postcodes tariff'!L833+'Search &amp; Variables'!$F$23)</f>
        <v>172.22134926495727</v>
      </c>
      <c r="O833" s="334">
        <f>SUM(H833*'London template'!$K$30+'London template'!$K$34+'Postcodes tariff'!L833+'Search &amp; Variables'!$F$23)</f>
        <v>181.6916305982906</v>
      </c>
      <c r="P833" s="334">
        <f>SUM(H833*'London template'!$L$30+'London template'!$L$34+'Postcodes tariff'!L833+'Search &amp; Variables'!$F$23)</f>
        <v>195.55727788717948</v>
      </c>
      <c r="Q833" s="335">
        <f>SUM(H833*'London template'!$M$30+'London template'!$M$34+'Postcodes tariff'!L833+'Search &amp; Variables'!$F$23)</f>
        <v>203.11485993162393</v>
      </c>
    </row>
    <row r="834" spans="1:17" s="336" customFormat="1" x14ac:dyDescent="0.25">
      <c r="A834" s="331" t="s">
        <v>2936</v>
      </c>
      <c r="B834" s="332"/>
      <c r="C834" s="333" t="s">
        <v>730</v>
      </c>
      <c r="D834" s="320">
        <v>51.529446999999998</v>
      </c>
      <c r="E834" s="320">
        <v>-6.0197000000000001E-2</v>
      </c>
      <c r="F834" s="453">
        <v>2</v>
      </c>
      <c r="G834" s="453">
        <v>3</v>
      </c>
      <c r="H834" s="321">
        <v>22.1</v>
      </c>
      <c r="I834" s="322">
        <f>SUM(H834/'Search &amp; Variables'!$E$32)</f>
        <v>2.21</v>
      </c>
      <c r="J834" s="322">
        <f t="shared" si="166"/>
        <v>4.42</v>
      </c>
      <c r="K834" s="322">
        <f t="shared" si="167"/>
        <v>0.49111111111111111</v>
      </c>
      <c r="L834" s="226">
        <f t="shared" si="168"/>
        <v>0</v>
      </c>
      <c r="M834" s="320"/>
      <c r="N834" s="334">
        <f>SUM(H834*'London template'!$J$30+'London template'!$J$34+'Postcodes tariff'!L834+'Search &amp; Variables'!$F$23)</f>
        <v>167.01268714572649</v>
      </c>
      <c r="O834" s="334">
        <f>SUM(H834*'London template'!$K$30+'London template'!$K$34+'Postcodes tariff'!L834+'Search &amp; Variables'!$F$23)</f>
        <v>176.16436032905983</v>
      </c>
      <c r="P834" s="334">
        <f>SUM(H834*'London template'!$L$30+'London template'!$L$34+'Postcodes tariff'!L834+'Search &amp; Variables'!$F$23)</f>
        <v>189.57296109794871</v>
      </c>
      <c r="Q834" s="335">
        <f>SUM(H834*'London template'!$M$30+'London template'!$M$34+'Postcodes tariff'!L834+'Search &amp; Variables'!$F$23)</f>
        <v>196.87057336239317</v>
      </c>
    </row>
    <row r="835" spans="1:17" s="336" customFormat="1" x14ac:dyDescent="0.25">
      <c r="A835" s="331" t="s">
        <v>2936</v>
      </c>
      <c r="B835" s="332"/>
      <c r="C835" s="333" t="s">
        <v>731</v>
      </c>
      <c r="D835" s="320">
        <v>51.528804999999998</v>
      </c>
      <c r="E835" s="320">
        <v>-2.2752999999999999E-2</v>
      </c>
      <c r="F835" s="453">
        <v>2</v>
      </c>
      <c r="G835" s="453">
        <v>3</v>
      </c>
      <c r="H835" s="321">
        <v>24.1</v>
      </c>
      <c r="I835" s="322">
        <f>SUM(H835/'Search &amp; Variables'!$E$32)</f>
        <v>2.41</v>
      </c>
      <c r="J835" s="322">
        <f t="shared" si="166"/>
        <v>4.82</v>
      </c>
      <c r="K835" s="322">
        <f t="shared" si="167"/>
        <v>0.53555555555555556</v>
      </c>
      <c r="L835" s="226">
        <f t="shared" si="168"/>
        <v>0</v>
      </c>
      <c r="M835" s="320"/>
      <c r="N835" s="334">
        <f>SUM(H835*'London template'!$J$30+'London template'!$J$34+'Postcodes tariff'!L835+'Search &amp; Variables'!$F$23)</f>
        <v>178.58749185512821</v>
      </c>
      <c r="O835" s="334">
        <f>SUM(H835*'London template'!$K$30+'London template'!$K$34+'Postcodes tariff'!L835+'Search &amp; Variables'!$F$23)</f>
        <v>188.44718314957265</v>
      </c>
      <c r="P835" s="334">
        <f>SUM(H835*'London template'!$L$30+'London template'!$L$34+'Postcodes tariff'!L835+'Search &amp; Variables'!$F$23)</f>
        <v>202.87144285179488</v>
      </c>
      <c r="Q835" s="335">
        <f>SUM(H835*'London template'!$M$30+'London template'!$M$34+'Postcodes tariff'!L835+'Search &amp; Variables'!$F$23)</f>
        <v>210.74676573846153</v>
      </c>
    </row>
    <row r="836" spans="1:17" s="336" customFormat="1" x14ac:dyDescent="0.25">
      <c r="A836" s="331" t="s">
        <v>2937</v>
      </c>
      <c r="B836" s="332"/>
      <c r="C836" s="333" t="s">
        <v>732</v>
      </c>
      <c r="D836" s="320">
        <v>51.634048</v>
      </c>
      <c r="E836" s="320">
        <v>-5.8859999999999997E-3</v>
      </c>
      <c r="F836" s="453">
        <v>2</v>
      </c>
      <c r="G836" s="453">
        <v>3</v>
      </c>
      <c r="H836" s="321">
        <v>29.2</v>
      </c>
      <c r="I836" s="322">
        <f>SUM(H836/'Search &amp; Variables'!$E$32)</f>
        <v>2.92</v>
      </c>
      <c r="J836" s="322">
        <f t="shared" si="166"/>
        <v>5.84</v>
      </c>
      <c r="K836" s="322">
        <f t="shared" si="167"/>
        <v>0.64888888888888885</v>
      </c>
      <c r="L836" s="226">
        <f t="shared" si="168"/>
        <v>0</v>
      </c>
      <c r="M836" s="320"/>
      <c r="N836" s="334">
        <f>SUM(H836*'London template'!$J$30+'London template'!$J$34+'Postcodes tariff'!L836+'Search &amp; Variables'!$F$23)</f>
        <v>208.10324386410255</v>
      </c>
      <c r="O836" s="334">
        <f>SUM(H836*'London template'!$K$30+'London template'!$K$34+'Postcodes tariff'!L836+'Search &amp; Variables'!$F$23)</f>
        <v>219.76838134188034</v>
      </c>
      <c r="P836" s="334">
        <f>SUM(H836*'London template'!$L$30+'London template'!$L$34+'Postcodes tariff'!L836+'Search &amp; Variables'!$F$23)</f>
        <v>236.78257132410255</v>
      </c>
      <c r="Q836" s="335">
        <f>SUM(H836*'London template'!$M$30+'London template'!$M$34+'Postcodes tariff'!L836+'Search &amp; Variables'!$F$23)</f>
        <v>246.13105629743589</v>
      </c>
    </row>
    <row r="837" spans="1:17" s="336" customFormat="1" x14ac:dyDescent="0.25">
      <c r="A837" s="331" t="s">
        <v>2936</v>
      </c>
      <c r="B837" s="332"/>
      <c r="C837" s="333" t="s">
        <v>733</v>
      </c>
      <c r="D837" s="320">
        <v>51.56232</v>
      </c>
      <c r="E837" s="320">
        <v>-5.2915999999999998E-2</v>
      </c>
      <c r="F837" s="453">
        <v>2</v>
      </c>
      <c r="G837" s="453">
        <v>3</v>
      </c>
      <c r="H837" s="321">
        <v>23.5</v>
      </c>
      <c r="I837" s="322">
        <f>SUM(H837/'Search &amp; Variables'!$E$32)</f>
        <v>2.35</v>
      </c>
      <c r="J837" s="322">
        <f t="shared" si="166"/>
        <v>4.7</v>
      </c>
      <c r="K837" s="322">
        <f t="shared" si="167"/>
        <v>0.52222222222222225</v>
      </c>
      <c r="L837" s="226">
        <f t="shared" si="168"/>
        <v>0</v>
      </c>
      <c r="M837" s="320"/>
      <c r="N837" s="334">
        <f>SUM(H837*'London template'!$J$30+'London template'!$J$34+'Postcodes tariff'!L837+'Search &amp; Variables'!$F$23)</f>
        <v>175.11505044230771</v>
      </c>
      <c r="O837" s="334">
        <f>SUM(H837*'London template'!$K$30+'London template'!$K$34+'Postcodes tariff'!L837+'Search &amp; Variables'!$F$23)</f>
        <v>184.76233630341881</v>
      </c>
      <c r="P837" s="334">
        <f>SUM(H837*'London template'!$L$30+'London template'!$L$34+'Postcodes tariff'!L837+'Search &amp; Variables'!$F$23)</f>
        <v>198.881898325641</v>
      </c>
      <c r="Q837" s="335">
        <f>SUM(H837*'London template'!$M$30+'London template'!$M$34+'Postcodes tariff'!L837+'Search &amp; Variables'!$F$23)</f>
        <v>206.58390802564102</v>
      </c>
    </row>
    <row r="838" spans="1:17" s="336" customFormat="1" x14ac:dyDescent="0.25">
      <c r="A838" s="331" t="s">
        <v>2936</v>
      </c>
      <c r="B838" s="332"/>
      <c r="C838" s="333" t="s">
        <v>734</v>
      </c>
      <c r="D838" s="320">
        <v>51.525506999999998</v>
      </c>
      <c r="E838" s="320">
        <v>5.7241E-2</v>
      </c>
      <c r="F838" s="453">
        <v>2</v>
      </c>
      <c r="G838" s="453">
        <v>3</v>
      </c>
      <c r="H838" s="321">
        <v>27.9</v>
      </c>
      <c r="I838" s="322">
        <f>SUM(H838/'Search &amp; Variables'!$E$32)</f>
        <v>2.79</v>
      </c>
      <c r="J838" s="322">
        <f t="shared" si="166"/>
        <v>5.58</v>
      </c>
      <c r="K838" s="322">
        <f t="shared" si="167"/>
        <v>0.62</v>
      </c>
      <c r="L838" s="226">
        <f t="shared" si="168"/>
        <v>0</v>
      </c>
      <c r="M838" s="320"/>
      <c r="N838" s="334">
        <f>SUM(H838*'London template'!$J$30+'London template'!$J$34+'Postcodes tariff'!L838+'Search &amp; Variables'!$F$23)</f>
        <v>200.57962080299146</v>
      </c>
      <c r="O838" s="334">
        <f>SUM(H838*'London template'!$K$30+'London template'!$K$34+'Postcodes tariff'!L838+'Search &amp; Variables'!$F$23)</f>
        <v>211.78454650854701</v>
      </c>
      <c r="P838" s="334">
        <f>SUM(H838*'London template'!$L$30+'London template'!$L$34+'Postcodes tariff'!L838+'Search &amp; Variables'!$F$23)</f>
        <v>228.13855818410255</v>
      </c>
      <c r="Q838" s="335">
        <f>SUM(H838*'London template'!$M$30+'London template'!$M$34+'Postcodes tariff'!L838+'Search &amp; Variables'!$F$23)</f>
        <v>237.11153125299143</v>
      </c>
    </row>
    <row r="839" spans="1:17" s="336" customFormat="1" x14ac:dyDescent="0.25">
      <c r="A839" s="331" t="s">
        <v>2936</v>
      </c>
      <c r="B839" s="332"/>
      <c r="C839" s="333" t="s">
        <v>735</v>
      </c>
      <c r="D839" s="320">
        <v>51.547207999999998</v>
      </c>
      <c r="E839" s="320">
        <v>2.7899E-2</v>
      </c>
      <c r="F839" s="453">
        <v>2</v>
      </c>
      <c r="G839" s="453">
        <v>3</v>
      </c>
      <c r="H839" s="321">
        <v>27.3</v>
      </c>
      <c r="I839" s="322">
        <f>SUM(H839/'Search &amp; Variables'!$E$32)</f>
        <v>2.73</v>
      </c>
      <c r="J839" s="322">
        <f t="shared" si="166"/>
        <v>5.46</v>
      </c>
      <c r="K839" s="322">
        <f t="shared" si="167"/>
        <v>0.60666666666666669</v>
      </c>
      <c r="L839" s="226">
        <f t="shared" si="168"/>
        <v>0</v>
      </c>
      <c r="M839" s="320"/>
      <c r="N839" s="334">
        <f>SUM(H839*'London template'!$J$30+'London template'!$J$34+'Postcodes tariff'!L839+'Search &amp; Variables'!$F$23)</f>
        <v>197.10717939017096</v>
      </c>
      <c r="O839" s="334">
        <f>SUM(H839*'London template'!$K$30+'London template'!$K$34+'Postcodes tariff'!L839+'Search &amp; Variables'!$F$23)</f>
        <v>208.09969966239316</v>
      </c>
      <c r="P839" s="334">
        <f>SUM(H839*'London template'!$L$30+'London template'!$L$34+'Postcodes tariff'!L839+'Search &amp; Variables'!$F$23)</f>
        <v>224.1490136579487</v>
      </c>
      <c r="Q839" s="335">
        <f>SUM(H839*'London template'!$M$30+'London template'!$M$34+'Postcodes tariff'!L839+'Search &amp; Variables'!$F$23)</f>
        <v>232.94867354017094</v>
      </c>
    </row>
    <row r="840" spans="1:17" s="336" customFormat="1" x14ac:dyDescent="0.25">
      <c r="A840" s="331" t="s">
        <v>2936</v>
      </c>
      <c r="B840" s="332"/>
      <c r="C840" s="333" t="s">
        <v>736</v>
      </c>
      <c r="D840" s="320">
        <v>51.543908000000002</v>
      </c>
      <c r="E840" s="320">
        <v>-6.6085000000000005E-2</v>
      </c>
      <c r="F840" s="453">
        <v>2</v>
      </c>
      <c r="G840" s="453">
        <v>3</v>
      </c>
      <c r="H840" s="321">
        <v>22.2</v>
      </c>
      <c r="I840" s="322">
        <f>SUM(H840/'Search &amp; Variables'!$E$32)</f>
        <v>2.2199999999999998</v>
      </c>
      <c r="J840" s="322">
        <f t="shared" si="166"/>
        <v>4.4399999999999995</v>
      </c>
      <c r="K840" s="322">
        <f t="shared" si="167"/>
        <v>0.49333333333333329</v>
      </c>
      <c r="L840" s="226">
        <f t="shared" si="168"/>
        <v>0</v>
      </c>
      <c r="M840" s="320"/>
      <c r="N840" s="334">
        <f>SUM(H840*'London template'!$J$30+'London template'!$J$34+'Postcodes tariff'!L840+'Search &amp; Variables'!$F$23)</f>
        <v>167.59142738119658</v>
      </c>
      <c r="O840" s="334">
        <f>SUM(H840*'London template'!$K$30+'London template'!$K$34+'Postcodes tariff'!L840+'Search &amp; Variables'!$F$23)</f>
        <v>176.77850147008547</v>
      </c>
      <c r="P840" s="334">
        <f>SUM(H840*'London template'!$L$30+'London template'!$L$34+'Postcodes tariff'!L840+'Search &amp; Variables'!$F$23)</f>
        <v>190.23788518564101</v>
      </c>
      <c r="Q840" s="335">
        <f>SUM(H840*'London template'!$M$30+'London template'!$M$34+'Postcodes tariff'!L840+'Search &amp; Variables'!$F$23)</f>
        <v>197.56438298119656</v>
      </c>
    </row>
    <row r="841" spans="1:17" s="336" customFormat="1" x14ac:dyDescent="0.25">
      <c r="A841" s="331" t="s">
        <v>2936</v>
      </c>
      <c r="B841" s="332"/>
      <c r="C841" s="333" t="s">
        <v>737</v>
      </c>
      <c r="D841" s="333">
        <v>51.543914999999998</v>
      </c>
      <c r="E841" s="333">
        <v>-4.1110000000000001E-2</v>
      </c>
      <c r="F841" s="469">
        <v>2</v>
      </c>
      <c r="G841" s="469">
        <v>3</v>
      </c>
      <c r="H841" s="337">
        <v>24.2</v>
      </c>
      <c r="I841" s="338">
        <f>SUM(H841/'Search &amp; Variables'!$E$32)</f>
        <v>2.42</v>
      </c>
      <c r="J841" s="338">
        <f t="shared" si="166"/>
        <v>4.84</v>
      </c>
      <c r="K841" s="338">
        <f t="shared" si="167"/>
        <v>0.5377777777777778</v>
      </c>
      <c r="L841" s="339">
        <f t="shared" si="168"/>
        <v>0</v>
      </c>
      <c r="M841" s="333"/>
      <c r="N841" s="340">
        <f>SUM(H841*'London template'!$J$30+'London template'!$J$34+'Postcodes tariff'!L841+'Search &amp; Variables'!$F$23)</f>
        <v>179.1662320905983</v>
      </c>
      <c r="O841" s="340">
        <f>SUM(H841*'London template'!$K$30+'London template'!$K$34+'Postcodes tariff'!L841+'Search &amp; Variables'!$F$23)</f>
        <v>189.06132429059829</v>
      </c>
      <c r="P841" s="340">
        <f>SUM(H841*'London template'!$L$30+'London template'!$L$34+'Postcodes tariff'!L841+'Search &amp; Variables'!$F$23)</f>
        <v>203.53636693948715</v>
      </c>
      <c r="Q841" s="341">
        <f>SUM(H841*'London template'!$M$30+'London template'!$M$34+'Postcodes tariff'!L841+'Search &amp; Variables'!$F$23)</f>
        <v>211.44057535726495</v>
      </c>
    </row>
    <row r="842" spans="1:17" s="336" customFormat="1" x14ac:dyDescent="0.25">
      <c r="A842" s="331"/>
      <c r="B842" s="332"/>
      <c r="C842" s="333"/>
      <c r="D842" s="333"/>
      <c r="E842" s="333"/>
      <c r="F842" s="469"/>
      <c r="G842" s="469"/>
      <c r="H842" s="337"/>
      <c r="I842" s="338"/>
      <c r="J842" s="338"/>
      <c r="K842" s="338"/>
      <c r="L842" s="339"/>
      <c r="M842" s="333"/>
      <c r="N842" s="340"/>
      <c r="O842" s="340"/>
      <c r="P842" s="340"/>
      <c r="Q842" s="341"/>
    </row>
    <row r="843" spans="1:17" s="330" customFormat="1" ht="16.5" thickBot="1" x14ac:dyDescent="0.3">
      <c r="A843" s="342" t="s">
        <v>2970</v>
      </c>
      <c r="B843" s="343"/>
      <c r="C843" s="343"/>
      <c r="D843" s="343"/>
      <c r="E843" s="343"/>
      <c r="F843" s="470"/>
      <c r="G843" s="470"/>
      <c r="H843" s="344">
        <f>AVERAGE(H823:H842)</f>
        <v>26.305263157894739</v>
      </c>
      <c r="I843" s="344">
        <f>AVERAGE(I823:I842)</f>
        <v>2.6305263157894734</v>
      </c>
      <c r="J843" s="344">
        <f>AVERAGE(J823:J842)</f>
        <v>5.2610526315789468</v>
      </c>
      <c r="K843" s="344">
        <f>AVERAGE(K823:K842)</f>
        <v>0.58456140350877206</v>
      </c>
      <c r="L843" s="345"/>
      <c r="M843" s="343"/>
      <c r="N843" s="346">
        <f>AVERAGE(N823:N841)</f>
        <v>191.35023704786326</v>
      </c>
      <c r="O843" s="346">
        <f>AVERAGE(O823:O841)</f>
        <v>201.99061147008547</v>
      </c>
      <c r="P843" s="346">
        <f>AVERAGE(P823:P841)</f>
        <v>217.53476878564106</v>
      </c>
      <c r="Q843" s="347">
        <f>AVERAGE(Q823:Q841)</f>
        <v>226.04709364786322</v>
      </c>
    </row>
    <row r="844" spans="1:17" s="336" customFormat="1" ht="16.5" thickBot="1" x14ac:dyDescent="0.3">
      <c r="A844" s="330"/>
      <c r="B844" s="330"/>
      <c r="F844" s="471"/>
      <c r="G844" s="471"/>
      <c r="H844" s="348"/>
      <c r="I844" s="349"/>
      <c r="J844" s="349"/>
      <c r="K844" s="349"/>
      <c r="L844" s="262"/>
      <c r="N844" s="350"/>
      <c r="O844" s="350"/>
      <c r="P844" s="350"/>
      <c r="Q844" s="350"/>
    </row>
    <row r="845" spans="1:17" s="330" customFormat="1" x14ac:dyDescent="0.25">
      <c r="A845" s="323" t="s">
        <v>2938</v>
      </c>
      <c r="B845" s="324" t="s">
        <v>3530</v>
      </c>
      <c r="C845" s="324" t="s">
        <v>738</v>
      </c>
      <c r="D845" s="324">
        <v>51.524160000000002</v>
      </c>
      <c r="E845" s="324">
        <v>-9.6176999999999999E-2</v>
      </c>
      <c r="F845" s="468">
        <v>2</v>
      </c>
      <c r="G845" s="468">
        <v>3</v>
      </c>
      <c r="H845" s="325">
        <v>20.6</v>
      </c>
      <c r="I845" s="326">
        <f>SUM(H845/'Search &amp; Variables'!$E$32)</f>
        <v>2.06</v>
      </c>
      <c r="J845" s="326">
        <f t="shared" ref="J845:J846" si="169">SUM(I845*2)</f>
        <v>4.12</v>
      </c>
      <c r="K845" s="326">
        <f t="shared" ref="K845:K846" si="170">SUM(J845/9)</f>
        <v>0.45777777777777778</v>
      </c>
      <c r="L845" s="327">
        <f t="shared" ref="L845:L846" si="171">IF(J845 &gt; 12,110,0)</f>
        <v>0</v>
      </c>
      <c r="M845" s="324"/>
      <c r="N845" s="328">
        <f>SUM(H845*'London template'!$J$30+'London template'!$J$34+'Postcodes tariff'!L845+'Search &amp; Variables'!$F$23)</f>
        <v>158.33158361367521</v>
      </c>
      <c r="O845" s="328">
        <f>SUM(H845*'London template'!$K$30+'London template'!$K$34+'Postcodes tariff'!L845+'Search &amp; Variables'!$F$23)</f>
        <v>166.95224321367522</v>
      </c>
      <c r="P845" s="328">
        <f>SUM(H845*'London template'!$L$30+'London template'!$L$34+'Postcodes tariff'!L845+'Search &amp; Variables'!$F$23)</f>
        <v>179.59909978256411</v>
      </c>
      <c r="Q845" s="329">
        <f>SUM(H845*'London template'!$M$30+'London template'!$M$34+'Postcodes tariff'!L845+'Search &amp; Variables'!$F$23)</f>
        <v>186.46342908034188</v>
      </c>
    </row>
    <row r="846" spans="1:17" s="336" customFormat="1" x14ac:dyDescent="0.25">
      <c r="A846" s="331" t="s">
        <v>2938</v>
      </c>
      <c r="B846" s="332"/>
      <c r="C846" s="333" t="s">
        <v>739</v>
      </c>
      <c r="D846" s="320">
        <v>51.52</v>
      </c>
      <c r="E846" s="320">
        <v>-0.10299999999999999</v>
      </c>
      <c r="F846" s="453">
        <v>2</v>
      </c>
      <c r="G846" s="453">
        <v>3</v>
      </c>
      <c r="H846" s="321">
        <v>20.6</v>
      </c>
      <c r="I846" s="322">
        <f>SUM(H846/'Search &amp; Variables'!$E$32)</f>
        <v>2.06</v>
      </c>
      <c r="J846" s="322">
        <f t="shared" si="169"/>
        <v>4.12</v>
      </c>
      <c r="K846" s="322">
        <f t="shared" si="170"/>
        <v>0.45777777777777778</v>
      </c>
      <c r="L846" s="226">
        <f t="shared" si="171"/>
        <v>0</v>
      </c>
      <c r="M846" s="320"/>
      <c r="N846" s="334">
        <f>SUM(H846*'London template'!$J$30+'London template'!$J$34+'Postcodes tariff'!L846+'Search &amp; Variables'!$F$23)</f>
        <v>158.33158361367521</v>
      </c>
      <c r="O846" s="334">
        <f>SUM(H846*'London template'!$K$30+'London template'!$K$34+'Postcodes tariff'!L846+'Search &amp; Variables'!$F$23)</f>
        <v>166.95224321367522</v>
      </c>
      <c r="P846" s="334">
        <f>SUM(H846*'London template'!$L$30+'London template'!$L$34+'Postcodes tariff'!L846+'Search &amp; Variables'!$F$23)</f>
        <v>179.59909978256411</v>
      </c>
      <c r="Q846" s="335">
        <f>SUM(H846*'London template'!$M$30+'London template'!$M$34+'Postcodes tariff'!L846+'Search &amp; Variables'!$F$23)</f>
        <v>186.46342908034188</v>
      </c>
    </row>
    <row r="847" spans="1:17" s="336" customFormat="1" x14ac:dyDescent="0.25">
      <c r="A847" s="331" t="s">
        <v>2938</v>
      </c>
      <c r="B847" s="332"/>
      <c r="C847" s="333" t="s">
        <v>740</v>
      </c>
      <c r="D847" s="320">
        <v>51.520873999999999</v>
      </c>
      <c r="E847" s="320">
        <v>-0.10498300000000001</v>
      </c>
      <c r="F847" s="453">
        <v>2</v>
      </c>
      <c r="G847" s="453">
        <v>3</v>
      </c>
      <c r="H847" s="321">
        <v>20.6</v>
      </c>
      <c r="I847" s="322">
        <f>SUM(H847/'Search &amp; Variables'!$E$32)</f>
        <v>2.06</v>
      </c>
      <c r="J847" s="322">
        <f t="shared" ref="J847:J872" si="172">SUM(I847*2)</f>
        <v>4.12</v>
      </c>
      <c r="K847" s="322">
        <f t="shared" ref="K847:K872" si="173">SUM(J847/9)</f>
        <v>0.45777777777777778</v>
      </c>
      <c r="L847" s="226">
        <f t="shared" ref="L847:L872" si="174">IF(J847 &gt; 12,110,0)</f>
        <v>0</v>
      </c>
      <c r="M847" s="320"/>
      <c r="N847" s="334">
        <f>SUM(H847*'London template'!$J$30+'London template'!$J$34+'Postcodes tariff'!L847+'Search &amp; Variables'!$F$23)</f>
        <v>158.33158361367521</v>
      </c>
      <c r="O847" s="334">
        <f>SUM(H847*'London template'!$K$30+'London template'!$K$34+'Postcodes tariff'!L847+'Search &amp; Variables'!$F$23)</f>
        <v>166.95224321367522</v>
      </c>
      <c r="P847" s="334">
        <f>SUM(H847*'London template'!$L$30+'London template'!$L$34+'Postcodes tariff'!L847+'Search &amp; Variables'!$F$23)</f>
        <v>179.59909978256411</v>
      </c>
      <c r="Q847" s="335">
        <f>SUM(H847*'London template'!$M$30+'London template'!$M$34+'Postcodes tariff'!L847+'Search &amp; Variables'!$F$23)</f>
        <v>186.46342908034188</v>
      </c>
    </row>
    <row r="848" spans="1:17" s="336" customFormat="1" x14ac:dyDescent="0.25">
      <c r="A848" s="331" t="s">
        <v>2938</v>
      </c>
      <c r="B848" s="332"/>
      <c r="C848" s="333" t="s">
        <v>741</v>
      </c>
      <c r="D848" s="320">
        <v>51.52</v>
      </c>
      <c r="E848" s="320">
        <v>-0.108</v>
      </c>
      <c r="F848" s="453">
        <v>2</v>
      </c>
      <c r="G848" s="453">
        <v>3</v>
      </c>
      <c r="H848" s="321">
        <v>20.6</v>
      </c>
      <c r="I848" s="322">
        <f>SUM(H848/'Search &amp; Variables'!$E$32)</f>
        <v>2.06</v>
      </c>
      <c r="J848" s="322">
        <f t="shared" si="172"/>
        <v>4.12</v>
      </c>
      <c r="K848" s="322">
        <f t="shared" si="173"/>
        <v>0.45777777777777778</v>
      </c>
      <c r="L848" s="226">
        <f t="shared" si="174"/>
        <v>0</v>
      </c>
      <c r="M848" s="320"/>
      <c r="N848" s="334">
        <f>SUM(H848*'London template'!$J$30+'London template'!$J$34+'Postcodes tariff'!L848+'Search &amp; Variables'!$F$23)</f>
        <v>158.33158361367521</v>
      </c>
      <c r="O848" s="334">
        <f>SUM(H848*'London template'!$K$30+'London template'!$K$34+'Postcodes tariff'!L848+'Search &amp; Variables'!$F$23)</f>
        <v>166.95224321367522</v>
      </c>
      <c r="P848" s="334">
        <f>SUM(H848*'London template'!$L$30+'London template'!$L$34+'Postcodes tariff'!L848+'Search &amp; Variables'!$F$23)</f>
        <v>179.59909978256411</v>
      </c>
      <c r="Q848" s="335">
        <f>SUM(H848*'London template'!$M$30+'London template'!$M$34+'Postcodes tariff'!L848+'Search &amp; Variables'!$F$23)</f>
        <v>186.46342908034188</v>
      </c>
    </row>
    <row r="849" spans="1:17" s="336" customFormat="1" x14ac:dyDescent="0.25">
      <c r="A849" s="331" t="s">
        <v>2938</v>
      </c>
      <c r="B849" s="332"/>
      <c r="C849" s="333" t="s">
        <v>742</v>
      </c>
      <c r="D849" s="320">
        <v>51.525471000000003</v>
      </c>
      <c r="E849" s="320">
        <v>-0.107929</v>
      </c>
      <c r="F849" s="453">
        <v>2</v>
      </c>
      <c r="G849" s="453">
        <v>3</v>
      </c>
      <c r="H849" s="321">
        <v>20.6</v>
      </c>
      <c r="I849" s="322">
        <f>SUM(H849/'Search &amp; Variables'!$E$32)</f>
        <v>2.06</v>
      </c>
      <c r="J849" s="322">
        <f t="shared" si="172"/>
        <v>4.12</v>
      </c>
      <c r="K849" s="322">
        <f t="shared" si="173"/>
        <v>0.45777777777777778</v>
      </c>
      <c r="L849" s="226">
        <f t="shared" si="174"/>
        <v>0</v>
      </c>
      <c r="M849" s="320"/>
      <c r="N849" s="334">
        <f>SUM(H849*'London template'!$J$30+'London template'!$J$34+'Postcodes tariff'!L849+'Search &amp; Variables'!$F$23)</f>
        <v>158.33158361367521</v>
      </c>
      <c r="O849" s="334">
        <f>SUM(H849*'London template'!$K$30+'London template'!$K$34+'Postcodes tariff'!L849+'Search &amp; Variables'!$F$23)</f>
        <v>166.95224321367522</v>
      </c>
      <c r="P849" s="334">
        <f>SUM(H849*'London template'!$L$30+'London template'!$L$34+'Postcodes tariff'!L849+'Search &amp; Variables'!$F$23)</f>
        <v>179.59909978256411</v>
      </c>
      <c r="Q849" s="335">
        <f>SUM(H849*'London template'!$M$30+'London template'!$M$34+'Postcodes tariff'!L849+'Search &amp; Variables'!$F$23)</f>
        <v>186.46342908034188</v>
      </c>
    </row>
    <row r="850" spans="1:17" s="336" customFormat="1" x14ac:dyDescent="0.25">
      <c r="A850" s="331" t="s">
        <v>2938</v>
      </c>
      <c r="B850" s="332"/>
      <c r="C850" s="333" t="s">
        <v>743</v>
      </c>
      <c r="D850" s="320">
        <v>51.527448</v>
      </c>
      <c r="E850" s="320">
        <v>-9.5441999999999999E-2</v>
      </c>
      <c r="F850" s="453">
        <v>2</v>
      </c>
      <c r="G850" s="453">
        <v>3</v>
      </c>
      <c r="H850" s="321">
        <v>20.6</v>
      </c>
      <c r="I850" s="322">
        <f>SUM(H850/'Search &amp; Variables'!$E$32)</f>
        <v>2.06</v>
      </c>
      <c r="J850" s="322">
        <f t="shared" si="172"/>
        <v>4.12</v>
      </c>
      <c r="K850" s="322">
        <f t="shared" si="173"/>
        <v>0.45777777777777778</v>
      </c>
      <c r="L850" s="226">
        <f t="shared" si="174"/>
        <v>0</v>
      </c>
      <c r="M850" s="320"/>
      <c r="N850" s="334">
        <f>SUM(H850*'London template'!$J$30+'London template'!$J$34+'Postcodes tariff'!L850+'Search &amp; Variables'!$F$23)</f>
        <v>158.33158361367521</v>
      </c>
      <c r="O850" s="334">
        <f>SUM(H850*'London template'!$K$30+'London template'!$K$34+'Postcodes tariff'!L850+'Search &amp; Variables'!$F$23)</f>
        <v>166.95224321367522</v>
      </c>
      <c r="P850" s="334">
        <f>SUM(H850*'London template'!$L$30+'London template'!$L$34+'Postcodes tariff'!L850+'Search &amp; Variables'!$F$23)</f>
        <v>179.59909978256411</v>
      </c>
      <c r="Q850" s="335">
        <f>SUM(H850*'London template'!$M$30+'London template'!$M$34+'Postcodes tariff'!L850+'Search &amp; Variables'!$F$23)</f>
        <v>186.46342908034188</v>
      </c>
    </row>
    <row r="851" spans="1:17" s="336" customFormat="1" x14ac:dyDescent="0.25">
      <c r="A851" s="331" t="s">
        <v>2938</v>
      </c>
      <c r="B851" s="332"/>
      <c r="C851" s="333" t="s">
        <v>744</v>
      </c>
      <c r="D851" s="320">
        <v>51.523000000000003</v>
      </c>
      <c r="E851" s="320">
        <v>-9.2999999999999999E-2</v>
      </c>
      <c r="F851" s="453">
        <v>2</v>
      </c>
      <c r="G851" s="453">
        <v>3</v>
      </c>
      <c r="H851" s="321">
        <v>20.6</v>
      </c>
      <c r="I851" s="322">
        <f>SUM(H851/'Search &amp; Variables'!$E$32)</f>
        <v>2.06</v>
      </c>
      <c r="J851" s="322">
        <f t="shared" si="172"/>
        <v>4.12</v>
      </c>
      <c r="K851" s="322">
        <f t="shared" si="173"/>
        <v>0.45777777777777778</v>
      </c>
      <c r="L851" s="226">
        <f t="shared" si="174"/>
        <v>0</v>
      </c>
      <c r="M851" s="320"/>
      <c r="N851" s="334">
        <f>SUM(H851*'London template'!$J$30+'London template'!$J$34+'Postcodes tariff'!L851+'Search &amp; Variables'!$F$23)</f>
        <v>158.33158361367521</v>
      </c>
      <c r="O851" s="334">
        <f>SUM(H851*'London template'!$K$30+'London template'!$K$34+'Postcodes tariff'!L851+'Search &amp; Variables'!$F$23)</f>
        <v>166.95224321367522</v>
      </c>
      <c r="P851" s="334">
        <f>SUM(H851*'London template'!$L$30+'London template'!$L$34+'Postcodes tariff'!L851+'Search &amp; Variables'!$F$23)</f>
        <v>179.59909978256411</v>
      </c>
      <c r="Q851" s="335">
        <f>SUM(H851*'London template'!$M$30+'London template'!$M$34+'Postcodes tariff'!L851+'Search &amp; Variables'!$F$23)</f>
        <v>186.46342908034188</v>
      </c>
    </row>
    <row r="852" spans="1:17" s="336" customFormat="1" x14ac:dyDescent="0.25">
      <c r="A852" s="331" t="s">
        <v>2938</v>
      </c>
      <c r="B852" s="332"/>
      <c r="C852" s="333" t="s">
        <v>745</v>
      </c>
      <c r="D852" s="320">
        <v>51.520232</v>
      </c>
      <c r="E852" s="320">
        <v>-9.4690999999999997E-2</v>
      </c>
      <c r="F852" s="453">
        <v>2</v>
      </c>
      <c r="G852" s="453">
        <v>3</v>
      </c>
      <c r="H852" s="321">
        <v>21.2</v>
      </c>
      <c r="I852" s="322">
        <f>SUM(H852/'Search &amp; Variables'!$E$32)</f>
        <v>2.12</v>
      </c>
      <c r="J852" s="322">
        <f t="shared" si="172"/>
        <v>4.24</v>
      </c>
      <c r="K852" s="322">
        <f t="shared" si="173"/>
        <v>0.47111111111111115</v>
      </c>
      <c r="L852" s="226">
        <f t="shared" si="174"/>
        <v>0</v>
      </c>
      <c r="M852" s="320"/>
      <c r="N852" s="334">
        <f>SUM(H852*'London template'!$J$30+'London template'!$J$34+'Postcodes tariff'!L852+'Search &amp; Variables'!$F$23)</f>
        <v>161.80402502649571</v>
      </c>
      <c r="O852" s="334">
        <f>SUM(H852*'London template'!$K$30+'London template'!$K$34+'Postcodes tariff'!L852+'Search &amp; Variables'!$F$23)</f>
        <v>170.63709005982906</v>
      </c>
      <c r="P852" s="334">
        <f>SUM(H852*'London template'!$L$30+'London template'!$L$34+'Postcodes tariff'!L852+'Search &amp; Variables'!$F$23)</f>
        <v>183.58864430871793</v>
      </c>
      <c r="Q852" s="335">
        <f>SUM(H852*'London template'!$M$30+'London template'!$M$34+'Postcodes tariff'!L852+'Search &amp; Variables'!$F$23)</f>
        <v>190.62628679316239</v>
      </c>
    </row>
    <row r="853" spans="1:17" s="336" customFormat="1" x14ac:dyDescent="0.25">
      <c r="A853" s="331" t="s">
        <v>2938</v>
      </c>
      <c r="B853" s="332" t="s">
        <v>3508</v>
      </c>
      <c r="C853" s="333" t="s">
        <v>746</v>
      </c>
      <c r="D853" s="320">
        <v>51.523000000000003</v>
      </c>
      <c r="E853" s="320">
        <v>-8.5000000000000006E-2</v>
      </c>
      <c r="F853" s="453">
        <v>2</v>
      </c>
      <c r="G853" s="453">
        <v>3</v>
      </c>
      <c r="H853" s="321">
        <v>21.2</v>
      </c>
      <c r="I853" s="322">
        <f>SUM(H853/'Search &amp; Variables'!$E$32)</f>
        <v>2.12</v>
      </c>
      <c r="J853" s="322">
        <f t="shared" si="172"/>
        <v>4.24</v>
      </c>
      <c r="K853" s="322">
        <f t="shared" si="173"/>
        <v>0.47111111111111115</v>
      </c>
      <c r="L853" s="226">
        <f t="shared" si="174"/>
        <v>0</v>
      </c>
      <c r="M853" s="320"/>
      <c r="N853" s="334">
        <f>SUM(H853*'London template'!$J$30+'London template'!$J$34+'Postcodes tariff'!L853+'Search &amp; Variables'!$F$23)</f>
        <v>161.80402502649571</v>
      </c>
      <c r="O853" s="334">
        <f>SUM(H853*'London template'!$K$30+'London template'!$K$34+'Postcodes tariff'!L853+'Search &amp; Variables'!$F$23)</f>
        <v>170.63709005982906</v>
      </c>
      <c r="P853" s="334">
        <f>SUM(H853*'London template'!$L$30+'London template'!$L$34+'Postcodes tariff'!L853+'Search &amp; Variables'!$F$23)</f>
        <v>183.58864430871793</v>
      </c>
      <c r="Q853" s="335">
        <f>SUM(H853*'London template'!$M$30+'London template'!$M$34+'Postcodes tariff'!L853+'Search &amp; Variables'!$F$23)</f>
        <v>190.62628679316239</v>
      </c>
    </row>
    <row r="854" spans="1:17" s="336" customFormat="1" x14ac:dyDescent="0.25">
      <c r="A854" s="331" t="s">
        <v>2938</v>
      </c>
      <c r="B854" s="332"/>
      <c r="C854" s="333" t="s">
        <v>747</v>
      </c>
      <c r="D854" s="320">
        <v>51.518000000000001</v>
      </c>
      <c r="E854" s="320">
        <v>-8.5999999999999993E-2</v>
      </c>
      <c r="F854" s="453">
        <v>2</v>
      </c>
      <c r="G854" s="453">
        <v>3</v>
      </c>
      <c r="H854" s="321">
        <v>21.2</v>
      </c>
      <c r="I854" s="322">
        <f>SUM(H854/'Search &amp; Variables'!$E$32)</f>
        <v>2.12</v>
      </c>
      <c r="J854" s="322">
        <f t="shared" si="172"/>
        <v>4.24</v>
      </c>
      <c r="K854" s="322">
        <f t="shared" si="173"/>
        <v>0.47111111111111115</v>
      </c>
      <c r="L854" s="226">
        <f t="shared" si="174"/>
        <v>0</v>
      </c>
      <c r="M854" s="320"/>
      <c r="N854" s="334">
        <f>SUM(H854*'London template'!$J$30+'London template'!$J$34+'Postcodes tariff'!L854+'Search &amp; Variables'!$F$23)</f>
        <v>161.80402502649571</v>
      </c>
      <c r="O854" s="334">
        <f>SUM(H854*'London template'!$K$30+'London template'!$K$34+'Postcodes tariff'!L854+'Search &amp; Variables'!$F$23)</f>
        <v>170.63709005982906</v>
      </c>
      <c r="P854" s="334">
        <f>SUM(H854*'London template'!$L$30+'London template'!$L$34+'Postcodes tariff'!L854+'Search &amp; Variables'!$F$23)</f>
        <v>183.58864430871793</v>
      </c>
      <c r="Q854" s="335">
        <f>SUM(H854*'London template'!$M$30+'London template'!$M$34+'Postcodes tariff'!L854+'Search &amp; Variables'!$F$23)</f>
        <v>190.62628679316239</v>
      </c>
    </row>
    <row r="855" spans="1:17" s="336" customFormat="1" x14ac:dyDescent="0.25">
      <c r="A855" s="331" t="s">
        <v>2938</v>
      </c>
      <c r="B855" s="332" t="s">
        <v>3650</v>
      </c>
      <c r="C855" s="333" t="s">
        <v>748</v>
      </c>
      <c r="D855" s="320">
        <v>51.519565</v>
      </c>
      <c r="E855" s="320">
        <v>-9.6893999999999994E-2</v>
      </c>
      <c r="F855" s="453">
        <v>2</v>
      </c>
      <c r="G855" s="453">
        <v>3</v>
      </c>
      <c r="H855" s="321">
        <v>21.2</v>
      </c>
      <c r="I855" s="322">
        <f>SUM(H855/'Search &amp; Variables'!$E$32)</f>
        <v>2.12</v>
      </c>
      <c r="J855" s="322">
        <f t="shared" si="172"/>
        <v>4.24</v>
      </c>
      <c r="K855" s="322">
        <f t="shared" si="173"/>
        <v>0.47111111111111115</v>
      </c>
      <c r="L855" s="226">
        <f t="shared" si="174"/>
        <v>0</v>
      </c>
      <c r="M855" s="320"/>
      <c r="N855" s="334">
        <f>SUM(H855*'London template'!$J$30+'London template'!$J$34+'Postcodes tariff'!L855+'Search &amp; Variables'!$F$23)</f>
        <v>161.80402502649571</v>
      </c>
      <c r="O855" s="334">
        <f>SUM(H855*'London template'!$K$30+'London template'!$K$34+'Postcodes tariff'!L855+'Search &amp; Variables'!$F$23)</f>
        <v>170.63709005982906</v>
      </c>
      <c r="P855" s="334">
        <f>SUM(H855*'London template'!$L$30+'London template'!$L$34+'Postcodes tariff'!L855+'Search &amp; Variables'!$F$23)</f>
        <v>183.58864430871793</v>
      </c>
      <c r="Q855" s="335">
        <f>SUM(H855*'London template'!$M$30+'London template'!$M$34+'Postcodes tariff'!L855+'Search &amp; Variables'!$F$23)</f>
        <v>190.62628679316239</v>
      </c>
    </row>
    <row r="856" spans="1:17" s="336" customFormat="1" x14ac:dyDescent="0.25">
      <c r="A856" s="331" t="s">
        <v>2938</v>
      </c>
      <c r="B856" s="332"/>
      <c r="C856" s="333" t="s">
        <v>749</v>
      </c>
      <c r="D856" s="320">
        <v>51.517000000000003</v>
      </c>
      <c r="E856" s="320">
        <v>-9.1999999999999998E-2</v>
      </c>
      <c r="F856" s="453">
        <v>2</v>
      </c>
      <c r="G856" s="453">
        <v>3</v>
      </c>
      <c r="H856" s="321">
        <v>21.2</v>
      </c>
      <c r="I856" s="322">
        <f>SUM(H856/'Search &amp; Variables'!$E$32)</f>
        <v>2.12</v>
      </c>
      <c r="J856" s="322">
        <f t="shared" si="172"/>
        <v>4.24</v>
      </c>
      <c r="K856" s="322">
        <f t="shared" si="173"/>
        <v>0.47111111111111115</v>
      </c>
      <c r="L856" s="226">
        <f t="shared" si="174"/>
        <v>0</v>
      </c>
      <c r="M856" s="320"/>
      <c r="N856" s="334">
        <f>SUM(H856*'London template'!$J$30+'London template'!$J$34+'Postcodes tariff'!L856+'Search &amp; Variables'!$F$23)</f>
        <v>161.80402502649571</v>
      </c>
      <c r="O856" s="334">
        <f>SUM(H856*'London template'!$K$30+'London template'!$K$34+'Postcodes tariff'!L856+'Search &amp; Variables'!$F$23)</f>
        <v>170.63709005982906</v>
      </c>
      <c r="P856" s="334">
        <f>SUM(H856*'London template'!$L$30+'London template'!$L$34+'Postcodes tariff'!L856+'Search &amp; Variables'!$F$23)</f>
        <v>183.58864430871793</v>
      </c>
      <c r="Q856" s="335">
        <f>SUM(H856*'London template'!$M$30+'London template'!$M$34+'Postcodes tariff'!L856+'Search &amp; Variables'!$F$23)</f>
        <v>190.62628679316239</v>
      </c>
    </row>
    <row r="857" spans="1:17" s="336" customFormat="1" x14ac:dyDescent="0.25">
      <c r="A857" s="331" t="s">
        <v>2938</v>
      </c>
      <c r="B857" s="332"/>
      <c r="C857" s="333" t="s">
        <v>750</v>
      </c>
      <c r="D857" s="320">
        <v>51.515999999999998</v>
      </c>
      <c r="E857" s="320">
        <v>-9.2999999999999999E-2</v>
      </c>
      <c r="F857" s="453">
        <v>2</v>
      </c>
      <c r="G857" s="453">
        <v>3</v>
      </c>
      <c r="H857" s="321">
        <v>21.2</v>
      </c>
      <c r="I857" s="322">
        <f>SUM(H857/'Search &amp; Variables'!$E$32)</f>
        <v>2.12</v>
      </c>
      <c r="J857" s="322">
        <f t="shared" si="172"/>
        <v>4.24</v>
      </c>
      <c r="K857" s="322">
        <f t="shared" si="173"/>
        <v>0.47111111111111115</v>
      </c>
      <c r="L857" s="226">
        <f t="shared" si="174"/>
        <v>0</v>
      </c>
      <c r="M857" s="320"/>
      <c r="N857" s="334">
        <f>SUM(H857*'London template'!$J$30+'London template'!$J$34+'Postcodes tariff'!L857+'Search &amp; Variables'!$F$23)</f>
        <v>161.80402502649571</v>
      </c>
      <c r="O857" s="334">
        <f>SUM(H857*'London template'!$K$30+'London template'!$K$34+'Postcodes tariff'!L857+'Search &amp; Variables'!$F$23)</f>
        <v>170.63709005982906</v>
      </c>
      <c r="P857" s="334">
        <f>SUM(H857*'London template'!$L$30+'London template'!$L$34+'Postcodes tariff'!L857+'Search &amp; Variables'!$F$23)</f>
        <v>183.58864430871793</v>
      </c>
      <c r="Q857" s="335">
        <f>SUM(H857*'London template'!$M$30+'London template'!$M$34+'Postcodes tariff'!L857+'Search &amp; Variables'!$F$23)</f>
        <v>190.62628679316239</v>
      </c>
    </row>
    <row r="858" spans="1:17" s="336" customFormat="1" x14ac:dyDescent="0.25">
      <c r="A858" s="331" t="s">
        <v>2938</v>
      </c>
      <c r="B858" s="332"/>
      <c r="C858" s="333" t="s">
        <v>751</v>
      </c>
      <c r="D858" s="320">
        <v>51.520874999999997</v>
      </c>
      <c r="E858" s="320">
        <v>-9.9837999999999996E-2</v>
      </c>
      <c r="F858" s="453">
        <v>2</v>
      </c>
      <c r="G858" s="453">
        <v>3</v>
      </c>
      <c r="H858" s="321">
        <v>21.2</v>
      </c>
      <c r="I858" s="322">
        <f>SUM(H858/'Search &amp; Variables'!$E$32)</f>
        <v>2.12</v>
      </c>
      <c r="J858" s="322">
        <f t="shared" si="172"/>
        <v>4.24</v>
      </c>
      <c r="K858" s="322">
        <f t="shared" si="173"/>
        <v>0.47111111111111115</v>
      </c>
      <c r="L858" s="226">
        <f t="shared" si="174"/>
        <v>0</v>
      </c>
      <c r="M858" s="320"/>
      <c r="N858" s="334">
        <f>SUM(H858*'London template'!$J$30+'London template'!$J$34+'Postcodes tariff'!L858+'Search &amp; Variables'!$F$23)</f>
        <v>161.80402502649571</v>
      </c>
      <c r="O858" s="334">
        <f>SUM(H858*'London template'!$K$30+'London template'!$K$34+'Postcodes tariff'!L858+'Search &amp; Variables'!$F$23)</f>
        <v>170.63709005982906</v>
      </c>
      <c r="P858" s="334">
        <f>SUM(H858*'London template'!$L$30+'London template'!$L$34+'Postcodes tariff'!L858+'Search &amp; Variables'!$F$23)</f>
        <v>183.58864430871793</v>
      </c>
      <c r="Q858" s="335">
        <f>SUM(H858*'London template'!$M$30+'London template'!$M$34+'Postcodes tariff'!L858+'Search &amp; Variables'!$F$23)</f>
        <v>190.62628679316239</v>
      </c>
    </row>
    <row r="859" spans="1:17" s="336" customFormat="1" x14ac:dyDescent="0.25">
      <c r="A859" s="331" t="s">
        <v>2938</v>
      </c>
      <c r="B859" s="332"/>
      <c r="C859" s="333" t="s">
        <v>752</v>
      </c>
      <c r="D859" s="320">
        <v>51.516281999999997</v>
      </c>
      <c r="E859" s="320">
        <v>-9.1745999999999994E-2</v>
      </c>
      <c r="F859" s="453">
        <v>2</v>
      </c>
      <c r="G859" s="453">
        <v>3</v>
      </c>
      <c r="H859" s="321">
        <v>22.5</v>
      </c>
      <c r="I859" s="322">
        <f>SUM(H859/'Search &amp; Variables'!$E$32)</f>
        <v>2.25</v>
      </c>
      <c r="J859" s="322">
        <f t="shared" si="172"/>
        <v>4.5</v>
      </c>
      <c r="K859" s="322">
        <f t="shared" si="173"/>
        <v>0.5</v>
      </c>
      <c r="L859" s="226">
        <f t="shared" si="174"/>
        <v>0</v>
      </c>
      <c r="M859" s="320"/>
      <c r="N859" s="334">
        <f>SUM(H859*'London template'!$J$30+'London template'!$J$34+'Postcodes tariff'!L859+'Search &amp; Variables'!$F$23)</f>
        <v>169.32764808760683</v>
      </c>
      <c r="O859" s="334">
        <f>SUM(H859*'London template'!$K$30+'London template'!$K$34+'Postcodes tariff'!L859+'Search &amp; Variables'!$F$23)</f>
        <v>178.6209248931624</v>
      </c>
      <c r="P859" s="334">
        <f>SUM(H859*'London template'!$L$30+'London template'!$L$34+'Postcodes tariff'!L859+'Search &amp; Variables'!$F$23)</f>
        <v>192.23265744871793</v>
      </c>
      <c r="Q859" s="335">
        <f>SUM(H859*'London template'!$M$30+'London template'!$M$34+'Postcodes tariff'!L859+'Search &amp; Variables'!$F$23)</f>
        <v>199.64581183760683</v>
      </c>
    </row>
    <row r="860" spans="1:17" s="336" customFormat="1" x14ac:dyDescent="0.25">
      <c r="A860" s="331" t="s">
        <v>2938</v>
      </c>
      <c r="B860" s="332"/>
      <c r="C860" s="333" t="s">
        <v>753</v>
      </c>
      <c r="D860" s="320">
        <v>51.515000000000001</v>
      </c>
      <c r="E860" s="320">
        <v>-8.1000000000000003E-2</v>
      </c>
      <c r="F860" s="453">
        <v>2</v>
      </c>
      <c r="G860" s="453">
        <v>3</v>
      </c>
      <c r="H860" s="321">
        <v>22.5</v>
      </c>
      <c r="I860" s="322">
        <f>SUM(H860/'Search &amp; Variables'!$E$32)</f>
        <v>2.25</v>
      </c>
      <c r="J860" s="322">
        <f t="shared" si="172"/>
        <v>4.5</v>
      </c>
      <c r="K860" s="322">
        <f t="shared" si="173"/>
        <v>0.5</v>
      </c>
      <c r="L860" s="226">
        <f t="shared" si="174"/>
        <v>0</v>
      </c>
      <c r="M860" s="320"/>
      <c r="N860" s="334">
        <f>SUM(H860*'London template'!$J$30+'London template'!$J$34+'Postcodes tariff'!L860+'Search &amp; Variables'!$F$23)</f>
        <v>169.32764808760683</v>
      </c>
      <c r="O860" s="334">
        <f>SUM(H860*'London template'!$K$30+'London template'!$K$34+'Postcodes tariff'!L860+'Search &amp; Variables'!$F$23)</f>
        <v>178.6209248931624</v>
      </c>
      <c r="P860" s="334">
        <f>SUM(H860*'London template'!$L$30+'London template'!$L$34+'Postcodes tariff'!L860+'Search &amp; Variables'!$F$23)</f>
        <v>192.23265744871793</v>
      </c>
      <c r="Q860" s="335">
        <f>SUM(H860*'London template'!$M$30+'London template'!$M$34+'Postcodes tariff'!L860+'Search &amp; Variables'!$F$23)</f>
        <v>199.64581183760683</v>
      </c>
    </row>
    <row r="861" spans="1:17" s="336" customFormat="1" x14ac:dyDescent="0.25">
      <c r="A861" s="331" t="s">
        <v>2938</v>
      </c>
      <c r="B861" s="332"/>
      <c r="C861" s="333" t="s">
        <v>754</v>
      </c>
      <c r="D861" s="320">
        <v>51.512</v>
      </c>
      <c r="E861" s="320">
        <v>-8.3000000000000004E-2</v>
      </c>
      <c r="F861" s="453">
        <v>2</v>
      </c>
      <c r="G861" s="453">
        <v>3</v>
      </c>
      <c r="H861" s="321">
        <v>22.5</v>
      </c>
      <c r="I861" s="322">
        <f>SUM(H861/'Search &amp; Variables'!$E$32)</f>
        <v>2.25</v>
      </c>
      <c r="J861" s="322">
        <f t="shared" si="172"/>
        <v>4.5</v>
      </c>
      <c r="K861" s="322">
        <f t="shared" si="173"/>
        <v>0.5</v>
      </c>
      <c r="L861" s="226">
        <f t="shared" si="174"/>
        <v>0</v>
      </c>
      <c r="M861" s="320"/>
      <c r="N861" s="334">
        <f>SUM(H861*'London template'!$J$30+'London template'!$J$34+'Postcodes tariff'!L861+'Search &amp; Variables'!$F$23)</f>
        <v>169.32764808760683</v>
      </c>
      <c r="O861" s="334">
        <f>SUM(H861*'London template'!$K$30+'London template'!$K$34+'Postcodes tariff'!L861+'Search &amp; Variables'!$F$23)</f>
        <v>178.6209248931624</v>
      </c>
      <c r="P861" s="334">
        <f>SUM(H861*'London template'!$L$30+'London template'!$L$34+'Postcodes tariff'!L861+'Search &amp; Variables'!$F$23)</f>
        <v>192.23265744871793</v>
      </c>
      <c r="Q861" s="335">
        <f>SUM(H861*'London template'!$M$30+'London template'!$M$34+'Postcodes tariff'!L861+'Search &amp; Variables'!$F$23)</f>
        <v>199.64581183760683</v>
      </c>
    </row>
    <row r="862" spans="1:17" s="336" customFormat="1" x14ac:dyDescent="0.25">
      <c r="A862" s="331" t="s">
        <v>2938</v>
      </c>
      <c r="B862" s="332"/>
      <c r="C862" s="333" t="s">
        <v>755</v>
      </c>
      <c r="D862" s="320">
        <v>51.512999999999998</v>
      </c>
      <c r="E862" s="320">
        <v>-7.9000000000000001E-2</v>
      </c>
      <c r="F862" s="453">
        <v>2</v>
      </c>
      <c r="G862" s="453">
        <v>3</v>
      </c>
      <c r="H862" s="321">
        <v>22.5</v>
      </c>
      <c r="I862" s="322">
        <f>SUM(H862/'Search &amp; Variables'!$E$32)</f>
        <v>2.25</v>
      </c>
      <c r="J862" s="322">
        <f t="shared" si="172"/>
        <v>4.5</v>
      </c>
      <c r="K862" s="322">
        <f t="shared" si="173"/>
        <v>0.5</v>
      </c>
      <c r="L862" s="226">
        <f t="shared" si="174"/>
        <v>0</v>
      </c>
      <c r="M862" s="320"/>
      <c r="N862" s="334">
        <f>SUM(H862*'London template'!$J$30+'London template'!$J$34+'Postcodes tariff'!L862+'Search &amp; Variables'!$F$23)</f>
        <v>169.32764808760683</v>
      </c>
      <c r="O862" s="334">
        <f>SUM(H862*'London template'!$K$30+'London template'!$K$34+'Postcodes tariff'!L862+'Search &amp; Variables'!$F$23)</f>
        <v>178.6209248931624</v>
      </c>
      <c r="P862" s="334">
        <f>SUM(H862*'London template'!$L$30+'London template'!$L$34+'Postcodes tariff'!L862+'Search &amp; Variables'!$F$23)</f>
        <v>192.23265744871793</v>
      </c>
      <c r="Q862" s="335">
        <f>SUM(H862*'London template'!$M$30+'London template'!$M$34+'Postcodes tariff'!L862+'Search &amp; Variables'!$F$23)</f>
        <v>199.64581183760683</v>
      </c>
    </row>
    <row r="863" spans="1:17" s="336" customFormat="1" x14ac:dyDescent="0.25">
      <c r="A863" s="331" t="s">
        <v>2938</v>
      </c>
      <c r="B863" s="332"/>
      <c r="C863" s="333" t="s">
        <v>756</v>
      </c>
      <c r="D863" s="320">
        <v>51.52</v>
      </c>
      <c r="E863" s="320">
        <v>-0.10100000000000001</v>
      </c>
      <c r="F863" s="453">
        <v>2</v>
      </c>
      <c r="G863" s="453">
        <v>3</v>
      </c>
      <c r="H863" s="321">
        <v>22.5</v>
      </c>
      <c r="I863" s="322">
        <f>SUM(H863/'Search &amp; Variables'!$E$32)</f>
        <v>2.25</v>
      </c>
      <c r="J863" s="322">
        <f t="shared" si="172"/>
        <v>4.5</v>
      </c>
      <c r="K863" s="322">
        <f t="shared" si="173"/>
        <v>0.5</v>
      </c>
      <c r="L863" s="226">
        <f t="shared" si="174"/>
        <v>0</v>
      </c>
      <c r="M863" s="320"/>
      <c r="N863" s="334">
        <f>SUM(H863*'London template'!$J$30+'London template'!$J$34+'Postcodes tariff'!L863+'Search &amp; Variables'!$F$23)</f>
        <v>169.32764808760683</v>
      </c>
      <c r="O863" s="334">
        <f>SUM(H863*'London template'!$K$30+'London template'!$K$34+'Postcodes tariff'!L863+'Search &amp; Variables'!$F$23)</f>
        <v>178.6209248931624</v>
      </c>
      <c r="P863" s="334">
        <f>SUM(H863*'London template'!$L$30+'London template'!$L$34+'Postcodes tariff'!L863+'Search &amp; Variables'!$F$23)</f>
        <v>192.23265744871793</v>
      </c>
      <c r="Q863" s="335">
        <f>SUM(H863*'London template'!$M$30+'London template'!$M$34+'Postcodes tariff'!L863+'Search &amp; Variables'!$F$23)</f>
        <v>199.64581183760683</v>
      </c>
    </row>
    <row r="864" spans="1:17" s="336" customFormat="1" x14ac:dyDescent="0.25">
      <c r="A864" s="331" t="s">
        <v>2938</v>
      </c>
      <c r="B864" s="332" t="s">
        <v>3643</v>
      </c>
      <c r="C864" s="333" t="s">
        <v>757</v>
      </c>
      <c r="D864" s="320">
        <v>51.512</v>
      </c>
      <c r="E864" s="320">
        <v>-8.5000000000000006E-2</v>
      </c>
      <c r="F864" s="453">
        <v>2</v>
      </c>
      <c r="G864" s="453">
        <v>3</v>
      </c>
      <c r="H864" s="321">
        <v>22.5</v>
      </c>
      <c r="I864" s="322">
        <f>SUM(H864/'Search &amp; Variables'!$E$32)</f>
        <v>2.25</v>
      </c>
      <c r="J864" s="322">
        <f t="shared" si="172"/>
        <v>4.5</v>
      </c>
      <c r="K864" s="322">
        <f t="shared" si="173"/>
        <v>0.5</v>
      </c>
      <c r="L864" s="226">
        <f t="shared" si="174"/>
        <v>0</v>
      </c>
      <c r="M864" s="320"/>
      <c r="N864" s="334">
        <f>SUM(H864*'London template'!$J$30+'London template'!$J$34+'Postcodes tariff'!L864+'Search &amp; Variables'!$F$23)</f>
        <v>169.32764808760683</v>
      </c>
      <c r="O864" s="334">
        <f>SUM(H864*'London template'!$K$30+'London template'!$K$34+'Postcodes tariff'!L864+'Search &amp; Variables'!$F$23)</f>
        <v>178.6209248931624</v>
      </c>
      <c r="P864" s="334">
        <f>SUM(H864*'London template'!$L$30+'London template'!$L$34+'Postcodes tariff'!L864+'Search &amp; Variables'!$F$23)</f>
        <v>192.23265744871793</v>
      </c>
      <c r="Q864" s="335">
        <f>SUM(H864*'London template'!$M$30+'London template'!$M$34+'Postcodes tariff'!L864+'Search &amp; Variables'!$F$23)</f>
        <v>199.64581183760683</v>
      </c>
    </row>
    <row r="865" spans="1:19" s="336" customFormat="1" x14ac:dyDescent="0.25">
      <c r="A865" s="331" t="s">
        <v>2938</v>
      </c>
      <c r="B865" s="332"/>
      <c r="C865" s="333" t="s">
        <v>758</v>
      </c>
      <c r="D865" s="320">
        <v>51.517594000000003</v>
      </c>
      <c r="E865" s="320">
        <v>-9.7625000000000003E-2</v>
      </c>
      <c r="F865" s="453">
        <v>2</v>
      </c>
      <c r="G865" s="453">
        <v>3</v>
      </c>
      <c r="H865" s="321">
        <v>22.5</v>
      </c>
      <c r="I865" s="322">
        <f>SUM(H865/'Search &amp; Variables'!$E$32)</f>
        <v>2.25</v>
      </c>
      <c r="J865" s="322">
        <f t="shared" si="172"/>
        <v>4.5</v>
      </c>
      <c r="K865" s="322">
        <f t="shared" si="173"/>
        <v>0.5</v>
      </c>
      <c r="L865" s="226">
        <f t="shared" si="174"/>
        <v>0</v>
      </c>
      <c r="M865" s="320"/>
      <c r="N865" s="334">
        <f>SUM(H865*'London template'!$J$30+'London template'!$J$34+'Postcodes tariff'!L865+'Search &amp; Variables'!$F$23)</f>
        <v>169.32764808760683</v>
      </c>
      <c r="O865" s="334">
        <f>SUM(H865*'London template'!$K$30+'London template'!$K$34+'Postcodes tariff'!L865+'Search &amp; Variables'!$F$23)</f>
        <v>178.6209248931624</v>
      </c>
      <c r="P865" s="334">
        <f>SUM(H865*'London template'!$L$30+'London template'!$L$34+'Postcodes tariff'!L865+'Search &amp; Variables'!$F$23)</f>
        <v>192.23265744871793</v>
      </c>
      <c r="Q865" s="335">
        <f>SUM(H865*'London template'!$M$30+'London template'!$M$34+'Postcodes tariff'!L865+'Search &amp; Variables'!$F$23)</f>
        <v>199.64581183760683</v>
      </c>
    </row>
    <row r="866" spans="1:19" s="336" customFormat="1" x14ac:dyDescent="0.25">
      <c r="A866" s="331" t="s">
        <v>2938</v>
      </c>
      <c r="B866" s="332"/>
      <c r="C866" s="333" t="s">
        <v>759</v>
      </c>
      <c r="D866" s="320">
        <v>51.516936000000001</v>
      </c>
      <c r="E866" s="320">
        <v>-9.9088999999999997E-2</v>
      </c>
      <c r="F866" s="453">
        <v>2</v>
      </c>
      <c r="G866" s="453">
        <v>3</v>
      </c>
      <c r="H866" s="321">
        <v>20.3</v>
      </c>
      <c r="I866" s="322">
        <f>SUM(H866/'Search &amp; Variables'!$E$32)</f>
        <v>2.0300000000000002</v>
      </c>
      <c r="J866" s="322">
        <f t="shared" si="172"/>
        <v>4.0600000000000005</v>
      </c>
      <c r="K866" s="322">
        <f t="shared" si="173"/>
        <v>0.45111111111111118</v>
      </c>
      <c r="L866" s="226">
        <f t="shared" si="174"/>
        <v>0</v>
      </c>
      <c r="M866" s="320"/>
      <c r="N866" s="334">
        <f>SUM(H866*'London template'!$J$30+'London template'!$J$34+'Postcodes tariff'!L866+'Search &amp; Variables'!$F$23)</f>
        <v>156.59536290726496</v>
      </c>
      <c r="O866" s="334">
        <f>SUM(H866*'London template'!$K$30+'London template'!$K$34+'Postcodes tariff'!L866+'Search &amp; Variables'!$F$23)</f>
        <v>165.10981979059829</v>
      </c>
      <c r="P866" s="334">
        <f>SUM(H866*'London template'!$L$30+'London template'!$L$34+'Postcodes tariff'!L866+'Search &amp; Variables'!$F$23)</f>
        <v>177.60432751948719</v>
      </c>
      <c r="Q866" s="335">
        <f>SUM(H866*'London template'!$M$30+'London template'!$M$34+'Postcodes tariff'!L866+'Search &amp; Variables'!$F$23)</f>
        <v>184.38200022393161</v>
      </c>
    </row>
    <row r="867" spans="1:19" s="336" customFormat="1" x14ac:dyDescent="0.25">
      <c r="A867" s="331" t="s">
        <v>2938</v>
      </c>
      <c r="B867" s="332"/>
      <c r="C867" s="333" t="s">
        <v>760</v>
      </c>
      <c r="D867" s="320">
        <v>51.515999999999998</v>
      </c>
      <c r="E867" s="320">
        <v>-0.107</v>
      </c>
      <c r="F867" s="453">
        <v>2</v>
      </c>
      <c r="G867" s="453">
        <v>3</v>
      </c>
      <c r="H867" s="321">
        <v>20.3</v>
      </c>
      <c r="I867" s="322">
        <f>SUM(H867/'Search &amp; Variables'!$E$32)</f>
        <v>2.0300000000000002</v>
      </c>
      <c r="J867" s="322">
        <f t="shared" si="172"/>
        <v>4.0600000000000005</v>
      </c>
      <c r="K867" s="322">
        <f t="shared" si="173"/>
        <v>0.45111111111111118</v>
      </c>
      <c r="L867" s="226">
        <f t="shared" si="174"/>
        <v>0</v>
      </c>
      <c r="M867" s="320"/>
      <c r="N867" s="334">
        <f>SUM(H867*'London template'!$J$30+'London template'!$J$34+'Postcodes tariff'!L867+'Search &amp; Variables'!$F$23)</f>
        <v>156.59536290726496</v>
      </c>
      <c r="O867" s="334">
        <f>SUM(H867*'London template'!$K$30+'London template'!$K$34+'Postcodes tariff'!L867+'Search &amp; Variables'!$F$23)</f>
        <v>165.10981979059829</v>
      </c>
      <c r="P867" s="334">
        <f>SUM(H867*'London template'!$L$30+'London template'!$L$34+'Postcodes tariff'!L867+'Search &amp; Variables'!$F$23)</f>
        <v>177.60432751948719</v>
      </c>
      <c r="Q867" s="335">
        <f>SUM(H867*'London template'!$M$30+'London template'!$M$34+'Postcodes tariff'!L867+'Search &amp; Variables'!$F$23)</f>
        <v>184.38200022393161</v>
      </c>
    </row>
    <row r="868" spans="1:19" s="336" customFormat="1" x14ac:dyDescent="0.25">
      <c r="A868" s="331" t="s">
        <v>2938</v>
      </c>
      <c r="B868" s="332"/>
      <c r="C868" s="333" t="s">
        <v>761</v>
      </c>
      <c r="D868" s="320">
        <v>51.515000000000001</v>
      </c>
      <c r="E868" s="320">
        <v>-0.1</v>
      </c>
      <c r="F868" s="453">
        <v>2</v>
      </c>
      <c r="G868" s="453">
        <v>3</v>
      </c>
      <c r="H868" s="321">
        <v>20.3</v>
      </c>
      <c r="I868" s="322">
        <f>SUM(H868/'Search &amp; Variables'!$E$32)</f>
        <v>2.0300000000000002</v>
      </c>
      <c r="J868" s="322">
        <f t="shared" si="172"/>
        <v>4.0600000000000005</v>
      </c>
      <c r="K868" s="322">
        <f t="shared" si="173"/>
        <v>0.45111111111111118</v>
      </c>
      <c r="L868" s="226">
        <f t="shared" si="174"/>
        <v>0</v>
      </c>
      <c r="M868" s="320"/>
      <c r="N868" s="334">
        <f>SUM(H868*'London template'!$J$30+'London template'!$J$34+'Postcodes tariff'!L868+'Search &amp; Variables'!$F$23)</f>
        <v>156.59536290726496</v>
      </c>
      <c r="O868" s="334">
        <f>SUM(H868*'London template'!$K$30+'London template'!$K$34+'Postcodes tariff'!L868+'Search &amp; Variables'!$F$23)</f>
        <v>165.10981979059829</v>
      </c>
      <c r="P868" s="334">
        <f>SUM(H868*'London template'!$L$30+'London template'!$L$34+'Postcodes tariff'!L868+'Search &amp; Variables'!$F$23)</f>
        <v>177.60432751948719</v>
      </c>
      <c r="Q868" s="335">
        <f>SUM(H868*'London template'!$M$30+'London template'!$M$34+'Postcodes tariff'!L868+'Search &amp; Variables'!$F$23)</f>
        <v>184.38200022393161</v>
      </c>
    </row>
    <row r="869" spans="1:19" s="336" customFormat="1" x14ac:dyDescent="0.25">
      <c r="A869" s="331" t="s">
        <v>2938</v>
      </c>
      <c r="B869" s="332"/>
      <c r="C869" s="333" t="s">
        <v>762</v>
      </c>
      <c r="D869" s="320">
        <v>51.517592</v>
      </c>
      <c r="E869" s="320">
        <v>-9.9088999999999997E-2</v>
      </c>
      <c r="F869" s="453">
        <v>2</v>
      </c>
      <c r="G869" s="453">
        <v>3</v>
      </c>
      <c r="H869" s="321">
        <v>20.3</v>
      </c>
      <c r="I869" s="322">
        <f>SUM(H869/'Search &amp; Variables'!$E$32)</f>
        <v>2.0300000000000002</v>
      </c>
      <c r="J869" s="322">
        <f t="shared" si="172"/>
        <v>4.0600000000000005</v>
      </c>
      <c r="K869" s="322">
        <f t="shared" si="173"/>
        <v>0.45111111111111118</v>
      </c>
      <c r="L869" s="226">
        <f t="shared" si="174"/>
        <v>0</v>
      </c>
      <c r="M869" s="320"/>
      <c r="N869" s="334">
        <f>SUM(H869*'London template'!$J$30+'London template'!$J$34+'Postcodes tariff'!L869+'Search &amp; Variables'!$F$23)</f>
        <v>156.59536290726496</v>
      </c>
      <c r="O869" s="334">
        <f>SUM(H869*'London template'!$K$30+'London template'!$K$34+'Postcodes tariff'!L869+'Search &amp; Variables'!$F$23)</f>
        <v>165.10981979059829</v>
      </c>
      <c r="P869" s="334">
        <f>SUM(H869*'London template'!$L$30+'London template'!$L$34+'Postcodes tariff'!L869+'Search &amp; Variables'!$F$23)</f>
        <v>177.60432751948719</v>
      </c>
      <c r="Q869" s="335">
        <f>SUM(H869*'London template'!$M$30+'London template'!$M$34+'Postcodes tariff'!L869+'Search &amp; Variables'!$F$23)</f>
        <v>184.38200022393161</v>
      </c>
    </row>
    <row r="870" spans="1:19" s="336" customFormat="1" x14ac:dyDescent="0.25">
      <c r="A870" s="331" t="s">
        <v>2938</v>
      </c>
      <c r="B870" s="332"/>
      <c r="C870" s="333" t="s">
        <v>763</v>
      </c>
      <c r="D870" s="320">
        <v>51.512</v>
      </c>
      <c r="E870" s="320">
        <v>-9.0999999999999998E-2</v>
      </c>
      <c r="F870" s="453">
        <v>2</v>
      </c>
      <c r="G870" s="453">
        <v>3</v>
      </c>
      <c r="H870" s="321">
        <v>20.3</v>
      </c>
      <c r="I870" s="322">
        <f>SUM(H870/'Search &amp; Variables'!$E$32)</f>
        <v>2.0300000000000002</v>
      </c>
      <c r="J870" s="322">
        <f t="shared" si="172"/>
        <v>4.0600000000000005</v>
      </c>
      <c r="K870" s="322">
        <f t="shared" si="173"/>
        <v>0.45111111111111118</v>
      </c>
      <c r="L870" s="226">
        <f t="shared" si="174"/>
        <v>0</v>
      </c>
      <c r="M870" s="320"/>
      <c r="N870" s="334">
        <f>SUM(H870*'London template'!$J$30+'London template'!$J$34+'Postcodes tariff'!L870+'Search &amp; Variables'!$F$23)</f>
        <v>156.59536290726496</v>
      </c>
      <c r="O870" s="334">
        <f>SUM(H870*'London template'!$K$30+'London template'!$K$34+'Postcodes tariff'!L870+'Search &amp; Variables'!$F$23)</f>
        <v>165.10981979059829</v>
      </c>
      <c r="P870" s="334">
        <f>SUM(H870*'London template'!$L$30+'London template'!$L$34+'Postcodes tariff'!L870+'Search &amp; Variables'!$F$23)</f>
        <v>177.60432751948719</v>
      </c>
      <c r="Q870" s="335">
        <f>SUM(H870*'London template'!$M$30+'London template'!$M$34+'Postcodes tariff'!L870+'Search &amp; Variables'!$F$23)</f>
        <v>184.38200022393161</v>
      </c>
    </row>
    <row r="871" spans="1:19" s="336" customFormat="1" x14ac:dyDescent="0.25">
      <c r="A871" s="331" t="s">
        <v>2938</v>
      </c>
      <c r="B871" s="332"/>
      <c r="C871" s="333" t="s">
        <v>764</v>
      </c>
      <c r="D871" s="320">
        <v>51.512999999999998</v>
      </c>
      <c r="E871" s="320">
        <v>-0.1</v>
      </c>
      <c r="F871" s="453">
        <v>2</v>
      </c>
      <c r="G871" s="453">
        <v>3</v>
      </c>
      <c r="H871" s="321">
        <v>20.3</v>
      </c>
      <c r="I871" s="322">
        <f>SUM(H871/'Search &amp; Variables'!$E$32)</f>
        <v>2.0300000000000002</v>
      </c>
      <c r="J871" s="322">
        <f t="shared" si="172"/>
        <v>4.0600000000000005</v>
      </c>
      <c r="K871" s="322">
        <f t="shared" si="173"/>
        <v>0.45111111111111118</v>
      </c>
      <c r="L871" s="226">
        <f t="shared" si="174"/>
        <v>0</v>
      </c>
      <c r="M871" s="320"/>
      <c r="N871" s="334">
        <f>SUM(H871*'London template'!$J$30+'London template'!$J$34+'Postcodes tariff'!L871+'Search &amp; Variables'!$F$23)</f>
        <v>156.59536290726496</v>
      </c>
      <c r="O871" s="334">
        <f>SUM(H871*'London template'!$K$30+'London template'!$K$34+'Postcodes tariff'!L871+'Search &amp; Variables'!$F$23)</f>
        <v>165.10981979059829</v>
      </c>
      <c r="P871" s="334">
        <f>SUM(H871*'London template'!$L$30+'London template'!$L$34+'Postcodes tariff'!L871+'Search &amp; Variables'!$F$23)</f>
        <v>177.60432751948719</v>
      </c>
      <c r="Q871" s="335">
        <f>SUM(H871*'London template'!$M$30+'London template'!$M$34+'Postcodes tariff'!L871+'Search &amp; Variables'!$F$23)</f>
        <v>184.38200022393161</v>
      </c>
    </row>
    <row r="872" spans="1:19" s="336" customFormat="1" x14ac:dyDescent="0.25">
      <c r="A872" s="331" t="s">
        <v>2938</v>
      </c>
      <c r="B872" s="332"/>
      <c r="C872" s="333" t="s">
        <v>765</v>
      </c>
      <c r="D872" s="333">
        <v>51.514000000000003</v>
      </c>
      <c r="E872" s="333">
        <v>-0.107</v>
      </c>
      <c r="F872" s="469">
        <v>2</v>
      </c>
      <c r="G872" s="469">
        <v>3</v>
      </c>
      <c r="H872" s="337">
        <v>20.3</v>
      </c>
      <c r="I872" s="338">
        <f>SUM(H872/'Search &amp; Variables'!$E$32)</f>
        <v>2.0300000000000002</v>
      </c>
      <c r="J872" s="338">
        <f t="shared" si="172"/>
        <v>4.0600000000000005</v>
      </c>
      <c r="K872" s="338">
        <f t="shared" si="173"/>
        <v>0.45111111111111118</v>
      </c>
      <c r="L872" s="339">
        <f t="shared" si="174"/>
        <v>0</v>
      </c>
      <c r="M872" s="333"/>
      <c r="N872" s="340">
        <f>SUM(H872*'London template'!$J$30+'London template'!$J$34+'Postcodes tariff'!L872+'Search &amp; Variables'!$F$23)</f>
        <v>156.59536290726496</v>
      </c>
      <c r="O872" s="340">
        <f>SUM(H872*'London template'!$K$30+'London template'!$K$34+'Postcodes tariff'!L872+'Search &amp; Variables'!$F$23)</f>
        <v>165.10981979059829</v>
      </c>
      <c r="P872" s="340">
        <f>SUM(H872*'London template'!$L$30+'London template'!$L$34+'Postcodes tariff'!L872+'Search &amp; Variables'!$F$23)</f>
        <v>177.60432751948719</v>
      </c>
      <c r="Q872" s="341">
        <f>SUM(H872*'London template'!$M$30+'London template'!$M$34+'Postcodes tariff'!L872+'Search &amp; Variables'!$F$23)</f>
        <v>184.38200022393161</v>
      </c>
    </row>
    <row r="873" spans="1:19" s="336" customFormat="1" x14ac:dyDescent="0.25">
      <c r="A873" s="331"/>
      <c r="B873" s="332"/>
      <c r="C873" s="333"/>
      <c r="D873" s="333"/>
      <c r="E873" s="333"/>
      <c r="F873" s="469"/>
      <c r="G873" s="469"/>
      <c r="H873" s="337"/>
      <c r="I873" s="338"/>
      <c r="J873" s="338"/>
      <c r="K873" s="338"/>
      <c r="L873" s="339"/>
      <c r="M873" s="333"/>
      <c r="N873" s="340"/>
      <c r="O873" s="340"/>
      <c r="P873" s="340"/>
      <c r="Q873" s="341"/>
    </row>
    <row r="874" spans="1:19" s="330" customFormat="1" ht="16.5" thickBot="1" x14ac:dyDescent="0.3">
      <c r="A874" s="342" t="s">
        <v>2971</v>
      </c>
      <c r="B874" s="343"/>
      <c r="C874" s="343"/>
      <c r="D874" s="343"/>
      <c r="E874" s="343"/>
      <c r="F874" s="470"/>
      <c r="G874" s="470"/>
      <c r="H874" s="344">
        <f>AVERAGE(H845:H873)</f>
        <v>21.149999999999995</v>
      </c>
      <c r="I874" s="344">
        <f>AVERAGE(I845:I873)</f>
        <v>2.1150000000000007</v>
      </c>
      <c r="J874" s="344">
        <f>AVERAGE(J845:J873)</f>
        <v>4.2300000000000013</v>
      </c>
      <c r="K874" s="344">
        <f>AVERAGE(K845:K873)</f>
        <v>0.46999999999999986</v>
      </c>
      <c r="L874" s="345"/>
      <c r="M874" s="343"/>
      <c r="N874" s="346">
        <f>AVERAGE(N845:N872)</f>
        <v>161.51465490876075</v>
      </c>
      <c r="O874" s="346">
        <f>AVERAGE(O845:O872)</f>
        <v>170.33001948931627</v>
      </c>
      <c r="P874" s="346">
        <f>AVERAGE(P845:P872)</f>
        <v>183.25618226487174</v>
      </c>
      <c r="Q874" s="347">
        <f>AVERAGE(Q845:Q872)</f>
        <v>190.27938198376069</v>
      </c>
    </row>
    <row r="875" spans="1:19" s="336" customFormat="1" ht="16.5" thickBot="1" x14ac:dyDescent="0.3">
      <c r="A875" s="330"/>
      <c r="B875" s="330"/>
      <c r="F875" s="471"/>
      <c r="G875" s="471"/>
      <c r="H875" s="348"/>
      <c r="I875" s="349"/>
      <c r="J875" s="349"/>
      <c r="K875" s="349"/>
      <c r="L875" s="262"/>
      <c r="N875" s="350"/>
      <c r="O875" s="350"/>
      <c r="P875" s="350"/>
      <c r="Q875" s="350"/>
    </row>
    <row r="876" spans="1:19" s="243" customFormat="1" x14ac:dyDescent="0.25">
      <c r="A876" s="246" t="s">
        <v>2953</v>
      </c>
      <c r="B876" s="247"/>
      <c r="C876" s="247" t="s">
        <v>766</v>
      </c>
      <c r="D876" s="247">
        <v>55.952460000000002</v>
      </c>
      <c r="E876" s="247">
        <v>-3.1932870000000002</v>
      </c>
      <c r="F876" s="458">
        <v>1</v>
      </c>
      <c r="G876" s="458">
        <v>1</v>
      </c>
      <c r="H876" s="248">
        <v>404.9</v>
      </c>
      <c r="I876" s="249">
        <f>SUM(H876/'Search &amp; Variables'!$E$30)</f>
        <v>8.9977777777777774</v>
      </c>
      <c r="J876" s="249">
        <f t="shared" ref="J876:J929" si="175">SUM(I876*2)</f>
        <v>17.995555555555555</v>
      </c>
      <c r="K876" s="249">
        <f t="shared" ref="K876:K929" si="176">SUM(J876/9)</f>
        <v>1.999506172839506</v>
      </c>
      <c r="L876" s="252">
        <f t="shared" ref="L876:L877" si="177">IF(J876 &gt; 14,120,0)</f>
        <v>120</v>
      </c>
      <c r="M876" s="247"/>
      <c r="N876" s="252">
        <f>SUM(H876*'Outside M25 '!$J$30+'Outside M25 '!$J$34+'Postcodes tariff'!L876)</f>
        <v>785.44265117635325</v>
      </c>
      <c r="O876" s="252">
        <f>SUM(H876*'Outside M25 '!$K$30+'Outside M25 '!$K$34+'Postcodes tariff'!L876)</f>
        <v>856.15785886647666</v>
      </c>
      <c r="P876" s="252">
        <f>SUM(H876*'Outside M25 '!$L$30+'Outside M25 '!$L$34+'Postcodes tariff'!L876)</f>
        <v>934.06414452474837</v>
      </c>
      <c r="Q876" s="253">
        <f>SUM(H876*'Outside M25 '!$M$30+'Outside M25 '!$M$34+'Postcodes tariff'!L876)</f>
        <v>1006.0096372096867</v>
      </c>
      <c r="R876" s="330"/>
      <c r="S876" s="330"/>
    </row>
    <row r="877" spans="1:19" s="263" customFormat="1" x14ac:dyDescent="0.25">
      <c r="A877" s="254" t="s">
        <v>2953</v>
      </c>
      <c r="B877" s="255"/>
      <c r="C877" s="256" t="s">
        <v>767</v>
      </c>
      <c r="D877" s="257">
        <v>55.911085</v>
      </c>
      <c r="E877" s="257">
        <v>-3.2092239999999999</v>
      </c>
      <c r="F877" s="459">
        <v>1</v>
      </c>
      <c r="G877" s="459">
        <v>1</v>
      </c>
      <c r="H877" s="258">
        <v>398.5</v>
      </c>
      <c r="I877" s="259">
        <f>SUM(H877/'Search &amp; Variables'!$E$30)</f>
        <v>8.8555555555555561</v>
      </c>
      <c r="J877" s="259">
        <f t="shared" si="175"/>
        <v>17.711111111111112</v>
      </c>
      <c r="K877" s="259">
        <f t="shared" si="176"/>
        <v>1.9679012345679014</v>
      </c>
      <c r="L877" s="226">
        <f t="shared" si="177"/>
        <v>120</v>
      </c>
      <c r="M877" s="257"/>
      <c r="N877" s="226">
        <f>SUM(H877*'Outside M25 '!$J$30+'Outside M25 '!$J$34+'Postcodes tariff'!L877)</f>
        <v>775.38879210398852</v>
      </c>
      <c r="O877" s="226">
        <f>SUM(H877*'Outside M25 '!$K$30+'Outside M25 '!$K$34+'Postcodes tariff'!L877)</f>
        <v>845.01530973979106</v>
      </c>
      <c r="P877" s="226">
        <f>SUM(H877*'Outside M25 '!$L$30+'Outside M25 '!$L$34+'Postcodes tariff'!L877)</f>
        <v>921.73118063855657</v>
      </c>
      <c r="Q877" s="261">
        <f>SUM(H877*'Outside M25 '!$M$30+'Outside M25 '!$M$34+'Postcodes tariff'!L877)</f>
        <v>992.56360427065545</v>
      </c>
      <c r="R877" s="336"/>
      <c r="S877" s="336"/>
    </row>
    <row r="878" spans="1:19" s="263" customFormat="1" x14ac:dyDescent="0.25">
      <c r="A878" s="254" t="s">
        <v>2953</v>
      </c>
      <c r="B878" s="255"/>
      <c r="C878" s="256" t="s">
        <v>768</v>
      </c>
      <c r="D878" s="257">
        <v>55.931821999999997</v>
      </c>
      <c r="E878" s="257">
        <v>-3.2595730000000001</v>
      </c>
      <c r="F878" s="459">
        <v>1</v>
      </c>
      <c r="G878" s="459">
        <v>1</v>
      </c>
      <c r="H878" s="258">
        <v>404.4</v>
      </c>
      <c r="I878" s="259">
        <f>SUM(H878/'Search &amp; Variables'!$E$30)</f>
        <v>8.9866666666666664</v>
      </c>
      <c r="J878" s="259">
        <f t="shared" si="175"/>
        <v>17.973333333333333</v>
      </c>
      <c r="K878" s="259">
        <f t="shared" si="176"/>
        <v>1.9970370370370369</v>
      </c>
      <c r="L878" s="226">
        <f t="shared" ref="L878:L929" si="178">IF(J878 &gt; 14,120,0)</f>
        <v>120</v>
      </c>
      <c r="M878" s="257"/>
      <c r="N878" s="226">
        <f>SUM(H878*'Outside M25 '!$J$30+'Outside M25 '!$J$34+'Postcodes tariff'!L878)</f>
        <v>784.65719343632475</v>
      </c>
      <c r="O878" s="226">
        <f>SUM(H878*'Outside M25 '!$K$30+'Outside M25 '!$K$34+'Postcodes tariff'!L878)</f>
        <v>855.28734721595436</v>
      </c>
      <c r="P878" s="226">
        <f>SUM(H878*'Outside M25 '!$L$30+'Outside M25 '!$L$34+'Postcodes tariff'!L878)</f>
        <v>933.10063172113962</v>
      </c>
      <c r="Q878" s="261">
        <f>SUM(H878*'Outside M25 '!$M$30+'Outside M25 '!$M$34+'Postcodes tariff'!L878)</f>
        <v>1004.9591658863249</v>
      </c>
      <c r="R878" s="336"/>
      <c r="S878" s="336"/>
    </row>
    <row r="879" spans="1:19" s="263" customFormat="1" x14ac:dyDescent="0.25">
      <c r="A879" s="254" t="s">
        <v>2953</v>
      </c>
      <c r="B879" s="255"/>
      <c r="C879" s="256" t="s">
        <v>769</v>
      </c>
      <c r="D879" s="257">
        <v>55.938025000000003</v>
      </c>
      <c r="E879" s="257">
        <v>-3.2890280000000001</v>
      </c>
      <c r="F879" s="459">
        <v>1</v>
      </c>
      <c r="G879" s="459">
        <v>1</v>
      </c>
      <c r="H879" s="258">
        <v>404.8</v>
      </c>
      <c r="I879" s="259">
        <f>SUM(H879/'Search &amp; Variables'!$E$30)</f>
        <v>8.9955555555555566</v>
      </c>
      <c r="J879" s="259">
        <f t="shared" si="175"/>
        <v>17.991111111111113</v>
      </c>
      <c r="K879" s="259">
        <f t="shared" si="176"/>
        <v>1.9990123456790125</v>
      </c>
      <c r="L879" s="226">
        <f t="shared" si="178"/>
        <v>120</v>
      </c>
      <c r="M879" s="257"/>
      <c r="N879" s="226">
        <f>SUM(H879*'Outside M25 '!$J$30+'Outside M25 '!$J$34+'Postcodes tariff'!L879)</f>
        <v>785.28555962834753</v>
      </c>
      <c r="O879" s="226">
        <f>SUM(H879*'Outside M25 '!$K$30+'Outside M25 '!$K$34+'Postcodes tariff'!L879)</f>
        <v>855.98375653637231</v>
      </c>
      <c r="P879" s="226">
        <f>SUM(H879*'Outside M25 '!$L$30+'Outside M25 '!$L$34+'Postcodes tariff'!L879)</f>
        <v>933.87144196402676</v>
      </c>
      <c r="Q879" s="261">
        <f>SUM(H879*'Outside M25 '!$M$30+'Outside M25 '!$M$34+'Postcodes tariff'!L879)</f>
        <v>1005.7995429450144</v>
      </c>
      <c r="R879" s="336"/>
      <c r="S879" s="336"/>
    </row>
    <row r="880" spans="1:19" s="263" customFormat="1" x14ac:dyDescent="0.25">
      <c r="A880" s="254" t="s">
        <v>2953</v>
      </c>
      <c r="B880" s="255"/>
      <c r="C880" s="256" t="s">
        <v>770</v>
      </c>
      <c r="D880" s="257">
        <v>55.914515999999999</v>
      </c>
      <c r="E880" s="257">
        <v>-3.2505489999999999</v>
      </c>
      <c r="F880" s="459">
        <v>1</v>
      </c>
      <c r="G880" s="459">
        <v>1</v>
      </c>
      <c r="H880" s="258">
        <v>401.4</v>
      </c>
      <c r="I880" s="259">
        <f>SUM(H880/'Search &amp; Variables'!$E$30)</f>
        <v>8.92</v>
      </c>
      <c r="J880" s="259">
        <f t="shared" si="175"/>
        <v>17.84</v>
      </c>
      <c r="K880" s="259">
        <f t="shared" si="176"/>
        <v>1.9822222222222221</v>
      </c>
      <c r="L880" s="226">
        <f t="shared" si="178"/>
        <v>120</v>
      </c>
      <c r="M880" s="257"/>
      <c r="N880" s="226">
        <f>SUM(H880*'Outside M25 '!$J$30+'Outside M25 '!$J$34+'Postcodes tariff'!L880)</f>
        <v>779.94444699615372</v>
      </c>
      <c r="O880" s="226">
        <f>SUM(H880*'Outside M25 '!$K$30+'Outside M25 '!$K$34+'Postcodes tariff'!L880)</f>
        <v>850.06427731282042</v>
      </c>
      <c r="P880" s="226">
        <f>SUM(H880*'Outside M25 '!$L$30+'Outside M25 '!$L$34+'Postcodes tariff'!L880)</f>
        <v>927.31955489948723</v>
      </c>
      <c r="Q880" s="261">
        <f>SUM(H880*'Outside M25 '!$M$30+'Outside M25 '!$M$34+'Postcodes tariff'!L880)</f>
        <v>998.65633794615394</v>
      </c>
      <c r="R880" s="336"/>
      <c r="S880" s="336"/>
    </row>
    <row r="881" spans="1:19" s="263" customFormat="1" x14ac:dyDescent="0.25">
      <c r="A881" s="254" t="s">
        <v>2953</v>
      </c>
      <c r="B881" s="255"/>
      <c r="C881" s="256" t="s">
        <v>771</v>
      </c>
      <c r="D881" s="257">
        <v>55.890045000000001</v>
      </c>
      <c r="E881" s="257">
        <v>-3.3132709999999999</v>
      </c>
      <c r="F881" s="459">
        <v>1</v>
      </c>
      <c r="G881" s="459">
        <v>1</v>
      </c>
      <c r="H881" s="258">
        <v>404.6</v>
      </c>
      <c r="I881" s="259">
        <f>SUM(H881/'Search &amp; Variables'!$E$30)</f>
        <v>8.9911111111111115</v>
      </c>
      <c r="J881" s="259">
        <f t="shared" si="175"/>
        <v>17.982222222222223</v>
      </c>
      <c r="K881" s="259">
        <f t="shared" si="176"/>
        <v>1.9980246913580249</v>
      </c>
      <c r="L881" s="226">
        <f t="shared" si="178"/>
        <v>120</v>
      </c>
      <c r="M881" s="257"/>
      <c r="N881" s="226">
        <f>SUM(H881*'Outside M25 '!$J$30+'Outside M25 '!$J$34+'Postcodes tariff'!L881)</f>
        <v>784.97137653233619</v>
      </c>
      <c r="O881" s="226">
        <f>SUM(H881*'Outside M25 '!$K$30+'Outside M25 '!$K$34+'Postcodes tariff'!L881)</f>
        <v>855.63555187616339</v>
      </c>
      <c r="P881" s="226">
        <f>SUM(H881*'Outside M25 '!$L$30+'Outside M25 '!$L$34+'Postcodes tariff'!L881)</f>
        <v>933.4860368425833</v>
      </c>
      <c r="Q881" s="261">
        <f>SUM(H881*'Outside M25 '!$M$30+'Outside M25 '!$M$34+'Postcodes tariff'!L881)</f>
        <v>1005.3793544156697</v>
      </c>
      <c r="R881" s="336"/>
      <c r="S881" s="336"/>
    </row>
    <row r="882" spans="1:19" s="263" customFormat="1" x14ac:dyDescent="0.25">
      <c r="A882" s="254" t="s">
        <v>2953</v>
      </c>
      <c r="B882" s="255"/>
      <c r="C882" s="256" t="s">
        <v>772</v>
      </c>
      <c r="D882" s="257">
        <v>55.949294000000002</v>
      </c>
      <c r="E882" s="257">
        <v>-3.1146400000000001</v>
      </c>
      <c r="F882" s="459">
        <v>1</v>
      </c>
      <c r="G882" s="459">
        <v>1</v>
      </c>
      <c r="H882" s="258">
        <v>400.9</v>
      </c>
      <c r="I882" s="259">
        <f>SUM(H882/'Search &amp; Variables'!$E$30)</f>
        <v>8.9088888888888889</v>
      </c>
      <c r="J882" s="259">
        <f t="shared" si="175"/>
        <v>17.817777777777778</v>
      </c>
      <c r="K882" s="259">
        <f t="shared" si="176"/>
        <v>1.979753086419753</v>
      </c>
      <c r="L882" s="226">
        <f t="shared" si="178"/>
        <v>120</v>
      </c>
      <c r="M882" s="257"/>
      <c r="N882" s="226">
        <f>SUM(H882*'Outside M25 '!$J$30+'Outside M25 '!$J$34+'Postcodes tariff'!L882)</f>
        <v>779.15898925612532</v>
      </c>
      <c r="O882" s="226">
        <f>SUM(H882*'Outside M25 '!$K$30+'Outside M25 '!$K$34+'Postcodes tariff'!L882)</f>
        <v>849.19376566229812</v>
      </c>
      <c r="P882" s="226">
        <f>SUM(H882*'Outside M25 '!$L$30+'Outside M25 '!$L$34+'Postcodes tariff'!L882)</f>
        <v>926.35604209587848</v>
      </c>
      <c r="Q882" s="261">
        <f>SUM(H882*'Outside M25 '!$M$30+'Outside M25 '!$M$34+'Postcodes tariff'!L882)</f>
        <v>997.60586662279206</v>
      </c>
      <c r="R882" s="336"/>
      <c r="S882" s="336"/>
    </row>
    <row r="883" spans="1:19" s="263" customFormat="1" x14ac:dyDescent="0.25">
      <c r="A883" s="254" t="s">
        <v>2953</v>
      </c>
      <c r="B883" s="255"/>
      <c r="C883" s="256" t="s">
        <v>773</v>
      </c>
      <c r="D883" s="257">
        <v>55.920212999999997</v>
      </c>
      <c r="E883" s="257">
        <v>-3.147799</v>
      </c>
      <c r="F883" s="459">
        <v>1</v>
      </c>
      <c r="G883" s="459">
        <v>1</v>
      </c>
      <c r="H883" s="258">
        <v>403.7</v>
      </c>
      <c r="I883" s="259">
        <f>SUM(H883/'Search &amp; Variables'!$E$30)</f>
        <v>8.9711111111111101</v>
      </c>
      <c r="J883" s="259">
        <f t="shared" si="175"/>
        <v>17.94222222222222</v>
      </c>
      <c r="K883" s="259">
        <f t="shared" si="176"/>
        <v>1.9935802469135799</v>
      </c>
      <c r="L883" s="226">
        <f t="shared" si="178"/>
        <v>120</v>
      </c>
      <c r="M883" s="257"/>
      <c r="N883" s="226">
        <f>SUM(H883*'Outside M25 '!$J$30+'Outside M25 '!$J$34+'Postcodes tariff'!L883)</f>
        <v>783.55755260028479</v>
      </c>
      <c r="O883" s="226">
        <f>SUM(H883*'Outside M25 '!$K$30+'Outside M25 '!$K$34+'Postcodes tariff'!L883)</f>
        <v>854.06863090522313</v>
      </c>
      <c r="P883" s="226">
        <f>SUM(H883*'Outside M25 '!$L$30+'Outside M25 '!$L$34+'Postcodes tariff'!L883)</f>
        <v>931.75171379608742</v>
      </c>
      <c r="Q883" s="261">
        <f>SUM(H883*'Outside M25 '!$M$30+'Outside M25 '!$M$34+'Postcodes tariff'!L883)</f>
        <v>1003.4885060336184</v>
      </c>
      <c r="R883" s="336"/>
      <c r="S883" s="336"/>
    </row>
    <row r="884" spans="1:19" s="263" customFormat="1" x14ac:dyDescent="0.25">
      <c r="A884" s="254" t="s">
        <v>2953</v>
      </c>
      <c r="B884" s="255"/>
      <c r="C884" s="256" t="s">
        <v>774</v>
      </c>
      <c r="D884" s="257">
        <v>55.906999999999996</v>
      </c>
      <c r="E884" s="257">
        <v>-3.1419999999999999</v>
      </c>
      <c r="F884" s="459">
        <v>1</v>
      </c>
      <c r="G884" s="459">
        <v>1</v>
      </c>
      <c r="H884" s="258">
        <v>401.7</v>
      </c>
      <c r="I884" s="259">
        <f>SUM(H884/'Search &amp; Variables'!$E$30)</f>
        <v>8.9266666666666659</v>
      </c>
      <c r="J884" s="259">
        <f t="shared" si="175"/>
        <v>17.853333333333332</v>
      </c>
      <c r="K884" s="259">
        <f t="shared" si="176"/>
        <v>1.9837037037037035</v>
      </c>
      <c r="L884" s="226">
        <f t="shared" si="178"/>
        <v>120</v>
      </c>
      <c r="M884" s="257"/>
      <c r="N884" s="226">
        <f>SUM(H884*'Outside M25 '!$J$30+'Outside M25 '!$J$34+'Postcodes tariff'!L884)</f>
        <v>780.41572164017089</v>
      </c>
      <c r="O884" s="226">
        <f>SUM(H884*'Outside M25 '!$K$30+'Outside M25 '!$K$34+'Postcodes tariff'!L884)</f>
        <v>850.58658430313392</v>
      </c>
      <c r="P884" s="226">
        <f>SUM(H884*'Outside M25 '!$L$30+'Outside M25 '!$L$34+'Postcodes tariff'!L884)</f>
        <v>927.89766258165253</v>
      </c>
      <c r="Q884" s="261">
        <f>SUM(H884*'Outside M25 '!$M$30+'Outside M25 '!$M$34+'Postcodes tariff'!L884)</f>
        <v>999.28662074017109</v>
      </c>
      <c r="R884" s="336"/>
      <c r="S884" s="336"/>
    </row>
    <row r="885" spans="1:19" s="263" customFormat="1" x14ac:dyDescent="0.25">
      <c r="A885" s="254" t="s">
        <v>2953</v>
      </c>
      <c r="B885" s="255"/>
      <c r="C885" s="256" t="s">
        <v>775</v>
      </c>
      <c r="D885" s="257">
        <v>55.877367999999997</v>
      </c>
      <c r="E885" s="257">
        <v>-3.1254900000000001</v>
      </c>
      <c r="F885" s="459">
        <v>1</v>
      </c>
      <c r="G885" s="459">
        <v>1</v>
      </c>
      <c r="H885" s="258">
        <v>400.9</v>
      </c>
      <c r="I885" s="259">
        <f>SUM(H885/'Search &amp; Variables'!$E$30)</f>
        <v>8.9088888888888889</v>
      </c>
      <c r="J885" s="259">
        <f t="shared" si="175"/>
        <v>17.817777777777778</v>
      </c>
      <c r="K885" s="259">
        <f t="shared" si="176"/>
        <v>1.979753086419753</v>
      </c>
      <c r="L885" s="226">
        <f t="shared" si="178"/>
        <v>120</v>
      </c>
      <c r="M885" s="257"/>
      <c r="N885" s="226">
        <f>SUM(H885*'Outside M25 '!$J$30+'Outside M25 '!$J$34+'Postcodes tariff'!L885)</f>
        <v>779.15898925612532</v>
      </c>
      <c r="O885" s="226">
        <f>SUM(H885*'Outside M25 '!$K$30+'Outside M25 '!$K$34+'Postcodes tariff'!L885)</f>
        <v>849.19376566229812</v>
      </c>
      <c r="P885" s="226">
        <f>SUM(H885*'Outside M25 '!$L$30+'Outside M25 '!$L$34+'Postcodes tariff'!L885)</f>
        <v>926.35604209587848</v>
      </c>
      <c r="Q885" s="261">
        <f>SUM(H885*'Outside M25 '!$M$30+'Outside M25 '!$M$34+'Postcodes tariff'!L885)</f>
        <v>997.60586662279206</v>
      </c>
      <c r="R885" s="336"/>
      <c r="S885" s="336"/>
    </row>
    <row r="886" spans="1:19" s="263" customFormat="1" x14ac:dyDescent="0.25">
      <c r="A886" s="254" t="s">
        <v>2953</v>
      </c>
      <c r="B886" s="255"/>
      <c r="C886" s="256" t="s">
        <v>776</v>
      </c>
      <c r="D886" s="257">
        <v>55.869098000000001</v>
      </c>
      <c r="E886" s="257">
        <v>-3.0982229999999999</v>
      </c>
      <c r="F886" s="459">
        <v>1</v>
      </c>
      <c r="G886" s="459">
        <v>1</v>
      </c>
      <c r="H886" s="258">
        <v>387.2</v>
      </c>
      <c r="I886" s="259">
        <f>SUM(H886/'Search &amp; Variables'!$E$30)</f>
        <v>8.6044444444444448</v>
      </c>
      <c r="J886" s="259">
        <f t="shared" si="175"/>
        <v>17.20888888888889</v>
      </c>
      <c r="K886" s="259">
        <f t="shared" si="176"/>
        <v>1.9120987654320989</v>
      </c>
      <c r="L886" s="226">
        <f t="shared" si="178"/>
        <v>120</v>
      </c>
      <c r="M886" s="257"/>
      <c r="N886" s="226">
        <f>SUM(H886*'Outside M25 '!$J$30+'Outside M25 '!$J$34+'Postcodes tariff'!L886)</f>
        <v>757.63744717934469</v>
      </c>
      <c r="O886" s="226">
        <f>SUM(H886*'Outside M25 '!$K$30+'Outside M25 '!$K$34+'Postcodes tariff'!L886)</f>
        <v>825.34174643798667</v>
      </c>
      <c r="P886" s="226">
        <f>SUM(H886*'Outside M25 '!$L$30+'Outside M25 '!$L$34+'Postcodes tariff'!L886)</f>
        <v>899.95579127699909</v>
      </c>
      <c r="Q886" s="261">
        <f>SUM(H886*'Outside M25 '!$M$30+'Outside M25 '!$M$34+'Postcodes tariff'!L886)</f>
        <v>968.82295236267817</v>
      </c>
      <c r="R886" s="336"/>
      <c r="S886" s="336"/>
    </row>
    <row r="887" spans="1:19" s="263" customFormat="1" x14ac:dyDescent="0.25">
      <c r="A887" s="254" t="s">
        <v>2953</v>
      </c>
      <c r="B887" s="255"/>
      <c r="C887" s="256" t="s">
        <v>777</v>
      </c>
      <c r="D887" s="257">
        <v>55.954425999999998</v>
      </c>
      <c r="E887" s="257">
        <v>-3.19428</v>
      </c>
      <c r="F887" s="459">
        <v>1</v>
      </c>
      <c r="G887" s="459">
        <v>1</v>
      </c>
      <c r="H887" s="258">
        <v>405.1</v>
      </c>
      <c r="I887" s="259">
        <f>SUM(H887/'Search &amp; Variables'!$E$30)</f>
        <v>9.0022222222222226</v>
      </c>
      <c r="J887" s="259">
        <f t="shared" si="175"/>
        <v>18.004444444444445</v>
      </c>
      <c r="K887" s="259">
        <f t="shared" si="176"/>
        <v>2.000493827160494</v>
      </c>
      <c r="L887" s="226">
        <f t="shared" si="178"/>
        <v>120</v>
      </c>
      <c r="M887" s="257"/>
      <c r="N887" s="226">
        <f>SUM(H887*'Outside M25 '!$J$30+'Outside M25 '!$J$34+'Postcodes tariff'!L887)</f>
        <v>785.7568342723647</v>
      </c>
      <c r="O887" s="226">
        <f>SUM(H887*'Outside M25 '!$K$30+'Outside M25 '!$K$34+'Postcodes tariff'!L887)</f>
        <v>856.50606352668569</v>
      </c>
      <c r="P887" s="226">
        <f>SUM(H887*'Outside M25 '!$L$30+'Outside M25 '!$L$34+'Postcodes tariff'!L887)</f>
        <v>934.44954964619194</v>
      </c>
      <c r="Q887" s="261">
        <f>SUM(H887*'Outside M25 '!$M$30+'Outside M25 '!$M$34+'Postcodes tariff'!L887)</f>
        <v>1006.4298257390316</v>
      </c>
      <c r="R887" s="336"/>
      <c r="S887" s="336"/>
    </row>
    <row r="888" spans="1:19" s="263" customFormat="1" x14ac:dyDescent="0.25">
      <c r="A888" s="254" t="s">
        <v>2953</v>
      </c>
      <c r="B888" s="255"/>
      <c r="C888" s="256" t="s">
        <v>778</v>
      </c>
      <c r="D888" s="257">
        <v>55.880631000000001</v>
      </c>
      <c r="E888" s="257">
        <v>-3.1411539999999998</v>
      </c>
      <c r="F888" s="459">
        <v>1</v>
      </c>
      <c r="G888" s="459">
        <v>1</v>
      </c>
      <c r="H888" s="258">
        <v>400.5</v>
      </c>
      <c r="I888" s="259">
        <f>SUM(H888/'Search &amp; Variables'!$E$30)</f>
        <v>8.9</v>
      </c>
      <c r="J888" s="259">
        <f t="shared" si="175"/>
        <v>17.8</v>
      </c>
      <c r="K888" s="259">
        <f t="shared" si="176"/>
        <v>1.9777777777777779</v>
      </c>
      <c r="L888" s="226">
        <f t="shared" si="178"/>
        <v>120</v>
      </c>
      <c r="M888" s="257"/>
      <c r="N888" s="226">
        <f>SUM(H888*'Outside M25 '!$J$30+'Outside M25 '!$J$34+'Postcodes tariff'!L888)</f>
        <v>778.53062306410254</v>
      </c>
      <c r="O888" s="226">
        <f>SUM(H888*'Outside M25 '!$K$30+'Outside M25 '!$K$34+'Postcodes tariff'!L888)</f>
        <v>848.49735634188039</v>
      </c>
      <c r="P888" s="226">
        <f>SUM(H888*'Outside M25 '!$L$30+'Outside M25 '!$L$34+'Postcodes tariff'!L888)</f>
        <v>925.58523185299157</v>
      </c>
      <c r="Q888" s="261">
        <f>SUM(H888*'Outside M25 '!$M$30+'Outside M25 '!$M$34+'Postcodes tariff'!L888)</f>
        <v>996.76548956410272</v>
      </c>
      <c r="R888" s="336"/>
      <c r="S888" s="336"/>
    </row>
    <row r="889" spans="1:19" s="263" customFormat="1" x14ac:dyDescent="0.25">
      <c r="A889" s="254" t="s">
        <v>2953</v>
      </c>
      <c r="B889" s="255"/>
      <c r="C889" s="256" t="s">
        <v>779</v>
      </c>
      <c r="D889" s="257">
        <v>55.939</v>
      </c>
      <c r="E889" s="257">
        <v>-3.0449999999999999</v>
      </c>
      <c r="F889" s="459">
        <v>1</v>
      </c>
      <c r="G889" s="459">
        <v>1</v>
      </c>
      <c r="H889" s="258">
        <v>397.8</v>
      </c>
      <c r="I889" s="259">
        <f>SUM(H889/'Search &amp; Variables'!$E$30)</f>
        <v>8.84</v>
      </c>
      <c r="J889" s="259">
        <f t="shared" si="175"/>
        <v>17.68</v>
      </c>
      <c r="K889" s="259">
        <f t="shared" si="176"/>
        <v>1.9644444444444444</v>
      </c>
      <c r="L889" s="226">
        <f t="shared" si="178"/>
        <v>120</v>
      </c>
      <c r="M889" s="257"/>
      <c r="N889" s="226">
        <f>SUM(H889*'Outside M25 '!$J$30+'Outside M25 '!$J$34+'Postcodes tariff'!L889)</f>
        <v>774.28915126794868</v>
      </c>
      <c r="O889" s="226">
        <f>SUM(H889*'Outside M25 '!$K$30+'Outside M25 '!$K$34+'Postcodes tariff'!L889)</f>
        <v>843.79659342905984</v>
      </c>
      <c r="P889" s="226">
        <f>SUM(H889*'Outside M25 '!$L$30+'Outside M25 '!$L$34+'Postcodes tariff'!L889)</f>
        <v>920.38226271350436</v>
      </c>
      <c r="Q889" s="261">
        <f>SUM(H889*'Outside M25 '!$M$30+'Outside M25 '!$M$34+'Postcodes tariff'!L889)</f>
        <v>991.09294441794884</v>
      </c>
      <c r="R889" s="336"/>
      <c r="S889" s="336"/>
    </row>
    <row r="890" spans="1:19" s="263" customFormat="1" x14ac:dyDescent="0.25">
      <c r="A890" s="254" t="s">
        <v>2953</v>
      </c>
      <c r="B890" s="255"/>
      <c r="C890" s="256" t="s">
        <v>780</v>
      </c>
      <c r="D890" s="257">
        <v>55.892310999999999</v>
      </c>
      <c r="E890" s="257">
        <v>-3.043981</v>
      </c>
      <c r="F890" s="459">
        <v>1</v>
      </c>
      <c r="G890" s="459">
        <v>1</v>
      </c>
      <c r="H890" s="258">
        <v>384.8</v>
      </c>
      <c r="I890" s="259">
        <f>SUM(H890/'Search &amp; Variables'!$E$30)</f>
        <v>8.551111111111112</v>
      </c>
      <c r="J890" s="259">
        <f t="shared" si="175"/>
        <v>17.102222222222224</v>
      </c>
      <c r="K890" s="259">
        <f t="shared" si="176"/>
        <v>1.9002469135802471</v>
      </c>
      <c r="L890" s="226">
        <f t="shared" si="178"/>
        <v>120</v>
      </c>
      <c r="M890" s="257"/>
      <c r="N890" s="226">
        <f>SUM(H890*'Outside M25 '!$J$30+'Outside M25 '!$J$34+'Postcodes tariff'!L890)</f>
        <v>753.867250027208</v>
      </c>
      <c r="O890" s="226">
        <f>SUM(H890*'Outside M25 '!$K$30+'Outside M25 '!$K$34+'Postcodes tariff'!L890)</f>
        <v>821.16329051547962</v>
      </c>
      <c r="P890" s="226">
        <f>SUM(H890*'Outside M25 '!$L$30+'Outside M25 '!$L$34+'Postcodes tariff'!L890)</f>
        <v>895.33092981967729</v>
      </c>
      <c r="Q890" s="261">
        <f>SUM(H890*'Outside M25 '!$M$30+'Outside M25 '!$M$34+'Postcodes tariff'!L890)</f>
        <v>963.78069001054143</v>
      </c>
      <c r="R890" s="336"/>
      <c r="S890" s="336"/>
    </row>
    <row r="891" spans="1:19" s="263" customFormat="1" x14ac:dyDescent="0.25">
      <c r="A891" s="254" t="s">
        <v>2953</v>
      </c>
      <c r="B891" s="255"/>
      <c r="C891" s="256" t="s">
        <v>781</v>
      </c>
      <c r="D891" s="257">
        <v>55.825999000000003</v>
      </c>
      <c r="E891" s="257">
        <v>-3.0712950000000001</v>
      </c>
      <c r="F891" s="459">
        <v>1</v>
      </c>
      <c r="G891" s="459">
        <v>1</v>
      </c>
      <c r="H891" s="258">
        <v>383.2</v>
      </c>
      <c r="I891" s="259">
        <f>SUM(H891/'Search &amp; Variables'!$E$30)</f>
        <v>8.5155555555555544</v>
      </c>
      <c r="J891" s="259">
        <f t="shared" si="175"/>
        <v>17.031111111111109</v>
      </c>
      <c r="K891" s="259">
        <f t="shared" si="176"/>
        <v>1.8923456790123454</v>
      </c>
      <c r="L891" s="226">
        <f t="shared" si="178"/>
        <v>120</v>
      </c>
      <c r="M891" s="257"/>
      <c r="N891" s="226">
        <f>SUM(H891*'Outside M25 '!$J$30+'Outside M25 '!$J$34+'Postcodes tariff'!L891)</f>
        <v>751.35378525911676</v>
      </c>
      <c r="O891" s="226">
        <f>SUM(H891*'Outside M25 '!$K$30+'Outside M25 '!$K$34+'Postcodes tariff'!L891)</f>
        <v>818.37765323380813</v>
      </c>
      <c r="P891" s="226">
        <f>SUM(H891*'Outside M25 '!$L$30+'Outside M25 '!$L$34+'Postcodes tariff'!L891)</f>
        <v>892.2476888481292</v>
      </c>
      <c r="Q891" s="261">
        <f>SUM(H891*'Outside M25 '!$M$30+'Outside M25 '!$M$34+'Postcodes tariff'!L891)</f>
        <v>960.41918177578361</v>
      </c>
      <c r="R891" s="336"/>
      <c r="S891" s="336"/>
    </row>
    <row r="892" spans="1:19" s="263" customFormat="1" x14ac:dyDescent="0.25">
      <c r="A892" s="254" t="s">
        <v>2953</v>
      </c>
      <c r="B892" s="255"/>
      <c r="C892" s="256" t="s">
        <v>782</v>
      </c>
      <c r="D892" s="257">
        <v>55.850999999999999</v>
      </c>
      <c r="E892" s="257">
        <v>-3.133</v>
      </c>
      <c r="F892" s="459">
        <v>1</v>
      </c>
      <c r="G892" s="459">
        <v>1</v>
      </c>
      <c r="H892" s="258">
        <v>397.2</v>
      </c>
      <c r="I892" s="259">
        <f>SUM(H892/'Search &amp; Variables'!$E$30)</f>
        <v>8.8266666666666662</v>
      </c>
      <c r="J892" s="259">
        <f t="shared" si="175"/>
        <v>17.653333333333332</v>
      </c>
      <c r="K892" s="259">
        <f t="shared" si="176"/>
        <v>1.9614814814814814</v>
      </c>
      <c r="L892" s="226">
        <f t="shared" si="178"/>
        <v>120</v>
      </c>
      <c r="M892" s="257"/>
      <c r="N892" s="226">
        <f>SUM(H892*'Outside M25 '!$J$30+'Outside M25 '!$J$34+'Postcodes tariff'!L892)</f>
        <v>773.34660197991445</v>
      </c>
      <c r="O892" s="226">
        <f>SUM(H892*'Outside M25 '!$K$30+'Outside M25 '!$K$34+'Postcodes tariff'!L892)</f>
        <v>842.75197944843308</v>
      </c>
      <c r="P892" s="226">
        <f>SUM(H892*'Outside M25 '!$L$30+'Outside M25 '!$L$34+'Postcodes tariff'!L892)</f>
        <v>919.22604734917388</v>
      </c>
      <c r="Q892" s="261">
        <f>SUM(H892*'Outside M25 '!$M$30+'Outside M25 '!$M$34+'Postcodes tariff'!L892)</f>
        <v>989.83237882991466</v>
      </c>
      <c r="R892" s="336"/>
      <c r="S892" s="336"/>
    </row>
    <row r="893" spans="1:19" s="263" customFormat="1" x14ac:dyDescent="0.25">
      <c r="A893" s="254" t="s">
        <v>2953</v>
      </c>
      <c r="B893" s="255"/>
      <c r="C893" s="256" t="s">
        <v>783</v>
      </c>
      <c r="D893" s="257">
        <v>55.849896000000001</v>
      </c>
      <c r="E893" s="257">
        <v>-3.1883469999999998</v>
      </c>
      <c r="F893" s="459">
        <v>1</v>
      </c>
      <c r="G893" s="459">
        <v>1</v>
      </c>
      <c r="H893" s="258">
        <v>397.2</v>
      </c>
      <c r="I893" s="259">
        <f>SUM(H893/'Search &amp; Variables'!$E$30)</f>
        <v>8.8266666666666662</v>
      </c>
      <c r="J893" s="259">
        <f t="shared" si="175"/>
        <v>17.653333333333332</v>
      </c>
      <c r="K893" s="259">
        <f t="shared" si="176"/>
        <v>1.9614814814814814</v>
      </c>
      <c r="L893" s="226">
        <f t="shared" si="178"/>
        <v>120</v>
      </c>
      <c r="M893" s="257"/>
      <c r="N893" s="226">
        <f>SUM(H893*'Outside M25 '!$J$30+'Outside M25 '!$J$34+'Postcodes tariff'!L893)</f>
        <v>773.34660197991445</v>
      </c>
      <c r="O893" s="226">
        <f>SUM(H893*'Outside M25 '!$K$30+'Outside M25 '!$K$34+'Postcodes tariff'!L893)</f>
        <v>842.75197944843308</v>
      </c>
      <c r="P893" s="226">
        <f>SUM(H893*'Outside M25 '!$L$30+'Outside M25 '!$L$34+'Postcodes tariff'!L893)</f>
        <v>919.22604734917388</v>
      </c>
      <c r="Q893" s="261">
        <f>SUM(H893*'Outside M25 '!$M$30+'Outside M25 '!$M$34+'Postcodes tariff'!L893)</f>
        <v>989.83237882991466</v>
      </c>
      <c r="R893" s="336"/>
      <c r="S893" s="336"/>
    </row>
    <row r="894" spans="1:19" s="263" customFormat="1" x14ac:dyDescent="0.25">
      <c r="A894" s="254" t="s">
        <v>2953</v>
      </c>
      <c r="B894" s="255"/>
      <c r="C894" s="256" t="s">
        <v>784</v>
      </c>
      <c r="D894" s="257">
        <v>55.832999999999998</v>
      </c>
      <c r="E894" s="257">
        <v>-3.2240000000000002</v>
      </c>
      <c r="F894" s="459">
        <v>1</v>
      </c>
      <c r="G894" s="459">
        <v>1</v>
      </c>
      <c r="H894" s="258">
        <v>392.9</v>
      </c>
      <c r="I894" s="259">
        <f>SUM(H894/'Search &amp; Variables'!$E$30)</f>
        <v>8.7311111111111099</v>
      </c>
      <c r="J894" s="259">
        <f t="shared" si="175"/>
        <v>17.46222222222222</v>
      </c>
      <c r="K894" s="259">
        <f t="shared" si="176"/>
        <v>1.9402469135802467</v>
      </c>
      <c r="L894" s="226">
        <f t="shared" si="178"/>
        <v>120</v>
      </c>
      <c r="M894" s="257"/>
      <c r="N894" s="226">
        <f>SUM(H894*'Outside M25 '!$J$30+'Outside M25 '!$J$34+'Postcodes tariff'!L894)</f>
        <v>766.59166541566947</v>
      </c>
      <c r="O894" s="226">
        <f>SUM(H894*'Outside M25 '!$K$30+'Outside M25 '!$K$34+'Postcodes tariff'!L894)</f>
        <v>835.26557925394104</v>
      </c>
      <c r="P894" s="226">
        <f>SUM(H894*'Outside M25 '!$L$30+'Outside M25 '!$L$34+'Postcodes tariff'!L894)</f>
        <v>910.93983723813869</v>
      </c>
      <c r="Q894" s="261">
        <f>SUM(H894*'Outside M25 '!$M$30+'Outside M25 '!$M$34+'Postcodes tariff'!L894)</f>
        <v>980.79832544900296</v>
      </c>
      <c r="R894" s="336"/>
      <c r="S894" s="336"/>
    </row>
    <row r="895" spans="1:19" s="263" customFormat="1" x14ac:dyDescent="0.25">
      <c r="A895" s="254" t="s">
        <v>2953</v>
      </c>
      <c r="B895" s="255"/>
      <c r="C895" s="256" t="s">
        <v>785</v>
      </c>
      <c r="D895" s="257">
        <v>55.89</v>
      </c>
      <c r="E895" s="257">
        <v>-3.4220000000000002</v>
      </c>
      <c r="F895" s="459">
        <v>1</v>
      </c>
      <c r="G895" s="459">
        <v>1</v>
      </c>
      <c r="H895" s="258">
        <v>396</v>
      </c>
      <c r="I895" s="259">
        <f>SUM(H895/'Search &amp; Variables'!$E$30)</f>
        <v>8.8000000000000007</v>
      </c>
      <c r="J895" s="259">
        <f t="shared" si="175"/>
        <v>17.600000000000001</v>
      </c>
      <c r="K895" s="259">
        <f t="shared" si="176"/>
        <v>1.9555555555555557</v>
      </c>
      <c r="L895" s="226">
        <f t="shared" si="178"/>
        <v>120</v>
      </c>
      <c r="M895" s="257"/>
      <c r="N895" s="226">
        <f>SUM(H895*'Outside M25 '!$J$30+'Outside M25 '!$J$34+'Postcodes tariff'!L895)</f>
        <v>771.46150340384611</v>
      </c>
      <c r="O895" s="226">
        <f>SUM(H895*'Outside M25 '!$K$30+'Outside M25 '!$K$34+'Postcodes tariff'!L895)</f>
        <v>840.66275148717943</v>
      </c>
      <c r="P895" s="226">
        <f>SUM(H895*'Outside M25 '!$L$30+'Outside M25 '!$L$34+'Postcodes tariff'!L895)</f>
        <v>916.91361662051293</v>
      </c>
      <c r="Q895" s="261">
        <f>SUM(H895*'Outside M25 '!$M$30+'Outside M25 '!$M$34+'Postcodes tariff'!L895)</f>
        <v>987.31124765384629</v>
      </c>
      <c r="R895" s="336"/>
      <c r="S895" s="336"/>
    </row>
    <row r="896" spans="1:19" s="263" customFormat="1" x14ac:dyDescent="0.25">
      <c r="A896" s="254" t="s">
        <v>2953</v>
      </c>
      <c r="B896" s="255"/>
      <c r="C896" s="256" t="s">
        <v>786</v>
      </c>
      <c r="D896" s="257">
        <v>55.914962000000003</v>
      </c>
      <c r="E896" s="257">
        <v>-3.4885449999999998</v>
      </c>
      <c r="F896" s="459">
        <v>1</v>
      </c>
      <c r="G896" s="459">
        <v>1</v>
      </c>
      <c r="H896" s="258">
        <v>407.2</v>
      </c>
      <c r="I896" s="259">
        <f>SUM(H896/'Search &amp; Variables'!$E$30)</f>
        <v>9.0488888888888894</v>
      </c>
      <c r="J896" s="259">
        <f t="shared" si="175"/>
        <v>18.097777777777779</v>
      </c>
      <c r="K896" s="259">
        <f t="shared" si="176"/>
        <v>2.0108641975308643</v>
      </c>
      <c r="L896" s="226">
        <f t="shared" si="178"/>
        <v>120</v>
      </c>
      <c r="M896" s="257"/>
      <c r="N896" s="226">
        <f>SUM(H896*'Outside M25 '!$J$30+'Outside M25 '!$J$34+'Postcodes tariff'!L896)</f>
        <v>789.05575678048422</v>
      </c>
      <c r="O896" s="226">
        <f>SUM(H896*'Outside M25 '!$K$30+'Outside M25 '!$K$34+'Postcodes tariff'!L896)</f>
        <v>860.16221245887937</v>
      </c>
      <c r="P896" s="226">
        <f>SUM(H896*'Outside M25 '!$L$30+'Outside M25 '!$L$34+'Postcodes tariff'!L896)</f>
        <v>938.49630342134867</v>
      </c>
      <c r="Q896" s="261">
        <f>SUM(H896*'Outside M25 '!$M$30+'Outside M25 '!$M$34+'Postcodes tariff'!L896)</f>
        <v>1010.8418052971512</v>
      </c>
      <c r="R896" s="336"/>
      <c r="S896" s="336"/>
    </row>
    <row r="897" spans="1:19" s="263" customFormat="1" x14ac:dyDescent="0.25">
      <c r="A897" s="254" t="s">
        <v>2953</v>
      </c>
      <c r="B897" s="255"/>
      <c r="C897" s="256" t="s">
        <v>787</v>
      </c>
      <c r="D897" s="257">
        <v>55.958629000000002</v>
      </c>
      <c r="E897" s="257">
        <v>-3.3259249999999998</v>
      </c>
      <c r="F897" s="459">
        <v>1</v>
      </c>
      <c r="G897" s="459">
        <v>1</v>
      </c>
      <c r="H897" s="258">
        <v>411.2</v>
      </c>
      <c r="I897" s="259">
        <f>SUM(H897/'Search &amp; Variables'!$E$30)</f>
        <v>9.137777777777778</v>
      </c>
      <c r="J897" s="259">
        <f t="shared" si="175"/>
        <v>18.275555555555556</v>
      </c>
      <c r="K897" s="259">
        <f t="shared" si="176"/>
        <v>2.0306172839506171</v>
      </c>
      <c r="L897" s="226">
        <f t="shared" si="178"/>
        <v>120</v>
      </c>
      <c r="M897" s="257"/>
      <c r="N897" s="226">
        <f>SUM(H897*'Outside M25 '!$J$30+'Outside M25 '!$J$34+'Postcodes tariff'!L897)</f>
        <v>795.33941870071214</v>
      </c>
      <c r="O897" s="226">
        <f>SUM(H897*'Outside M25 '!$K$30+'Outside M25 '!$K$34+'Postcodes tariff'!L897)</f>
        <v>867.12630566305791</v>
      </c>
      <c r="P897" s="226">
        <f>SUM(H897*'Outside M25 '!$L$30+'Outside M25 '!$L$34+'Postcodes tariff'!L897)</f>
        <v>946.20440585021856</v>
      </c>
      <c r="Q897" s="261">
        <f>SUM(H897*'Outside M25 '!$M$30+'Outside M25 '!$M$34+'Postcodes tariff'!L897)</f>
        <v>1019.2455758840457</v>
      </c>
      <c r="R897" s="336"/>
      <c r="S897" s="336"/>
    </row>
    <row r="898" spans="1:19" s="263" customFormat="1" x14ac:dyDescent="0.25">
      <c r="A898" s="254" t="s">
        <v>2953</v>
      </c>
      <c r="B898" s="255"/>
      <c r="C898" s="256" t="s">
        <v>788</v>
      </c>
      <c r="D898" s="257">
        <v>55.955440000000003</v>
      </c>
      <c r="E898" s="257">
        <v>-3.1997520000000002</v>
      </c>
      <c r="F898" s="459">
        <v>1</v>
      </c>
      <c r="G898" s="459">
        <v>1</v>
      </c>
      <c r="H898" s="258">
        <v>405.3</v>
      </c>
      <c r="I898" s="259">
        <f>SUM(H898/'Search &amp; Variables'!$E$30)</f>
        <v>9.0066666666666677</v>
      </c>
      <c r="J898" s="259">
        <f t="shared" si="175"/>
        <v>18.013333333333335</v>
      </c>
      <c r="K898" s="259">
        <f t="shared" si="176"/>
        <v>2.0014814814814819</v>
      </c>
      <c r="L898" s="226">
        <f t="shared" si="178"/>
        <v>120</v>
      </c>
      <c r="M898" s="257"/>
      <c r="N898" s="226">
        <f>SUM(H898*'Outside M25 '!$J$30+'Outside M25 '!$J$34+'Postcodes tariff'!L898)</f>
        <v>786.07101736837603</v>
      </c>
      <c r="O898" s="226">
        <f>SUM(H898*'Outside M25 '!$K$30+'Outside M25 '!$K$34+'Postcodes tariff'!L898)</f>
        <v>856.85426818689461</v>
      </c>
      <c r="P898" s="226">
        <f>SUM(H898*'Outside M25 '!$L$30+'Outside M25 '!$L$34+'Postcodes tariff'!L898)</f>
        <v>934.83495476763551</v>
      </c>
      <c r="Q898" s="261">
        <f>SUM(H898*'Outside M25 '!$M$30+'Outside M25 '!$M$34+'Postcodes tariff'!L898)</f>
        <v>1006.8500142683762</v>
      </c>
      <c r="R898" s="336"/>
      <c r="S898" s="336"/>
    </row>
    <row r="899" spans="1:19" s="263" customFormat="1" x14ac:dyDescent="0.25">
      <c r="A899" s="254" t="s">
        <v>2953</v>
      </c>
      <c r="B899" s="255"/>
      <c r="C899" s="256" t="s">
        <v>789</v>
      </c>
      <c r="D899" s="257">
        <v>55.977131999999997</v>
      </c>
      <c r="E899" s="257">
        <v>-3.343232</v>
      </c>
      <c r="F899" s="459">
        <v>1</v>
      </c>
      <c r="G899" s="459">
        <v>1</v>
      </c>
      <c r="H899" s="258">
        <v>412.2</v>
      </c>
      <c r="I899" s="259">
        <f>SUM(H899/'Search &amp; Variables'!$E$30)</f>
        <v>9.16</v>
      </c>
      <c r="J899" s="259">
        <f t="shared" si="175"/>
        <v>18.32</v>
      </c>
      <c r="K899" s="259">
        <f t="shared" si="176"/>
        <v>2.0355555555555558</v>
      </c>
      <c r="L899" s="226">
        <f t="shared" si="178"/>
        <v>120</v>
      </c>
      <c r="M899" s="257"/>
      <c r="N899" s="226">
        <f>SUM(H899*'Outside M25 '!$J$30+'Outside M25 '!$J$34+'Postcodes tariff'!L899)</f>
        <v>796.91033418076915</v>
      </c>
      <c r="O899" s="226">
        <f>SUM(H899*'Outside M25 '!$K$30+'Outside M25 '!$K$34+'Postcodes tariff'!L899)</f>
        <v>868.86732896410251</v>
      </c>
      <c r="P899" s="226">
        <f>SUM(H899*'Outside M25 '!$L$30+'Outside M25 '!$L$34+'Postcodes tariff'!L899)</f>
        <v>948.13143145743595</v>
      </c>
      <c r="Q899" s="261">
        <f>SUM(H899*'Outside M25 '!$M$30+'Outside M25 '!$M$34+'Postcodes tariff'!L899)</f>
        <v>1021.3465185307693</v>
      </c>
      <c r="R899" s="336"/>
      <c r="S899" s="336"/>
    </row>
    <row r="900" spans="1:19" s="263" customFormat="1" x14ac:dyDescent="0.25">
      <c r="A900" s="254" t="s">
        <v>2953</v>
      </c>
      <c r="B900" s="255"/>
      <c r="C900" s="256" t="s">
        <v>790</v>
      </c>
      <c r="D900" s="257">
        <v>56.044746000000004</v>
      </c>
      <c r="E900" s="257">
        <v>-2.7823699999999998</v>
      </c>
      <c r="F900" s="459">
        <v>1</v>
      </c>
      <c r="G900" s="459">
        <v>1</v>
      </c>
      <c r="H900" s="258">
        <v>394</v>
      </c>
      <c r="I900" s="259">
        <f>SUM(H900/'Search &amp; Variables'!$E$30)</f>
        <v>8.7555555555555564</v>
      </c>
      <c r="J900" s="259">
        <f t="shared" si="175"/>
        <v>17.511111111111113</v>
      </c>
      <c r="K900" s="259">
        <f t="shared" si="176"/>
        <v>1.9456790123456793</v>
      </c>
      <c r="L900" s="226">
        <f t="shared" si="178"/>
        <v>120</v>
      </c>
      <c r="M900" s="257"/>
      <c r="N900" s="226">
        <f>SUM(H900*'Outside M25 '!$J$30+'Outside M25 '!$J$34+'Postcodes tariff'!L900)</f>
        <v>768.3196724437322</v>
      </c>
      <c r="O900" s="226">
        <f>SUM(H900*'Outside M25 '!$K$30+'Outside M25 '!$K$34+'Postcodes tariff'!L900)</f>
        <v>837.18070488509022</v>
      </c>
      <c r="P900" s="226">
        <f>SUM(H900*'Outside M25 '!$L$30+'Outside M25 '!$L$34+'Postcodes tariff'!L900)</f>
        <v>913.05956540607804</v>
      </c>
      <c r="Q900" s="261">
        <f>SUM(H900*'Outside M25 '!$M$30+'Outside M25 '!$M$34+'Postcodes tariff'!L900)</f>
        <v>983.10936236039902</v>
      </c>
      <c r="R900" s="336"/>
      <c r="S900" s="336"/>
    </row>
    <row r="901" spans="1:19" s="263" customFormat="1" x14ac:dyDescent="0.25">
      <c r="A901" s="254" t="s">
        <v>2953</v>
      </c>
      <c r="B901" s="255"/>
      <c r="C901" s="256" t="s">
        <v>791</v>
      </c>
      <c r="D901" s="257">
        <v>55.981279999999998</v>
      </c>
      <c r="E901" s="257">
        <v>-2.9225379999999999</v>
      </c>
      <c r="F901" s="459">
        <v>1</v>
      </c>
      <c r="G901" s="459">
        <v>1</v>
      </c>
      <c r="H901" s="258">
        <v>392.6</v>
      </c>
      <c r="I901" s="259">
        <f>SUM(H901/'Search &amp; Variables'!$E$30)</f>
        <v>8.7244444444444458</v>
      </c>
      <c r="J901" s="259">
        <f t="shared" si="175"/>
        <v>17.448888888888892</v>
      </c>
      <c r="K901" s="259">
        <f t="shared" si="176"/>
        <v>1.9387654320987657</v>
      </c>
      <c r="L901" s="226">
        <f t="shared" si="178"/>
        <v>120</v>
      </c>
      <c r="M901" s="257"/>
      <c r="N901" s="226">
        <f>SUM(H901*'Outside M25 '!$J$30+'Outside M25 '!$J$34+'Postcodes tariff'!L901)</f>
        <v>766.12039077165241</v>
      </c>
      <c r="O901" s="226">
        <f>SUM(H901*'Outside M25 '!$K$30+'Outside M25 '!$K$34+'Postcodes tariff'!L901)</f>
        <v>834.74327226362777</v>
      </c>
      <c r="P901" s="226">
        <f>SUM(H901*'Outside M25 '!$L$30+'Outside M25 '!$L$34+'Postcodes tariff'!L901)</f>
        <v>910.36172955597362</v>
      </c>
      <c r="Q901" s="261">
        <f>SUM(H901*'Outside M25 '!$M$30+'Outside M25 '!$M$34+'Postcodes tariff'!L901)</f>
        <v>980.16804265498592</v>
      </c>
      <c r="R901" s="336"/>
      <c r="S901" s="336"/>
    </row>
    <row r="902" spans="1:19" s="263" customFormat="1" x14ac:dyDescent="0.25">
      <c r="A902" s="254" t="s">
        <v>2953</v>
      </c>
      <c r="B902" s="255"/>
      <c r="C902" s="256" t="s">
        <v>792</v>
      </c>
      <c r="D902" s="257">
        <v>55.939937999999998</v>
      </c>
      <c r="E902" s="257">
        <v>-2.9248590000000001</v>
      </c>
      <c r="F902" s="459">
        <v>1</v>
      </c>
      <c r="G902" s="459">
        <v>1</v>
      </c>
      <c r="H902" s="258">
        <v>392.4</v>
      </c>
      <c r="I902" s="259">
        <f>SUM(H902/'Search &amp; Variables'!$E$30)</f>
        <v>8.7199999999999989</v>
      </c>
      <c r="J902" s="259">
        <f t="shared" si="175"/>
        <v>17.439999999999998</v>
      </c>
      <c r="K902" s="259">
        <f t="shared" si="176"/>
        <v>1.9377777777777776</v>
      </c>
      <c r="L902" s="226">
        <f t="shared" si="178"/>
        <v>120</v>
      </c>
      <c r="M902" s="257"/>
      <c r="N902" s="226">
        <f>SUM(H902*'Outside M25 '!$J$30+'Outside M25 '!$J$34+'Postcodes tariff'!L902)</f>
        <v>765.80620767564096</v>
      </c>
      <c r="O902" s="226">
        <f>SUM(H902*'Outside M25 '!$K$30+'Outside M25 '!$K$34+'Postcodes tariff'!L902)</f>
        <v>834.39506760341874</v>
      </c>
      <c r="P902" s="226">
        <f>SUM(H902*'Outside M25 '!$L$30+'Outside M25 '!$L$34+'Postcodes tariff'!L902)</f>
        <v>909.97632443452994</v>
      </c>
      <c r="Q902" s="261">
        <f>SUM(H902*'Outside M25 '!$M$30+'Outside M25 '!$M$34+'Postcodes tariff'!L902)</f>
        <v>979.74785412564108</v>
      </c>
      <c r="R902" s="336"/>
      <c r="S902" s="336"/>
    </row>
    <row r="903" spans="1:19" s="263" customFormat="1" x14ac:dyDescent="0.25">
      <c r="A903" s="254" t="s">
        <v>2953</v>
      </c>
      <c r="B903" s="255"/>
      <c r="C903" s="256" t="s">
        <v>793</v>
      </c>
      <c r="D903" s="257">
        <v>55.909708000000002</v>
      </c>
      <c r="E903" s="257">
        <v>-2.8881969999999999</v>
      </c>
      <c r="F903" s="459">
        <v>1</v>
      </c>
      <c r="G903" s="459">
        <v>1</v>
      </c>
      <c r="H903" s="258">
        <v>393.2</v>
      </c>
      <c r="I903" s="259">
        <f>SUM(H903/'Search &amp; Variables'!$E$30)</f>
        <v>8.7377777777777776</v>
      </c>
      <c r="J903" s="259">
        <f t="shared" si="175"/>
        <v>17.475555555555555</v>
      </c>
      <c r="K903" s="259">
        <f t="shared" si="176"/>
        <v>1.9417283950617283</v>
      </c>
      <c r="L903" s="226">
        <f t="shared" si="178"/>
        <v>120</v>
      </c>
      <c r="M903" s="257"/>
      <c r="N903" s="226">
        <f>SUM(H903*'Outside M25 '!$J$30+'Outside M25 '!$J$34+'Postcodes tariff'!L903)</f>
        <v>767.06294005968653</v>
      </c>
      <c r="O903" s="226">
        <f>SUM(H903*'Outside M25 '!$K$30+'Outside M25 '!$K$34+'Postcodes tariff'!L903)</f>
        <v>835.78788624425454</v>
      </c>
      <c r="P903" s="226">
        <f>SUM(H903*'Outside M25 '!$L$30+'Outside M25 '!$L$34+'Postcodes tariff'!L903)</f>
        <v>911.51794492030399</v>
      </c>
      <c r="Q903" s="261">
        <f>SUM(H903*'Outside M25 '!$M$30+'Outside M25 '!$M$34+'Postcodes tariff'!L903)</f>
        <v>981.42860824302011</v>
      </c>
      <c r="R903" s="336"/>
      <c r="S903" s="336"/>
    </row>
    <row r="904" spans="1:19" s="263" customFormat="1" x14ac:dyDescent="0.25">
      <c r="A904" s="254" t="s">
        <v>2953</v>
      </c>
      <c r="B904" s="255"/>
      <c r="C904" s="256" t="s">
        <v>794</v>
      </c>
      <c r="D904" s="257">
        <v>55.911000000000001</v>
      </c>
      <c r="E904" s="257">
        <v>-2.9420000000000002</v>
      </c>
      <c r="F904" s="459">
        <v>1</v>
      </c>
      <c r="G904" s="459">
        <v>1</v>
      </c>
      <c r="H904" s="258">
        <v>382.9</v>
      </c>
      <c r="I904" s="259">
        <f>SUM(H904/'Search &amp; Variables'!$E$30)</f>
        <v>8.5088888888888885</v>
      </c>
      <c r="J904" s="259">
        <f t="shared" si="175"/>
        <v>17.017777777777777</v>
      </c>
      <c r="K904" s="259">
        <f t="shared" si="176"/>
        <v>1.8908641975308642</v>
      </c>
      <c r="L904" s="226">
        <f t="shared" si="178"/>
        <v>120</v>
      </c>
      <c r="M904" s="257"/>
      <c r="N904" s="226">
        <f>SUM(H904*'Outside M25 '!$J$30+'Outside M25 '!$J$34+'Postcodes tariff'!L904)</f>
        <v>750.88251061509959</v>
      </c>
      <c r="O904" s="226">
        <f>SUM(H904*'Outside M25 '!$K$30+'Outside M25 '!$K$34+'Postcodes tariff'!L904)</f>
        <v>817.85534624349475</v>
      </c>
      <c r="P904" s="226">
        <f>SUM(H904*'Outside M25 '!$L$30+'Outside M25 '!$L$34+'Postcodes tariff'!L904)</f>
        <v>891.66958116596402</v>
      </c>
      <c r="Q904" s="261">
        <f>SUM(H904*'Outside M25 '!$M$30+'Outside M25 '!$M$34+'Postcodes tariff'!L904)</f>
        <v>959.78889898176647</v>
      </c>
      <c r="R904" s="336"/>
      <c r="S904" s="336"/>
    </row>
    <row r="905" spans="1:19" s="263" customFormat="1" x14ac:dyDescent="0.25">
      <c r="A905" s="254" t="s">
        <v>2953</v>
      </c>
      <c r="B905" s="255"/>
      <c r="C905" s="256" t="s">
        <v>795</v>
      </c>
      <c r="D905" s="257">
        <v>55.856000000000002</v>
      </c>
      <c r="E905" s="257">
        <v>-2.851</v>
      </c>
      <c r="F905" s="459">
        <v>1</v>
      </c>
      <c r="G905" s="459">
        <v>1</v>
      </c>
      <c r="H905" s="258">
        <v>379</v>
      </c>
      <c r="I905" s="259">
        <f>SUM(H905/'Search &amp; Variables'!$E$30)</f>
        <v>8.4222222222222225</v>
      </c>
      <c r="J905" s="259">
        <f t="shared" si="175"/>
        <v>16.844444444444445</v>
      </c>
      <c r="K905" s="259">
        <f t="shared" si="176"/>
        <v>1.8716049382716049</v>
      </c>
      <c r="L905" s="226">
        <f t="shared" si="178"/>
        <v>120</v>
      </c>
      <c r="M905" s="257"/>
      <c r="N905" s="226">
        <f>SUM(H905*'Outside M25 '!$J$30+'Outside M25 '!$J$34+'Postcodes tariff'!L905)</f>
        <v>744.7559402428775</v>
      </c>
      <c r="O905" s="226">
        <f>SUM(H905*'Outside M25 '!$K$30+'Outside M25 '!$K$34+'Postcodes tariff'!L905)</f>
        <v>811.06535536942067</v>
      </c>
      <c r="P905" s="226">
        <f>SUM(H905*'Outside M25 '!$L$30+'Outside M25 '!$L$34+'Postcodes tariff'!L905)</f>
        <v>884.15418129781585</v>
      </c>
      <c r="Q905" s="261">
        <f>SUM(H905*'Outside M25 '!$M$30+'Outside M25 '!$M$34+'Postcodes tariff'!L905)</f>
        <v>951.59522265954433</v>
      </c>
      <c r="R905" s="336"/>
      <c r="S905" s="336"/>
    </row>
    <row r="906" spans="1:19" s="263" customFormat="1" x14ac:dyDescent="0.25">
      <c r="A906" s="254" t="s">
        <v>2953</v>
      </c>
      <c r="B906" s="255"/>
      <c r="C906" s="256" t="s">
        <v>796</v>
      </c>
      <c r="D906" s="257">
        <v>55.862000000000002</v>
      </c>
      <c r="E906" s="257">
        <v>-2.96</v>
      </c>
      <c r="F906" s="459">
        <v>1</v>
      </c>
      <c r="G906" s="459">
        <v>1</v>
      </c>
      <c r="H906" s="258">
        <v>378.5</v>
      </c>
      <c r="I906" s="259">
        <f>SUM(H906/'Search &amp; Variables'!$E$30)</f>
        <v>8.4111111111111114</v>
      </c>
      <c r="J906" s="259">
        <f t="shared" si="175"/>
        <v>16.822222222222223</v>
      </c>
      <c r="K906" s="259">
        <f t="shared" si="176"/>
        <v>1.8691358024691358</v>
      </c>
      <c r="L906" s="226">
        <f t="shared" si="178"/>
        <v>120</v>
      </c>
      <c r="M906" s="257"/>
      <c r="N906" s="226">
        <f>SUM(H906*'Outside M25 '!$J$30+'Outside M25 '!$J$34+'Postcodes tariff'!L906)</f>
        <v>743.97048250284899</v>
      </c>
      <c r="O906" s="226">
        <f>SUM(H906*'Outside M25 '!$K$30+'Outside M25 '!$K$34+'Postcodes tariff'!L906)</f>
        <v>810.19484371889837</v>
      </c>
      <c r="P906" s="226">
        <f>SUM(H906*'Outside M25 '!$L$30+'Outside M25 '!$L$34+'Postcodes tariff'!L906)</f>
        <v>883.1906684942071</v>
      </c>
      <c r="Q906" s="261">
        <f>SUM(H906*'Outside M25 '!$M$30+'Outside M25 '!$M$34+'Postcodes tariff'!L906)</f>
        <v>950.54475133618246</v>
      </c>
      <c r="R906" s="336"/>
      <c r="S906" s="336"/>
    </row>
    <row r="907" spans="1:19" s="263" customFormat="1" x14ac:dyDescent="0.25">
      <c r="A907" s="254" t="s">
        <v>2953</v>
      </c>
      <c r="B907" s="255"/>
      <c r="C907" s="256" t="s">
        <v>797</v>
      </c>
      <c r="D907" s="257">
        <v>55.786000000000001</v>
      </c>
      <c r="E907" s="257">
        <v>-2.96</v>
      </c>
      <c r="F907" s="459">
        <v>1</v>
      </c>
      <c r="G907" s="459">
        <v>1</v>
      </c>
      <c r="H907" s="258">
        <v>379.1</v>
      </c>
      <c r="I907" s="259">
        <f>SUM(H907/'Search &amp; Variables'!$E$30)</f>
        <v>8.4244444444444451</v>
      </c>
      <c r="J907" s="259">
        <f t="shared" si="175"/>
        <v>16.84888888888889</v>
      </c>
      <c r="K907" s="259">
        <f t="shared" si="176"/>
        <v>1.8720987654320989</v>
      </c>
      <c r="L907" s="226">
        <f t="shared" si="178"/>
        <v>120</v>
      </c>
      <c r="M907" s="257"/>
      <c r="N907" s="226">
        <f>SUM(H907*'Outside M25 '!$J$30+'Outside M25 '!$J$34+'Postcodes tariff'!L907)</f>
        <v>744.91303179088322</v>
      </c>
      <c r="O907" s="226">
        <f>SUM(H907*'Outside M25 '!$K$30+'Outside M25 '!$K$34+'Postcodes tariff'!L907)</f>
        <v>811.23945769952525</v>
      </c>
      <c r="P907" s="226">
        <f>SUM(H907*'Outside M25 '!$L$30+'Outside M25 '!$L$34+'Postcodes tariff'!L907)</f>
        <v>884.34688385853769</v>
      </c>
      <c r="Q907" s="261">
        <f>SUM(H907*'Outside M25 '!$M$30+'Outside M25 '!$M$34+'Postcodes tariff'!L907)</f>
        <v>951.80531692421675</v>
      </c>
      <c r="R907" s="336"/>
      <c r="S907" s="336"/>
    </row>
    <row r="908" spans="1:19" s="263" customFormat="1" x14ac:dyDescent="0.25">
      <c r="A908" s="254" t="s">
        <v>2953</v>
      </c>
      <c r="B908" s="255"/>
      <c r="C908" s="256" t="s">
        <v>798</v>
      </c>
      <c r="D908" s="257">
        <v>56.022238999999999</v>
      </c>
      <c r="E908" s="257">
        <v>-2.7291340000000002</v>
      </c>
      <c r="F908" s="459">
        <v>1</v>
      </c>
      <c r="G908" s="459">
        <v>1</v>
      </c>
      <c r="H908" s="258">
        <v>387.3</v>
      </c>
      <c r="I908" s="259">
        <f>SUM(H908/'Search &amp; Variables'!$E$30)</f>
        <v>8.6066666666666674</v>
      </c>
      <c r="J908" s="259">
        <f t="shared" si="175"/>
        <v>17.213333333333335</v>
      </c>
      <c r="K908" s="259">
        <f t="shared" si="176"/>
        <v>1.9125925925925928</v>
      </c>
      <c r="L908" s="226">
        <f t="shared" si="178"/>
        <v>120</v>
      </c>
      <c r="M908" s="257"/>
      <c r="N908" s="226">
        <f>SUM(H908*'Outside M25 '!$J$30+'Outside M25 '!$J$34+'Postcodes tariff'!L908)</f>
        <v>757.79453872735041</v>
      </c>
      <c r="O908" s="226">
        <f>SUM(H908*'Outside M25 '!$K$30+'Outside M25 '!$K$34+'Postcodes tariff'!L908)</f>
        <v>825.51584876809113</v>
      </c>
      <c r="P908" s="226">
        <f>SUM(H908*'Outside M25 '!$L$30+'Outside M25 '!$L$34+'Postcodes tariff'!L908)</f>
        <v>900.14849383772093</v>
      </c>
      <c r="Q908" s="261">
        <f>SUM(H908*'Outside M25 '!$M$30+'Outside M25 '!$M$34+'Postcodes tariff'!L908)</f>
        <v>969.03304662735059</v>
      </c>
      <c r="R908" s="336"/>
      <c r="S908" s="336"/>
    </row>
    <row r="909" spans="1:19" s="263" customFormat="1" x14ac:dyDescent="0.25">
      <c r="A909" s="254" t="s">
        <v>2953</v>
      </c>
      <c r="B909" s="255"/>
      <c r="C909" s="256" t="s">
        <v>799</v>
      </c>
      <c r="D909" s="257">
        <v>55.964883</v>
      </c>
      <c r="E909" s="257">
        <v>-3.266006</v>
      </c>
      <c r="F909" s="459">
        <v>1</v>
      </c>
      <c r="G909" s="459">
        <v>1</v>
      </c>
      <c r="H909" s="258">
        <v>407.4</v>
      </c>
      <c r="I909" s="259">
        <f>SUM(H909/'Search &amp; Variables'!$E$30)</f>
        <v>9.0533333333333328</v>
      </c>
      <c r="J909" s="259">
        <f t="shared" si="175"/>
        <v>18.106666666666666</v>
      </c>
      <c r="K909" s="259">
        <f t="shared" si="176"/>
        <v>2.0118518518518518</v>
      </c>
      <c r="L909" s="226">
        <f t="shared" si="178"/>
        <v>120</v>
      </c>
      <c r="M909" s="257"/>
      <c r="N909" s="226">
        <f>SUM(H909*'Outside M25 '!$J$30+'Outside M25 '!$J$34+'Postcodes tariff'!L909)</f>
        <v>789.36993987649566</v>
      </c>
      <c r="O909" s="226">
        <f>SUM(H909*'Outside M25 '!$K$30+'Outside M25 '!$K$34+'Postcodes tariff'!L909)</f>
        <v>860.51041711908829</v>
      </c>
      <c r="P909" s="226">
        <f>SUM(H909*'Outside M25 '!$L$30+'Outside M25 '!$L$34+'Postcodes tariff'!L909)</f>
        <v>938.88170854279213</v>
      </c>
      <c r="Q909" s="261">
        <f>SUM(H909*'Outside M25 '!$M$30+'Outside M25 '!$M$34+'Postcodes tariff'!L909)</f>
        <v>1011.2619938264958</v>
      </c>
      <c r="R909" s="336"/>
      <c r="S909" s="336"/>
    </row>
    <row r="910" spans="1:19" s="263" customFormat="1" x14ac:dyDescent="0.25">
      <c r="A910" s="254" t="s">
        <v>2953</v>
      </c>
      <c r="B910" s="255"/>
      <c r="C910" s="256" t="s">
        <v>800</v>
      </c>
      <c r="D910" s="257">
        <v>55.99</v>
      </c>
      <c r="E910" s="257">
        <v>-2.6549999999999998</v>
      </c>
      <c r="F910" s="459">
        <v>1</v>
      </c>
      <c r="G910" s="459">
        <v>1</v>
      </c>
      <c r="H910" s="258">
        <v>382.6</v>
      </c>
      <c r="I910" s="259">
        <f>SUM(H910/'Search &amp; Variables'!$E$30)</f>
        <v>8.5022222222222226</v>
      </c>
      <c r="J910" s="259">
        <f t="shared" si="175"/>
        <v>17.004444444444445</v>
      </c>
      <c r="K910" s="259">
        <f t="shared" si="176"/>
        <v>1.8893827160493828</v>
      </c>
      <c r="L910" s="226">
        <f t="shared" si="178"/>
        <v>120</v>
      </c>
      <c r="M910" s="257"/>
      <c r="N910" s="226">
        <f>SUM(H910*'Outside M25 '!$J$30+'Outside M25 '!$J$34+'Postcodes tariff'!L910)</f>
        <v>750.41123597108265</v>
      </c>
      <c r="O910" s="226">
        <f>SUM(H910*'Outside M25 '!$K$30+'Outside M25 '!$K$34+'Postcodes tariff'!L910)</f>
        <v>817.33303925318148</v>
      </c>
      <c r="P910" s="226">
        <f>SUM(H910*'Outside M25 '!$L$30+'Outside M25 '!$L$34+'Postcodes tariff'!L910)</f>
        <v>891.09147348379884</v>
      </c>
      <c r="Q910" s="261">
        <f>SUM(H910*'Outside M25 '!$M$30+'Outside M25 '!$M$34+'Postcodes tariff'!L910)</f>
        <v>959.15861618774943</v>
      </c>
      <c r="R910" s="336"/>
      <c r="S910" s="336"/>
    </row>
    <row r="911" spans="1:19" s="263" customFormat="1" x14ac:dyDescent="0.25">
      <c r="A911" s="254" t="s">
        <v>2953</v>
      </c>
      <c r="B911" s="255"/>
      <c r="C911" s="256" t="s">
        <v>801</v>
      </c>
      <c r="D911" s="257">
        <v>55.948</v>
      </c>
      <c r="E911" s="257">
        <v>-2.774</v>
      </c>
      <c r="F911" s="459">
        <v>1</v>
      </c>
      <c r="G911" s="459">
        <v>1</v>
      </c>
      <c r="H911" s="258">
        <v>386.7</v>
      </c>
      <c r="I911" s="259">
        <f>SUM(H911/'Search &amp; Variables'!$E$30)</f>
        <v>8.5933333333333337</v>
      </c>
      <c r="J911" s="259">
        <f t="shared" si="175"/>
        <v>17.186666666666667</v>
      </c>
      <c r="K911" s="259">
        <f t="shared" si="176"/>
        <v>1.9096296296296298</v>
      </c>
      <c r="L911" s="226">
        <f t="shared" si="178"/>
        <v>120</v>
      </c>
      <c r="M911" s="257"/>
      <c r="N911" s="226">
        <f>SUM(H911*'Outside M25 '!$J$30+'Outside M25 '!$J$34+'Postcodes tariff'!L911)</f>
        <v>756.85198943931618</v>
      </c>
      <c r="O911" s="226">
        <f>SUM(H911*'Outside M25 '!$K$30+'Outside M25 '!$K$34+'Postcodes tariff'!L911)</f>
        <v>824.47123478746437</v>
      </c>
      <c r="P911" s="226">
        <f>SUM(H911*'Outside M25 '!$L$30+'Outside M25 '!$L$34+'Postcodes tariff'!L911)</f>
        <v>898.99227847339046</v>
      </c>
      <c r="Q911" s="261">
        <f>SUM(H911*'Outside M25 '!$M$30+'Outside M25 '!$M$34+'Postcodes tariff'!L911)</f>
        <v>967.7724810393164</v>
      </c>
      <c r="R911" s="336"/>
      <c r="S911" s="336"/>
    </row>
    <row r="912" spans="1:19" s="263" customFormat="1" x14ac:dyDescent="0.25">
      <c r="A912" s="254" t="s">
        <v>2953</v>
      </c>
      <c r="B912" s="255"/>
      <c r="C912" s="256" t="s">
        <v>802</v>
      </c>
      <c r="D912" s="257">
        <v>55.986638999999997</v>
      </c>
      <c r="E912" s="257">
        <v>-2.529941</v>
      </c>
      <c r="F912" s="459">
        <v>1</v>
      </c>
      <c r="G912" s="459">
        <v>1</v>
      </c>
      <c r="H912" s="258">
        <v>377.9</v>
      </c>
      <c r="I912" s="259">
        <f>SUM(H912/'Search &amp; Variables'!$E$30)</f>
        <v>8.3977777777777778</v>
      </c>
      <c r="J912" s="259">
        <f t="shared" si="175"/>
        <v>16.795555555555556</v>
      </c>
      <c r="K912" s="259">
        <f t="shared" si="176"/>
        <v>1.8661728395061727</v>
      </c>
      <c r="L912" s="226">
        <f t="shared" si="178"/>
        <v>120</v>
      </c>
      <c r="M912" s="257"/>
      <c r="N912" s="226">
        <f>SUM(H912*'Outside M25 '!$J$30+'Outside M25 '!$J$34+'Postcodes tariff'!L912)</f>
        <v>743.02793321481477</v>
      </c>
      <c r="O912" s="226">
        <f>SUM(H912*'Outside M25 '!$K$30+'Outside M25 '!$K$34+'Postcodes tariff'!L912)</f>
        <v>809.15022973827161</v>
      </c>
      <c r="P912" s="226">
        <f>SUM(H912*'Outside M25 '!$L$30+'Outside M25 '!$L$34+'Postcodes tariff'!L912)</f>
        <v>882.03445312987662</v>
      </c>
      <c r="Q912" s="261">
        <f>SUM(H912*'Outside M25 '!$M$30+'Outside M25 '!$M$34+'Postcodes tariff'!L912)</f>
        <v>949.28418574814827</v>
      </c>
      <c r="R912" s="336"/>
      <c r="S912" s="336"/>
    </row>
    <row r="913" spans="1:19" s="263" customFormat="1" x14ac:dyDescent="0.25">
      <c r="A913" s="254" t="s">
        <v>2953</v>
      </c>
      <c r="B913" s="255"/>
      <c r="C913" s="256" t="s">
        <v>803</v>
      </c>
      <c r="D913" s="257">
        <v>55.624000000000002</v>
      </c>
      <c r="E913" s="257">
        <v>-3.01</v>
      </c>
      <c r="F913" s="459">
        <v>1</v>
      </c>
      <c r="G913" s="459">
        <v>1</v>
      </c>
      <c r="H913" s="258">
        <v>371.4</v>
      </c>
      <c r="I913" s="259">
        <f>SUM(H913/'Search &amp; Variables'!$E$30)</f>
        <v>8.2533333333333321</v>
      </c>
      <c r="J913" s="259">
        <f t="shared" si="175"/>
        <v>16.506666666666664</v>
      </c>
      <c r="K913" s="259">
        <f t="shared" si="176"/>
        <v>1.8340740740740737</v>
      </c>
      <c r="L913" s="226">
        <f t="shared" si="178"/>
        <v>120</v>
      </c>
      <c r="M913" s="257"/>
      <c r="N913" s="226">
        <f>SUM(H913*'Outside M25 '!$J$30+'Outside M25 '!$J$34+'Postcodes tariff'!L913)</f>
        <v>732.81698259444443</v>
      </c>
      <c r="O913" s="226">
        <f>SUM(H913*'Outside M25 '!$K$30+'Outside M25 '!$K$34+'Postcodes tariff'!L913)</f>
        <v>797.83357828148144</v>
      </c>
      <c r="P913" s="226">
        <f>SUM(H913*'Outside M25 '!$L$30+'Outside M25 '!$L$34+'Postcodes tariff'!L913)</f>
        <v>869.50878668296298</v>
      </c>
      <c r="Q913" s="261">
        <f>SUM(H913*'Outside M25 '!$M$30+'Outside M25 '!$M$34+'Postcodes tariff'!L913)</f>
        <v>935.62805854444457</v>
      </c>
      <c r="R913" s="336"/>
      <c r="S913" s="336"/>
    </row>
    <row r="914" spans="1:19" s="263" customFormat="1" x14ac:dyDescent="0.25">
      <c r="A914" s="254" t="s">
        <v>2953</v>
      </c>
      <c r="B914" s="255"/>
      <c r="C914" s="256" t="s">
        <v>804</v>
      </c>
      <c r="D914" s="257">
        <v>55.630819000000002</v>
      </c>
      <c r="E914" s="257">
        <v>-3.1175359999999999</v>
      </c>
      <c r="F914" s="459">
        <v>1</v>
      </c>
      <c r="G914" s="459">
        <v>1</v>
      </c>
      <c r="H914" s="258">
        <v>375.7</v>
      </c>
      <c r="I914" s="259">
        <f>SUM(H914/'Search &amp; Variables'!$E$30)</f>
        <v>8.3488888888888884</v>
      </c>
      <c r="J914" s="259">
        <f t="shared" si="175"/>
        <v>16.697777777777777</v>
      </c>
      <c r="K914" s="259">
        <f t="shared" si="176"/>
        <v>1.8553086419753084</v>
      </c>
      <c r="L914" s="226">
        <f t="shared" si="178"/>
        <v>120</v>
      </c>
      <c r="M914" s="257"/>
      <c r="N914" s="226">
        <f>SUM(H914*'Outside M25 '!$J$30+'Outside M25 '!$J$34+'Postcodes tariff'!L914)</f>
        <v>739.57191915868941</v>
      </c>
      <c r="O914" s="226">
        <f>SUM(H914*'Outside M25 '!$K$30+'Outside M25 '!$K$34+'Postcodes tariff'!L914)</f>
        <v>805.31997847597336</v>
      </c>
      <c r="P914" s="226">
        <f>SUM(H914*'Outside M25 '!$L$30+'Outside M25 '!$L$34+'Postcodes tariff'!L914)</f>
        <v>877.79499679399817</v>
      </c>
      <c r="Q914" s="261">
        <f>SUM(H914*'Outside M25 '!$M$30+'Outside M25 '!$M$34+'Postcodes tariff'!L914)</f>
        <v>944.66211192535627</v>
      </c>
      <c r="R914" s="336"/>
      <c r="S914" s="336"/>
    </row>
    <row r="915" spans="1:19" s="263" customFormat="1" x14ac:dyDescent="0.25">
      <c r="A915" s="254" t="s">
        <v>2953</v>
      </c>
      <c r="B915" s="255"/>
      <c r="C915" s="256" t="s">
        <v>805</v>
      </c>
      <c r="D915" s="257">
        <v>55.655000000000001</v>
      </c>
      <c r="E915" s="257">
        <v>-3.1909999999999998</v>
      </c>
      <c r="F915" s="459">
        <v>1</v>
      </c>
      <c r="G915" s="459">
        <v>1</v>
      </c>
      <c r="H915" s="258">
        <v>389.8</v>
      </c>
      <c r="I915" s="259">
        <f>SUM(H915/'Search &amp; Variables'!$E$30)</f>
        <v>8.6622222222222227</v>
      </c>
      <c r="J915" s="259">
        <f t="shared" si="175"/>
        <v>17.324444444444445</v>
      </c>
      <c r="K915" s="259">
        <f t="shared" si="176"/>
        <v>1.9249382716049384</v>
      </c>
      <c r="L915" s="226">
        <f t="shared" si="178"/>
        <v>120</v>
      </c>
      <c r="M915" s="257"/>
      <c r="N915" s="226">
        <f>SUM(H915*'Outside M25 '!$J$30+'Outside M25 '!$J$34+'Postcodes tariff'!L915)</f>
        <v>761.72182742749283</v>
      </c>
      <c r="O915" s="226">
        <f>SUM(H915*'Outside M25 '!$K$30+'Outside M25 '!$K$34+'Postcodes tariff'!L915)</f>
        <v>829.86840702070276</v>
      </c>
      <c r="P915" s="226">
        <f>SUM(H915*'Outside M25 '!$L$30+'Outside M25 '!$L$34+'Postcodes tariff'!L915)</f>
        <v>904.96605785576457</v>
      </c>
      <c r="Q915" s="261">
        <f>SUM(H915*'Outside M25 '!$M$30+'Outside M25 '!$M$34+'Postcodes tariff'!L915)</f>
        <v>974.28540324415974</v>
      </c>
      <c r="R915" s="336"/>
      <c r="S915" s="336"/>
    </row>
    <row r="916" spans="1:19" s="263" customFormat="1" x14ac:dyDescent="0.25">
      <c r="A916" s="254" t="s">
        <v>2953</v>
      </c>
      <c r="B916" s="255"/>
      <c r="C916" s="256" t="s">
        <v>806</v>
      </c>
      <c r="D916" s="257">
        <v>55.737000000000002</v>
      </c>
      <c r="E916" s="257">
        <v>-3.35</v>
      </c>
      <c r="F916" s="459">
        <v>1</v>
      </c>
      <c r="G916" s="459">
        <v>1</v>
      </c>
      <c r="H916" s="258">
        <v>384.7</v>
      </c>
      <c r="I916" s="259">
        <f>SUM(H916/'Search &amp; Variables'!$E$30)</f>
        <v>8.5488888888888894</v>
      </c>
      <c r="J916" s="259">
        <f t="shared" si="175"/>
        <v>17.097777777777779</v>
      </c>
      <c r="K916" s="259">
        <f t="shared" si="176"/>
        <v>1.8997530864197532</v>
      </c>
      <c r="L916" s="226">
        <f t="shared" si="178"/>
        <v>120</v>
      </c>
      <c r="M916" s="257"/>
      <c r="N916" s="226">
        <f>SUM(H916*'Outside M25 '!$J$30+'Outside M25 '!$J$34+'Postcodes tariff'!L916)</f>
        <v>753.71015847920228</v>
      </c>
      <c r="O916" s="226">
        <f>SUM(H916*'Outside M25 '!$K$30+'Outside M25 '!$K$34+'Postcodes tariff'!L916)</f>
        <v>820.98918818537504</v>
      </c>
      <c r="P916" s="226">
        <f>SUM(H916*'Outside M25 '!$L$30+'Outside M25 '!$L$34+'Postcodes tariff'!L916)</f>
        <v>895.13822725895545</v>
      </c>
      <c r="Q916" s="261">
        <f>SUM(H916*'Outside M25 '!$M$30+'Outside M25 '!$M$34+'Postcodes tariff'!L916)</f>
        <v>963.57059574586901</v>
      </c>
      <c r="R916" s="336"/>
      <c r="S916" s="336"/>
    </row>
    <row r="917" spans="1:19" s="263" customFormat="1" x14ac:dyDescent="0.25">
      <c r="A917" s="254" t="s">
        <v>2953</v>
      </c>
      <c r="B917" s="255"/>
      <c r="C917" s="256" t="s">
        <v>807</v>
      </c>
      <c r="D917" s="257">
        <v>55.848700000000001</v>
      </c>
      <c r="E917" s="257">
        <v>-3.6579619999999999</v>
      </c>
      <c r="F917" s="459">
        <v>1</v>
      </c>
      <c r="G917" s="459">
        <v>1</v>
      </c>
      <c r="H917" s="258">
        <v>392.9</v>
      </c>
      <c r="I917" s="259">
        <f>SUM(H917/'Search &amp; Variables'!$E$30)</f>
        <v>8.7311111111111099</v>
      </c>
      <c r="J917" s="259">
        <f t="shared" si="175"/>
        <v>17.46222222222222</v>
      </c>
      <c r="K917" s="259">
        <f t="shared" si="176"/>
        <v>1.9402469135802467</v>
      </c>
      <c r="L917" s="226">
        <f t="shared" si="178"/>
        <v>120</v>
      </c>
      <c r="M917" s="257"/>
      <c r="N917" s="226">
        <f>SUM(H917*'Outside M25 '!$J$30+'Outside M25 '!$J$34+'Postcodes tariff'!L917)</f>
        <v>766.59166541566947</v>
      </c>
      <c r="O917" s="226">
        <f>SUM(H917*'Outside M25 '!$K$30+'Outside M25 '!$K$34+'Postcodes tariff'!L917)</f>
        <v>835.26557925394104</v>
      </c>
      <c r="P917" s="226">
        <f>SUM(H917*'Outside M25 '!$L$30+'Outside M25 '!$L$34+'Postcodes tariff'!L917)</f>
        <v>910.93983723813869</v>
      </c>
      <c r="Q917" s="261">
        <f>SUM(H917*'Outside M25 '!$M$30+'Outside M25 '!$M$34+'Postcodes tariff'!L917)</f>
        <v>980.79832544900296</v>
      </c>
      <c r="R917" s="336"/>
      <c r="S917" s="336"/>
    </row>
    <row r="918" spans="1:19" s="263" customFormat="1" x14ac:dyDescent="0.25">
      <c r="A918" s="254" t="s">
        <v>2953</v>
      </c>
      <c r="B918" s="255"/>
      <c r="C918" s="256" t="s">
        <v>808</v>
      </c>
      <c r="D918" s="257">
        <v>55.904639000000003</v>
      </c>
      <c r="E918" s="257">
        <v>-3.6830599999999998</v>
      </c>
      <c r="F918" s="459">
        <v>1</v>
      </c>
      <c r="G918" s="459">
        <v>1</v>
      </c>
      <c r="H918" s="258">
        <v>409.9</v>
      </c>
      <c r="I918" s="259">
        <f>SUM(H918/'Search &amp; Variables'!$E$30)</f>
        <v>9.1088888888888881</v>
      </c>
      <c r="J918" s="259">
        <f t="shared" si="175"/>
        <v>18.217777777777776</v>
      </c>
      <c r="K918" s="259">
        <f t="shared" si="176"/>
        <v>2.0241975308641975</v>
      </c>
      <c r="L918" s="226">
        <f t="shared" si="178"/>
        <v>120</v>
      </c>
      <c r="M918" s="257"/>
      <c r="N918" s="226">
        <f>SUM(H918*'Outside M25 '!$J$30+'Outside M25 '!$J$34+'Postcodes tariff'!L918)</f>
        <v>793.29722857663808</v>
      </c>
      <c r="O918" s="226">
        <f>SUM(H918*'Outside M25 '!$K$30+'Outside M25 '!$K$34+'Postcodes tariff'!L918)</f>
        <v>864.86297537169992</v>
      </c>
      <c r="P918" s="226">
        <f>SUM(H918*'Outside M25 '!$L$30+'Outside M25 '!$L$34+'Postcodes tariff'!L918)</f>
        <v>943.69927256083577</v>
      </c>
      <c r="Q918" s="261">
        <f>SUM(H918*'Outside M25 '!$M$30+'Outside M25 '!$M$34+'Postcodes tariff'!L918)</f>
        <v>1016.5143504433049</v>
      </c>
      <c r="R918" s="336"/>
      <c r="S918" s="336"/>
    </row>
    <row r="919" spans="1:19" s="263" customFormat="1" x14ac:dyDescent="0.25">
      <c r="A919" s="254" t="s">
        <v>2953</v>
      </c>
      <c r="B919" s="255" t="s">
        <v>3600</v>
      </c>
      <c r="C919" s="256" t="s">
        <v>809</v>
      </c>
      <c r="D919" s="257">
        <v>55.975999999999999</v>
      </c>
      <c r="E919" s="257">
        <v>-3.5979999999999999</v>
      </c>
      <c r="F919" s="459">
        <v>1</v>
      </c>
      <c r="G919" s="459">
        <v>1</v>
      </c>
      <c r="H919" s="258">
        <v>423.1</v>
      </c>
      <c r="I919" s="259">
        <f>SUM(H919/'Search &amp; Variables'!$E$30)</f>
        <v>9.4022222222222229</v>
      </c>
      <c r="J919" s="259">
        <f t="shared" si="175"/>
        <v>18.804444444444446</v>
      </c>
      <c r="K919" s="259">
        <f t="shared" si="176"/>
        <v>2.089382716049383</v>
      </c>
      <c r="L919" s="226">
        <f t="shared" si="178"/>
        <v>120</v>
      </c>
      <c r="M919" s="257"/>
      <c r="N919" s="226">
        <f>SUM(H919*'Outside M25 '!$J$30+'Outside M25 '!$J$34+'Postcodes tariff'!L919)</f>
        <v>814.03331291339032</v>
      </c>
      <c r="O919" s="226">
        <f>SUM(H919*'Outside M25 '!$K$30+'Outside M25 '!$K$34+'Postcodes tariff'!L919)</f>
        <v>887.84448294548906</v>
      </c>
      <c r="P919" s="226">
        <f>SUM(H919*'Outside M25 '!$L$30+'Outside M25 '!$L$34+'Postcodes tariff'!L919)</f>
        <v>969.13601057610651</v>
      </c>
      <c r="Q919" s="261">
        <f>SUM(H919*'Outside M25 '!$M$30+'Outside M25 '!$M$34+'Postcodes tariff'!L919)</f>
        <v>1044.2467933800572</v>
      </c>
      <c r="R919" s="336"/>
      <c r="S919" s="336"/>
    </row>
    <row r="920" spans="1:19" s="263" customFormat="1" x14ac:dyDescent="0.25">
      <c r="A920" s="254" t="s">
        <v>2953</v>
      </c>
      <c r="B920" s="255"/>
      <c r="C920" s="256" t="s">
        <v>810</v>
      </c>
      <c r="D920" s="257">
        <v>55.973644</v>
      </c>
      <c r="E920" s="257">
        <v>-3.2160669999999998</v>
      </c>
      <c r="F920" s="459">
        <v>1</v>
      </c>
      <c r="G920" s="459">
        <v>1</v>
      </c>
      <c r="H920" s="258">
        <v>406.9</v>
      </c>
      <c r="I920" s="259">
        <f>SUM(H920/'Search &amp; Variables'!$E$30)</f>
        <v>9.0422222222222217</v>
      </c>
      <c r="J920" s="259">
        <f t="shared" si="175"/>
        <v>18.084444444444443</v>
      </c>
      <c r="K920" s="259">
        <f t="shared" si="176"/>
        <v>2.0093827160493825</v>
      </c>
      <c r="L920" s="226">
        <f t="shared" si="178"/>
        <v>120</v>
      </c>
      <c r="M920" s="257"/>
      <c r="N920" s="226">
        <f>SUM(H920*'Outside M25 '!$J$30+'Outside M25 '!$J$34+'Postcodes tariff'!L920)</f>
        <v>788.58448213646716</v>
      </c>
      <c r="O920" s="226">
        <f>SUM(H920*'Outside M25 '!$K$30+'Outside M25 '!$K$34+'Postcodes tariff'!L920)</f>
        <v>859.63990546856598</v>
      </c>
      <c r="P920" s="226">
        <f>SUM(H920*'Outside M25 '!$L$30+'Outside M25 '!$L$34+'Postcodes tariff'!L920)</f>
        <v>937.91819573918337</v>
      </c>
      <c r="Q920" s="261">
        <f>SUM(H920*'Outside M25 '!$M$30+'Outside M25 '!$M$34+'Postcodes tariff'!L920)</f>
        <v>1010.211522503134</v>
      </c>
      <c r="R920" s="336"/>
      <c r="S920" s="336"/>
    </row>
    <row r="921" spans="1:19" s="263" customFormat="1" x14ac:dyDescent="0.25">
      <c r="A921" s="254" t="s">
        <v>2953</v>
      </c>
      <c r="B921" s="255"/>
      <c r="C921" s="256" t="s">
        <v>811</v>
      </c>
      <c r="D921" s="257">
        <v>56.011000000000003</v>
      </c>
      <c r="E921" s="257">
        <v>-3.605</v>
      </c>
      <c r="F921" s="459">
        <v>1</v>
      </c>
      <c r="G921" s="459">
        <v>1</v>
      </c>
      <c r="H921" s="258">
        <v>422.9</v>
      </c>
      <c r="I921" s="259">
        <f>SUM(H921/'Search &amp; Variables'!$E$30)</f>
        <v>9.3977777777777778</v>
      </c>
      <c r="J921" s="259">
        <f t="shared" si="175"/>
        <v>18.795555555555556</v>
      </c>
      <c r="K921" s="259">
        <f t="shared" si="176"/>
        <v>2.0883950617283951</v>
      </c>
      <c r="L921" s="226">
        <f t="shared" si="178"/>
        <v>120</v>
      </c>
      <c r="M921" s="257"/>
      <c r="N921" s="226">
        <f>SUM(H921*'Outside M25 '!$J$30+'Outside M25 '!$J$34+'Postcodes tariff'!L921)</f>
        <v>813.71912981737887</v>
      </c>
      <c r="O921" s="226">
        <f>SUM(H921*'Outside M25 '!$K$30+'Outside M25 '!$K$34+'Postcodes tariff'!L921)</f>
        <v>887.49627828528014</v>
      </c>
      <c r="P921" s="226">
        <f>SUM(H921*'Outside M25 '!$L$30+'Outside M25 '!$L$34+'Postcodes tariff'!L921)</f>
        <v>968.75060545466295</v>
      </c>
      <c r="Q921" s="261">
        <f>SUM(H921*'Outside M25 '!$M$30+'Outside M25 '!$M$34+'Postcodes tariff'!L921)</f>
        <v>1043.8266048507123</v>
      </c>
      <c r="R921" s="336"/>
      <c r="S921" s="336"/>
    </row>
    <row r="922" spans="1:19" s="263" customFormat="1" x14ac:dyDescent="0.25">
      <c r="A922" s="254" t="s">
        <v>2953</v>
      </c>
      <c r="B922" s="255"/>
      <c r="C922" s="256" t="s">
        <v>812</v>
      </c>
      <c r="D922" s="257">
        <v>55.935884000000001</v>
      </c>
      <c r="E922" s="257">
        <v>-3.5336569999999998</v>
      </c>
      <c r="F922" s="459">
        <v>1</v>
      </c>
      <c r="G922" s="459">
        <v>1</v>
      </c>
      <c r="H922" s="258">
        <v>411</v>
      </c>
      <c r="I922" s="259">
        <f>SUM(H922/'Search &amp; Variables'!$E$30)</f>
        <v>9.1333333333333329</v>
      </c>
      <c r="J922" s="259">
        <f t="shared" si="175"/>
        <v>18.266666666666666</v>
      </c>
      <c r="K922" s="259">
        <f t="shared" si="176"/>
        <v>2.0296296296296297</v>
      </c>
      <c r="L922" s="226">
        <f t="shared" si="178"/>
        <v>120</v>
      </c>
      <c r="M922" s="257"/>
      <c r="N922" s="226">
        <f>SUM(H922*'Outside M25 '!$J$30+'Outside M25 '!$J$34+'Postcodes tariff'!L922)</f>
        <v>795.02523560470081</v>
      </c>
      <c r="O922" s="226">
        <f>SUM(H922*'Outside M25 '!$K$30+'Outside M25 '!$K$34+'Postcodes tariff'!L922)</f>
        <v>866.77810100284898</v>
      </c>
      <c r="P922" s="226">
        <f>SUM(H922*'Outside M25 '!$L$30+'Outside M25 '!$L$34+'Postcodes tariff'!L922)</f>
        <v>945.81900072877499</v>
      </c>
      <c r="Q922" s="261">
        <f>SUM(H922*'Outside M25 '!$M$30+'Outside M25 '!$M$34+'Postcodes tariff'!L922)</f>
        <v>1018.825387354701</v>
      </c>
      <c r="R922" s="336"/>
      <c r="S922" s="336"/>
    </row>
    <row r="923" spans="1:19" s="263" customFormat="1" x14ac:dyDescent="0.25">
      <c r="A923" s="254" t="s">
        <v>2953</v>
      </c>
      <c r="B923" s="255"/>
      <c r="C923" s="256" t="s">
        <v>813</v>
      </c>
      <c r="D923" s="257">
        <v>55.893999999999998</v>
      </c>
      <c r="E923" s="257">
        <v>-3.476</v>
      </c>
      <c r="F923" s="459">
        <v>1</v>
      </c>
      <c r="G923" s="459">
        <v>1</v>
      </c>
      <c r="H923" s="258">
        <v>417.5</v>
      </c>
      <c r="I923" s="259">
        <f>SUM(H923/'Search &amp; Variables'!$E$30)</f>
        <v>9.2777777777777786</v>
      </c>
      <c r="J923" s="259">
        <f t="shared" si="175"/>
        <v>18.555555555555557</v>
      </c>
      <c r="K923" s="259">
        <f t="shared" si="176"/>
        <v>2.0617283950617287</v>
      </c>
      <c r="L923" s="226">
        <f t="shared" si="178"/>
        <v>120</v>
      </c>
      <c r="M923" s="257"/>
      <c r="N923" s="226">
        <f>SUM(H923*'Outside M25 '!$J$30+'Outside M25 '!$J$34+'Postcodes tariff'!L923)</f>
        <v>805.23618622507115</v>
      </c>
      <c r="O923" s="226">
        <f>SUM(H923*'Outside M25 '!$K$30+'Outside M25 '!$K$34+'Postcodes tariff'!L923)</f>
        <v>878.09475245963915</v>
      </c>
      <c r="P923" s="226">
        <f>SUM(H923*'Outside M25 '!$L$30+'Outside M25 '!$L$34+'Postcodes tariff'!L923)</f>
        <v>958.34466717568864</v>
      </c>
      <c r="Q923" s="261">
        <f>SUM(H923*'Outside M25 '!$M$30+'Outside M25 '!$M$34+'Postcodes tariff'!L923)</f>
        <v>1032.4815145584048</v>
      </c>
      <c r="R923" s="336"/>
      <c r="S923" s="336"/>
    </row>
    <row r="924" spans="1:19" s="263" customFormat="1" x14ac:dyDescent="0.25">
      <c r="A924" s="254" t="s">
        <v>2953</v>
      </c>
      <c r="B924" s="255"/>
      <c r="C924" s="256" t="s">
        <v>814</v>
      </c>
      <c r="D924" s="257">
        <v>55.887068999999997</v>
      </c>
      <c r="E924" s="257">
        <v>-3.5316730000000001</v>
      </c>
      <c r="F924" s="459">
        <v>1</v>
      </c>
      <c r="G924" s="459">
        <v>1</v>
      </c>
      <c r="H924" s="258">
        <v>414.1</v>
      </c>
      <c r="I924" s="259">
        <f>SUM(H924/'Search &amp; Variables'!$E$30)</f>
        <v>9.2022222222222219</v>
      </c>
      <c r="J924" s="259">
        <f t="shared" si="175"/>
        <v>18.404444444444444</v>
      </c>
      <c r="K924" s="259">
        <f t="shared" si="176"/>
        <v>2.0449382716049382</v>
      </c>
      <c r="L924" s="226">
        <f t="shared" si="178"/>
        <v>120</v>
      </c>
      <c r="M924" s="257"/>
      <c r="N924" s="226">
        <f>SUM(H924*'Outside M25 '!$J$30+'Outside M25 '!$J$34+'Postcodes tariff'!L924)</f>
        <v>799.89507359287745</v>
      </c>
      <c r="O924" s="226">
        <f>SUM(H924*'Outside M25 '!$K$30+'Outside M25 '!$K$34+'Postcodes tariff'!L924)</f>
        <v>872.17527323608738</v>
      </c>
      <c r="P924" s="226">
        <f>SUM(H924*'Outside M25 '!$L$30+'Outside M25 '!$L$34+'Postcodes tariff'!L924)</f>
        <v>951.79278011114923</v>
      </c>
      <c r="Q924" s="261">
        <f>SUM(H924*'Outside M25 '!$M$30+'Outside M25 '!$M$34+'Postcodes tariff'!L924)</f>
        <v>1025.3383095595443</v>
      </c>
      <c r="R924" s="336"/>
      <c r="S924" s="336"/>
    </row>
    <row r="925" spans="1:19" s="263" customFormat="1" x14ac:dyDescent="0.25">
      <c r="A925" s="254" t="s">
        <v>2953</v>
      </c>
      <c r="B925" s="255"/>
      <c r="C925" s="256" t="s">
        <v>815</v>
      </c>
      <c r="D925" s="257">
        <v>55.827128999999999</v>
      </c>
      <c r="E925" s="257">
        <v>-3.5861580000000002</v>
      </c>
      <c r="F925" s="459">
        <v>1</v>
      </c>
      <c r="G925" s="459">
        <v>1</v>
      </c>
      <c r="H925" s="258">
        <v>399.1</v>
      </c>
      <c r="I925" s="259">
        <f>SUM(H925/'Search &amp; Variables'!$E$30)</f>
        <v>8.8688888888888897</v>
      </c>
      <c r="J925" s="259">
        <f t="shared" si="175"/>
        <v>17.737777777777779</v>
      </c>
      <c r="K925" s="259">
        <f t="shared" si="176"/>
        <v>1.9708641975308643</v>
      </c>
      <c r="L925" s="226">
        <f t="shared" si="178"/>
        <v>120</v>
      </c>
      <c r="M925" s="257"/>
      <c r="N925" s="226">
        <f>SUM(H925*'Outside M25 '!$J$30+'Outside M25 '!$J$34+'Postcodes tariff'!L925)</f>
        <v>776.33134139202275</v>
      </c>
      <c r="O925" s="226">
        <f>SUM(H925*'Outside M25 '!$K$30+'Outside M25 '!$K$34+'Postcodes tariff'!L925)</f>
        <v>846.05992372041794</v>
      </c>
      <c r="P925" s="226">
        <f>SUM(H925*'Outside M25 '!$L$30+'Outside M25 '!$L$34+'Postcodes tariff'!L925)</f>
        <v>922.88739600288716</v>
      </c>
      <c r="Q925" s="261">
        <f>SUM(H925*'Outside M25 '!$M$30+'Outside M25 '!$M$34+'Postcodes tariff'!L925)</f>
        <v>993.82416985868963</v>
      </c>
      <c r="R925" s="336"/>
      <c r="S925" s="336"/>
    </row>
    <row r="926" spans="1:19" s="263" customFormat="1" x14ac:dyDescent="0.25">
      <c r="A926" s="254" t="s">
        <v>2953</v>
      </c>
      <c r="B926" s="255"/>
      <c r="C926" s="256" t="s">
        <v>816</v>
      </c>
      <c r="D926" s="257">
        <v>55.974212000000001</v>
      </c>
      <c r="E926" s="257">
        <v>-3.16994</v>
      </c>
      <c r="F926" s="459">
        <v>1</v>
      </c>
      <c r="G926" s="459">
        <v>1</v>
      </c>
      <c r="H926" s="258">
        <v>404.3</v>
      </c>
      <c r="I926" s="259">
        <f>SUM(H926/'Search &amp; Variables'!$E$30)</f>
        <v>8.9844444444444456</v>
      </c>
      <c r="J926" s="259">
        <f t="shared" si="175"/>
        <v>17.968888888888891</v>
      </c>
      <c r="K926" s="259">
        <f t="shared" si="176"/>
        <v>1.9965432098765434</v>
      </c>
      <c r="L926" s="226">
        <f t="shared" si="178"/>
        <v>120</v>
      </c>
      <c r="M926" s="257"/>
      <c r="N926" s="226">
        <f>SUM(H926*'Outside M25 '!$J$30+'Outside M25 '!$J$34+'Postcodes tariff'!L926)</f>
        <v>784.50010188831902</v>
      </c>
      <c r="O926" s="226">
        <f>SUM(H926*'Outside M25 '!$K$30+'Outside M25 '!$K$34+'Postcodes tariff'!L926)</f>
        <v>855.11324488585001</v>
      </c>
      <c r="P926" s="226">
        <f>SUM(H926*'Outside M25 '!$L$30+'Outside M25 '!$L$34+'Postcodes tariff'!L926)</f>
        <v>932.90792916041801</v>
      </c>
      <c r="Q926" s="261">
        <f>SUM(H926*'Outside M25 '!$M$30+'Outside M25 '!$M$34+'Postcodes tariff'!L926)</f>
        <v>1004.7490716216525</v>
      </c>
      <c r="R926" s="336"/>
      <c r="S926" s="336"/>
    </row>
    <row r="927" spans="1:19" s="263" customFormat="1" x14ac:dyDescent="0.25">
      <c r="A927" s="254" t="s">
        <v>3456</v>
      </c>
      <c r="B927" s="255" t="s">
        <v>3457</v>
      </c>
      <c r="C927" s="256" t="s">
        <v>817</v>
      </c>
      <c r="D927" s="257">
        <v>55.961516000000003</v>
      </c>
      <c r="E927" s="257">
        <v>-3.160533</v>
      </c>
      <c r="F927" s="459">
        <v>1</v>
      </c>
      <c r="G927" s="459">
        <v>1</v>
      </c>
      <c r="H927" s="258">
        <v>403.8</v>
      </c>
      <c r="I927" s="259">
        <f>SUM(H927/'Search &amp; Variables'!$E$30)</f>
        <v>8.9733333333333327</v>
      </c>
      <c r="J927" s="259">
        <f t="shared" si="175"/>
        <v>17.946666666666665</v>
      </c>
      <c r="K927" s="259">
        <f t="shared" si="176"/>
        <v>1.9940740740740739</v>
      </c>
      <c r="L927" s="226">
        <f t="shared" si="178"/>
        <v>120</v>
      </c>
      <c r="M927" s="257"/>
      <c r="N927" s="226">
        <f>SUM(H927*'Outside M25 '!$J$30+'Outside M25 '!$J$34+'Postcodes tariff'!L927)</f>
        <v>783.71464414829063</v>
      </c>
      <c r="O927" s="226">
        <f>SUM(H927*'Outside M25 '!$K$30+'Outside M25 '!$K$34+'Postcodes tariff'!L927)</f>
        <v>854.24273323532771</v>
      </c>
      <c r="P927" s="226">
        <f>SUM(H927*'Outside M25 '!$L$30+'Outside M25 '!$L$34+'Postcodes tariff'!L927)</f>
        <v>931.94441635680926</v>
      </c>
      <c r="Q927" s="261">
        <f>SUM(H927*'Outside M25 '!$M$30+'Outside M25 '!$M$34+'Postcodes tariff'!L927)</f>
        <v>1003.6986002982908</v>
      </c>
      <c r="R927" s="336"/>
      <c r="S927" s="336"/>
    </row>
    <row r="928" spans="1:19" s="263" customFormat="1" x14ac:dyDescent="0.25">
      <c r="A928" s="254" t="s">
        <v>2953</v>
      </c>
      <c r="B928" s="255"/>
      <c r="C928" s="256" t="s">
        <v>818</v>
      </c>
      <c r="D928" s="257">
        <v>55.948574000000001</v>
      </c>
      <c r="E928" s="257">
        <v>-3.157292</v>
      </c>
      <c r="F928" s="459">
        <v>1</v>
      </c>
      <c r="G928" s="459">
        <v>1</v>
      </c>
      <c r="H928" s="258">
        <v>403.6</v>
      </c>
      <c r="I928" s="259">
        <f>SUM(H928/'Search &amp; Variables'!$E$30)</f>
        <v>8.9688888888888894</v>
      </c>
      <c r="J928" s="259">
        <f t="shared" si="175"/>
        <v>17.937777777777779</v>
      </c>
      <c r="K928" s="259">
        <f t="shared" si="176"/>
        <v>1.9930864197530864</v>
      </c>
      <c r="L928" s="226">
        <f t="shared" si="178"/>
        <v>120</v>
      </c>
      <c r="M928" s="257"/>
      <c r="N928" s="226">
        <f>SUM(H928*'Outside M25 '!$J$30+'Outside M25 '!$J$34+'Postcodes tariff'!L928)</f>
        <v>783.40046105227918</v>
      </c>
      <c r="O928" s="226">
        <f>SUM(H928*'Outside M25 '!$K$30+'Outside M25 '!$K$34+'Postcodes tariff'!L928)</f>
        <v>853.89452857511878</v>
      </c>
      <c r="P928" s="226">
        <f>SUM(H928*'Outside M25 '!$L$30+'Outside M25 '!$L$34+'Postcodes tariff'!L928)</f>
        <v>931.5590112353658</v>
      </c>
      <c r="Q928" s="261">
        <f>SUM(H928*'Outside M25 '!$M$30+'Outside M25 '!$M$34+'Postcodes tariff'!L928)</f>
        <v>1003.2784117689461</v>
      </c>
      <c r="R928" s="336"/>
      <c r="S928" s="336"/>
    </row>
    <row r="929" spans="1:19" s="263" customFormat="1" x14ac:dyDescent="0.25">
      <c r="A929" s="254" t="s">
        <v>2953</v>
      </c>
      <c r="B929" s="255"/>
      <c r="C929" s="255" t="s">
        <v>819</v>
      </c>
      <c r="D929" s="255">
        <v>55.931229999999999</v>
      </c>
      <c r="E929" s="255">
        <v>-3.1855910000000001</v>
      </c>
      <c r="F929" s="472">
        <v>1</v>
      </c>
      <c r="G929" s="472">
        <v>1</v>
      </c>
      <c r="H929" s="351">
        <v>401.4</v>
      </c>
      <c r="I929" s="352">
        <f>SUM(H929/'Search &amp; Variables'!$E$30)</f>
        <v>8.92</v>
      </c>
      <c r="J929" s="352">
        <f t="shared" si="175"/>
        <v>17.84</v>
      </c>
      <c r="K929" s="352">
        <f t="shared" si="176"/>
        <v>1.9822222222222221</v>
      </c>
      <c r="L929" s="266">
        <f t="shared" si="178"/>
        <v>120</v>
      </c>
      <c r="M929" s="255"/>
      <c r="N929" s="353">
        <f>SUM(H929*'Outside M25 '!$J$30+'Outside M25 '!$J$34+'Postcodes tariff'!L929)</f>
        <v>779.94444699615372</v>
      </c>
      <c r="O929" s="353">
        <f>SUM(H929*'Outside M25 '!$K$30+'Outside M25 '!$K$34+'Postcodes tariff'!L929)</f>
        <v>850.06427731282042</v>
      </c>
      <c r="P929" s="353">
        <f>SUM(H929*'Outside M25 '!$L$30+'Outside M25 '!$L$34+'Postcodes tariff'!L929)</f>
        <v>927.31955489948723</v>
      </c>
      <c r="Q929" s="354">
        <f>SUM(H929*'Outside M25 '!$M$30+'Outside M25 '!$M$34+'Postcodes tariff'!L929)</f>
        <v>998.65633794615394</v>
      </c>
      <c r="R929" s="336"/>
      <c r="S929" s="336"/>
    </row>
    <row r="930" spans="1:19" s="263" customFormat="1" x14ac:dyDescent="0.25">
      <c r="A930" s="254"/>
      <c r="B930" s="255"/>
      <c r="C930" s="256"/>
      <c r="D930" s="256"/>
      <c r="E930" s="256"/>
      <c r="F930" s="460"/>
      <c r="G930" s="460"/>
      <c r="H930" s="264"/>
      <c r="I930" s="265"/>
      <c r="J930" s="265"/>
      <c r="K930" s="265"/>
      <c r="L930" s="266"/>
      <c r="M930" s="256"/>
      <c r="N930" s="266"/>
      <c r="O930" s="266"/>
      <c r="P930" s="266"/>
      <c r="Q930" s="268"/>
      <c r="R930" s="336"/>
      <c r="S930" s="336"/>
    </row>
    <row r="931" spans="1:19" s="243" customFormat="1" ht="16.5" thickBot="1" x14ac:dyDescent="0.3">
      <c r="A931" s="269" t="s">
        <v>2983</v>
      </c>
      <c r="B931" s="270"/>
      <c r="C931" s="270"/>
      <c r="D931" s="270"/>
      <c r="E931" s="270"/>
      <c r="F931" s="461"/>
      <c r="G931" s="461"/>
      <c r="H931" s="271">
        <f>AVERAGE(H876:H930)</f>
        <v>397.57962962962961</v>
      </c>
      <c r="I931" s="271">
        <f>AVERAGE(I876:I930)</f>
        <v>8.8351028806584342</v>
      </c>
      <c r="J931" s="271">
        <f>AVERAGE(J876:J930)</f>
        <v>17.670205761316868</v>
      </c>
      <c r="K931" s="271">
        <f>AVERAGE(K876:K930)</f>
        <v>1.9633561957018753</v>
      </c>
      <c r="L931" s="272"/>
      <c r="M931" s="270"/>
      <c r="N931" s="274">
        <f>AVERAGE(N876:N930)</f>
        <v>773.94296804178794</v>
      </c>
      <c r="O931" s="274">
        <f>AVERAGE(O876:O930)</f>
        <v>843.41292347938531</v>
      </c>
      <c r="P931" s="274">
        <f>AVERAGE(P876:P930)</f>
        <v>919.95760336672902</v>
      </c>
      <c r="Q931" s="275">
        <f>AVERAGE(Q876:Q930)</f>
        <v>990.62995890876334</v>
      </c>
      <c r="R931" s="330"/>
      <c r="S931" s="330"/>
    </row>
    <row r="932" spans="1:19" s="263" customFormat="1" ht="16.5" thickBot="1" x14ac:dyDescent="0.3">
      <c r="F932" s="462"/>
      <c r="G932" s="462"/>
      <c r="H932" s="276"/>
      <c r="I932" s="277"/>
      <c r="J932" s="277"/>
      <c r="K932" s="277"/>
      <c r="L932" s="262"/>
      <c r="N932" s="225"/>
      <c r="O932" s="225"/>
      <c r="P932" s="225"/>
      <c r="Q932" s="225"/>
      <c r="R932" s="336"/>
      <c r="S932" s="336"/>
    </row>
    <row r="933" spans="1:19" s="263" customFormat="1" x14ac:dyDescent="0.25">
      <c r="A933" s="246" t="s">
        <v>2990</v>
      </c>
      <c r="B933" s="247"/>
      <c r="C933" s="355" t="s">
        <v>820</v>
      </c>
      <c r="D933" s="355">
        <v>51.657069999999997</v>
      </c>
      <c r="E933" s="355">
        <v>-6.4144999999999994E-2</v>
      </c>
      <c r="F933" s="473">
        <v>1</v>
      </c>
      <c r="G933" s="473">
        <v>1</v>
      </c>
      <c r="H933" s="356">
        <v>41.6</v>
      </c>
      <c r="I933" s="357">
        <f>SUM(H933/'Search &amp; Variables'!$E$30)</f>
        <v>0.92444444444444451</v>
      </c>
      <c r="J933" s="357">
        <f t="shared" ref="J933:J943" si="179">SUM(I933*2)</f>
        <v>1.848888888888889</v>
      </c>
      <c r="K933" s="357">
        <f t="shared" ref="K933:K943" si="180">SUM(J933/9)</f>
        <v>0.20543209876543211</v>
      </c>
      <c r="L933" s="358">
        <f t="shared" ref="L933:L934" si="181">IF(J933 &gt; 14,120,0)</f>
        <v>0</v>
      </c>
      <c r="M933" s="355"/>
      <c r="N933" s="358">
        <f>SUM(H933*'Outside M25 '!$J$30+'Outside M25 '!$J$34+'Postcodes tariff'!L933)</f>
        <v>94.729057271652437</v>
      </c>
      <c r="O933" s="358">
        <f>SUM(H933*'Outside M25 '!$K$30+'Outside M25 '!$K$34+'Postcodes tariff'!L933)</f>
        <v>103.64409359696107</v>
      </c>
      <c r="P933" s="358">
        <f>SUM(H933*'Outside M25 '!$L$30+'Outside M25 '!$L$34+'Postcodes tariff'!L933)</f>
        <v>113.97574142264008</v>
      </c>
      <c r="Q933" s="359">
        <f>SUM(H933*'Outside M25 '!$M$30+'Outside M25 '!$M$34+'Postcodes tariff'!L933)</f>
        <v>122.73717365498577</v>
      </c>
      <c r="R933" s="336"/>
      <c r="S933" s="336"/>
    </row>
    <row r="934" spans="1:19" s="263" customFormat="1" x14ac:dyDescent="0.25">
      <c r="A934" s="254" t="s">
        <v>2990</v>
      </c>
      <c r="B934" s="255"/>
      <c r="C934" s="285" t="s">
        <v>821</v>
      </c>
      <c r="D934" s="257">
        <v>51.737465999999998</v>
      </c>
      <c r="E934" s="257">
        <v>-3.8469000000000003E-2</v>
      </c>
      <c r="F934" s="459">
        <v>1</v>
      </c>
      <c r="G934" s="459">
        <v>1</v>
      </c>
      <c r="H934" s="258">
        <v>44.1</v>
      </c>
      <c r="I934" s="259">
        <f>SUM(H934/'Search &amp; Variables'!$E$30)</f>
        <v>0.98</v>
      </c>
      <c r="J934" s="259">
        <f t="shared" si="179"/>
        <v>1.96</v>
      </c>
      <c r="K934" s="259">
        <f t="shared" si="180"/>
        <v>0.21777777777777776</v>
      </c>
      <c r="L934" s="226">
        <f t="shared" si="181"/>
        <v>0</v>
      </c>
      <c r="M934" s="257"/>
      <c r="N934" s="226">
        <f>SUM(H934*'Outside M25 '!$J$30+'Outside M25 '!$J$34+'Postcodes tariff'!L934)</f>
        <v>98.656345971794877</v>
      </c>
      <c r="O934" s="226">
        <f>SUM(H934*'Outside M25 '!$K$30+'Outside M25 '!$K$34+'Postcodes tariff'!L934)</f>
        <v>107.99665184957266</v>
      </c>
      <c r="P934" s="226">
        <f>SUM(H934*'Outside M25 '!$L$30+'Outside M25 '!$L$34+'Postcodes tariff'!L934)</f>
        <v>118.79330544068378</v>
      </c>
      <c r="Q934" s="261">
        <f>SUM(H934*'Outside M25 '!$M$30+'Outside M25 '!$M$34+'Postcodes tariff'!L934)</f>
        <v>127.98953027179489</v>
      </c>
      <c r="R934" s="336"/>
      <c r="S934" s="336"/>
    </row>
    <row r="935" spans="1:19" s="263" customFormat="1" x14ac:dyDescent="0.25">
      <c r="A935" s="254" t="s">
        <v>2990</v>
      </c>
      <c r="B935" s="255"/>
      <c r="C935" s="285" t="s">
        <v>822</v>
      </c>
      <c r="D935" s="257">
        <v>51.765160999999999</v>
      </c>
      <c r="E935" s="257">
        <v>-2.0712000000000001E-2</v>
      </c>
      <c r="F935" s="459">
        <v>1</v>
      </c>
      <c r="G935" s="459">
        <v>1</v>
      </c>
      <c r="H935" s="258">
        <v>46.7</v>
      </c>
      <c r="I935" s="259">
        <f>SUM(H935/'Search &amp; Variables'!$E$30)</f>
        <v>1.0377777777777779</v>
      </c>
      <c r="J935" s="259">
        <f t="shared" si="179"/>
        <v>2.0755555555555558</v>
      </c>
      <c r="K935" s="259">
        <f t="shared" si="180"/>
        <v>0.23061728395061731</v>
      </c>
      <c r="L935" s="226">
        <f t="shared" ref="L935:L943" si="182">IF(J935 &gt; 14,120,0)</f>
        <v>0</v>
      </c>
      <c r="M935" s="257"/>
      <c r="N935" s="226">
        <f>SUM(H935*'Outside M25 '!$J$30+'Outside M25 '!$J$34+'Postcodes tariff'!L935)</f>
        <v>102.74072621994303</v>
      </c>
      <c r="O935" s="226">
        <f>SUM(H935*'Outside M25 '!$K$30+'Outside M25 '!$K$34+'Postcodes tariff'!L935)</f>
        <v>112.52331243228871</v>
      </c>
      <c r="P935" s="226">
        <f>SUM(H935*'Outside M25 '!$L$30+'Outside M25 '!$L$34+'Postcodes tariff'!L935)</f>
        <v>123.80357201944921</v>
      </c>
      <c r="Q935" s="261">
        <f>SUM(H935*'Outside M25 '!$M$30+'Outside M25 '!$M$34+'Postcodes tariff'!L935)</f>
        <v>133.45198115327639</v>
      </c>
      <c r="R935" s="336"/>
      <c r="S935" s="336"/>
    </row>
    <row r="936" spans="1:19" s="263" customFormat="1" x14ac:dyDescent="0.25">
      <c r="A936" s="254" t="s">
        <v>2990</v>
      </c>
      <c r="B936" s="255"/>
      <c r="C936" s="285" t="s">
        <v>823</v>
      </c>
      <c r="D936" s="257">
        <v>51.667560000000002</v>
      </c>
      <c r="E936" s="257">
        <v>-0.104104</v>
      </c>
      <c r="F936" s="459">
        <v>1</v>
      </c>
      <c r="G936" s="459">
        <v>1</v>
      </c>
      <c r="H936" s="258">
        <v>37.4</v>
      </c>
      <c r="I936" s="259">
        <f>SUM(H936/'Search &amp; Variables'!$E$30)</f>
        <v>0.83111111111111113</v>
      </c>
      <c r="J936" s="259">
        <f t="shared" si="179"/>
        <v>1.6622222222222223</v>
      </c>
      <c r="K936" s="259">
        <f t="shared" si="180"/>
        <v>0.18469135802469136</v>
      </c>
      <c r="L936" s="226">
        <f t="shared" si="182"/>
        <v>0</v>
      </c>
      <c r="M936" s="257"/>
      <c r="N936" s="226">
        <f>SUM(H936*'Outside M25 '!$J$30+'Outside M25 '!$J$34+'Postcodes tariff'!L936)</f>
        <v>88.131212255413104</v>
      </c>
      <c r="O936" s="226">
        <f>SUM(H936*'Outside M25 '!$K$30+'Outside M25 '!$K$34+'Postcodes tariff'!L936)</f>
        <v>96.331795732573596</v>
      </c>
      <c r="P936" s="226">
        <f>SUM(H936*'Outside M25 '!$L$30+'Outside M25 '!$L$34+'Postcodes tariff'!L936)</f>
        <v>105.88223387232671</v>
      </c>
      <c r="Q936" s="261">
        <f>SUM(H936*'Outside M25 '!$M$30+'Outside M25 '!$M$34+'Postcodes tariff'!L936)</f>
        <v>113.91321453874644</v>
      </c>
      <c r="R936" s="336"/>
      <c r="S936" s="336"/>
    </row>
    <row r="937" spans="1:19" s="263" customFormat="1" x14ac:dyDescent="0.25">
      <c r="A937" s="254" t="s">
        <v>2990</v>
      </c>
      <c r="B937" s="255" t="s">
        <v>3244</v>
      </c>
      <c r="C937" s="285" t="s">
        <v>824</v>
      </c>
      <c r="D937" s="257">
        <v>51.659716000000003</v>
      </c>
      <c r="E937" s="257">
        <v>-4.3503E-2</v>
      </c>
      <c r="F937" s="459">
        <v>1</v>
      </c>
      <c r="G937" s="459">
        <v>1</v>
      </c>
      <c r="H937" s="258">
        <v>42.5</v>
      </c>
      <c r="I937" s="259">
        <f>SUM(H937/'Search &amp; Variables'!$E$30)</f>
        <v>0.94444444444444442</v>
      </c>
      <c r="J937" s="259">
        <f t="shared" si="179"/>
        <v>1.8888888888888888</v>
      </c>
      <c r="K937" s="259">
        <f t="shared" si="180"/>
        <v>0.20987654320987653</v>
      </c>
      <c r="L937" s="226">
        <f t="shared" si="182"/>
        <v>0</v>
      </c>
      <c r="M937" s="257"/>
      <c r="N937" s="226">
        <f>SUM(H937*'Outside M25 '!$J$30+'Outside M25 '!$J$34+'Postcodes tariff'!L937)</f>
        <v>96.142881203703709</v>
      </c>
      <c r="O937" s="226">
        <f>SUM(H937*'Outside M25 '!$K$30+'Outside M25 '!$K$34+'Postcodes tariff'!L937)</f>
        <v>105.21101456790124</v>
      </c>
      <c r="P937" s="226">
        <f>SUM(H937*'Outside M25 '!$L$30+'Outside M25 '!$L$34+'Postcodes tariff'!L937)</f>
        <v>115.71006446913583</v>
      </c>
      <c r="Q937" s="261">
        <f>SUM(H937*'Outside M25 '!$M$30+'Outside M25 '!$M$34+'Postcodes tariff'!L937)</f>
        <v>124.62802203703706</v>
      </c>
      <c r="R937" s="336"/>
      <c r="S937" s="336"/>
    </row>
    <row r="938" spans="1:19" s="263" customFormat="1" x14ac:dyDescent="0.25">
      <c r="A938" s="254" t="s">
        <v>2990</v>
      </c>
      <c r="B938" s="255"/>
      <c r="C938" s="285" t="s">
        <v>825</v>
      </c>
      <c r="D938" s="257">
        <v>51.654983000000001</v>
      </c>
      <c r="E938" s="257">
        <v>-0.16244</v>
      </c>
      <c r="F938" s="459">
        <v>1</v>
      </c>
      <c r="G938" s="459">
        <v>1</v>
      </c>
      <c r="H938" s="258">
        <v>36</v>
      </c>
      <c r="I938" s="259">
        <f>SUM(H938/'Search &amp; Variables'!$E$30)</f>
        <v>0.8</v>
      </c>
      <c r="J938" s="259">
        <f t="shared" si="179"/>
        <v>1.6</v>
      </c>
      <c r="K938" s="259">
        <f t="shared" si="180"/>
        <v>0.17777777777777778</v>
      </c>
      <c r="L938" s="226">
        <f t="shared" si="182"/>
        <v>0</v>
      </c>
      <c r="M938" s="257"/>
      <c r="N938" s="226">
        <f>SUM(H938*'Outside M25 '!$J$30+'Outside M25 '!$J$34+'Postcodes tariff'!L938)</f>
        <v>85.93193058333334</v>
      </c>
      <c r="O938" s="226">
        <f>SUM(H938*'Outside M25 '!$K$30+'Outside M25 '!$K$34+'Postcodes tariff'!L938)</f>
        <v>93.894363111111119</v>
      </c>
      <c r="P938" s="226">
        <f>SUM(H938*'Outside M25 '!$L$30+'Outside M25 '!$L$34+'Postcodes tariff'!L938)</f>
        <v>103.18439802222224</v>
      </c>
      <c r="Q938" s="261">
        <f>SUM(H938*'Outside M25 '!$M$30+'Outside M25 '!$M$34+'Postcodes tariff'!L938)</f>
        <v>110.97189483333334</v>
      </c>
      <c r="R938" s="336"/>
      <c r="S938" s="336"/>
    </row>
    <row r="939" spans="1:19" s="263" customFormat="1" x14ac:dyDescent="0.25">
      <c r="A939" s="254" t="s">
        <v>2990</v>
      </c>
      <c r="B939" s="255"/>
      <c r="C939" s="285" t="s">
        <v>826</v>
      </c>
      <c r="D939" s="257">
        <v>51.657535000000003</v>
      </c>
      <c r="E939" s="257">
        <v>-0.21260499999999999</v>
      </c>
      <c r="F939" s="459">
        <v>1</v>
      </c>
      <c r="G939" s="459">
        <v>1</v>
      </c>
      <c r="H939" s="258">
        <v>34.200000000000003</v>
      </c>
      <c r="I939" s="259">
        <f>SUM(H939/'Search &amp; Variables'!$E$30)</f>
        <v>0.76</v>
      </c>
      <c r="J939" s="259">
        <f t="shared" si="179"/>
        <v>1.52</v>
      </c>
      <c r="K939" s="259">
        <f t="shared" si="180"/>
        <v>0.16888888888888889</v>
      </c>
      <c r="L939" s="226">
        <f t="shared" si="182"/>
        <v>0</v>
      </c>
      <c r="M939" s="257"/>
      <c r="N939" s="226">
        <f>SUM(H939*'Outside M25 '!$J$30+'Outside M25 '!$J$34+'Postcodes tariff'!L939)</f>
        <v>83.104282719230781</v>
      </c>
      <c r="O939" s="226">
        <f>SUM(H939*'Outside M25 '!$K$30+'Outside M25 '!$K$34+'Postcodes tariff'!L939)</f>
        <v>90.760521169230771</v>
      </c>
      <c r="P939" s="226">
        <f>SUM(H939*'Outside M25 '!$L$30+'Outside M25 '!$L$34+'Postcodes tariff'!L939)</f>
        <v>99.715751929230777</v>
      </c>
      <c r="Q939" s="261">
        <f>SUM(H939*'Outside M25 '!$M$30+'Outside M25 '!$M$34+'Postcodes tariff'!L939)</f>
        <v>107.19019806923079</v>
      </c>
      <c r="R939" s="336"/>
      <c r="S939" s="336"/>
    </row>
    <row r="940" spans="1:19" s="263" customFormat="1" x14ac:dyDescent="0.25">
      <c r="A940" s="254" t="s">
        <v>2990</v>
      </c>
      <c r="B940" s="255" t="s">
        <v>3562</v>
      </c>
      <c r="C940" s="285" t="s">
        <v>827</v>
      </c>
      <c r="D940" s="257">
        <v>51.703122</v>
      </c>
      <c r="E940" s="257">
        <v>-0.182729</v>
      </c>
      <c r="F940" s="459">
        <v>1</v>
      </c>
      <c r="G940" s="459">
        <v>1</v>
      </c>
      <c r="H940" s="258">
        <v>35.1</v>
      </c>
      <c r="I940" s="259">
        <f>SUM(H940/'Search &amp; Variables'!$E$30)</f>
        <v>0.78</v>
      </c>
      <c r="J940" s="259">
        <f t="shared" si="179"/>
        <v>1.56</v>
      </c>
      <c r="K940" s="259">
        <f t="shared" si="180"/>
        <v>0.17333333333333334</v>
      </c>
      <c r="L940" s="226">
        <f t="shared" si="182"/>
        <v>0</v>
      </c>
      <c r="M940" s="257"/>
      <c r="N940" s="226">
        <f>SUM(H940*'Outside M25 '!$J$30+'Outside M25 '!$J$34+'Postcodes tariff'!L940)</f>
        <v>84.518106651282054</v>
      </c>
      <c r="O940" s="226">
        <f>SUM(H940*'Outside M25 '!$K$30+'Outside M25 '!$K$34+'Postcodes tariff'!L940)</f>
        <v>92.327442140170945</v>
      </c>
      <c r="P940" s="226">
        <f>SUM(H940*'Outside M25 '!$L$30+'Outside M25 '!$L$34+'Postcodes tariff'!L940)</f>
        <v>101.45007497572652</v>
      </c>
      <c r="Q940" s="261">
        <f>SUM(H940*'Outside M25 '!$M$30+'Outside M25 '!$M$34+'Postcodes tariff'!L940)</f>
        <v>109.08104645128206</v>
      </c>
      <c r="R940" s="336"/>
      <c r="S940" s="336"/>
    </row>
    <row r="941" spans="1:19" s="263" customFormat="1" x14ac:dyDescent="0.25">
      <c r="A941" s="254" t="s">
        <v>2990</v>
      </c>
      <c r="B941" s="255"/>
      <c r="C941" s="285" t="s">
        <v>828</v>
      </c>
      <c r="D941" s="257">
        <v>51.707788999999998</v>
      </c>
      <c r="E941" s="257">
        <v>-6.8740999999999997E-2</v>
      </c>
      <c r="F941" s="459">
        <v>1</v>
      </c>
      <c r="G941" s="459">
        <v>1</v>
      </c>
      <c r="H941" s="258">
        <v>42</v>
      </c>
      <c r="I941" s="259">
        <f>SUM(H941/'Search &amp; Variables'!$E$30)</f>
        <v>0.93333333333333335</v>
      </c>
      <c r="J941" s="259">
        <f t="shared" si="179"/>
        <v>1.8666666666666667</v>
      </c>
      <c r="K941" s="259">
        <f t="shared" si="180"/>
        <v>0.2074074074074074</v>
      </c>
      <c r="L941" s="226">
        <f t="shared" si="182"/>
        <v>0</v>
      </c>
      <c r="M941" s="257"/>
      <c r="N941" s="226">
        <f>SUM(H941*'Outside M25 '!$J$30+'Outside M25 '!$J$34+'Postcodes tariff'!L941)</f>
        <v>95.357423463675218</v>
      </c>
      <c r="O941" s="226">
        <f>SUM(H941*'Outside M25 '!$K$30+'Outside M25 '!$K$34+'Postcodes tariff'!L941)</f>
        <v>104.34050291737893</v>
      </c>
      <c r="P941" s="226">
        <f>SUM(H941*'Outside M25 '!$L$30+'Outside M25 '!$L$34+'Postcodes tariff'!L941)</f>
        <v>114.74655166552708</v>
      </c>
      <c r="Q941" s="261">
        <f>SUM(H941*'Outside M25 '!$M$30+'Outside M25 '!$M$34+'Postcodes tariff'!L941)</f>
        <v>123.57755071367522</v>
      </c>
      <c r="R941" s="336"/>
      <c r="S941" s="336"/>
    </row>
    <row r="942" spans="1:19" s="263" customFormat="1" x14ac:dyDescent="0.25">
      <c r="A942" s="254" t="s">
        <v>2990</v>
      </c>
      <c r="B942" s="255"/>
      <c r="C942" s="285" t="s">
        <v>829</v>
      </c>
      <c r="D942" s="257">
        <v>51.699894</v>
      </c>
      <c r="E942" s="257">
        <v>-3.4703999999999999E-2</v>
      </c>
      <c r="F942" s="459">
        <v>1</v>
      </c>
      <c r="G942" s="459">
        <v>1</v>
      </c>
      <c r="H942" s="258">
        <v>41.1</v>
      </c>
      <c r="I942" s="259">
        <f>SUM(H942/'Search &amp; Variables'!$E$30)</f>
        <v>0.91333333333333333</v>
      </c>
      <c r="J942" s="259">
        <f t="shared" si="179"/>
        <v>1.8266666666666667</v>
      </c>
      <c r="K942" s="259">
        <f t="shared" si="180"/>
        <v>0.20296296296296296</v>
      </c>
      <c r="L942" s="226">
        <f t="shared" si="182"/>
        <v>0</v>
      </c>
      <c r="M942" s="257"/>
      <c r="N942" s="226">
        <f>SUM(H942*'Outside M25 '!$J$30+'Outside M25 '!$J$34+'Postcodes tariff'!L942)</f>
        <v>93.943599531623946</v>
      </c>
      <c r="O942" s="226">
        <f>SUM(H942*'Outside M25 '!$K$30+'Outside M25 '!$K$34+'Postcodes tariff'!L942)</f>
        <v>102.77358194643875</v>
      </c>
      <c r="P942" s="226">
        <f>SUM(H942*'Outside M25 '!$L$30+'Outside M25 '!$L$34+'Postcodes tariff'!L942)</f>
        <v>113.01222861903136</v>
      </c>
      <c r="Q942" s="261">
        <f>SUM(H942*'Outside M25 '!$M$30+'Outside M25 '!$M$34+'Postcodes tariff'!L942)</f>
        <v>121.68670233162395</v>
      </c>
      <c r="R942" s="336"/>
      <c r="S942" s="336"/>
    </row>
    <row r="943" spans="1:19" s="263" customFormat="1" x14ac:dyDescent="0.25">
      <c r="A943" s="254" t="s">
        <v>2990</v>
      </c>
      <c r="B943" s="255"/>
      <c r="C943" s="285" t="s">
        <v>830</v>
      </c>
      <c r="D943" s="285">
        <v>51.705838999999997</v>
      </c>
      <c r="E943" s="285">
        <v>1.9222E-2</v>
      </c>
      <c r="F943" s="464">
        <v>1</v>
      </c>
      <c r="G943" s="464">
        <v>1</v>
      </c>
      <c r="H943" s="288">
        <v>45.7</v>
      </c>
      <c r="I943" s="289">
        <f>SUM(H943/'Search &amp; Variables'!$E$30)</f>
        <v>1.0155555555555555</v>
      </c>
      <c r="J943" s="289">
        <f t="shared" si="179"/>
        <v>2.0311111111111111</v>
      </c>
      <c r="K943" s="289">
        <f t="shared" si="180"/>
        <v>0.225679012345679</v>
      </c>
      <c r="L943" s="290">
        <f t="shared" si="182"/>
        <v>0</v>
      </c>
      <c r="M943" s="285"/>
      <c r="N943" s="290">
        <f>SUM(H943*'Outside M25 '!$J$30+'Outside M25 '!$J$34+'Postcodes tariff'!L943)</f>
        <v>101.16981073988605</v>
      </c>
      <c r="O943" s="290">
        <f>SUM(H943*'Outside M25 '!$K$30+'Outside M25 '!$K$34+'Postcodes tariff'!L943)</f>
        <v>110.78228913124407</v>
      </c>
      <c r="P943" s="290">
        <f>SUM(H943*'Outside M25 '!$L$30+'Outside M25 '!$L$34+'Postcodes tariff'!L943)</f>
        <v>121.87654641223173</v>
      </c>
      <c r="Q943" s="291">
        <f>SUM(H943*'Outside M25 '!$M$30+'Outside M25 '!$M$34+'Postcodes tariff'!L943)</f>
        <v>131.35103850655273</v>
      </c>
      <c r="R943" s="336"/>
      <c r="S943" s="336"/>
    </row>
    <row r="944" spans="1:19" s="263" customFormat="1" x14ac:dyDescent="0.25">
      <c r="A944" s="360"/>
      <c r="B944" s="285"/>
      <c r="C944" s="285"/>
      <c r="D944" s="285"/>
      <c r="E944" s="285"/>
      <c r="F944" s="464"/>
      <c r="G944" s="464"/>
      <c r="H944" s="288"/>
      <c r="I944" s="289"/>
      <c r="J944" s="289"/>
      <c r="K944" s="289"/>
      <c r="L944" s="290"/>
      <c r="M944" s="285"/>
      <c r="N944" s="361"/>
      <c r="O944" s="361"/>
      <c r="P944" s="361"/>
      <c r="Q944" s="362"/>
      <c r="R944" s="336"/>
      <c r="S944" s="336"/>
    </row>
    <row r="945" spans="1:19" s="243" customFormat="1" ht="16.5" thickBot="1" x14ac:dyDescent="0.3">
      <c r="A945" s="292" t="s">
        <v>2991</v>
      </c>
      <c r="B945" s="293"/>
      <c r="C945" s="293"/>
      <c r="D945" s="293"/>
      <c r="E945" s="293"/>
      <c r="F945" s="465"/>
      <c r="G945" s="465"/>
      <c r="H945" s="294">
        <f>AVERAGE(H933:H944)</f>
        <v>40.581818181818186</v>
      </c>
      <c r="I945" s="294">
        <f>AVERAGE(I933:I944)</f>
        <v>0.90181818181818196</v>
      </c>
      <c r="J945" s="294">
        <f>AVERAGE(J933:J944)</f>
        <v>1.8036363636363639</v>
      </c>
      <c r="K945" s="294">
        <f>AVERAGE(K933:K944)</f>
        <v>0.20040404040404039</v>
      </c>
      <c r="L945" s="295"/>
      <c r="M945" s="293"/>
      <c r="N945" s="296">
        <f>AVERAGE(N933:N944)</f>
        <v>93.129579691958057</v>
      </c>
      <c r="O945" s="296">
        <f>AVERAGE(O933:O944)</f>
        <v>101.87141532680654</v>
      </c>
      <c r="P945" s="296">
        <f>AVERAGE(P933:P944)</f>
        <v>112.01367898620046</v>
      </c>
      <c r="Q945" s="297">
        <f>AVERAGE(Q933:Q944)</f>
        <v>120.59803205104896</v>
      </c>
      <c r="R945" s="330"/>
      <c r="S945" s="330"/>
    </row>
    <row r="946" spans="1:19" s="263" customFormat="1" ht="16.5" thickBot="1" x14ac:dyDescent="0.3">
      <c r="F946" s="462"/>
      <c r="G946" s="462"/>
      <c r="H946" s="276"/>
      <c r="I946" s="277"/>
      <c r="J946" s="277"/>
      <c r="K946" s="277"/>
      <c r="L946" s="262"/>
      <c r="N946" s="225"/>
      <c r="O946" s="225"/>
      <c r="P946" s="225"/>
      <c r="Q946" s="225"/>
      <c r="R946" s="336"/>
      <c r="S946" s="336"/>
    </row>
    <row r="947" spans="1:19" s="263" customFormat="1" x14ac:dyDescent="0.25">
      <c r="A947" s="246" t="s">
        <v>2984</v>
      </c>
      <c r="B947" s="247"/>
      <c r="C947" s="247" t="s">
        <v>831</v>
      </c>
      <c r="D947" s="247">
        <v>50.735387000000003</v>
      </c>
      <c r="E947" s="247">
        <v>-3.4953319999999999</v>
      </c>
      <c r="F947" s="458">
        <v>1</v>
      </c>
      <c r="G947" s="458">
        <v>1</v>
      </c>
      <c r="H947" s="248">
        <v>158.4</v>
      </c>
      <c r="I947" s="249">
        <f>SUM(H947/'Search &amp; Variables'!$E$30)</f>
        <v>3.52</v>
      </c>
      <c r="J947" s="249">
        <f t="shared" ref="J947:J979" si="183">SUM(I947*2)</f>
        <v>7.04</v>
      </c>
      <c r="K947" s="249">
        <f t="shared" ref="K947:K979" si="184">SUM(J947/9)</f>
        <v>0.78222222222222226</v>
      </c>
      <c r="L947" s="252">
        <f t="shared" ref="L947:L948" si="185">IF(J947 &gt; 14,120,0)</f>
        <v>0</v>
      </c>
      <c r="M947" s="247"/>
      <c r="N947" s="252">
        <f>SUM(H947*'Outside M25 '!$J$30+'Outside M25 '!$J$34+'Postcodes tariff'!L947)</f>
        <v>278.21198534230768</v>
      </c>
      <c r="O947" s="252">
        <f>SUM(H947*'Outside M25 '!$K$30+'Outside M25 '!$K$34+'Postcodes tariff'!L947)</f>
        <v>306.99561515897437</v>
      </c>
      <c r="P947" s="252">
        <f>SUM(H947*'Outside M25 '!$L$30+'Outside M25 '!$L$34+'Postcodes tariff'!L947)</f>
        <v>339.05233234564105</v>
      </c>
      <c r="Q947" s="253">
        <f>SUM(H947*'Outside M25 '!$M$30+'Outside M25 '!$M$34+'Postcodes tariff'!L947)</f>
        <v>368.12727479230773</v>
      </c>
      <c r="R947" s="336"/>
      <c r="S947" s="336"/>
    </row>
    <row r="948" spans="1:19" s="263" customFormat="1" x14ac:dyDescent="0.25">
      <c r="A948" s="254" t="s">
        <v>2984</v>
      </c>
      <c r="B948" s="255"/>
      <c r="C948" s="256" t="s">
        <v>832</v>
      </c>
      <c r="D948" s="257">
        <v>50.716999000000001</v>
      </c>
      <c r="E948" s="257">
        <v>-3.2580279999999999</v>
      </c>
      <c r="F948" s="459">
        <v>1</v>
      </c>
      <c r="G948" s="459">
        <v>1</v>
      </c>
      <c r="H948" s="258">
        <v>152.69999999999999</v>
      </c>
      <c r="I948" s="259">
        <f>SUM(H948/'Search &amp; Variables'!$E$30)</f>
        <v>3.3933333333333331</v>
      </c>
      <c r="J948" s="259">
        <f t="shared" si="183"/>
        <v>6.7866666666666662</v>
      </c>
      <c r="K948" s="259">
        <f t="shared" si="184"/>
        <v>0.75407407407407401</v>
      </c>
      <c r="L948" s="226">
        <f t="shared" si="185"/>
        <v>0</v>
      </c>
      <c r="M948" s="257"/>
      <c r="N948" s="226">
        <f>SUM(H948*'Outside M25 '!$J$30+'Outside M25 '!$J$34+'Postcodes tariff'!L948)</f>
        <v>269.25776710598285</v>
      </c>
      <c r="O948" s="226">
        <f>SUM(H948*'Outside M25 '!$K$30+'Outside M25 '!$K$34+'Postcodes tariff'!L948)</f>
        <v>297.07178234301995</v>
      </c>
      <c r="P948" s="226">
        <f>SUM(H948*'Outside M25 '!$L$30+'Outside M25 '!$L$34+'Postcodes tariff'!L948)</f>
        <v>328.06828638450139</v>
      </c>
      <c r="Q948" s="261">
        <f>SUM(H948*'Outside M25 '!$M$30+'Outside M25 '!$M$34+'Postcodes tariff'!L948)</f>
        <v>356.15190170598288</v>
      </c>
      <c r="R948" s="336"/>
      <c r="S948" s="336"/>
    </row>
    <row r="949" spans="1:19" s="263" customFormat="1" x14ac:dyDescent="0.25">
      <c r="A949" s="254" t="s">
        <v>2984</v>
      </c>
      <c r="B949" s="255"/>
      <c r="C949" s="256" t="s">
        <v>833</v>
      </c>
      <c r="D949" s="257">
        <v>50.742373000000001</v>
      </c>
      <c r="E949" s="257">
        <v>-3.2918210000000001</v>
      </c>
      <c r="F949" s="459">
        <v>1</v>
      </c>
      <c r="G949" s="459">
        <v>1</v>
      </c>
      <c r="H949" s="258">
        <v>149.6</v>
      </c>
      <c r="I949" s="259">
        <f>SUM(H949/'Search &amp; Variables'!$E$30)</f>
        <v>3.3244444444444445</v>
      </c>
      <c r="J949" s="259">
        <f t="shared" si="183"/>
        <v>6.6488888888888891</v>
      </c>
      <c r="K949" s="259">
        <f t="shared" si="184"/>
        <v>0.73876543209876544</v>
      </c>
      <c r="L949" s="226">
        <f t="shared" ref="L949:L979" si="186">IF(J949 &gt; 14,120,0)</f>
        <v>0</v>
      </c>
      <c r="M949" s="257"/>
      <c r="N949" s="226">
        <f>SUM(H949*'Outside M25 '!$J$30+'Outside M25 '!$J$34+'Postcodes tariff'!L949)</f>
        <v>264.38792911780627</v>
      </c>
      <c r="O949" s="226">
        <f>SUM(H949*'Outside M25 '!$K$30+'Outside M25 '!$K$34+'Postcodes tariff'!L949)</f>
        <v>291.67461010978155</v>
      </c>
      <c r="P949" s="226">
        <f>SUM(H949*'Outside M25 '!$L$30+'Outside M25 '!$L$34+'Postcodes tariff'!L949)</f>
        <v>322.09450700212727</v>
      </c>
      <c r="Q949" s="261">
        <f>SUM(H949*'Outside M25 '!$M$30+'Outside M25 '!$M$34+'Postcodes tariff'!L949)</f>
        <v>349.6389795011396</v>
      </c>
      <c r="R949" s="336"/>
      <c r="S949" s="336"/>
    </row>
    <row r="950" spans="1:19" s="263" customFormat="1" x14ac:dyDescent="0.25">
      <c r="A950" s="254" t="s">
        <v>2984</v>
      </c>
      <c r="B950" s="255"/>
      <c r="C950" s="256" t="s">
        <v>834</v>
      </c>
      <c r="D950" s="257">
        <v>50.711478999999997</v>
      </c>
      <c r="E950" s="257">
        <v>-3.1015139999999999</v>
      </c>
      <c r="F950" s="459">
        <v>1</v>
      </c>
      <c r="G950" s="459">
        <v>1</v>
      </c>
      <c r="H950" s="258">
        <v>152.80000000000001</v>
      </c>
      <c r="I950" s="259">
        <f>SUM(H950/'Search &amp; Variables'!$E$30)</f>
        <v>3.3955555555555557</v>
      </c>
      <c r="J950" s="259">
        <f t="shared" si="183"/>
        <v>6.7911111111111113</v>
      </c>
      <c r="K950" s="259">
        <f t="shared" si="184"/>
        <v>0.75456790123456796</v>
      </c>
      <c r="L950" s="226">
        <f t="shared" si="186"/>
        <v>0</v>
      </c>
      <c r="M950" s="257"/>
      <c r="N950" s="226">
        <f>SUM(H950*'Outside M25 '!$J$30+'Outside M25 '!$J$34+'Postcodes tariff'!L950)</f>
        <v>269.41485865398863</v>
      </c>
      <c r="O950" s="226">
        <f>SUM(H950*'Outside M25 '!$K$30+'Outside M25 '!$K$34+'Postcodes tariff'!L950)</f>
        <v>297.24588467312446</v>
      </c>
      <c r="P950" s="226">
        <f>SUM(H950*'Outside M25 '!$L$30+'Outside M25 '!$L$34+'Postcodes tariff'!L950)</f>
        <v>328.26098894522323</v>
      </c>
      <c r="Q950" s="261">
        <f>SUM(H950*'Outside M25 '!$M$30+'Outside M25 '!$M$34+'Postcodes tariff'!L950)</f>
        <v>356.3619959706553</v>
      </c>
      <c r="R950" s="336"/>
      <c r="S950" s="336"/>
    </row>
    <row r="951" spans="1:19" s="263" customFormat="1" x14ac:dyDescent="0.25">
      <c r="A951" s="254" t="s">
        <v>2984</v>
      </c>
      <c r="B951" s="255"/>
      <c r="C951" s="256" t="s">
        <v>835</v>
      </c>
      <c r="D951" s="257">
        <v>50.795969999999997</v>
      </c>
      <c r="E951" s="257">
        <v>-3.0056280000000002</v>
      </c>
      <c r="F951" s="459">
        <v>1</v>
      </c>
      <c r="G951" s="459">
        <v>1</v>
      </c>
      <c r="H951" s="258">
        <v>146</v>
      </c>
      <c r="I951" s="259">
        <f>SUM(H951/'Search &amp; Variables'!$E$30)</f>
        <v>3.2444444444444445</v>
      </c>
      <c r="J951" s="259">
        <f t="shared" si="183"/>
        <v>6.4888888888888889</v>
      </c>
      <c r="K951" s="259">
        <f t="shared" si="184"/>
        <v>0.72098765432098766</v>
      </c>
      <c r="L951" s="226">
        <f t="shared" si="186"/>
        <v>0</v>
      </c>
      <c r="M951" s="257"/>
      <c r="N951" s="226">
        <f>SUM(H951*'Outside M25 '!$J$30+'Outside M25 '!$J$34+'Postcodes tariff'!L951)</f>
        <v>258.73263338960112</v>
      </c>
      <c r="O951" s="226">
        <f>SUM(H951*'Outside M25 '!$K$30+'Outside M25 '!$K$34+'Postcodes tariff'!L951)</f>
        <v>285.40692622602091</v>
      </c>
      <c r="P951" s="226">
        <f>SUM(H951*'Outside M25 '!$L$30+'Outside M25 '!$L$34+'Postcodes tariff'!L951)</f>
        <v>315.15721481614435</v>
      </c>
      <c r="Q951" s="261">
        <f>SUM(H951*'Outside M25 '!$M$30+'Outside M25 '!$M$34+'Postcodes tariff'!L951)</f>
        <v>342.0755859729345</v>
      </c>
      <c r="R951" s="336"/>
      <c r="S951" s="336"/>
    </row>
    <row r="952" spans="1:19" s="263" customFormat="1" x14ac:dyDescent="0.25">
      <c r="A952" s="254" t="s">
        <v>2984</v>
      </c>
      <c r="B952" s="255"/>
      <c r="C952" s="256" t="s">
        <v>836</v>
      </c>
      <c r="D952" s="257">
        <v>50.833567000000002</v>
      </c>
      <c r="E952" s="257">
        <v>-3.1823839999999999</v>
      </c>
      <c r="F952" s="459">
        <v>1</v>
      </c>
      <c r="G952" s="459">
        <v>1</v>
      </c>
      <c r="H952" s="258">
        <v>144</v>
      </c>
      <c r="I952" s="259">
        <f>SUM(H952/'Search &amp; Variables'!$E$30)</f>
        <v>3.2</v>
      </c>
      <c r="J952" s="259">
        <f t="shared" si="183"/>
        <v>6.4</v>
      </c>
      <c r="K952" s="259">
        <f t="shared" si="184"/>
        <v>0.71111111111111114</v>
      </c>
      <c r="L952" s="226">
        <f t="shared" si="186"/>
        <v>0</v>
      </c>
      <c r="M952" s="257"/>
      <c r="N952" s="226">
        <f>SUM(H952*'Outside M25 '!$J$30+'Outside M25 '!$J$34+'Postcodes tariff'!L952)</f>
        <v>255.59080242948718</v>
      </c>
      <c r="O952" s="226">
        <f>SUM(H952*'Outside M25 '!$K$30+'Outside M25 '!$K$34+'Postcodes tariff'!L952)</f>
        <v>281.92487962393164</v>
      </c>
      <c r="P952" s="226">
        <f>SUM(H952*'Outside M25 '!$L$30+'Outside M25 '!$L$34+'Postcodes tariff'!L952)</f>
        <v>311.3031636017094</v>
      </c>
      <c r="Q952" s="261">
        <f>SUM(H952*'Outside M25 '!$M$30+'Outside M25 '!$M$34+'Postcodes tariff'!L952)</f>
        <v>337.87370067948717</v>
      </c>
      <c r="R952" s="336"/>
      <c r="S952" s="336"/>
    </row>
    <row r="953" spans="1:19" s="263" customFormat="1" x14ac:dyDescent="0.25">
      <c r="A953" s="254" t="s">
        <v>2984</v>
      </c>
      <c r="B953" s="255"/>
      <c r="C953" s="256" t="s">
        <v>837</v>
      </c>
      <c r="D953" s="257">
        <v>50.867547000000002</v>
      </c>
      <c r="E953" s="257">
        <v>-3.312843</v>
      </c>
      <c r="F953" s="459">
        <v>1</v>
      </c>
      <c r="G953" s="459">
        <v>1</v>
      </c>
      <c r="H953" s="258">
        <v>151.9</v>
      </c>
      <c r="I953" s="259">
        <f>SUM(H953/'Search &amp; Variables'!$E$30)</f>
        <v>3.3755555555555556</v>
      </c>
      <c r="J953" s="259">
        <f t="shared" si="183"/>
        <v>6.7511111111111113</v>
      </c>
      <c r="K953" s="259">
        <f t="shared" si="184"/>
        <v>0.75012345679012349</v>
      </c>
      <c r="L953" s="226">
        <f t="shared" si="186"/>
        <v>0</v>
      </c>
      <c r="M953" s="257"/>
      <c r="N953" s="226">
        <f>SUM(H953*'Outside M25 '!$J$30+'Outside M25 '!$J$34+'Postcodes tariff'!L953)</f>
        <v>268.00103472193734</v>
      </c>
      <c r="O953" s="226">
        <f>SUM(H953*'Outside M25 '!$K$30+'Outside M25 '!$K$34+'Postcodes tariff'!L953)</f>
        <v>295.67896370218426</v>
      </c>
      <c r="P953" s="226">
        <f>SUM(H953*'Outside M25 '!$L$30+'Outside M25 '!$L$34+'Postcodes tariff'!L953)</f>
        <v>326.52666589872746</v>
      </c>
      <c r="Q953" s="261">
        <f>SUM(H953*'Outside M25 '!$M$30+'Outside M25 '!$M$34+'Postcodes tariff'!L953)</f>
        <v>354.47114758860403</v>
      </c>
      <c r="R953" s="336"/>
      <c r="S953" s="336"/>
    </row>
    <row r="954" spans="1:19" s="263" customFormat="1" x14ac:dyDescent="0.25">
      <c r="A954" s="254" t="s">
        <v>2984</v>
      </c>
      <c r="B954" s="255"/>
      <c r="C954" s="256" t="s">
        <v>838</v>
      </c>
      <c r="D954" s="257">
        <v>50.939875999999998</v>
      </c>
      <c r="E954" s="257">
        <v>-3.513306</v>
      </c>
      <c r="F954" s="459">
        <v>1</v>
      </c>
      <c r="G954" s="459">
        <v>1</v>
      </c>
      <c r="H954" s="258">
        <v>163.69999999999999</v>
      </c>
      <c r="I954" s="259">
        <f>SUM(H954/'Search &amp; Variables'!$E$30)</f>
        <v>3.6377777777777776</v>
      </c>
      <c r="J954" s="259">
        <f t="shared" si="183"/>
        <v>7.2755555555555551</v>
      </c>
      <c r="K954" s="259">
        <f t="shared" si="184"/>
        <v>0.80839506172839504</v>
      </c>
      <c r="L954" s="226">
        <f t="shared" si="186"/>
        <v>0</v>
      </c>
      <c r="M954" s="257"/>
      <c r="N954" s="226">
        <f>SUM(H954*'Outside M25 '!$J$30+'Outside M25 '!$J$34+'Postcodes tariff'!L954)</f>
        <v>286.53783738660962</v>
      </c>
      <c r="O954" s="226">
        <f>SUM(H954*'Outside M25 '!$K$30+'Outside M25 '!$K$34+'Postcodes tariff'!L954)</f>
        <v>316.2230386545109</v>
      </c>
      <c r="P954" s="226">
        <f>SUM(H954*'Outside M25 '!$L$30+'Outside M25 '!$L$34+'Postcodes tariff'!L954)</f>
        <v>349.26556806389362</v>
      </c>
      <c r="Q954" s="261">
        <f>SUM(H954*'Outside M25 '!$M$30+'Outside M25 '!$M$34+'Postcodes tariff'!L954)</f>
        <v>379.26227081994301</v>
      </c>
      <c r="R954" s="336"/>
      <c r="S954" s="336"/>
    </row>
    <row r="955" spans="1:19" s="263" customFormat="1" x14ac:dyDescent="0.25">
      <c r="A955" s="254" t="s">
        <v>2984</v>
      </c>
      <c r="B955" s="255"/>
      <c r="C955" s="256" t="s">
        <v>839</v>
      </c>
      <c r="D955" s="257">
        <v>50.836526999999997</v>
      </c>
      <c r="E955" s="257">
        <v>-3.7289819999999998</v>
      </c>
      <c r="F955" s="459">
        <v>1</v>
      </c>
      <c r="G955" s="459">
        <v>1</v>
      </c>
      <c r="H955" s="258">
        <v>181.2</v>
      </c>
      <c r="I955" s="259">
        <f>SUM(H955/'Search &amp; Variables'!$E$30)</f>
        <v>4.0266666666666664</v>
      </c>
      <c r="J955" s="259">
        <f t="shared" si="183"/>
        <v>8.0533333333333328</v>
      </c>
      <c r="K955" s="259">
        <f t="shared" si="184"/>
        <v>0.89481481481481473</v>
      </c>
      <c r="L955" s="226">
        <f t="shared" si="186"/>
        <v>0</v>
      </c>
      <c r="M955" s="257"/>
      <c r="N955" s="226">
        <f>SUM(H955*'Outside M25 '!$J$30+'Outside M25 '!$J$34+'Postcodes tariff'!L955)</f>
        <v>314.02885828760679</v>
      </c>
      <c r="O955" s="226">
        <f>SUM(H955*'Outside M25 '!$K$30+'Outside M25 '!$K$34+'Postcodes tariff'!L955)</f>
        <v>346.69094642279202</v>
      </c>
      <c r="P955" s="226">
        <f>SUM(H955*'Outside M25 '!$L$30+'Outside M25 '!$L$34+'Postcodes tariff'!L955)</f>
        <v>382.98851619019945</v>
      </c>
      <c r="Q955" s="261">
        <f>SUM(H955*'Outside M25 '!$M$30+'Outside M25 '!$M$34+'Postcodes tariff'!L955)</f>
        <v>416.02876713760685</v>
      </c>
      <c r="R955" s="336"/>
      <c r="S955" s="336"/>
    </row>
    <row r="956" spans="1:19" s="263" customFormat="1" x14ac:dyDescent="0.25">
      <c r="A956" s="254" t="s">
        <v>2984</v>
      </c>
      <c r="B956" s="255"/>
      <c r="C956" s="256" t="s">
        <v>840</v>
      </c>
      <c r="D956" s="257">
        <v>50.893320000000003</v>
      </c>
      <c r="E956" s="257">
        <v>-3.900604</v>
      </c>
      <c r="F956" s="459">
        <v>1</v>
      </c>
      <c r="G956" s="459">
        <v>1</v>
      </c>
      <c r="H956" s="258">
        <v>190.1</v>
      </c>
      <c r="I956" s="259">
        <f>SUM(H956/'Search &amp; Variables'!$E$30)</f>
        <v>4.224444444444444</v>
      </c>
      <c r="J956" s="259">
        <f t="shared" si="183"/>
        <v>8.448888888888888</v>
      </c>
      <c r="K956" s="259">
        <f t="shared" si="184"/>
        <v>0.93876543209876528</v>
      </c>
      <c r="L956" s="226">
        <f t="shared" si="186"/>
        <v>0</v>
      </c>
      <c r="M956" s="257"/>
      <c r="N956" s="226">
        <f>SUM(H956*'Outside M25 '!$J$30+'Outside M25 '!$J$34+'Postcodes tariff'!L956)</f>
        <v>328.01000606011394</v>
      </c>
      <c r="O956" s="226">
        <f>SUM(H956*'Outside M25 '!$K$30+'Outside M25 '!$K$34+'Postcodes tariff'!L956)</f>
        <v>362.18605380208925</v>
      </c>
      <c r="P956" s="226">
        <f>SUM(H956*'Outside M25 '!$L$30+'Outside M25 '!$L$34+'Postcodes tariff'!L956)</f>
        <v>400.13904409443495</v>
      </c>
      <c r="Q956" s="261">
        <f>SUM(H956*'Outside M25 '!$M$30+'Outside M25 '!$M$34+'Postcodes tariff'!L956)</f>
        <v>434.72715669344728</v>
      </c>
      <c r="R956" s="336"/>
      <c r="S956" s="336"/>
    </row>
    <row r="957" spans="1:19" s="263" customFormat="1" x14ac:dyDescent="0.25">
      <c r="A957" s="254" t="s">
        <v>2984</v>
      </c>
      <c r="B957" s="255"/>
      <c r="C957" s="256" t="s">
        <v>841</v>
      </c>
      <c r="D957" s="257">
        <v>50.890881999999998</v>
      </c>
      <c r="E957" s="257">
        <v>-4.0095669999999997</v>
      </c>
      <c r="F957" s="459">
        <v>1</v>
      </c>
      <c r="G957" s="459">
        <v>1</v>
      </c>
      <c r="H957" s="258">
        <v>193.7</v>
      </c>
      <c r="I957" s="259">
        <f>SUM(H957/'Search &amp; Variables'!$E$30)</f>
        <v>4.3044444444444441</v>
      </c>
      <c r="J957" s="259">
        <f t="shared" si="183"/>
        <v>8.6088888888888881</v>
      </c>
      <c r="K957" s="259">
        <f t="shared" si="184"/>
        <v>0.95654320987654318</v>
      </c>
      <c r="L957" s="226">
        <f t="shared" si="186"/>
        <v>0</v>
      </c>
      <c r="M957" s="257"/>
      <c r="N957" s="226">
        <f>SUM(H957*'Outside M25 '!$J$30+'Outside M25 '!$J$34+'Postcodes tariff'!L957)</f>
        <v>333.66530178831903</v>
      </c>
      <c r="O957" s="226">
        <f>SUM(H957*'Outside M25 '!$K$30+'Outside M25 '!$K$34+'Postcodes tariff'!L957)</f>
        <v>368.45373768584994</v>
      </c>
      <c r="P957" s="226">
        <f>SUM(H957*'Outside M25 '!$L$30+'Outside M25 '!$L$34+'Postcodes tariff'!L957)</f>
        <v>407.07633628041788</v>
      </c>
      <c r="Q957" s="261">
        <f>SUM(H957*'Outside M25 '!$M$30+'Outside M25 '!$M$34+'Postcodes tariff'!L957)</f>
        <v>442.29055022165244</v>
      </c>
      <c r="R957" s="336"/>
      <c r="S957" s="336"/>
    </row>
    <row r="958" spans="1:19" s="263" customFormat="1" x14ac:dyDescent="0.25">
      <c r="A958" s="254" t="s">
        <v>2984</v>
      </c>
      <c r="B958" s="255"/>
      <c r="C958" s="256" t="s">
        <v>842</v>
      </c>
      <c r="D958" s="257">
        <v>50.698819</v>
      </c>
      <c r="E958" s="257">
        <v>-3.5263429999999998</v>
      </c>
      <c r="F958" s="459">
        <v>1</v>
      </c>
      <c r="G958" s="459">
        <v>1</v>
      </c>
      <c r="H958" s="258">
        <v>162</v>
      </c>
      <c r="I958" s="259">
        <f>SUM(H958/'Search &amp; Variables'!$E$30)</f>
        <v>3.6</v>
      </c>
      <c r="J958" s="259">
        <f t="shared" si="183"/>
        <v>7.2</v>
      </c>
      <c r="K958" s="259">
        <f t="shared" si="184"/>
        <v>0.8</v>
      </c>
      <c r="L958" s="226">
        <f t="shared" si="186"/>
        <v>0</v>
      </c>
      <c r="M958" s="257"/>
      <c r="N958" s="226">
        <f>SUM(H958*'Outside M25 '!$J$30+'Outside M25 '!$J$34+'Postcodes tariff'!L958)</f>
        <v>283.86728107051283</v>
      </c>
      <c r="O958" s="226">
        <f>SUM(H958*'Outside M25 '!$K$30+'Outside M25 '!$K$34+'Postcodes tariff'!L958)</f>
        <v>313.26329904273507</v>
      </c>
      <c r="P958" s="226">
        <f>SUM(H958*'Outside M25 '!$L$30+'Outside M25 '!$L$34+'Postcodes tariff'!L958)</f>
        <v>345.98962453162397</v>
      </c>
      <c r="Q958" s="261">
        <f>SUM(H958*'Outside M25 '!$M$30+'Outside M25 '!$M$34+'Postcodes tariff'!L958)</f>
        <v>375.69066832051283</v>
      </c>
      <c r="R958" s="336"/>
      <c r="S958" s="336"/>
    </row>
    <row r="959" spans="1:19" s="263" customFormat="1" x14ac:dyDescent="0.25">
      <c r="A959" s="254" t="s">
        <v>2984</v>
      </c>
      <c r="B959" s="255"/>
      <c r="C959" s="256" t="s">
        <v>843</v>
      </c>
      <c r="D959" s="257">
        <v>50.772250999999997</v>
      </c>
      <c r="E959" s="257">
        <v>-4.0479479999999999</v>
      </c>
      <c r="F959" s="459">
        <v>1</v>
      </c>
      <c r="G959" s="459">
        <v>1</v>
      </c>
      <c r="H959" s="258">
        <v>188.2</v>
      </c>
      <c r="I959" s="259">
        <f>SUM(H959/'Search &amp; Variables'!$E$30)</f>
        <v>4.1822222222222223</v>
      </c>
      <c r="J959" s="259">
        <f t="shared" si="183"/>
        <v>8.3644444444444446</v>
      </c>
      <c r="K959" s="259">
        <f t="shared" si="184"/>
        <v>0.92938271604938272</v>
      </c>
      <c r="L959" s="226">
        <f t="shared" si="186"/>
        <v>0</v>
      </c>
      <c r="M959" s="257"/>
      <c r="N959" s="226">
        <f>SUM(H959*'Outside M25 '!$J$30+'Outside M25 '!$J$34+'Postcodes tariff'!L959)</f>
        <v>325.02526664800564</v>
      </c>
      <c r="O959" s="226">
        <f>SUM(H959*'Outside M25 '!$K$30+'Outside M25 '!$K$34+'Postcodes tariff'!L959)</f>
        <v>358.87810953010444</v>
      </c>
      <c r="P959" s="226">
        <f>SUM(H959*'Outside M25 '!$L$30+'Outside M25 '!$L$34+'Postcodes tariff'!L959)</f>
        <v>396.47769544072173</v>
      </c>
      <c r="Q959" s="261">
        <f>SUM(H959*'Outside M25 '!$M$30+'Outside M25 '!$M$34+'Postcodes tariff'!L959)</f>
        <v>430.73536566467237</v>
      </c>
      <c r="R959" s="336"/>
      <c r="S959" s="336"/>
    </row>
    <row r="960" spans="1:19" s="263" customFormat="1" x14ac:dyDescent="0.25">
      <c r="A960" s="254" t="s">
        <v>2984</v>
      </c>
      <c r="B960" s="255"/>
      <c r="C960" s="256" t="s">
        <v>844</v>
      </c>
      <c r="D960" s="257">
        <v>50.799841000000001</v>
      </c>
      <c r="E960" s="257">
        <v>-4.2155069999999997</v>
      </c>
      <c r="F960" s="459">
        <v>1</v>
      </c>
      <c r="G960" s="459">
        <v>1</v>
      </c>
      <c r="H960" s="258">
        <v>199.1</v>
      </c>
      <c r="I960" s="259">
        <f>SUM(H960/'Search &amp; Variables'!$E$30)</f>
        <v>4.4244444444444442</v>
      </c>
      <c r="J960" s="259">
        <f t="shared" si="183"/>
        <v>8.8488888888888884</v>
      </c>
      <c r="K960" s="259">
        <f t="shared" si="184"/>
        <v>0.98320987654320979</v>
      </c>
      <c r="L960" s="226">
        <f t="shared" si="186"/>
        <v>0</v>
      </c>
      <c r="M960" s="257"/>
      <c r="N960" s="226">
        <f>SUM(H960*'Outside M25 '!$J$30+'Outside M25 '!$J$34+'Postcodes tariff'!L960)</f>
        <v>342.14824538062675</v>
      </c>
      <c r="O960" s="226">
        <f>SUM(H960*'Outside M25 '!$K$30+'Outside M25 '!$K$34+'Postcodes tariff'!L960)</f>
        <v>377.85526351149099</v>
      </c>
      <c r="P960" s="226">
        <f>SUM(H960*'Outside M25 '!$L$30+'Outside M25 '!$L$34+'Postcodes tariff'!L960)</f>
        <v>417.48227455939224</v>
      </c>
      <c r="Q960" s="261">
        <f>SUM(H960*'Outside M25 '!$M$30+'Outside M25 '!$M$34+'Postcodes tariff'!L960)</f>
        <v>453.63564051396014</v>
      </c>
      <c r="R960" s="336"/>
      <c r="S960" s="336"/>
    </row>
    <row r="961" spans="1:19" s="263" customFormat="1" x14ac:dyDescent="0.25">
      <c r="A961" s="254" t="s">
        <v>2984</v>
      </c>
      <c r="B961" s="255"/>
      <c r="C961" s="256" t="s">
        <v>845</v>
      </c>
      <c r="D961" s="257">
        <v>50.834592999999998</v>
      </c>
      <c r="E961" s="257">
        <v>-4.3771979999999999</v>
      </c>
      <c r="F961" s="459">
        <v>1</v>
      </c>
      <c r="G961" s="459">
        <v>1</v>
      </c>
      <c r="H961" s="258">
        <v>213.8</v>
      </c>
      <c r="I961" s="259">
        <f>SUM(H961/'Search &amp; Variables'!$E$30)</f>
        <v>4.7511111111111113</v>
      </c>
      <c r="J961" s="259">
        <f t="shared" si="183"/>
        <v>9.5022222222222226</v>
      </c>
      <c r="K961" s="259">
        <f t="shared" si="184"/>
        <v>1.0558024691358026</v>
      </c>
      <c r="L961" s="226">
        <f t="shared" si="186"/>
        <v>0</v>
      </c>
      <c r="M961" s="257"/>
      <c r="N961" s="226">
        <f>SUM(H961*'Outside M25 '!$J$30+'Outside M25 '!$J$34+'Postcodes tariff'!L961)</f>
        <v>365.24070293746439</v>
      </c>
      <c r="O961" s="226">
        <f>SUM(H961*'Outside M25 '!$K$30+'Outside M25 '!$K$34+'Postcodes tariff'!L961)</f>
        <v>403.44830603684716</v>
      </c>
      <c r="P961" s="226">
        <f>SUM(H961*'Outside M25 '!$L$30+'Outside M25 '!$L$34+'Postcodes tariff'!L961)</f>
        <v>445.80955098548912</v>
      </c>
      <c r="Q961" s="261">
        <f>SUM(H961*'Outside M25 '!$M$30+'Outside M25 '!$M$34+'Postcodes tariff'!L961)</f>
        <v>484.51949742079779</v>
      </c>
      <c r="R961" s="336"/>
      <c r="S961" s="336"/>
    </row>
    <row r="962" spans="1:19" s="263" customFormat="1" x14ac:dyDescent="0.25">
      <c r="A962" s="254" t="s">
        <v>2984</v>
      </c>
      <c r="B962" s="255"/>
      <c r="C962" s="256" t="s">
        <v>846</v>
      </c>
      <c r="D962" s="257">
        <v>50.811782000000001</v>
      </c>
      <c r="E962" s="257">
        <v>-4.5447379999999997</v>
      </c>
      <c r="F962" s="459">
        <v>1</v>
      </c>
      <c r="G962" s="459">
        <v>1</v>
      </c>
      <c r="H962" s="258">
        <v>218.7</v>
      </c>
      <c r="I962" s="259">
        <f>SUM(H962/'Search &amp; Variables'!$E$30)</f>
        <v>4.8599999999999994</v>
      </c>
      <c r="J962" s="259">
        <f t="shared" si="183"/>
        <v>9.7199999999999989</v>
      </c>
      <c r="K962" s="259">
        <f t="shared" si="184"/>
        <v>1.0799999999999998</v>
      </c>
      <c r="L962" s="226">
        <f t="shared" si="186"/>
        <v>0</v>
      </c>
      <c r="M962" s="257"/>
      <c r="N962" s="226">
        <f>SUM(H962*'Outside M25 '!$J$30+'Outside M25 '!$J$34+'Postcodes tariff'!L962)</f>
        <v>372.93818878974355</v>
      </c>
      <c r="O962" s="226">
        <f>SUM(H962*'Outside M25 '!$K$30+'Outside M25 '!$K$34+'Postcodes tariff'!L962)</f>
        <v>411.97932021196578</v>
      </c>
      <c r="P962" s="226">
        <f>SUM(H962*'Outside M25 '!$L$30+'Outside M25 '!$L$34+'Postcodes tariff'!L962)</f>
        <v>455.25197646085468</v>
      </c>
      <c r="Q962" s="261">
        <f>SUM(H962*'Outside M25 '!$M$30+'Outside M25 '!$M$34+'Postcodes tariff'!L962)</f>
        <v>494.81411638974362</v>
      </c>
      <c r="R962" s="336"/>
      <c r="S962" s="336"/>
    </row>
    <row r="963" spans="1:19" s="263" customFormat="1" x14ac:dyDescent="0.25">
      <c r="A963" s="254" t="s">
        <v>2984</v>
      </c>
      <c r="B963" s="255"/>
      <c r="C963" s="256" t="s">
        <v>847</v>
      </c>
      <c r="D963" s="257">
        <v>50.740181</v>
      </c>
      <c r="E963" s="257">
        <v>-3.1182850000000002</v>
      </c>
      <c r="F963" s="459">
        <v>1</v>
      </c>
      <c r="G963" s="459">
        <v>1</v>
      </c>
      <c r="H963" s="258">
        <v>147.30000000000001</v>
      </c>
      <c r="I963" s="259">
        <f>SUM(H963/'Search &amp; Variables'!$E$30)</f>
        <v>3.2733333333333334</v>
      </c>
      <c r="J963" s="259">
        <f t="shared" si="183"/>
        <v>6.5466666666666669</v>
      </c>
      <c r="K963" s="259">
        <f t="shared" si="184"/>
        <v>0.72740740740740739</v>
      </c>
      <c r="L963" s="226">
        <f t="shared" si="186"/>
        <v>0</v>
      </c>
      <c r="M963" s="257"/>
      <c r="N963" s="226">
        <f>SUM(H963*'Outside M25 '!$J$30+'Outside M25 '!$J$34+'Postcodes tariff'!L963)</f>
        <v>260.77482351367524</v>
      </c>
      <c r="O963" s="226">
        <f>SUM(H963*'Outside M25 '!$K$30+'Outside M25 '!$K$34+'Postcodes tariff'!L963)</f>
        <v>287.67025651737896</v>
      </c>
      <c r="P963" s="226">
        <f>SUM(H963*'Outside M25 '!$L$30+'Outside M25 '!$L$34+'Postcodes tariff'!L963)</f>
        <v>317.66234810552709</v>
      </c>
      <c r="Q963" s="261">
        <f>SUM(H963*'Outside M25 '!$M$30+'Outside M25 '!$M$34+'Postcodes tariff'!L963)</f>
        <v>344.80681141367523</v>
      </c>
      <c r="R963" s="336"/>
      <c r="S963" s="336"/>
    </row>
    <row r="964" spans="1:19" s="263" customFormat="1" x14ac:dyDescent="0.25">
      <c r="A964" s="254" t="s">
        <v>2984</v>
      </c>
      <c r="B964" s="255"/>
      <c r="C964" s="256" t="s">
        <v>848</v>
      </c>
      <c r="D964" s="257">
        <v>50.695844999999998</v>
      </c>
      <c r="E964" s="257">
        <v>-3.4540030000000002</v>
      </c>
      <c r="F964" s="459">
        <v>1</v>
      </c>
      <c r="G964" s="459">
        <v>1</v>
      </c>
      <c r="H964" s="258">
        <v>160.4</v>
      </c>
      <c r="I964" s="259">
        <f>SUM(H964/'Search &amp; Variables'!$E$30)</f>
        <v>3.5644444444444447</v>
      </c>
      <c r="J964" s="259">
        <f t="shared" si="183"/>
        <v>7.1288888888888895</v>
      </c>
      <c r="K964" s="259">
        <f t="shared" si="184"/>
        <v>0.79209876543209878</v>
      </c>
      <c r="L964" s="226">
        <f t="shared" si="186"/>
        <v>0</v>
      </c>
      <c r="M964" s="257"/>
      <c r="N964" s="226">
        <f>SUM(H964*'Outside M25 '!$J$30+'Outside M25 '!$J$34+'Postcodes tariff'!L964)</f>
        <v>281.35381630242165</v>
      </c>
      <c r="O964" s="226">
        <f>SUM(H964*'Outside M25 '!$K$30+'Outside M25 '!$K$34+'Postcodes tariff'!L964)</f>
        <v>310.47766176106364</v>
      </c>
      <c r="P964" s="226">
        <f>SUM(H964*'Outside M25 '!$L$30+'Outside M25 '!$L$34+'Postcodes tariff'!L964)</f>
        <v>342.90638356007599</v>
      </c>
      <c r="Q964" s="261">
        <f>SUM(H964*'Outside M25 '!$M$30+'Outside M25 '!$M$34+'Postcodes tariff'!L964)</f>
        <v>372.32916008575501</v>
      </c>
      <c r="R964" s="336"/>
      <c r="S964" s="336"/>
    </row>
    <row r="965" spans="1:19" s="263" customFormat="1" x14ac:dyDescent="0.25">
      <c r="A965" s="254" t="s">
        <v>2984</v>
      </c>
      <c r="B965" s="255"/>
      <c r="C965" s="256" t="s">
        <v>849</v>
      </c>
      <c r="D965" s="257">
        <v>51.091431999999998</v>
      </c>
      <c r="E965" s="257">
        <v>-4.0194020000000004</v>
      </c>
      <c r="F965" s="459">
        <v>1</v>
      </c>
      <c r="G965" s="459">
        <v>1</v>
      </c>
      <c r="H965" s="258">
        <v>190.4</v>
      </c>
      <c r="I965" s="259">
        <f>SUM(H965/'Search &amp; Variables'!$E$30)</f>
        <v>4.2311111111111108</v>
      </c>
      <c r="J965" s="259">
        <f t="shared" si="183"/>
        <v>8.4622222222222216</v>
      </c>
      <c r="K965" s="259">
        <f t="shared" si="184"/>
        <v>0.94024691358024681</v>
      </c>
      <c r="L965" s="226">
        <f t="shared" si="186"/>
        <v>0</v>
      </c>
      <c r="M965" s="257"/>
      <c r="N965" s="226">
        <f>SUM(H965*'Outside M25 '!$J$30+'Outside M25 '!$J$34+'Postcodes tariff'!L965)</f>
        <v>328.48128070413105</v>
      </c>
      <c r="O965" s="226">
        <f>SUM(H965*'Outside M25 '!$K$30+'Outside M25 '!$K$34+'Postcodes tariff'!L965)</f>
        <v>362.70836079240269</v>
      </c>
      <c r="P965" s="226">
        <f>SUM(H965*'Outside M25 '!$L$30+'Outside M25 '!$L$34+'Postcodes tariff'!L965)</f>
        <v>400.71715177660025</v>
      </c>
      <c r="Q965" s="261">
        <f>SUM(H965*'Outside M25 '!$M$30+'Outside M25 '!$M$34+'Postcodes tariff'!L965)</f>
        <v>435.35743948746443</v>
      </c>
      <c r="R965" s="336"/>
      <c r="S965" s="336"/>
    </row>
    <row r="966" spans="1:19" s="263" customFormat="1" x14ac:dyDescent="0.25">
      <c r="A966" s="254" t="s">
        <v>2984</v>
      </c>
      <c r="B966" s="255"/>
      <c r="C966" s="256" t="s">
        <v>850</v>
      </c>
      <c r="D966" s="257">
        <v>51.070289000000002</v>
      </c>
      <c r="E966" s="257">
        <v>-3.9570989999999999</v>
      </c>
      <c r="F966" s="459">
        <v>1</v>
      </c>
      <c r="G966" s="459">
        <v>1</v>
      </c>
      <c r="H966" s="258">
        <v>182.6</v>
      </c>
      <c r="I966" s="259">
        <f>SUM(H966/'Search &amp; Variables'!$E$30)</f>
        <v>4.0577777777777779</v>
      </c>
      <c r="J966" s="259">
        <f t="shared" si="183"/>
        <v>8.1155555555555559</v>
      </c>
      <c r="K966" s="259">
        <f t="shared" si="184"/>
        <v>0.90172839506172842</v>
      </c>
      <c r="L966" s="226">
        <f t="shared" si="186"/>
        <v>0</v>
      </c>
      <c r="M966" s="257"/>
      <c r="N966" s="226">
        <f>SUM(H966*'Outside M25 '!$J$30+'Outside M25 '!$J$34+'Postcodes tariff'!L966)</f>
        <v>316.22813995968659</v>
      </c>
      <c r="O966" s="226">
        <f>SUM(H966*'Outside M25 '!$K$30+'Outside M25 '!$K$34+'Postcodes tariff'!L966)</f>
        <v>349.12837904425453</v>
      </c>
      <c r="P966" s="226">
        <f>SUM(H966*'Outside M25 '!$L$30+'Outside M25 '!$L$34+'Postcodes tariff'!L966)</f>
        <v>385.68635204030392</v>
      </c>
      <c r="Q966" s="261">
        <f>SUM(H966*'Outside M25 '!$M$30+'Outside M25 '!$M$34+'Postcodes tariff'!L966)</f>
        <v>418.97008684301994</v>
      </c>
      <c r="R966" s="336"/>
      <c r="S966" s="336"/>
    </row>
    <row r="967" spans="1:19" s="263" customFormat="1" x14ac:dyDescent="0.25">
      <c r="A967" s="254" t="s">
        <v>2984</v>
      </c>
      <c r="B967" s="255"/>
      <c r="C967" s="256" t="s">
        <v>851</v>
      </c>
      <c r="D967" s="257">
        <v>51.116494000000003</v>
      </c>
      <c r="E967" s="257">
        <v>-4.1490660000000004</v>
      </c>
      <c r="F967" s="459">
        <v>1</v>
      </c>
      <c r="G967" s="459">
        <v>1</v>
      </c>
      <c r="H967" s="258">
        <v>193.9</v>
      </c>
      <c r="I967" s="259">
        <f>SUM(H967/'Search &amp; Variables'!$E$30)</f>
        <v>4.3088888888888892</v>
      </c>
      <c r="J967" s="259">
        <f t="shared" si="183"/>
        <v>8.6177777777777784</v>
      </c>
      <c r="K967" s="259">
        <f t="shared" si="184"/>
        <v>0.95753086419753097</v>
      </c>
      <c r="L967" s="226">
        <f t="shared" si="186"/>
        <v>0</v>
      </c>
      <c r="M967" s="257"/>
      <c r="N967" s="226">
        <f>SUM(H967*'Outside M25 '!$J$30+'Outside M25 '!$J$34+'Postcodes tariff'!L967)</f>
        <v>333.97948488433047</v>
      </c>
      <c r="O967" s="226">
        <f>SUM(H967*'Outside M25 '!$K$30+'Outside M25 '!$K$34+'Postcodes tariff'!L967)</f>
        <v>368.80194234605892</v>
      </c>
      <c r="P967" s="226">
        <f>SUM(H967*'Outside M25 '!$L$30+'Outside M25 '!$L$34+'Postcodes tariff'!L967)</f>
        <v>407.46174140186139</v>
      </c>
      <c r="Q967" s="261">
        <f>SUM(H967*'Outside M25 '!$M$30+'Outside M25 '!$M$34+'Postcodes tariff'!L967)</f>
        <v>442.71073875099722</v>
      </c>
      <c r="R967" s="336"/>
      <c r="S967" s="336"/>
    </row>
    <row r="968" spans="1:19" s="263" customFormat="1" x14ac:dyDescent="0.25">
      <c r="A968" s="254" t="s">
        <v>2984</v>
      </c>
      <c r="B968" s="255"/>
      <c r="C968" s="256" t="s">
        <v>852</v>
      </c>
      <c r="D968" s="257">
        <v>51.185741999999998</v>
      </c>
      <c r="E968" s="257">
        <v>-4.0970319999999996</v>
      </c>
      <c r="F968" s="459">
        <v>1</v>
      </c>
      <c r="G968" s="459">
        <v>1</v>
      </c>
      <c r="H968" s="258">
        <v>197.9</v>
      </c>
      <c r="I968" s="259">
        <f>SUM(H968/'Search &amp; Variables'!$E$30)</f>
        <v>4.3977777777777778</v>
      </c>
      <c r="J968" s="259">
        <f t="shared" si="183"/>
        <v>8.7955555555555556</v>
      </c>
      <c r="K968" s="259">
        <f t="shared" si="184"/>
        <v>0.9772839506172839</v>
      </c>
      <c r="L968" s="226">
        <f t="shared" si="186"/>
        <v>0</v>
      </c>
      <c r="M968" s="257"/>
      <c r="N968" s="226">
        <f>SUM(H968*'Outside M25 '!$J$30+'Outside M25 '!$J$34+'Postcodes tariff'!L968)</f>
        <v>340.2631468045584</v>
      </c>
      <c r="O968" s="226">
        <f>SUM(H968*'Outside M25 '!$K$30+'Outside M25 '!$K$34+'Postcodes tariff'!L968)</f>
        <v>375.76603555023746</v>
      </c>
      <c r="P968" s="226">
        <f>SUM(H968*'Outside M25 '!$L$30+'Outside M25 '!$L$34+'Postcodes tariff'!L968)</f>
        <v>415.16984383073128</v>
      </c>
      <c r="Q968" s="261">
        <f>SUM(H968*'Outside M25 '!$M$30+'Outside M25 '!$M$34+'Postcodes tariff'!L968)</f>
        <v>451.11450933789177</v>
      </c>
      <c r="R968" s="336"/>
      <c r="S968" s="336"/>
    </row>
    <row r="969" spans="1:19" s="263" customFormat="1" x14ac:dyDescent="0.25">
      <c r="A969" s="254" t="s">
        <v>2984</v>
      </c>
      <c r="B969" s="255"/>
      <c r="C969" s="256" t="s">
        <v>853</v>
      </c>
      <c r="D969" s="257">
        <v>51.219583</v>
      </c>
      <c r="E969" s="257">
        <v>-3.797174</v>
      </c>
      <c r="F969" s="459">
        <v>1</v>
      </c>
      <c r="G969" s="459">
        <v>1</v>
      </c>
      <c r="H969" s="258">
        <v>191.9</v>
      </c>
      <c r="I969" s="259">
        <f>SUM(H969/'Search &amp; Variables'!$E$30)</f>
        <v>4.2644444444444449</v>
      </c>
      <c r="J969" s="259">
        <f t="shared" si="183"/>
        <v>8.5288888888888899</v>
      </c>
      <c r="K969" s="259">
        <f t="shared" si="184"/>
        <v>0.94765432098765445</v>
      </c>
      <c r="L969" s="226">
        <f t="shared" si="186"/>
        <v>0</v>
      </c>
      <c r="M969" s="257"/>
      <c r="N969" s="226">
        <f>SUM(H969*'Outside M25 '!$J$30+'Outside M25 '!$J$34+'Postcodes tariff'!L969)</f>
        <v>330.83765392421651</v>
      </c>
      <c r="O969" s="226">
        <f>SUM(H969*'Outside M25 '!$K$30+'Outside M25 '!$K$34+'Postcodes tariff'!L969)</f>
        <v>365.31989574396965</v>
      </c>
      <c r="P969" s="226">
        <f>SUM(H969*'Outside M25 '!$L$30+'Outside M25 '!$L$34+'Postcodes tariff'!L969)</f>
        <v>403.60769018742644</v>
      </c>
      <c r="Q969" s="261">
        <f>SUM(H969*'Outside M25 '!$M$30+'Outside M25 '!$M$34+'Postcodes tariff'!L969)</f>
        <v>438.50885345754989</v>
      </c>
      <c r="R969" s="336"/>
      <c r="S969" s="336"/>
    </row>
    <row r="970" spans="1:19" s="263" customFormat="1" x14ac:dyDescent="0.25">
      <c r="A970" s="254" t="s">
        <v>2984</v>
      </c>
      <c r="B970" s="255"/>
      <c r="C970" s="256" t="s">
        <v>854</v>
      </c>
      <c r="D970" s="257">
        <v>51.021586999999997</v>
      </c>
      <c r="E970" s="257">
        <v>-3.7674750000000001</v>
      </c>
      <c r="F970" s="459">
        <v>1</v>
      </c>
      <c r="G970" s="459">
        <v>1</v>
      </c>
      <c r="H970" s="258">
        <v>173.8</v>
      </c>
      <c r="I970" s="259">
        <f>SUM(H970/'Search &amp; Variables'!$E$30)</f>
        <v>3.8622222222222224</v>
      </c>
      <c r="J970" s="259">
        <f t="shared" si="183"/>
        <v>7.7244444444444449</v>
      </c>
      <c r="K970" s="259">
        <f t="shared" si="184"/>
        <v>0.8582716049382717</v>
      </c>
      <c r="L970" s="226">
        <f t="shared" si="186"/>
        <v>0</v>
      </c>
      <c r="M970" s="257"/>
      <c r="N970" s="226">
        <f>SUM(H970*'Outside M25 '!$J$30+'Outside M25 '!$J$34+'Postcodes tariff'!L970)</f>
        <v>302.40408373518517</v>
      </c>
      <c r="O970" s="226">
        <f>SUM(H970*'Outside M25 '!$K$30+'Outside M25 '!$K$34+'Postcodes tariff'!L970)</f>
        <v>333.80737399506177</v>
      </c>
      <c r="P970" s="226">
        <f>SUM(H970*'Outside M25 '!$L$30+'Outside M25 '!$L$34+'Postcodes tariff'!L970)</f>
        <v>368.72852669679014</v>
      </c>
      <c r="Q970" s="261">
        <f>SUM(H970*'Outside M25 '!$M$30+'Outside M25 '!$M$34+'Postcodes tariff'!L970)</f>
        <v>400.48179155185193</v>
      </c>
      <c r="R970" s="336"/>
      <c r="S970" s="336"/>
    </row>
    <row r="971" spans="1:19" s="263" customFormat="1" x14ac:dyDescent="0.25">
      <c r="A971" s="254" t="s">
        <v>2984</v>
      </c>
      <c r="B971" s="255"/>
      <c r="C971" s="256" t="s">
        <v>855</v>
      </c>
      <c r="D971" s="257">
        <v>50.979092000000001</v>
      </c>
      <c r="E971" s="257">
        <v>-3.939565</v>
      </c>
      <c r="F971" s="459">
        <v>1</v>
      </c>
      <c r="G971" s="459">
        <v>1</v>
      </c>
      <c r="H971" s="258">
        <v>183.9</v>
      </c>
      <c r="I971" s="259">
        <f>SUM(H971/'Search &amp; Variables'!$E$30)</f>
        <v>4.0866666666666669</v>
      </c>
      <c r="J971" s="259">
        <f t="shared" si="183"/>
        <v>8.1733333333333338</v>
      </c>
      <c r="K971" s="259">
        <f t="shared" si="184"/>
        <v>0.90814814814814815</v>
      </c>
      <c r="L971" s="226">
        <f t="shared" si="186"/>
        <v>0</v>
      </c>
      <c r="M971" s="257"/>
      <c r="N971" s="226">
        <f>SUM(H971*'Outside M25 '!$J$30+'Outside M25 '!$J$34+'Postcodes tariff'!L971)</f>
        <v>318.27033008376065</v>
      </c>
      <c r="O971" s="226">
        <f>SUM(H971*'Outside M25 '!$K$30+'Outside M25 '!$K$34+'Postcodes tariff'!L971)</f>
        <v>351.39170933561257</v>
      </c>
      <c r="P971" s="226">
        <f>SUM(H971*'Outside M25 '!$L$30+'Outside M25 '!$L$34+'Postcodes tariff'!L971)</f>
        <v>388.19148532968666</v>
      </c>
      <c r="Q971" s="261">
        <f>SUM(H971*'Outside M25 '!$M$30+'Outside M25 '!$M$34+'Postcodes tariff'!L971)</f>
        <v>421.70131228376073</v>
      </c>
      <c r="R971" s="336"/>
      <c r="S971" s="336"/>
    </row>
    <row r="972" spans="1:19" s="263" customFormat="1" x14ac:dyDescent="0.25">
      <c r="A972" s="254" t="s">
        <v>2984</v>
      </c>
      <c r="B972" s="255"/>
      <c r="C972" s="256" t="s">
        <v>856</v>
      </c>
      <c r="D972" s="257">
        <v>50.938861000000003</v>
      </c>
      <c r="E972" s="257">
        <v>-4.1475220000000004</v>
      </c>
      <c r="F972" s="459">
        <v>1</v>
      </c>
      <c r="G972" s="459">
        <v>1</v>
      </c>
      <c r="H972" s="258">
        <v>193.7</v>
      </c>
      <c r="I972" s="259">
        <f>SUM(H972/'Search &amp; Variables'!$E$30)</f>
        <v>4.3044444444444441</v>
      </c>
      <c r="J972" s="259">
        <f t="shared" si="183"/>
        <v>8.6088888888888881</v>
      </c>
      <c r="K972" s="259">
        <f t="shared" si="184"/>
        <v>0.95654320987654318</v>
      </c>
      <c r="L972" s="226">
        <f t="shared" si="186"/>
        <v>0</v>
      </c>
      <c r="M972" s="257"/>
      <c r="N972" s="226">
        <f>SUM(H972*'Outside M25 '!$J$30+'Outside M25 '!$J$34+'Postcodes tariff'!L972)</f>
        <v>333.66530178831903</v>
      </c>
      <c r="O972" s="226">
        <f>SUM(H972*'Outside M25 '!$K$30+'Outside M25 '!$K$34+'Postcodes tariff'!L972)</f>
        <v>368.45373768584994</v>
      </c>
      <c r="P972" s="226">
        <f>SUM(H972*'Outside M25 '!$L$30+'Outside M25 '!$L$34+'Postcodes tariff'!L972)</f>
        <v>407.07633628041788</v>
      </c>
      <c r="Q972" s="261">
        <f>SUM(H972*'Outside M25 '!$M$30+'Outside M25 '!$M$34+'Postcodes tariff'!L972)</f>
        <v>442.29055022165244</v>
      </c>
      <c r="R972" s="336"/>
      <c r="S972" s="336"/>
    </row>
    <row r="973" spans="1:19" s="263" customFormat="1" x14ac:dyDescent="0.25">
      <c r="A973" s="254" t="s">
        <v>2984</v>
      </c>
      <c r="B973" s="255"/>
      <c r="C973" s="256" t="s">
        <v>857</v>
      </c>
      <c r="D973" s="257">
        <v>51.039546000000001</v>
      </c>
      <c r="E973" s="257">
        <v>-4.3868869999999998</v>
      </c>
      <c r="F973" s="459">
        <v>1</v>
      </c>
      <c r="G973" s="459">
        <v>1</v>
      </c>
      <c r="H973" s="258">
        <v>200.8</v>
      </c>
      <c r="I973" s="259">
        <f>SUM(H973/'Search &amp; Variables'!$E$30)</f>
        <v>4.4622222222222225</v>
      </c>
      <c r="J973" s="259">
        <f t="shared" si="183"/>
        <v>8.9244444444444451</v>
      </c>
      <c r="K973" s="259">
        <f t="shared" si="184"/>
        <v>0.99160493827160501</v>
      </c>
      <c r="L973" s="226">
        <f t="shared" si="186"/>
        <v>0</v>
      </c>
      <c r="M973" s="257"/>
      <c r="N973" s="226">
        <f>SUM(H973*'Outside M25 '!$J$30+'Outside M25 '!$J$34+'Postcodes tariff'!L973)</f>
        <v>344.81880169672365</v>
      </c>
      <c r="O973" s="226">
        <f>SUM(H973*'Outside M25 '!$K$30+'Outside M25 '!$K$34+'Postcodes tariff'!L973)</f>
        <v>380.81500312326688</v>
      </c>
      <c r="P973" s="226">
        <f>SUM(H973*'Outside M25 '!$L$30+'Outside M25 '!$L$34+'Postcodes tariff'!L973)</f>
        <v>420.75821809166194</v>
      </c>
      <c r="Q973" s="261">
        <f>SUM(H973*'Outside M25 '!$M$30+'Outside M25 '!$M$34+'Postcodes tariff'!L973)</f>
        <v>457.20724301339038</v>
      </c>
      <c r="R973" s="336"/>
      <c r="S973" s="336"/>
    </row>
    <row r="974" spans="1:19" s="263" customFormat="1" x14ac:dyDescent="0.25">
      <c r="A974" s="254" t="s">
        <v>2984</v>
      </c>
      <c r="B974" s="255"/>
      <c r="C974" s="256" t="s">
        <v>858</v>
      </c>
      <c r="D974" s="257">
        <v>50.741850999999997</v>
      </c>
      <c r="E974" s="257">
        <v>-3.552241</v>
      </c>
      <c r="F974" s="459">
        <v>1</v>
      </c>
      <c r="G974" s="459">
        <v>1</v>
      </c>
      <c r="H974" s="258">
        <v>163</v>
      </c>
      <c r="I974" s="259">
        <f>SUM(H974/'Search &amp; Variables'!$E$30)</f>
        <v>3.6222222222222222</v>
      </c>
      <c r="J974" s="259">
        <f t="shared" si="183"/>
        <v>7.2444444444444445</v>
      </c>
      <c r="K974" s="259">
        <f t="shared" si="184"/>
        <v>0.80493827160493825</v>
      </c>
      <c r="L974" s="226">
        <f t="shared" si="186"/>
        <v>0</v>
      </c>
      <c r="M974" s="257"/>
      <c r="N974" s="226">
        <f>SUM(H974*'Outside M25 '!$J$30+'Outside M25 '!$J$34+'Postcodes tariff'!L974)</f>
        <v>285.43819655056978</v>
      </c>
      <c r="O974" s="226">
        <f>SUM(H974*'Outside M25 '!$K$30+'Outside M25 '!$K$34+'Postcodes tariff'!L974)</f>
        <v>315.00432234377968</v>
      </c>
      <c r="P974" s="226">
        <f>SUM(H974*'Outside M25 '!$L$30+'Outside M25 '!$L$34+'Postcodes tariff'!L974)</f>
        <v>347.91665013884142</v>
      </c>
      <c r="Q974" s="261">
        <f>SUM(H974*'Outside M25 '!$M$30+'Outside M25 '!$M$34+'Postcodes tariff'!L974)</f>
        <v>377.79161096723647</v>
      </c>
      <c r="R974" s="336"/>
      <c r="S974" s="336"/>
    </row>
    <row r="975" spans="1:19" s="263" customFormat="1" x14ac:dyDescent="0.25">
      <c r="A975" s="254" t="s">
        <v>2984</v>
      </c>
      <c r="B975" s="255"/>
      <c r="C975" s="256" t="s">
        <v>859</v>
      </c>
      <c r="D975" s="257">
        <v>50.764172000000002</v>
      </c>
      <c r="E975" s="257">
        <v>-3.464934</v>
      </c>
      <c r="F975" s="459">
        <v>1</v>
      </c>
      <c r="G975" s="459">
        <v>1</v>
      </c>
      <c r="H975" s="258">
        <v>156.6</v>
      </c>
      <c r="I975" s="259">
        <f>SUM(H975/'Search &amp; Variables'!$E$30)</f>
        <v>3.48</v>
      </c>
      <c r="J975" s="259">
        <f t="shared" si="183"/>
        <v>6.96</v>
      </c>
      <c r="K975" s="259">
        <f t="shared" si="184"/>
        <v>0.77333333333333332</v>
      </c>
      <c r="L975" s="226">
        <f t="shared" si="186"/>
        <v>0</v>
      </c>
      <c r="M975" s="257"/>
      <c r="N975" s="226">
        <f>SUM(H975*'Outside M25 '!$J$30+'Outside M25 '!$J$34+'Postcodes tariff'!L975)</f>
        <v>275.38433747820511</v>
      </c>
      <c r="O975" s="226">
        <f>SUM(H975*'Outside M25 '!$K$30+'Outside M25 '!$K$34+'Postcodes tariff'!L975)</f>
        <v>303.86177321709403</v>
      </c>
      <c r="P975" s="226">
        <f>SUM(H975*'Outside M25 '!$L$30+'Outside M25 '!$L$34+'Postcodes tariff'!L975)</f>
        <v>335.58368625264956</v>
      </c>
      <c r="Q975" s="261">
        <f>SUM(H975*'Outside M25 '!$M$30+'Outside M25 '!$M$34+'Postcodes tariff'!L975)</f>
        <v>364.34557802820513</v>
      </c>
      <c r="R975" s="336"/>
      <c r="S975" s="336"/>
    </row>
    <row r="976" spans="1:19" s="263" customFormat="1" x14ac:dyDescent="0.25">
      <c r="A976" s="254" t="s">
        <v>2984</v>
      </c>
      <c r="B976" s="255"/>
      <c r="C976" s="256" t="s">
        <v>860</v>
      </c>
      <c r="D976" s="257">
        <v>50.677</v>
      </c>
      <c r="E976" s="257">
        <v>-3.597</v>
      </c>
      <c r="F976" s="459">
        <v>1</v>
      </c>
      <c r="G976" s="459">
        <v>1</v>
      </c>
      <c r="H976" s="258">
        <v>170.5</v>
      </c>
      <c r="I976" s="259">
        <f>SUM(H976/'Search &amp; Variables'!$E$30)</f>
        <v>3.7888888888888888</v>
      </c>
      <c r="J976" s="259">
        <f t="shared" si="183"/>
        <v>7.5777777777777775</v>
      </c>
      <c r="K976" s="259">
        <f t="shared" si="184"/>
        <v>0.84197530864197523</v>
      </c>
      <c r="L976" s="226">
        <f t="shared" si="186"/>
        <v>0</v>
      </c>
      <c r="M976" s="257"/>
      <c r="N976" s="226">
        <f>SUM(H976*'Outside M25 '!$J$30+'Outside M25 '!$J$34+'Postcodes tariff'!L976)</f>
        <v>297.22006265099714</v>
      </c>
      <c r="O976" s="226">
        <f>SUM(H976*'Outside M25 '!$K$30+'Outside M25 '!$K$34+'Postcodes tariff'!L976)</f>
        <v>328.06199710161445</v>
      </c>
      <c r="P976" s="226">
        <f>SUM(H976*'Outside M25 '!$L$30+'Outside M25 '!$L$34+'Postcodes tariff'!L976)</f>
        <v>362.36934219297245</v>
      </c>
      <c r="Q976" s="261">
        <f>SUM(H976*'Outside M25 '!$M$30+'Outside M25 '!$M$34+'Postcodes tariff'!L976)</f>
        <v>393.54868081766386</v>
      </c>
      <c r="R976" s="336"/>
      <c r="S976" s="336"/>
    </row>
    <row r="977" spans="1:19" s="263" customFormat="1" x14ac:dyDescent="0.25">
      <c r="A977" s="254" t="s">
        <v>2984</v>
      </c>
      <c r="B977" s="255"/>
      <c r="C977" s="256" t="s">
        <v>861</v>
      </c>
      <c r="D977" s="257">
        <v>50.591999999999999</v>
      </c>
      <c r="E977" s="257">
        <v>-3.4729999999999999</v>
      </c>
      <c r="F977" s="459">
        <v>1</v>
      </c>
      <c r="G977" s="459">
        <v>1</v>
      </c>
      <c r="H977" s="258">
        <v>169.5</v>
      </c>
      <c r="I977" s="259">
        <f>SUM(H977/'Search &amp; Variables'!$E$30)</f>
        <v>3.7666666666666666</v>
      </c>
      <c r="J977" s="259">
        <f t="shared" si="183"/>
        <v>7.5333333333333332</v>
      </c>
      <c r="K977" s="259">
        <f t="shared" si="184"/>
        <v>0.83703703703703702</v>
      </c>
      <c r="L977" s="226">
        <f t="shared" si="186"/>
        <v>0</v>
      </c>
      <c r="M977" s="257"/>
      <c r="N977" s="226">
        <f>SUM(H977*'Outside M25 '!$J$30+'Outside M25 '!$J$34+'Postcodes tariff'!L977)</f>
        <v>295.64914717094013</v>
      </c>
      <c r="O977" s="226">
        <f>SUM(H977*'Outside M25 '!$K$30+'Outside M25 '!$K$34+'Postcodes tariff'!L977)</f>
        <v>326.32097380056979</v>
      </c>
      <c r="P977" s="226">
        <f>SUM(H977*'Outside M25 '!$L$30+'Outside M25 '!$L$34+'Postcodes tariff'!L977)</f>
        <v>360.44231658575501</v>
      </c>
      <c r="Q977" s="261">
        <f>SUM(H977*'Outside M25 '!$M$30+'Outside M25 '!$M$34+'Postcodes tariff'!L977)</f>
        <v>391.44773817094017</v>
      </c>
      <c r="R977" s="336"/>
      <c r="S977" s="336"/>
    </row>
    <row r="978" spans="1:19" s="263" customFormat="1" x14ac:dyDescent="0.25">
      <c r="A978" s="254" t="s">
        <v>2984</v>
      </c>
      <c r="B978" s="255"/>
      <c r="C978" s="256" t="s">
        <v>862</v>
      </c>
      <c r="D978" s="257">
        <v>50.628999999999998</v>
      </c>
      <c r="E978" s="257">
        <v>-3.4009999999999998</v>
      </c>
      <c r="F978" s="459">
        <v>1</v>
      </c>
      <c r="G978" s="459">
        <v>1</v>
      </c>
      <c r="H978" s="258">
        <v>160.6</v>
      </c>
      <c r="I978" s="259">
        <f>SUM(H978/'Search &amp; Variables'!$E$30)</f>
        <v>3.5688888888888886</v>
      </c>
      <c r="J978" s="259">
        <f t="shared" si="183"/>
        <v>7.1377777777777771</v>
      </c>
      <c r="K978" s="259">
        <f t="shared" si="184"/>
        <v>0.79308641975308636</v>
      </c>
      <c r="L978" s="226">
        <f t="shared" si="186"/>
        <v>0</v>
      </c>
      <c r="M978" s="257"/>
      <c r="N978" s="226">
        <f>SUM(H978*'Outside M25 '!$J$30+'Outside M25 '!$J$34+'Postcodes tariff'!L978)</f>
        <v>281.66799939843304</v>
      </c>
      <c r="O978" s="226">
        <f>SUM(H978*'Outside M25 '!$K$30+'Outside M25 '!$K$34+'Postcodes tariff'!L978)</f>
        <v>310.82586642127256</v>
      </c>
      <c r="P978" s="226">
        <f>SUM(H978*'Outside M25 '!$L$30+'Outside M25 '!$L$34+'Postcodes tariff'!L978)</f>
        <v>343.29178868151945</v>
      </c>
      <c r="Q978" s="261">
        <f>SUM(H978*'Outside M25 '!$M$30+'Outside M25 '!$M$34+'Postcodes tariff'!L978)</f>
        <v>372.74934861509973</v>
      </c>
      <c r="R978" s="336"/>
      <c r="S978" s="336"/>
    </row>
    <row r="979" spans="1:19" s="263" customFormat="1" x14ac:dyDescent="0.25">
      <c r="A979" s="254" t="s">
        <v>2984</v>
      </c>
      <c r="B979" s="255"/>
      <c r="C979" s="255" t="s">
        <v>863</v>
      </c>
      <c r="D979" s="255">
        <v>50.639000000000003</v>
      </c>
      <c r="E979" s="255">
        <v>-3.323</v>
      </c>
      <c r="F979" s="472">
        <v>1</v>
      </c>
      <c r="G979" s="472">
        <v>1</v>
      </c>
      <c r="H979" s="351">
        <v>158.9</v>
      </c>
      <c r="I979" s="352">
        <f>SUM(H979/'Search &amp; Variables'!$E$30)</f>
        <v>3.5311111111111111</v>
      </c>
      <c r="J979" s="352">
        <f t="shared" si="183"/>
        <v>7.0622222222222222</v>
      </c>
      <c r="K979" s="352">
        <f t="shared" si="184"/>
        <v>0.78469135802469137</v>
      </c>
      <c r="L979" s="353">
        <f t="shared" si="186"/>
        <v>0</v>
      </c>
      <c r="M979" s="255"/>
      <c r="N979" s="353">
        <f>SUM(H979*'Outside M25 '!$J$30+'Outside M25 '!$J$34+'Postcodes tariff'!L979)</f>
        <v>278.99744308233619</v>
      </c>
      <c r="O979" s="353">
        <f>SUM(H979*'Outside M25 '!$K$30+'Outside M25 '!$K$34+'Postcodes tariff'!L979)</f>
        <v>307.86612680949668</v>
      </c>
      <c r="P979" s="353">
        <f>SUM(H979*'Outside M25 '!$L$30+'Outside M25 '!$L$34+'Postcodes tariff'!L979)</f>
        <v>340.0158451492498</v>
      </c>
      <c r="Q979" s="354">
        <f>SUM(H979*'Outside M25 '!$M$30+'Outside M25 '!$M$34+'Postcodes tariff'!L979)</f>
        <v>369.17774611566955</v>
      </c>
      <c r="R979" s="336"/>
      <c r="S979" s="336"/>
    </row>
    <row r="980" spans="1:19" s="263" customFormat="1" x14ac:dyDescent="0.25">
      <c r="A980" s="363"/>
      <c r="B980" s="256"/>
      <c r="C980" s="255"/>
      <c r="D980" s="255"/>
      <c r="E980" s="255"/>
      <c r="F980" s="472"/>
      <c r="G980" s="472"/>
      <c r="H980" s="351"/>
      <c r="I980" s="352"/>
      <c r="J980" s="352"/>
      <c r="K980" s="352"/>
      <c r="L980" s="353"/>
      <c r="M980" s="255"/>
      <c r="N980" s="353"/>
      <c r="O980" s="353"/>
      <c r="P980" s="353"/>
      <c r="Q980" s="354"/>
      <c r="R980" s="336"/>
      <c r="S980" s="336"/>
    </row>
    <row r="981" spans="1:19" s="263" customFormat="1" ht="16.5" thickBot="1" x14ac:dyDescent="0.3">
      <c r="A981" s="269" t="s">
        <v>2985</v>
      </c>
      <c r="B981" s="270"/>
      <c r="C981" s="270"/>
      <c r="D981" s="270"/>
      <c r="E981" s="270"/>
      <c r="F981" s="461"/>
      <c r="G981" s="461"/>
      <c r="H981" s="271">
        <f>AVERAGE(H947:H980)</f>
        <v>174.59393939393939</v>
      </c>
      <c r="I981" s="271">
        <f>AVERAGE(I947:I980)</f>
        <v>3.8798653198653201</v>
      </c>
      <c r="J981" s="271">
        <f>AVERAGE(J947:J980)</f>
        <v>7.7597306397306403</v>
      </c>
      <c r="K981" s="271">
        <f>AVERAGE(K947:K980)</f>
        <v>0.8621922933034043</v>
      </c>
      <c r="L981" s="272"/>
      <c r="M981" s="270"/>
      <c r="N981" s="274">
        <f>AVERAGE(N947:N979)</f>
        <v>303.65129541935153</v>
      </c>
      <c r="O981" s="274">
        <f>AVERAGE(O947:O979)</f>
        <v>335.18964097952738</v>
      </c>
      <c r="P981" s="274">
        <f>AVERAGE(P947:P979)</f>
        <v>370.25846823949007</v>
      </c>
      <c r="Q981" s="275">
        <f>AVERAGE(Q947:Q979)</f>
        <v>402.14981268349311</v>
      </c>
      <c r="R981" s="336"/>
      <c r="S981" s="336"/>
    </row>
    <row r="982" spans="1:19" s="263" customFormat="1" ht="16.5" thickBot="1" x14ac:dyDescent="0.3">
      <c r="F982" s="462"/>
      <c r="G982" s="462"/>
      <c r="H982" s="276"/>
      <c r="I982" s="277"/>
      <c r="J982" s="277"/>
      <c r="K982" s="277"/>
      <c r="L982" s="262"/>
      <c r="N982" s="262"/>
      <c r="O982" s="262"/>
      <c r="P982" s="262"/>
      <c r="Q982" s="262"/>
      <c r="R982" s="336"/>
      <c r="S982" s="336"/>
    </row>
    <row r="983" spans="1:19" s="243" customFormat="1" x14ac:dyDescent="0.25">
      <c r="A983" s="246" t="s">
        <v>2998</v>
      </c>
      <c r="B983" s="247"/>
      <c r="C983" s="247" t="s">
        <v>864</v>
      </c>
      <c r="D983" s="247">
        <v>55.944042000000003</v>
      </c>
      <c r="E983" s="247">
        <v>-3.808719</v>
      </c>
      <c r="F983" s="458">
        <v>1</v>
      </c>
      <c r="G983" s="458">
        <v>1</v>
      </c>
      <c r="H983" s="248">
        <v>405.7</v>
      </c>
      <c r="I983" s="249">
        <f>SUM(H983/'Search &amp; Variables'!$E$30)</f>
        <v>9.0155555555555544</v>
      </c>
      <c r="J983" s="249">
        <f t="shared" ref="J983:J984" si="187">SUM(I983*2)</f>
        <v>18.031111111111109</v>
      </c>
      <c r="K983" s="249">
        <f t="shared" ref="K983:K984" si="188">SUM(J983/9)</f>
        <v>2.0034567901234563</v>
      </c>
      <c r="L983" s="252">
        <f t="shared" ref="L983:L984" si="189">IF(J983 &gt; 14,120,0)</f>
        <v>120</v>
      </c>
      <c r="M983" s="247"/>
      <c r="N983" s="252">
        <f>SUM(H983*'Outside M25 '!$J$30+'Outside M25 '!$J$34+'Postcodes tariff'!L983)</f>
        <v>786.69938356039881</v>
      </c>
      <c r="O983" s="252">
        <f>SUM(H983*'Outside M25 '!$K$30+'Outside M25 '!$K$34+'Postcodes tariff'!L983)</f>
        <v>857.55067750731246</v>
      </c>
      <c r="P983" s="252">
        <f>SUM(H983*'Outside M25 '!$L$30+'Outside M25 '!$L$34+'Postcodes tariff'!L983)</f>
        <v>935.60576501052242</v>
      </c>
      <c r="Q983" s="253">
        <f>SUM(H983*'Outside M25 '!$M$30+'Outside M25 '!$M$34+'Postcodes tariff'!L983)</f>
        <v>1007.6903913270656</v>
      </c>
      <c r="R983" s="330"/>
      <c r="S983" s="330"/>
    </row>
    <row r="984" spans="1:19" s="263" customFormat="1" x14ac:dyDescent="0.25">
      <c r="A984" s="254" t="s">
        <v>2998</v>
      </c>
      <c r="B984" s="255"/>
      <c r="C984" s="256" t="s">
        <v>865</v>
      </c>
      <c r="D984" s="257">
        <v>56.115000000000002</v>
      </c>
      <c r="E984" s="257">
        <v>-3.7810000000000001</v>
      </c>
      <c r="F984" s="459">
        <v>1</v>
      </c>
      <c r="G984" s="459">
        <v>1</v>
      </c>
      <c r="H984" s="258">
        <v>419.3</v>
      </c>
      <c r="I984" s="259">
        <f>SUM(H984/'Search &amp; Variables'!$E$30)</f>
        <v>9.3177777777777777</v>
      </c>
      <c r="J984" s="259">
        <f t="shared" si="187"/>
        <v>18.635555555555555</v>
      </c>
      <c r="K984" s="259">
        <f t="shared" si="188"/>
        <v>2.0706172839506172</v>
      </c>
      <c r="L984" s="226">
        <f t="shared" si="189"/>
        <v>120</v>
      </c>
      <c r="M984" s="257"/>
      <c r="N984" s="226">
        <f>SUM(H984*'Outside M25 '!$J$30+'Outside M25 '!$J$34+'Postcodes tariff'!L984)</f>
        <v>808.06383408917372</v>
      </c>
      <c r="O984" s="226">
        <f>SUM(H984*'Outside M25 '!$K$30+'Outside M25 '!$K$34+'Postcodes tariff'!L984)</f>
        <v>881.22859440151944</v>
      </c>
      <c r="P984" s="226">
        <f>SUM(H984*'Outside M25 '!$L$30+'Outside M25 '!$L$34+'Postcodes tariff'!L984)</f>
        <v>961.81331326868008</v>
      </c>
      <c r="Q984" s="261">
        <f>SUM(H984*'Outside M25 '!$M$30+'Outside M25 '!$M$34+'Postcodes tariff'!L984)</f>
        <v>1036.2632113225072</v>
      </c>
      <c r="R984" s="336"/>
      <c r="S984" s="336"/>
    </row>
    <row r="985" spans="1:19" s="263" customFormat="1" x14ac:dyDescent="0.25">
      <c r="A985" s="254" t="s">
        <v>2998</v>
      </c>
      <c r="B985" s="255"/>
      <c r="C985" s="256" t="s">
        <v>866</v>
      </c>
      <c r="D985" s="257">
        <v>56.15</v>
      </c>
      <c r="E985" s="257">
        <v>-3.85</v>
      </c>
      <c r="F985" s="459">
        <v>1</v>
      </c>
      <c r="G985" s="459">
        <v>1</v>
      </c>
      <c r="H985" s="258">
        <v>420.6</v>
      </c>
      <c r="I985" s="259">
        <f>SUM(H985/'Search &amp; Variables'!$E$30)</f>
        <v>9.3466666666666676</v>
      </c>
      <c r="J985" s="259">
        <f t="shared" ref="J985:J1003" si="190">SUM(I985*2)</f>
        <v>18.693333333333335</v>
      </c>
      <c r="K985" s="259">
        <f t="shared" ref="K985:K1003" si="191">SUM(J985/9)</f>
        <v>2.0770370370370372</v>
      </c>
      <c r="L985" s="226">
        <f t="shared" ref="L985:L1003" si="192">IF(J985 &gt; 14,120,0)</f>
        <v>120</v>
      </c>
      <c r="M985" s="257"/>
      <c r="N985" s="226">
        <f>SUM(H985*'Outside M25 '!$J$30+'Outside M25 '!$J$34+'Postcodes tariff'!L985)</f>
        <v>810.10602421324791</v>
      </c>
      <c r="O985" s="226">
        <f>SUM(H985*'Outside M25 '!$K$30+'Outside M25 '!$K$34+'Postcodes tariff'!L985)</f>
        <v>883.49192469287755</v>
      </c>
      <c r="P985" s="226">
        <f>SUM(H985*'Outside M25 '!$L$30+'Outside M25 '!$L$34+'Postcodes tariff'!L985)</f>
        <v>964.31844655806287</v>
      </c>
      <c r="Q985" s="261">
        <f>SUM(H985*'Outside M25 '!$M$30+'Outside M25 '!$M$34+'Postcodes tariff'!L985)</f>
        <v>1038.9944367632479</v>
      </c>
      <c r="R985" s="336"/>
      <c r="S985" s="336"/>
    </row>
    <row r="986" spans="1:19" s="263" customFormat="1" x14ac:dyDescent="0.25">
      <c r="A986" s="254" t="s">
        <v>2998</v>
      </c>
      <c r="B986" s="255"/>
      <c r="C986" s="256" t="s">
        <v>867</v>
      </c>
      <c r="D986" s="257">
        <v>56.135235000000002</v>
      </c>
      <c r="E986" s="257">
        <v>-3.8000509999999998</v>
      </c>
      <c r="F986" s="459">
        <v>1</v>
      </c>
      <c r="G986" s="459">
        <v>1</v>
      </c>
      <c r="H986" s="258">
        <v>422.8</v>
      </c>
      <c r="I986" s="259">
        <f>SUM(H986/'Search &amp; Variables'!$E$30)</f>
        <v>9.3955555555555552</v>
      </c>
      <c r="J986" s="259">
        <f t="shared" si="190"/>
        <v>18.79111111111111</v>
      </c>
      <c r="K986" s="259">
        <f t="shared" si="191"/>
        <v>2.0879012345679011</v>
      </c>
      <c r="L986" s="226">
        <f t="shared" si="192"/>
        <v>120</v>
      </c>
      <c r="M986" s="257"/>
      <c r="N986" s="226">
        <f>SUM(H986*'Outside M25 '!$J$30+'Outside M25 '!$J$34+'Postcodes tariff'!L986)</f>
        <v>813.56203826937315</v>
      </c>
      <c r="O986" s="226">
        <f>SUM(H986*'Outside M25 '!$K$30+'Outside M25 '!$K$34+'Postcodes tariff'!L986)</f>
        <v>887.32217595517568</v>
      </c>
      <c r="P986" s="226">
        <f>SUM(H986*'Outside M25 '!$L$30+'Outside M25 '!$L$34+'Postcodes tariff'!L986)</f>
        <v>968.55790289394122</v>
      </c>
      <c r="Q986" s="261">
        <f>SUM(H986*'Outside M25 '!$M$30+'Outside M25 '!$M$34+'Postcodes tariff'!L986)</f>
        <v>1043.61651058604</v>
      </c>
      <c r="R986" s="336"/>
      <c r="S986" s="336"/>
    </row>
    <row r="987" spans="1:19" s="263" customFormat="1" x14ac:dyDescent="0.25">
      <c r="A987" s="254" t="s">
        <v>2998</v>
      </c>
      <c r="B987" s="255"/>
      <c r="C987" s="256" t="s">
        <v>868</v>
      </c>
      <c r="D987" s="257">
        <v>56.151000000000003</v>
      </c>
      <c r="E987" s="257">
        <v>-3.74</v>
      </c>
      <c r="F987" s="459">
        <v>1</v>
      </c>
      <c r="G987" s="459">
        <v>1</v>
      </c>
      <c r="H987" s="258">
        <v>424.4</v>
      </c>
      <c r="I987" s="259">
        <f>SUM(H987/'Search &amp; Variables'!$E$30)</f>
        <v>9.431111111111111</v>
      </c>
      <c r="J987" s="259">
        <f t="shared" si="190"/>
        <v>18.862222222222222</v>
      </c>
      <c r="K987" s="259">
        <f t="shared" si="191"/>
        <v>2.0958024691358026</v>
      </c>
      <c r="L987" s="226">
        <f t="shared" si="192"/>
        <v>120</v>
      </c>
      <c r="M987" s="257"/>
      <c r="N987" s="226">
        <f>SUM(H987*'Outside M25 '!$J$30+'Outside M25 '!$J$34+'Postcodes tariff'!L987)</f>
        <v>816.07550303746427</v>
      </c>
      <c r="O987" s="226">
        <f>SUM(H987*'Outside M25 '!$K$30+'Outside M25 '!$K$34+'Postcodes tariff'!L987)</f>
        <v>890.10781323684705</v>
      </c>
      <c r="P987" s="226">
        <f>SUM(H987*'Outside M25 '!$L$30+'Outside M25 '!$L$34+'Postcodes tariff'!L987)</f>
        <v>971.6411438654892</v>
      </c>
      <c r="Q987" s="261">
        <f>SUM(H987*'Outside M25 '!$M$30+'Outside M25 '!$M$34+'Postcodes tariff'!L987)</f>
        <v>1046.9780188207978</v>
      </c>
      <c r="R987" s="336"/>
      <c r="S987" s="336"/>
    </row>
    <row r="988" spans="1:19" s="263" customFormat="1" x14ac:dyDescent="0.25">
      <c r="A988" s="254" t="s">
        <v>2998</v>
      </c>
      <c r="B988" s="255"/>
      <c r="C988" s="256" t="s">
        <v>869</v>
      </c>
      <c r="D988" s="257">
        <v>56.165999999999997</v>
      </c>
      <c r="E988" s="257">
        <v>-3.66</v>
      </c>
      <c r="F988" s="459">
        <v>1</v>
      </c>
      <c r="G988" s="459">
        <v>1</v>
      </c>
      <c r="H988" s="258">
        <v>428.9</v>
      </c>
      <c r="I988" s="259">
        <f>SUM(H988/'Search &amp; Variables'!$E$30)</f>
        <v>9.5311111111111106</v>
      </c>
      <c r="J988" s="259">
        <f t="shared" si="190"/>
        <v>19.062222222222221</v>
      </c>
      <c r="K988" s="259">
        <f t="shared" si="191"/>
        <v>2.1180246913580247</v>
      </c>
      <c r="L988" s="226">
        <f t="shared" si="192"/>
        <v>120</v>
      </c>
      <c r="M988" s="257"/>
      <c r="N988" s="226">
        <f>SUM(H988*'Outside M25 '!$J$30+'Outside M25 '!$J$34+'Postcodes tariff'!L988)</f>
        <v>823.14462269772071</v>
      </c>
      <c r="O988" s="226">
        <f>SUM(H988*'Outside M25 '!$K$30+'Outside M25 '!$K$34+'Postcodes tariff'!L988)</f>
        <v>897.94241809154789</v>
      </c>
      <c r="P988" s="226">
        <f>SUM(H988*'Outside M25 '!$L$30+'Outside M25 '!$L$34+'Postcodes tariff'!L988)</f>
        <v>980.31275909796784</v>
      </c>
      <c r="Q988" s="261">
        <f>SUM(H988*'Outside M25 '!$M$30+'Outside M25 '!$M$34+'Postcodes tariff'!L988)</f>
        <v>1056.4322607310542</v>
      </c>
      <c r="R988" s="336"/>
      <c r="S988" s="336"/>
    </row>
    <row r="989" spans="1:19" s="263" customFormat="1" x14ac:dyDescent="0.25">
      <c r="A989" s="254" t="s">
        <v>2998</v>
      </c>
      <c r="B989" s="255"/>
      <c r="C989" s="256" t="s">
        <v>870</v>
      </c>
      <c r="D989" s="257">
        <v>56.203000000000003</v>
      </c>
      <c r="E989" s="257">
        <v>-3.9489999999999998</v>
      </c>
      <c r="F989" s="459">
        <v>1</v>
      </c>
      <c r="G989" s="459">
        <v>1</v>
      </c>
      <c r="H989" s="258">
        <v>424.9</v>
      </c>
      <c r="I989" s="259">
        <f>SUM(H989/'Search &amp; Variables'!$E$30)</f>
        <v>9.4422222222222221</v>
      </c>
      <c r="J989" s="259">
        <f t="shared" si="190"/>
        <v>18.884444444444444</v>
      </c>
      <c r="K989" s="259">
        <f t="shared" si="191"/>
        <v>2.0982716049382715</v>
      </c>
      <c r="L989" s="226">
        <f t="shared" si="192"/>
        <v>120</v>
      </c>
      <c r="M989" s="257"/>
      <c r="N989" s="226">
        <f>SUM(H989*'Outside M25 '!$J$30+'Outside M25 '!$J$34+'Postcodes tariff'!L989)</f>
        <v>816.86096077749278</v>
      </c>
      <c r="O989" s="226">
        <f>SUM(H989*'Outside M25 '!$K$30+'Outside M25 '!$K$34+'Postcodes tariff'!L989)</f>
        <v>890.97832488736935</v>
      </c>
      <c r="P989" s="226">
        <f>SUM(H989*'Outside M25 '!$L$30+'Outside M25 '!$L$34+'Postcodes tariff'!L989)</f>
        <v>972.60465666909795</v>
      </c>
      <c r="Q989" s="261">
        <f>SUM(H989*'Outside M25 '!$M$30+'Outside M25 '!$M$34+'Postcodes tariff'!L989)</f>
        <v>1048.0284901441596</v>
      </c>
      <c r="R989" s="336"/>
      <c r="S989" s="336"/>
    </row>
    <row r="990" spans="1:19" s="263" customFormat="1" x14ac:dyDescent="0.25">
      <c r="A990" s="254" t="s">
        <v>2998</v>
      </c>
      <c r="B990" s="255"/>
      <c r="C990" s="256" t="s">
        <v>871</v>
      </c>
      <c r="D990" s="257">
        <v>56.191000000000003</v>
      </c>
      <c r="E990" s="257">
        <v>-4.0590000000000002</v>
      </c>
      <c r="F990" s="459">
        <v>1</v>
      </c>
      <c r="G990" s="459">
        <v>1</v>
      </c>
      <c r="H990" s="258">
        <v>426.9</v>
      </c>
      <c r="I990" s="259">
        <f>SUM(H990/'Search &amp; Variables'!$E$30)</f>
        <v>9.4866666666666664</v>
      </c>
      <c r="J990" s="259">
        <f t="shared" si="190"/>
        <v>18.973333333333333</v>
      </c>
      <c r="K990" s="259">
        <f t="shared" si="191"/>
        <v>2.1081481481481479</v>
      </c>
      <c r="L990" s="226">
        <f t="shared" si="192"/>
        <v>120</v>
      </c>
      <c r="M990" s="257"/>
      <c r="N990" s="226">
        <f>SUM(H990*'Outside M25 '!$J$30+'Outside M25 '!$J$34+'Postcodes tariff'!L990)</f>
        <v>820.0027917376068</v>
      </c>
      <c r="O990" s="226">
        <f>SUM(H990*'Outside M25 '!$K$30+'Outside M25 '!$K$34+'Postcodes tariff'!L990)</f>
        <v>894.46037148945868</v>
      </c>
      <c r="P990" s="226">
        <f>SUM(H990*'Outside M25 '!$L$30+'Outside M25 '!$L$34+'Postcodes tariff'!L990)</f>
        <v>976.45870788353284</v>
      </c>
      <c r="Q990" s="261">
        <f>SUM(H990*'Outside M25 '!$M$30+'Outside M25 '!$M$34+'Postcodes tariff'!L990)</f>
        <v>1052.2303754376069</v>
      </c>
      <c r="R990" s="336"/>
      <c r="S990" s="336"/>
    </row>
    <row r="991" spans="1:19" s="263" customFormat="1" x14ac:dyDescent="0.25">
      <c r="A991" s="254" t="s">
        <v>2998</v>
      </c>
      <c r="B991" s="255"/>
      <c r="C991" s="256" t="s">
        <v>872</v>
      </c>
      <c r="D991" s="257">
        <v>56.24</v>
      </c>
      <c r="E991" s="257">
        <v>-4.2190000000000003</v>
      </c>
      <c r="F991" s="459">
        <v>1</v>
      </c>
      <c r="G991" s="459">
        <v>1</v>
      </c>
      <c r="H991" s="258">
        <v>434.3</v>
      </c>
      <c r="I991" s="259">
        <f>SUM(H991/'Search &amp; Variables'!$E$30)</f>
        <v>9.6511111111111116</v>
      </c>
      <c r="J991" s="259">
        <f t="shared" si="190"/>
        <v>19.302222222222223</v>
      </c>
      <c r="K991" s="259">
        <f t="shared" si="191"/>
        <v>2.1446913580246916</v>
      </c>
      <c r="L991" s="226">
        <f t="shared" si="192"/>
        <v>120</v>
      </c>
      <c r="M991" s="257"/>
      <c r="N991" s="226">
        <f>SUM(H991*'Outside M25 '!$J$30+'Outside M25 '!$J$34+'Postcodes tariff'!L991)</f>
        <v>831.62756629002843</v>
      </c>
      <c r="O991" s="226">
        <f>SUM(H991*'Outside M25 '!$K$30+'Outside M25 '!$K$34+'Postcodes tariff'!L991)</f>
        <v>907.34394391718899</v>
      </c>
      <c r="P991" s="226">
        <f>SUM(H991*'Outside M25 '!$L$30+'Outside M25 '!$L$34+'Postcodes tariff'!L991)</f>
        <v>990.71869737694226</v>
      </c>
      <c r="Q991" s="261">
        <f>SUM(H991*'Outside M25 '!$M$30+'Outside M25 '!$M$34+'Postcodes tariff'!L991)</f>
        <v>1067.7773510233619</v>
      </c>
      <c r="R991" s="336"/>
      <c r="S991" s="336"/>
    </row>
    <row r="992" spans="1:19" s="263" customFormat="1" x14ac:dyDescent="0.25">
      <c r="A992" s="254" t="s">
        <v>2998</v>
      </c>
      <c r="B992" s="255"/>
      <c r="C992" s="256" t="s">
        <v>873</v>
      </c>
      <c r="D992" s="257">
        <v>56.325000000000003</v>
      </c>
      <c r="E992" s="257">
        <v>-4.3280000000000003</v>
      </c>
      <c r="F992" s="459">
        <v>1</v>
      </c>
      <c r="G992" s="459">
        <v>1</v>
      </c>
      <c r="H992" s="258">
        <v>439</v>
      </c>
      <c r="I992" s="259">
        <f>SUM(H992/'Search &amp; Variables'!$E$30)</f>
        <v>9.7555555555555564</v>
      </c>
      <c r="J992" s="259">
        <f t="shared" si="190"/>
        <v>19.511111111111113</v>
      </c>
      <c r="K992" s="259">
        <f t="shared" si="191"/>
        <v>2.1679012345679016</v>
      </c>
      <c r="L992" s="226">
        <f t="shared" si="192"/>
        <v>120</v>
      </c>
      <c r="M992" s="257"/>
      <c r="N992" s="226">
        <f>SUM(H992*'Outside M25 '!$J$30+'Outside M25 '!$J$34+'Postcodes tariff'!L992)</f>
        <v>839.01086904629631</v>
      </c>
      <c r="O992" s="226">
        <f>SUM(H992*'Outside M25 '!$K$30+'Outside M25 '!$K$34+'Postcodes tariff'!L992)</f>
        <v>915.52675343209876</v>
      </c>
      <c r="P992" s="226">
        <f>SUM(H992*'Outside M25 '!$L$30+'Outside M25 '!$L$34+'Postcodes tariff'!L992)</f>
        <v>999.77571773086436</v>
      </c>
      <c r="Q992" s="261">
        <f>SUM(H992*'Outside M25 '!$M$30+'Outside M25 '!$M$34+'Postcodes tariff'!L992)</f>
        <v>1077.6517814629631</v>
      </c>
      <c r="R992" s="336"/>
      <c r="S992" s="336"/>
    </row>
    <row r="993" spans="1:19" s="263" customFormat="1" x14ac:dyDescent="0.25">
      <c r="A993" s="254" t="s">
        <v>2998</v>
      </c>
      <c r="B993" s="255"/>
      <c r="C993" s="256" t="s">
        <v>874</v>
      </c>
      <c r="D993" s="257">
        <v>56.371000000000002</v>
      </c>
      <c r="E993" s="257">
        <v>-4.3129999999999997</v>
      </c>
      <c r="F993" s="459">
        <v>1</v>
      </c>
      <c r="G993" s="459">
        <v>1</v>
      </c>
      <c r="H993" s="258">
        <v>442.5</v>
      </c>
      <c r="I993" s="259">
        <f>SUM(H993/'Search &amp; Variables'!$E$30)</f>
        <v>9.8333333333333339</v>
      </c>
      <c r="J993" s="259">
        <f t="shared" si="190"/>
        <v>19.666666666666668</v>
      </c>
      <c r="K993" s="259">
        <f t="shared" si="191"/>
        <v>2.1851851851851851</v>
      </c>
      <c r="L993" s="226">
        <f t="shared" si="192"/>
        <v>120</v>
      </c>
      <c r="M993" s="257"/>
      <c r="N993" s="226">
        <f>SUM(H993*'Outside M25 '!$J$30+'Outside M25 '!$J$34+'Postcodes tariff'!L993)</f>
        <v>844.50907322649573</v>
      </c>
      <c r="O993" s="226">
        <f>SUM(H993*'Outside M25 '!$K$30+'Outside M25 '!$K$34+'Postcodes tariff'!L993)</f>
        <v>921.62033498575499</v>
      </c>
      <c r="P993" s="226">
        <f>SUM(H993*'Outside M25 '!$L$30+'Outside M25 '!$L$34+'Postcodes tariff'!L993)</f>
        <v>1006.5203073561255</v>
      </c>
      <c r="Q993" s="261">
        <f>SUM(H993*'Outside M25 '!$M$30+'Outside M25 '!$M$34+'Postcodes tariff'!L993)</f>
        <v>1085.0050807264959</v>
      </c>
      <c r="R993" s="336"/>
      <c r="S993" s="336"/>
    </row>
    <row r="994" spans="1:19" s="263" customFormat="1" x14ac:dyDescent="0.25">
      <c r="A994" s="254" t="s">
        <v>2998</v>
      </c>
      <c r="B994" s="255"/>
      <c r="C994" s="256" t="s">
        <v>875</v>
      </c>
      <c r="D994" s="257">
        <v>56.018196000000003</v>
      </c>
      <c r="E994" s="257">
        <v>-3.7606850000000001</v>
      </c>
      <c r="F994" s="459">
        <v>1</v>
      </c>
      <c r="G994" s="459">
        <v>1</v>
      </c>
      <c r="H994" s="258">
        <v>415.6</v>
      </c>
      <c r="I994" s="259">
        <f>SUM(H994/'Search &amp; Variables'!$E$30)</f>
        <v>9.2355555555555569</v>
      </c>
      <c r="J994" s="259">
        <f t="shared" si="190"/>
        <v>18.471111111111114</v>
      </c>
      <c r="K994" s="259">
        <f t="shared" si="191"/>
        <v>2.0523456790123458</v>
      </c>
      <c r="L994" s="226">
        <f t="shared" si="192"/>
        <v>120</v>
      </c>
      <c r="M994" s="257"/>
      <c r="N994" s="226">
        <f>SUM(H994*'Outside M25 '!$J$30+'Outside M25 '!$J$34+'Postcodes tariff'!L994)</f>
        <v>802.25144681296297</v>
      </c>
      <c r="O994" s="226">
        <f>SUM(H994*'Outside M25 '!$K$30+'Outside M25 '!$K$34+'Postcodes tariff'!L994)</f>
        <v>874.7868081876544</v>
      </c>
      <c r="P994" s="226">
        <f>SUM(H994*'Outside M25 '!$L$30+'Outside M25 '!$L$34+'Postcodes tariff'!L994)</f>
        <v>954.68331852197548</v>
      </c>
      <c r="Q994" s="261">
        <f>SUM(H994*'Outside M25 '!$M$30+'Outside M25 '!$M$34+'Postcodes tariff'!L994)</f>
        <v>1028.4897235296298</v>
      </c>
      <c r="R994" s="336"/>
      <c r="S994" s="336"/>
    </row>
    <row r="995" spans="1:19" s="263" customFormat="1" x14ac:dyDescent="0.25">
      <c r="A995" s="254" t="s">
        <v>2998</v>
      </c>
      <c r="B995" s="255"/>
      <c r="C995" s="256" t="s">
        <v>876</v>
      </c>
      <c r="D995" s="257">
        <v>56.405999999999999</v>
      </c>
      <c r="E995" s="257">
        <v>-4.63</v>
      </c>
      <c r="F995" s="459">
        <v>1</v>
      </c>
      <c r="G995" s="459">
        <v>1</v>
      </c>
      <c r="H995" s="258">
        <v>458.3</v>
      </c>
      <c r="I995" s="259">
        <f>SUM(H995/'Search &amp; Variables'!$E$30)</f>
        <v>10.184444444444445</v>
      </c>
      <c r="J995" s="259">
        <f t="shared" si="190"/>
        <v>20.36888888888889</v>
      </c>
      <c r="K995" s="259">
        <f t="shared" si="191"/>
        <v>2.2632098765432098</v>
      </c>
      <c r="L995" s="226">
        <f t="shared" si="192"/>
        <v>120</v>
      </c>
      <c r="M995" s="257"/>
      <c r="N995" s="226">
        <f>SUM(H995*'Outside M25 '!$J$30+'Outside M25 '!$J$34+'Postcodes tariff'!L995)</f>
        <v>869.32953781139599</v>
      </c>
      <c r="O995" s="226">
        <f>SUM(H995*'Outside M25 '!$K$30+'Outside M25 '!$K$34+'Postcodes tariff'!L995)</f>
        <v>949.12850314226023</v>
      </c>
      <c r="P995" s="226">
        <f>SUM(H995*'Outside M25 '!$L$30+'Outside M25 '!$L$34+'Postcodes tariff'!L995)</f>
        <v>1036.9673119501617</v>
      </c>
      <c r="Q995" s="261">
        <f>SUM(H995*'Outside M25 '!$M$30+'Outside M25 '!$M$34+'Postcodes tariff'!L995)</f>
        <v>1118.1999745447297</v>
      </c>
      <c r="R995" s="336"/>
      <c r="S995" s="336"/>
    </row>
    <row r="996" spans="1:19" s="263" customFormat="1" x14ac:dyDescent="0.25">
      <c r="A996" s="254" t="s">
        <v>2998</v>
      </c>
      <c r="B996" s="255"/>
      <c r="C996" s="256" t="s">
        <v>877</v>
      </c>
      <c r="D996" s="257">
        <v>56.466000000000001</v>
      </c>
      <c r="E996" s="257">
        <v>-4.319</v>
      </c>
      <c r="F996" s="459">
        <v>1</v>
      </c>
      <c r="G996" s="459">
        <v>1</v>
      </c>
      <c r="H996" s="258">
        <v>453.4</v>
      </c>
      <c r="I996" s="259">
        <f>SUM(H996/'Search &amp; Variables'!$E$30)</f>
        <v>10.075555555555555</v>
      </c>
      <c r="J996" s="259">
        <f t="shared" si="190"/>
        <v>20.15111111111111</v>
      </c>
      <c r="K996" s="259">
        <f t="shared" si="191"/>
        <v>2.2390123456790123</v>
      </c>
      <c r="L996" s="226">
        <f t="shared" si="192"/>
        <v>120</v>
      </c>
      <c r="M996" s="257"/>
      <c r="N996" s="226">
        <f>SUM(H996*'Outside M25 '!$J$30+'Outside M25 '!$J$34+'Postcodes tariff'!L996)</f>
        <v>861.63205195911678</v>
      </c>
      <c r="O996" s="226">
        <f>SUM(H996*'Outside M25 '!$K$30+'Outside M25 '!$K$34+'Postcodes tariff'!L996)</f>
        <v>940.59748896714143</v>
      </c>
      <c r="P996" s="226">
        <f>SUM(H996*'Outside M25 '!$L$30+'Outside M25 '!$L$34+'Postcodes tariff'!L996)</f>
        <v>1027.5248864747959</v>
      </c>
      <c r="Q996" s="261">
        <f>SUM(H996*'Outside M25 '!$M$30+'Outside M25 '!$M$34+'Postcodes tariff'!L996)</f>
        <v>1107.9053555757837</v>
      </c>
      <c r="R996" s="336"/>
      <c r="S996" s="336"/>
    </row>
    <row r="997" spans="1:19" s="263" customFormat="1" x14ac:dyDescent="0.25">
      <c r="A997" s="254" t="s">
        <v>2998</v>
      </c>
      <c r="B997" s="255"/>
      <c r="C997" s="256" t="s">
        <v>878</v>
      </c>
      <c r="D997" s="257">
        <v>56.013812999999999</v>
      </c>
      <c r="E997" s="257">
        <v>-3.7143470000000001</v>
      </c>
      <c r="F997" s="459">
        <v>1</v>
      </c>
      <c r="G997" s="459">
        <v>1</v>
      </c>
      <c r="H997" s="258">
        <v>418.2</v>
      </c>
      <c r="I997" s="259">
        <f>SUM(H997/'Search &amp; Variables'!$E$30)</f>
        <v>9.293333333333333</v>
      </c>
      <c r="J997" s="259">
        <f t="shared" si="190"/>
        <v>18.586666666666666</v>
      </c>
      <c r="K997" s="259">
        <f t="shared" si="191"/>
        <v>2.065185185185185</v>
      </c>
      <c r="L997" s="226">
        <f t="shared" si="192"/>
        <v>120</v>
      </c>
      <c r="M997" s="257"/>
      <c r="N997" s="226">
        <f>SUM(H997*'Outside M25 '!$J$30+'Outside M25 '!$J$34+'Postcodes tariff'!L997)</f>
        <v>806.3358270611111</v>
      </c>
      <c r="O997" s="226">
        <f>SUM(H997*'Outside M25 '!$K$30+'Outside M25 '!$K$34+'Postcodes tariff'!L997)</f>
        <v>879.31346877037038</v>
      </c>
      <c r="P997" s="226">
        <f>SUM(H997*'Outside M25 '!$L$30+'Outside M25 '!$L$34+'Postcodes tariff'!L997)</f>
        <v>959.69358510074085</v>
      </c>
      <c r="Q997" s="261">
        <f>SUM(H997*'Outside M25 '!$M$30+'Outside M25 '!$M$34+'Postcodes tariff'!L997)</f>
        <v>1033.9521744111112</v>
      </c>
      <c r="R997" s="336"/>
      <c r="S997" s="336"/>
    </row>
    <row r="998" spans="1:19" s="263" customFormat="1" x14ac:dyDescent="0.25">
      <c r="A998" s="254" t="s">
        <v>2998</v>
      </c>
      <c r="B998" s="255"/>
      <c r="C998" s="256" t="s">
        <v>879</v>
      </c>
      <c r="D998" s="257">
        <v>55.997</v>
      </c>
      <c r="E998" s="257">
        <v>-3.9060000000000001</v>
      </c>
      <c r="F998" s="459">
        <v>1</v>
      </c>
      <c r="G998" s="459">
        <v>1</v>
      </c>
      <c r="H998" s="258">
        <v>406.2</v>
      </c>
      <c r="I998" s="259">
        <f>SUM(H998/'Search &amp; Variables'!$E$30)</f>
        <v>9.0266666666666673</v>
      </c>
      <c r="J998" s="259">
        <f t="shared" si="190"/>
        <v>18.053333333333335</v>
      </c>
      <c r="K998" s="259">
        <f t="shared" si="191"/>
        <v>2.0059259259259261</v>
      </c>
      <c r="L998" s="226">
        <f t="shared" si="192"/>
        <v>120</v>
      </c>
      <c r="M998" s="257"/>
      <c r="N998" s="226">
        <f>SUM(H998*'Outside M25 '!$J$30+'Outside M25 '!$J$34+'Postcodes tariff'!L998)</f>
        <v>787.48484130042732</v>
      </c>
      <c r="O998" s="226">
        <f>SUM(H998*'Outside M25 '!$K$30+'Outside M25 '!$K$34+'Postcodes tariff'!L998)</f>
        <v>858.42118915783476</v>
      </c>
      <c r="P998" s="226">
        <f>SUM(H998*'Outside M25 '!$L$30+'Outside M25 '!$L$34+'Postcodes tariff'!L998)</f>
        <v>936.56927781413117</v>
      </c>
      <c r="Q998" s="261">
        <f>SUM(H998*'Outside M25 '!$M$30+'Outside M25 '!$M$34+'Postcodes tariff'!L998)</f>
        <v>1008.7408626504275</v>
      </c>
      <c r="R998" s="336"/>
      <c r="S998" s="336"/>
    </row>
    <row r="999" spans="1:19" s="263" customFormat="1" x14ac:dyDescent="0.25">
      <c r="A999" s="254" t="s">
        <v>2998</v>
      </c>
      <c r="B999" s="255"/>
      <c r="C999" s="256" t="s">
        <v>880</v>
      </c>
      <c r="D999" s="257">
        <v>56.024999999999999</v>
      </c>
      <c r="E999" s="257">
        <v>-3.8180000000000001</v>
      </c>
      <c r="F999" s="459">
        <v>1</v>
      </c>
      <c r="G999" s="459">
        <v>1</v>
      </c>
      <c r="H999" s="258">
        <v>410.8</v>
      </c>
      <c r="I999" s="259">
        <f>SUM(H999/'Search &amp; Variables'!$E$30)</f>
        <v>9.1288888888888895</v>
      </c>
      <c r="J999" s="259">
        <f t="shared" si="190"/>
        <v>18.257777777777779</v>
      </c>
      <c r="K999" s="259">
        <f t="shared" si="191"/>
        <v>2.0286419753086422</v>
      </c>
      <c r="L999" s="226">
        <f t="shared" si="192"/>
        <v>120</v>
      </c>
      <c r="M999" s="257"/>
      <c r="N999" s="226">
        <f>SUM(H999*'Outside M25 '!$J$30+'Outside M25 '!$J$34+'Postcodes tariff'!L999)</f>
        <v>794.71105250868948</v>
      </c>
      <c r="O999" s="226">
        <f>SUM(H999*'Outside M25 '!$K$30+'Outside M25 '!$K$34+'Postcodes tariff'!L999)</f>
        <v>866.42989634264006</v>
      </c>
      <c r="P999" s="226">
        <f>SUM(H999*'Outside M25 '!$L$30+'Outside M25 '!$L$34+'Postcodes tariff'!L999)</f>
        <v>945.43359560733154</v>
      </c>
      <c r="Q999" s="261">
        <f>SUM(H999*'Outside M25 '!$M$30+'Outside M25 '!$M$34+'Postcodes tariff'!L999)</f>
        <v>1018.4051988253563</v>
      </c>
      <c r="R999" s="336"/>
      <c r="S999" s="336"/>
    </row>
    <row r="1000" spans="1:19" s="263" customFormat="1" x14ac:dyDescent="0.25">
      <c r="A1000" s="254" t="s">
        <v>2998</v>
      </c>
      <c r="B1000" s="255"/>
      <c r="C1000" s="256" t="s">
        <v>881</v>
      </c>
      <c r="D1000" s="257">
        <v>56.021999999999998</v>
      </c>
      <c r="E1000" s="257">
        <v>-3.915</v>
      </c>
      <c r="F1000" s="459">
        <v>1</v>
      </c>
      <c r="G1000" s="459">
        <v>1</v>
      </c>
      <c r="H1000" s="258">
        <v>411.1</v>
      </c>
      <c r="I1000" s="259">
        <f>SUM(H1000/'Search &amp; Variables'!$E$30)</f>
        <v>9.1355555555555554</v>
      </c>
      <c r="J1000" s="259">
        <f t="shared" si="190"/>
        <v>18.271111111111111</v>
      </c>
      <c r="K1000" s="259">
        <f t="shared" si="191"/>
        <v>2.0301234567901236</v>
      </c>
      <c r="L1000" s="226">
        <f t="shared" si="192"/>
        <v>120</v>
      </c>
      <c r="M1000" s="257"/>
      <c r="N1000" s="226">
        <f>SUM(H1000*'Outside M25 '!$J$30+'Outside M25 '!$J$34+'Postcodes tariff'!L1000)</f>
        <v>795.18232715270653</v>
      </c>
      <c r="O1000" s="226">
        <f>SUM(H1000*'Outside M25 '!$K$30+'Outside M25 '!$K$34+'Postcodes tariff'!L1000)</f>
        <v>866.95220333295356</v>
      </c>
      <c r="P1000" s="226">
        <f>SUM(H1000*'Outside M25 '!$L$30+'Outside M25 '!$L$34+'Postcodes tariff'!L1000)</f>
        <v>946.01170328949684</v>
      </c>
      <c r="Q1000" s="261">
        <f>SUM(H1000*'Outside M25 '!$M$30+'Outside M25 '!$M$34+'Postcodes tariff'!L1000)</f>
        <v>1019.0354816193734</v>
      </c>
      <c r="R1000" s="336"/>
      <c r="S1000" s="336"/>
    </row>
    <row r="1001" spans="1:19" s="263" customFormat="1" x14ac:dyDescent="0.25">
      <c r="A1001" s="254" t="s">
        <v>2998</v>
      </c>
      <c r="B1001" s="255"/>
      <c r="C1001" s="256" t="s">
        <v>882</v>
      </c>
      <c r="D1001" s="257">
        <v>56.097000000000001</v>
      </c>
      <c r="E1001" s="257">
        <v>-3.9169999999999998</v>
      </c>
      <c r="F1001" s="459">
        <v>1</v>
      </c>
      <c r="G1001" s="459">
        <v>1</v>
      </c>
      <c r="H1001" s="258">
        <v>415</v>
      </c>
      <c r="I1001" s="259">
        <f>SUM(H1001/'Search &amp; Variables'!$E$30)</f>
        <v>9.2222222222222214</v>
      </c>
      <c r="J1001" s="259">
        <f t="shared" si="190"/>
        <v>18.444444444444443</v>
      </c>
      <c r="K1001" s="259">
        <f t="shared" si="191"/>
        <v>2.0493827160493825</v>
      </c>
      <c r="L1001" s="226">
        <f t="shared" si="192"/>
        <v>120</v>
      </c>
      <c r="M1001" s="257"/>
      <c r="N1001" s="226">
        <f>SUM(H1001*'Outside M25 '!$J$30+'Outside M25 '!$J$34+'Postcodes tariff'!L1001)</f>
        <v>801.30889752492874</v>
      </c>
      <c r="O1001" s="226">
        <f>SUM(H1001*'Outside M25 '!$K$30+'Outside M25 '!$K$34+'Postcodes tariff'!L1001)</f>
        <v>873.74219420702752</v>
      </c>
      <c r="P1001" s="226">
        <f>SUM(H1001*'Outside M25 '!$L$30+'Outside M25 '!$L$34+'Postcodes tariff'!L1001)</f>
        <v>953.52710315764489</v>
      </c>
      <c r="Q1001" s="261">
        <f>SUM(H1001*'Outside M25 '!$M$30+'Outside M25 '!$M$34+'Postcodes tariff'!L1001)</f>
        <v>1027.2291579415955</v>
      </c>
      <c r="R1001" s="336"/>
      <c r="S1001" s="336"/>
    </row>
    <row r="1002" spans="1:19" s="263" customFormat="1" x14ac:dyDescent="0.25">
      <c r="A1002" s="254" t="s">
        <v>2998</v>
      </c>
      <c r="B1002" s="255"/>
      <c r="C1002" s="256" t="s">
        <v>883</v>
      </c>
      <c r="D1002" s="257">
        <v>56.131</v>
      </c>
      <c r="E1002" s="257">
        <v>-4.0510000000000002</v>
      </c>
      <c r="F1002" s="459">
        <v>1</v>
      </c>
      <c r="G1002" s="459">
        <v>1</v>
      </c>
      <c r="H1002" s="258">
        <v>433.4</v>
      </c>
      <c r="I1002" s="259">
        <f>SUM(H1002/'Search &amp; Variables'!$E$30)</f>
        <v>9.6311111111111103</v>
      </c>
      <c r="J1002" s="259">
        <f t="shared" si="190"/>
        <v>19.262222222222221</v>
      </c>
      <c r="K1002" s="259">
        <f t="shared" si="191"/>
        <v>2.1402469135802469</v>
      </c>
      <c r="L1002" s="226">
        <f t="shared" si="192"/>
        <v>120</v>
      </c>
      <c r="M1002" s="257"/>
      <c r="N1002" s="226">
        <f>SUM(H1002*'Outside M25 '!$J$30+'Outside M25 '!$J$34+'Postcodes tariff'!L1002)</f>
        <v>830.21374235797714</v>
      </c>
      <c r="O1002" s="226">
        <f>SUM(H1002*'Outside M25 '!$K$30+'Outside M25 '!$K$34+'Postcodes tariff'!L1002)</f>
        <v>905.77702294624874</v>
      </c>
      <c r="P1002" s="226">
        <f>SUM(H1002*'Outside M25 '!$L$30+'Outside M25 '!$L$34+'Postcodes tariff'!L1002)</f>
        <v>988.98437433044637</v>
      </c>
      <c r="Q1002" s="261">
        <f>SUM(H1002*'Outside M25 '!$M$30+'Outside M25 '!$M$34+'Postcodes tariff'!L1002)</f>
        <v>1065.8865026413105</v>
      </c>
      <c r="R1002" s="336"/>
      <c r="S1002" s="336"/>
    </row>
    <row r="1003" spans="1:19" s="263" customFormat="1" x14ac:dyDescent="0.25">
      <c r="A1003" s="254" t="s">
        <v>2998</v>
      </c>
      <c r="B1003" s="255"/>
      <c r="C1003" s="256" t="s">
        <v>884</v>
      </c>
      <c r="D1003" s="256">
        <v>56.142000000000003</v>
      </c>
      <c r="E1003" s="256">
        <v>-3.94</v>
      </c>
      <c r="F1003" s="460">
        <v>1</v>
      </c>
      <c r="G1003" s="460">
        <v>1</v>
      </c>
      <c r="H1003" s="264">
        <v>422.9</v>
      </c>
      <c r="I1003" s="265">
        <f>SUM(H1003/'Search &amp; Variables'!$E$30)</f>
        <v>9.3977777777777778</v>
      </c>
      <c r="J1003" s="265">
        <f t="shared" si="190"/>
        <v>18.795555555555556</v>
      </c>
      <c r="K1003" s="265">
        <f t="shared" si="191"/>
        <v>2.0883950617283951</v>
      </c>
      <c r="L1003" s="266">
        <f t="shared" si="192"/>
        <v>120</v>
      </c>
      <c r="M1003" s="256"/>
      <c r="N1003" s="266">
        <f>SUM(H1003*'Outside M25 '!$J$30+'Outside M25 '!$J$34+'Postcodes tariff'!L1003)</f>
        <v>813.71912981737887</v>
      </c>
      <c r="O1003" s="266">
        <f>SUM(H1003*'Outside M25 '!$K$30+'Outside M25 '!$K$34+'Postcodes tariff'!L1003)</f>
        <v>887.49627828528014</v>
      </c>
      <c r="P1003" s="266">
        <f>SUM(H1003*'Outside M25 '!$L$30+'Outside M25 '!$L$34+'Postcodes tariff'!L1003)</f>
        <v>968.75060545466295</v>
      </c>
      <c r="Q1003" s="268">
        <f>SUM(H1003*'Outside M25 '!$M$30+'Outside M25 '!$M$34+'Postcodes tariff'!L1003)</f>
        <v>1043.8266048507123</v>
      </c>
      <c r="R1003" s="336"/>
      <c r="S1003" s="336"/>
    </row>
    <row r="1004" spans="1:19" s="263" customFormat="1" x14ac:dyDescent="0.25">
      <c r="A1004" s="254"/>
      <c r="B1004" s="255"/>
      <c r="C1004" s="256"/>
      <c r="D1004" s="256"/>
      <c r="E1004" s="256"/>
      <c r="F1004" s="460"/>
      <c r="G1004" s="460"/>
      <c r="H1004" s="264"/>
      <c r="I1004" s="265"/>
      <c r="J1004" s="265"/>
      <c r="K1004" s="265"/>
      <c r="L1004" s="266"/>
      <c r="M1004" s="256"/>
      <c r="N1004" s="266"/>
      <c r="O1004" s="266"/>
      <c r="P1004" s="266"/>
      <c r="Q1004" s="268"/>
      <c r="R1004" s="336"/>
      <c r="S1004" s="336"/>
    </row>
    <row r="1005" spans="1:19" s="243" customFormat="1" ht="16.5" thickBot="1" x14ac:dyDescent="0.3">
      <c r="A1005" s="269" t="s">
        <v>2999</v>
      </c>
      <c r="B1005" s="270"/>
      <c r="C1005" s="270"/>
      <c r="D1005" s="270"/>
      <c r="E1005" s="270"/>
      <c r="F1005" s="461"/>
      <c r="G1005" s="461"/>
      <c r="H1005" s="271">
        <f>AVERAGE(H983:H1004)</f>
        <v>425.43809523809529</v>
      </c>
      <c r="I1005" s="271">
        <f>AVERAGE(I983:I1004)</f>
        <v>9.4541798941798927</v>
      </c>
      <c r="J1005" s="271">
        <f>AVERAGE(J983:J1004)</f>
        <v>18.908359788359785</v>
      </c>
      <c r="K1005" s="271">
        <f>AVERAGE(K983:K1004)</f>
        <v>2.10092886537331</v>
      </c>
      <c r="L1005" s="272"/>
      <c r="M1005" s="270"/>
      <c r="N1005" s="274">
        <f>AVERAGE(N983:N1004)</f>
        <v>817.70626291676172</v>
      </c>
      <c r="O1005" s="274">
        <f>AVERAGE(O983:O1004)</f>
        <v>891.91516123507438</v>
      </c>
      <c r="P1005" s="274">
        <f>AVERAGE(P983:P1004)</f>
        <v>973.64157997202915</v>
      </c>
      <c r="Q1005" s="275">
        <f>AVERAGE(Q983:Q1004)</f>
        <v>1049.158997377873</v>
      </c>
      <c r="R1005" s="330"/>
      <c r="S1005" s="330"/>
    </row>
    <row r="1006" spans="1:19" s="263" customFormat="1" ht="16.5" thickBot="1" x14ac:dyDescent="0.3">
      <c r="A1006" s="243"/>
      <c r="B1006" s="243"/>
      <c r="F1006" s="462"/>
      <c r="G1006" s="462"/>
      <c r="H1006" s="276"/>
      <c r="I1006" s="277"/>
      <c r="J1006" s="277"/>
      <c r="K1006" s="277"/>
      <c r="L1006" s="262"/>
      <c r="N1006" s="262"/>
      <c r="O1006" s="262"/>
      <c r="P1006" s="262"/>
      <c r="Q1006" s="262"/>
      <c r="R1006" s="336"/>
      <c r="S1006" s="336"/>
    </row>
    <row r="1007" spans="1:19" s="263" customFormat="1" x14ac:dyDescent="0.25">
      <c r="A1007" s="246" t="s">
        <v>3000</v>
      </c>
      <c r="B1007" s="247"/>
      <c r="C1007" s="247" t="s">
        <v>885</v>
      </c>
      <c r="D1007" s="247">
        <v>53.815688000000002</v>
      </c>
      <c r="E1007" s="247">
        <v>-3.0432049999999999</v>
      </c>
      <c r="F1007" s="458">
        <v>1</v>
      </c>
      <c r="G1007" s="458">
        <v>1</v>
      </c>
      <c r="H1007" s="248">
        <v>237.6</v>
      </c>
      <c r="I1007" s="249">
        <f>SUM(H1007/'Search &amp; Variables'!$E$30)</f>
        <v>5.28</v>
      </c>
      <c r="J1007" s="249">
        <f t="shared" ref="J1007:J1008" si="193">SUM(I1007*2)</f>
        <v>10.56</v>
      </c>
      <c r="K1007" s="249">
        <f t="shared" ref="K1007:K1008" si="194">SUM(J1007/9)</f>
        <v>1.1733333333333333</v>
      </c>
      <c r="L1007" s="252">
        <f t="shared" ref="L1007:L1008" si="195">IF(J1007 &gt; 14,120,0)</f>
        <v>0</v>
      </c>
      <c r="M1007" s="247"/>
      <c r="N1007" s="252">
        <f>SUM(H1007*'Outside M25 '!$J$30+'Outside M25 '!$J$34+'Postcodes tariff'!L1007)</f>
        <v>402.62849136282045</v>
      </c>
      <c r="O1007" s="252">
        <f>SUM(H1007*'Outside M25 '!$K$30+'Outside M25 '!$K$34+'Postcodes tariff'!L1007)</f>
        <v>444.88466060170941</v>
      </c>
      <c r="P1007" s="252">
        <f>SUM(H1007*'Outside M25 '!$L$30+'Outside M25 '!$L$34+'Postcodes tariff'!L1007)</f>
        <v>491.67276043726497</v>
      </c>
      <c r="Q1007" s="253">
        <f>SUM(H1007*'Outside M25 '!$M$30+'Outside M25 '!$M$34+'Postcodes tariff'!L1007)</f>
        <v>534.52193241282055</v>
      </c>
      <c r="R1007" s="336"/>
      <c r="S1007" s="336"/>
    </row>
    <row r="1008" spans="1:19" s="263" customFormat="1" x14ac:dyDescent="0.25">
      <c r="A1008" s="254" t="s">
        <v>3000</v>
      </c>
      <c r="B1008" s="255"/>
      <c r="C1008" s="256" t="s">
        <v>886</v>
      </c>
      <c r="D1008" s="257">
        <v>53.844999999999999</v>
      </c>
      <c r="E1008" s="257">
        <v>-3.0390000000000001</v>
      </c>
      <c r="F1008" s="459">
        <v>1</v>
      </c>
      <c r="G1008" s="459">
        <v>1</v>
      </c>
      <c r="H1008" s="258">
        <v>238.2</v>
      </c>
      <c r="I1008" s="259">
        <f>SUM(H1008/'Search &amp; Variables'!$E$30)</f>
        <v>5.293333333333333</v>
      </c>
      <c r="J1008" s="259">
        <f t="shared" si="193"/>
        <v>10.586666666666666</v>
      </c>
      <c r="K1008" s="259">
        <f t="shared" si="194"/>
        <v>1.1762962962962962</v>
      </c>
      <c r="L1008" s="226">
        <f t="shared" si="195"/>
        <v>0</v>
      </c>
      <c r="M1008" s="257"/>
      <c r="N1008" s="226">
        <f>SUM(H1008*'Outside M25 '!$J$30+'Outside M25 '!$J$34+'Postcodes tariff'!L1008)</f>
        <v>403.57104065085463</v>
      </c>
      <c r="O1008" s="226">
        <f>SUM(H1008*'Outside M25 '!$K$30+'Outside M25 '!$K$34+'Postcodes tariff'!L1008)</f>
        <v>445.92927458233618</v>
      </c>
      <c r="P1008" s="226">
        <f>SUM(H1008*'Outside M25 '!$L$30+'Outside M25 '!$L$34+'Postcodes tariff'!L1008)</f>
        <v>492.82897580159545</v>
      </c>
      <c r="Q1008" s="261">
        <f>SUM(H1008*'Outside M25 '!$M$30+'Outside M25 '!$M$34+'Postcodes tariff'!L1008)</f>
        <v>535.78249800085473</v>
      </c>
      <c r="R1008" s="336"/>
      <c r="S1008" s="336"/>
    </row>
    <row r="1009" spans="1:19" s="263" customFormat="1" x14ac:dyDescent="0.25">
      <c r="A1009" s="254" t="s">
        <v>3000</v>
      </c>
      <c r="B1009" s="255"/>
      <c r="C1009" s="256" t="s">
        <v>887</v>
      </c>
      <c r="D1009" s="257">
        <v>53.820999999999998</v>
      </c>
      <c r="E1009" s="257">
        <v>-3.0209999999999999</v>
      </c>
      <c r="F1009" s="459">
        <v>1</v>
      </c>
      <c r="G1009" s="459">
        <v>1</v>
      </c>
      <c r="H1009" s="258">
        <v>237.6</v>
      </c>
      <c r="I1009" s="259">
        <f>SUM(H1009/'Search &amp; Variables'!$E$30)</f>
        <v>5.28</v>
      </c>
      <c r="J1009" s="259">
        <f t="shared" ref="J1009:J1014" si="196">SUM(I1009*2)</f>
        <v>10.56</v>
      </c>
      <c r="K1009" s="259">
        <f t="shared" ref="K1009:K1014" si="197">SUM(J1009/9)</f>
        <v>1.1733333333333333</v>
      </c>
      <c r="L1009" s="226">
        <f t="shared" ref="L1009:L1014" si="198">IF(J1009 &gt; 14,120,0)</f>
        <v>0</v>
      </c>
      <c r="M1009" s="257"/>
      <c r="N1009" s="226">
        <f>SUM(H1009*'Outside M25 '!$J$30+'Outside M25 '!$J$34+'Postcodes tariff'!L1009)</f>
        <v>402.62849136282045</v>
      </c>
      <c r="O1009" s="226">
        <f>SUM(H1009*'Outside M25 '!$K$30+'Outside M25 '!$K$34+'Postcodes tariff'!L1009)</f>
        <v>444.88466060170941</v>
      </c>
      <c r="P1009" s="226">
        <f>SUM(H1009*'Outside M25 '!$L$30+'Outside M25 '!$L$34+'Postcodes tariff'!L1009)</f>
        <v>491.67276043726497</v>
      </c>
      <c r="Q1009" s="261">
        <f>SUM(H1009*'Outside M25 '!$M$30+'Outside M25 '!$M$34+'Postcodes tariff'!L1009)</f>
        <v>534.52193241282055</v>
      </c>
      <c r="R1009" s="336"/>
      <c r="S1009" s="336"/>
    </row>
    <row r="1010" spans="1:19" s="263" customFormat="1" x14ac:dyDescent="0.25">
      <c r="A1010" s="254" t="s">
        <v>3000</v>
      </c>
      <c r="B1010" s="255"/>
      <c r="C1010" s="256" t="s">
        <v>888</v>
      </c>
      <c r="D1010" s="257">
        <v>53.790999999999997</v>
      </c>
      <c r="E1010" s="257">
        <v>-3.028</v>
      </c>
      <c r="F1010" s="459">
        <v>1</v>
      </c>
      <c r="G1010" s="459">
        <v>1</v>
      </c>
      <c r="H1010" s="258">
        <v>234.2</v>
      </c>
      <c r="I1010" s="259">
        <f>SUM(H1010/'Search &amp; Variables'!$E$30)</f>
        <v>5.2044444444444444</v>
      </c>
      <c r="J1010" s="259">
        <f t="shared" si="196"/>
        <v>10.408888888888889</v>
      </c>
      <c r="K1010" s="259">
        <f t="shared" si="197"/>
        <v>1.1565432098765431</v>
      </c>
      <c r="L1010" s="226">
        <f t="shared" si="198"/>
        <v>0</v>
      </c>
      <c r="M1010" s="257"/>
      <c r="N1010" s="226">
        <f>SUM(H1010*'Outside M25 '!$J$30+'Outside M25 '!$J$34+'Postcodes tariff'!L1010)</f>
        <v>397.28737873062676</v>
      </c>
      <c r="O1010" s="226">
        <f>SUM(H1010*'Outside M25 '!$K$30+'Outside M25 '!$K$34+'Postcodes tariff'!L1010)</f>
        <v>438.96518137815764</v>
      </c>
      <c r="P1010" s="226">
        <f>SUM(H1010*'Outside M25 '!$L$30+'Outside M25 '!$L$34+'Postcodes tariff'!L1010)</f>
        <v>485.12087337272555</v>
      </c>
      <c r="Q1010" s="261">
        <f>SUM(H1010*'Outside M25 '!$M$30+'Outside M25 '!$M$34+'Postcodes tariff'!L1010)</f>
        <v>527.37872741396018</v>
      </c>
      <c r="R1010" s="336"/>
      <c r="S1010" s="336"/>
    </row>
    <row r="1011" spans="1:19" s="263" customFormat="1" x14ac:dyDescent="0.25">
      <c r="A1011" s="254" t="s">
        <v>3000</v>
      </c>
      <c r="B1011" s="255"/>
      <c r="C1011" s="256" t="s">
        <v>889</v>
      </c>
      <c r="D1011" s="257">
        <v>53.874000000000002</v>
      </c>
      <c r="E1011" s="257">
        <v>-3.0209999999999999</v>
      </c>
      <c r="F1011" s="459">
        <v>1</v>
      </c>
      <c r="G1011" s="459">
        <v>1</v>
      </c>
      <c r="H1011" s="258">
        <v>237.8</v>
      </c>
      <c r="I1011" s="259">
        <f>SUM(H1011/'Search &amp; Variables'!$E$30)</f>
        <v>5.2844444444444445</v>
      </c>
      <c r="J1011" s="259">
        <f t="shared" si="196"/>
        <v>10.568888888888889</v>
      </c>
      <c r="K1011" s="259">
        <f t="shared" si="197"/>
        <v>1.174320987654321</v>
      </c>
      <c r="L1011" s="226">
        <f t="shared" si="198"/>
        <v>0</v>
      </c>
      <c r="M1011" s="257"/>
      <c r="N1011" s="226">
        <f>SUM(H1011*'Outside M25 '!$J$30+'Outside M25 '!$J$34+'Postcodes tariff'!L1011)</f>
        <v>402.9426744588319</v>
      </c>
      <c r="O1011" s="226">
        <f>SUM(H1011*'Outside M25 '!$K$30+'Outside M25 '!$K$34+'Postcodes tariff'!L1011)</f>
        <v>445.23286526191833</v>
      </c>
      <c r="P1011" s="226">
        <f>SUM(H1011*'Outside M25 '!$L$30+'Outside M25 '!$L$34+'Postcodes tariff'!L1011)</f>
        <v>492.05816555870848</v>
      </c>
      <c r="Q1011" s="261">
        <f>SUM(H1011*'Outside M25 '!$M$30+'Outside M25 '!$M$34+'Postcodes tariff'!L1011)</f>
        <v>534.94212094216539</v>
      </c>
      <c r="R1011" s="336"/>
      <c r="S1011" s="336"/>
    </row>
    <row r="1012" spans="1:19" s="263" customFormat="1" x14ac:dyDescent="0.25">
      <c r="A1012" s="254" t="s">
        <v>3000</v>
      </c>
      <c r="B1012" s="255"/>
      <c r="C1012" s="256" t="s">
        <v>890</v>
      </c>
      <c r="D1012" s="257">
        <v>53.868000000000002</v>
      </c>
      <c r="E1012" s="257">
        <v>-2.9809999999999999</v>
      </c>
      <c r="F1012" s="459">
        <v>1</v>
      </c>
      <c r="G1012" s="459">
        <v>1</v>
      </c>
      <c r="H1012" s="258">
        <v>236.2</v>
      </c>
      <c r="I1012" s="259">
        <f>SUM(H1012/'Search &amp; Variables'!$E$30)</f>
        <v>5.2488888888888887</v>
      </c>
      <c r="J1012" s="259">
        <f t="shared" si="196"/>
        <v>10.497777777777777</v>
      </c>
      <c r="K1012" s="259">
        <f t="shared" si="197"/>
        <v>1.1664197530864198</v>
      </c>
      <c r="L1012" s="226">
        <f t="shared" si="198"/>
        <v>0</v>
      </c>
      <c r="M1012" s="257"/>
      <c r="N1012" s="226">
        <f>SUM(H1012*'Outside M25 '!$J$30+'Outside M25 '!$J$34+'Postcodes tariff'!L1012)</f>
        <v>400.42920969074066</v>
      </c>
      <c r="O1012" s="226">
        <f>SUM(H1012*'Outside M25 '!$K$30+'Outside M25 '!$K$34+'Postcodes tariff'!L1012)</f>
        <v>442.44722798024691</v>
      </c>
      <c r="P1012" s="226">
        <f>SUM(H1012*'Outside M25 '!$L$30+'Outside M25 '!$L$34+'Postcodes tariff'!L1012)</f>
        <v>488.9749245871605</v>
      </c>
      <c r="Q1012" s="261">
        <f>SUM(H1012*'Outside M25 '!$M$30+'Outside M25 '!$M$34+'Postcodes tariff'!L1012)</f>
        <v>531.58061270740745</v>
      </c>
      <c r="R1012" s="336"/>
      <c r="S1012" s="336"/>
    </row>
    <row r="1013" spans="1:19" s="263" customFormat="1" x14ac:dyDescent="0.25">
      <c r="A1013" s="254" t="s">
        <v>3000</v>
      </c>
      <c r="B1013" s="255"/>
      <c r="C1013" s="256" t="s">
        <v>891</v>
      </c>
      <c r="D1013" s="257">
        <v>53.915999999999997</v>
      </c>
      <c r="E1013" s="257">
        <v>-3.0259999999999998</v>
      </c>
      <c r="F1013" s="459">
        <v>1</v>
      </c>
      <c r="G1013" s="459">
        <v>1</v>
      </c>
      <c r="H1013" s="258">
        <v>238.5</v>
      </c>
      <c r="I1013" s="259">
        <f>SUM(H1013/'Search &amp; Variables'!$E$30)</f>
        <v>5.3</v>
      </c>
      <c r="J1013" s="259">
        <f t="shared" si="196"/>
        <v>10.6</v>
      </c>
      <c r="K1013" s="259">
        <f t="shared" si="197"/>
        <v>1.1777777777777778</v>
      </c>
      <c r="L1013" s="226">
        <f t="shared" si="198"/>
        <v>0</v>
      </c>
      <c r="M1013" s="257"/>
      <c r="N1013" s="226">
        <f>SUM(H1013*'Outside M25 '!$J$30+'Outside M25 '!$J$34+'Postcodes tariff'!L1013)</f>
        <v>404.04231529487174</v>
      </c>
      <c r="O1013" s="226">
        <f>SUM(H1013*'Outside M25 '!$K$30+'Outside M25 '!$K$34+'Postcodes tariff'!L1013)</f>
        <v>446.45158157264956</v>
      </c>
      <c r="P1013" s="226">
        <f>SUM(H1013*'Outside M25 '!$L$30+'Outside M25 '!$L$34+'Postcodes tariff'!L1013)</f>
        <v>493.40708348376069</v>
      </c>
      <c r="Q1013" s="261">
        <f>SUM(H1013*'Outside M25 '!$M$30+'Outside M25 '!$M$34+'Postcodes tariff'!L1013)</f>
        <v>536.41278079487188</v>
      </c>
      <c r="R1013" s="336"/>
      <c r="S1013" s="336"/>
    </row>
    <row r="1014" spans="1:19" s="263" customFormat="1" x14ac:dyDescent="0.25">
      <c r="A1014" s="254" t="s">
        <v>3000</v>
      </c>
      <c r="B1014" s="255"/>
      <c r="C1014" s="256" t="s">
        <v>892</v>
      </c>
      <c r="D1014" s="256">
        <v>53.755768000000003</v>
      </c>
      <c r="E1014" s="256">
        <v>-2.9898120000000001</v>
      </c>
      <c r="F1014" s="460">
        <v>1</v>
      </c>
      <c r="G1014" s="460">
        <v>1</v>
      </c>
      <c r="H1014" s="264">
        <v>238.1</v>
      </c>
      <c r="I1014" s="265">
        <f>SUM(H1014/'Search &amp; Variables'!$E$30)</f>
        <v>5.2911111111111113</v>
      </c>
      <c r="J1014" s="265">
        <f t="shared" si="196"/>
        <v>10.582222222222223</v>
      </c>
      <c r="K1014" s="265">
        <f t="shared" si="197"/>
        <v>1.1758024691358024</v>
      </c>
      <c r="L1014" s="266">
        <f t="shared" si="198"/>
        <v>0</v>
      </c>
      <c r="M1014" s="256"/>
      <c r="N1014" s="266">
        <f>SUM(H1014*'Outside M25 '!$J$30+'Outside M25 '!$J$34+'Postcodes tariff'!L1014)</f>
        <v>403.41394910284896</v>
      </c>
      <c r="O1014" s="266">
        <f>SUM(H1014*'Outside M25 '!$K$30+'Outside M25 '!$K$34+'Postcodes tariff'!L1014)</f>
        <v>445.75517225223172</v>
      </c>
      <c r="P1014" s="266">
        <f>SUM(H1014*'Outside M25 '!$L$30+'Outside M25 '!$L$34+'Postcodes tariff'!L1014)</f>
        <v>492.63627324087372</v>
      </c>
      <c r="Q1014" s="268">
        <f>SUM(H1014*'Outside M25 '!$M$30+'Outside M25 '!$M$34+'Postcodes tariff'!L1014)</f>
        <v>535.57240373618242</v>
      </c>
      <c r="R1014" s="336"/>
      <c r="S1014" s="336"/>
    </row>
    <row r="1015" spans="1:19" s="263" customFormat="1" x14ac:dyDescent="0.25">
      <c r="A1015" s="254"/>
      <c r="B1015" s="255"/>
      <c r="C1015" s="256"/>
      <c r="D1015" s="256"/>
      <c r="E1015" s="256"/>
      <c r="F1015" s="460"/>
      <c r="G1015" s="460"/>
      <c r="H1015" s="264"/>
      <c r="I1015" s="265"/>
      <c r="J1015" s="265"/>
      <c r="K1015" s="265"/>
      <c r="L1015" s="266"/>
      <c r="M1015" s="256"/>
      <c r="N1015" s="266"/>
      <c r="O1015" s="266"/>
      <c r="P1015" s="266"/>
      <c r="Q1015" s="268"/>
      <c r="R1015" s="336"/>
      <c r="S1015" s="336"/>
    </row>
    <row r="1016" spans="1:19" s="243" customFormat="1" ht="16.5" thickBot="1" x14ac:dyDescent="0.3">
      <c r="A1016" s="269" t="s">
        <v>3001</v>
      </c>
      <c r="B1016" s="270"/>
      <c r="C1016" s="270"/>
      <c r="D1016" s="270"/>
      <c r="E1016" s="270"/>
      <c r="F1016" s="461"/>
      <c r="G1016" s="461"/>
      <c r="H1016" s="271">
        <f>AVERAGE(H1007:H1015)</f>
        <v>237.27499999999998</v>
      </c>
      <c r="I1016" s="271">
        <f>AVERAGE(I1007:I1015)</f>
        <v>5.2727777777777787</v>
      </c>
      <c r="J1016" s="271">
        <f>AVERAGE(J1007:J1015)</f>
        <v>10.545555555555557</v>
      </c>
      <c r="K1016" s="271">
        <f>AVERAGE(K1007:K1015)</f>
        <v>1.1717283950617283</v>
      </c>
      <c r="L1016" s="272"/>
      <c r="M1016" s="270"/>
      <c r="N1016" s="274">
        <f>AVERAGE(N1007:N1015)</f>
        <v>402.11794383180188</v>
      </c>
      <c r="O1016" s="274">
        <f>AVERAGE(O1007:O1015)</f>
        <v>444.31882802886992</v>
      </c>
      <c r="P1016" s="274">
        <f>AVERAGE(P1007:P1015)</f>
        <v>491.0464771149193</v>
      </c>
      <c r="Q1016" s="275">
        <f>AVERAGE(Q1007:Q1015)</f>
        <v>533.83912605263538</v>
      </c>
      <c r="R1016" s="330"/>
      <c r="S1016" s="330"/>
    </row>
    <row r="1017" spans="1:19" s="263" customFormat="1" ht="16.5" thickBot="1" x14ac:dyDescent="0.3">
      <c r="F1017" s="462"/>
      <c r="G1017" s="462"/>
      <c r="H1017" s="276"/>
      <c r="I1017" s="277"/>
      <c r="J1017" s="277"/>
      <c r="K1017" s="277"/>
      <c r="L1017" s="262"/>
      <c r="N1017" s="262"/>
      <c r="O1017" s="262"/>
      <c r="P1017" s="262"/>
      <c r="Q1017" s="262"/>
      <c r="R1017" s="336"/>
      <c r="S1017" s="336"/>
    </row>
    <row r="1018" spans="1:19" s="263" customFormat="1" x14ac:dyDescent="0.25">
      <c r="A1018" s="246" t="s">
        <v>2986</v>
      </c>
      <c r="B1018" s="247"/>
      <c r="C1018" s="247" t="s">
        <v>893</v>
      </c>
      <c r="D1018" s="247">
        <v>55.860728000000002</v>
      </c>
      <c r="E1018" s="247">
        <v>-4.2507919999999997</v>
      </c>
      <c r="F1018" s="458">
        <v>1</v>
      </c>
      <c r="G1018" s="458">
        <v>1</v>
      </c>
      <c r="H1018" s="248">
        <v>400.6</v>
      </c>
      <c r="I1018" s="249">
        <f>SUM(H1018/'Search &amp; Variables'!$E$30)</f>
        <v>8.9022222222222229</v>
      </c>
      <c r="J1018" s="249">
        <f t="shared" ref="J1018:J1019" si="199">SUM(I1018*2)</f>
        <v>17.804444444444446</v>
      </c>
      <c r="K1018" s="249">
        <f t="shared" ref="K1018:K1019" si="200">SUM(J1018/9)</f>
        <v>1.9782716049382718</v>
      </c>
      <c r="L1018" s="252">
        <f t="shared" ref="L1018:L1019" si="201">IF(J1018 &gt; 14,120,0)</f>
        <v>120</v>
      </c>
      <c r="M1018" s="247"/>
      <c r="N1018" s="252">
        <f>SUM(H1018*'Outside M25 '!$J$30+'Outside M25 '!$J$34+'Postcodes tariff'!L1018)</f>
        <v>778.68771461210827</v>
      </c>
      <c r="O1018" s="252">
        <f>SUM(H1018*'Outside M25 '!$K$30+'Outside M25 '!$K$34+'Postcodes tariff'!L1018)</f>
        <v>848.67145867198485</v>
      </c>
      <c r="P1018" s="252">
        <f>SUM(H1018*'Outside M25 '!$L$30+'Outside M25 '!$L$34+'Postcodes tariff'!L1018)</f>
        <v>925.77793441371341</v>
      </c>
      <c r="Q1018" s="253">
        <f>SUM(H1018*'Outside M25 '!$M$30+'Outside M25 '!$M$34+'Postcodes tariff'!L1018)</f>
        <v>996.97558382877514</v>
      </c>
      <c r="R1018" s="336"/>
      <c r="S1018" s="336"/>
    </row>
    <row r="1019" spans="1:19" s="263" customFormat="1" x14ac:dyDescent="0.25">
      <c r="A1019" s="254" t="s">
        <v>2986</v>
      </c>
      <c r="B1019" s="255"/>
      <c r="C1019" s="256" t="s">
        <v>894</v>
      </c>
      <c r="D1019" s="257">
        <v>55.875425999999997</v>
      </c>
      <c r="E1019" s="257">
        <v>-4.2862600000000004</v>
      </c>
      <c r="F1019" s="459">
        <v>1</v>
      </c>
      <c r="G1019" s="459">
        <v>1</v>
      </c>
      <c r="H1019" s="258">
        <v>403.8</v>
      </c>
      <c r="I1019" s="259">
        <f>SUM(H1019/'Search &amp; Variables'!$E$30)</f>
        <v>8.9733333333333327</v>
      </c>
      <c r="J1019" s="259">
        <f t="shared" si="199"/>
        <v>17.946666666666665</v>
      </c>
      <c r="K1019" s="259">
        <f t="shared" si="200"/>
        <v>1.9940740740740739</v>
      </c>
      <c r="L1019" s="226">
        <f t="shared" si="201"/>
        <v>120</v>
      </c>
      <c r="M1019" s="257"/>
      <c r="N1019" s="226">
        <f>SUM(H1019*'Outside M25 '!$J$30+'Outside M25 '!$J$34+'Postcodes tariff'!L1019)</f>
        <v>783.71464414829063</v>
      </c>
      <c r="O1019" s="226">
        <f>SUM(H1019*'Outside M25 '!$K$30+'Outside M25 '!$K$34+'Postcodes tariff'!L1019)</f>
        <v>854.24273323532771</v>
      </c>
      <c r="P1019" s="226">
        <f>SUM(H1019*'Outside M25 '!$L$30+'Outside M25 '!$L$34+'Postcodes tariff'!L1019)</f>
        <v>931.94441635680926</v>
      </c>
      <c r="Q1019" s="261">
        <f>SUM(H1019*'Outside M25 '!$M$30+'Outside M25 '!$M$34+'Postcodes tariff'!L1019)</f>
        <v>1003.6986002982908</v>
      </c>
      <c r="R1019" s="336"/>
      <c r="S1019" s="336"/>
    </row>
    <row r="1020" spans="1:19" s="263" customFormat="1" x14ac:dyDescent="0.25">
      <c r="A1020" s="254" t="s">
        <v>2986</v>
      </c>
      <c r="B1020" s="255"/>
      <c r="C1020" s="256" t="s">
        <v>895</v>
      </c>
      <c r="D1020" s="257">
        <v>55.881937000000001</v>
      </c>
      <c r="E1020" s="257">
        <v>-4.3007099999999996</v>
      </c>
      <c r="F1020" s="459">
        <v>1</v>
      </c>
      <c r="G1020" s="459">
        <v>1</v>
      </c>
      <c r="H1020" s="258">
        <v>402.9</v>
      </c>
      <c r="I1020" s="259">
        <f>SUM(H1020/'Search &amp; Variables'!$E$30)</f>
        <v>8.9533333333333331</v>
      </c>
      <c r="J1020" s="259">
        <f t="shared" ref="J1020:J1066" si="202">SUM(I1020*2)</f>
        <v>17.906666666666666</v>
      </c>
      <c r="K1020" s="259">
        <f t="shared" ref="K1020:K1066" si="203">SUM(J1020/9)</f>
        <v>1.9896296296296296</v>
      </c>
      <c r="L1020" s="226">
        <f t="shared" ref="L1020:L1066" si="204">IF(J1020 &gt; 14,120,0)</f>
        <v>120</v>
      </c>
      <c r="M1020" s="257"/>
      <c r="N1020" s="226">
        <f>SUM(H1020*'Outside M25 '!$J$30+'Outside M25 '!$J$34+'Postcodes tariff'!L1020)</f>
        <v>782.30082021623923</v>
      </c>
      <c r="O1020" s="226">
        <f>SUM(H1020*'Outside M25 '!$K$30+'Outside M25 '!$K$34+'Postcodes tariff'!L1020)</f>
        <v>852.67581226438745</v>
      </c>
      <c r="P1020" s="226">
        <f>SUM(H1020*'Outside M25 '!$L$30+'Outside M25 '!$L$34+'Postcodes tariff'!L1020)</f>
        <v>930.21009331031348</v>
      </c>
      <c r="Q1020" s="261">
        <f>SUM(H1020*'Outside M25 '!$M$30+'Outside M25 '!$M$34+'Postcodes tariff'!L1020)</f>
        <v>1001.8077519162395</v>
      </c>
      <c r="R1020" s="336"/>
      <c r="S1020" s="336"/>
    </row>
    <row r="1021" spans="1:19" s="263" customFormat="1" x14ac:dyDescent="0.25">
      <c r="A1021" s="254" t="s">
        <v>2986</v>
      </c>
      <c r="B1021" s="255"/>
      <c r="C1021" s="256" t="s">
        <v>896</v>
      </c>
      <c r="D1021" s="257">
        <v>55.893999999999998</v>
      </c>
      <c r="E1021" s="257">
        <v>-4.3470000000000004</v>
      </c>
      <c r="F1021" s="459">
        <v>1</v>
      </c>
      <c r="G1021" s="459">
        <v>1</v>
      </c>
      <c r="H1021" s="258">
        <v>404.6</v>
      </c>
      <c r="I1021" s="259">
        <f>SUM(H1021/'Search &amp; Variables'!$E$30)</f>
        <v>8.9911111111111115</v>
      </c>
      <c r="J1021" s="259">
        <f t="shared" si="202"/>
        <v>17.982222222222223</v>
      </c>
      <c r="K1021" s="259">
        <f t="shared" si="203"/>
        <v>1.9980246913580249</v>
      </c>
      <c r="L1021" s="226">
        <f t="shared" si="204"/>
        <v>120</v>
      </c>
      <c r="M1021" s="257"/>
      <c r="N1021" s="226">
        <f>SUM(H1021*'Outside M25 '!$J$30+'Outside M25 '!$J$34+'Postcodes tariff'!L1021)</f>
        <v>784.97137653233619</v>
      </c>
      <c r="O1021" s="226">
        <f>SUM(H1021*'Outside M25 '!$K$30+'Outside M25 '!$K$34+'Postcodes tariff'!L1021)</f>
        <v>855.63555187616339</v>
      </c>
      <c r="P1021" s="226">
        <f>SUM(H1021*'Outside M25 '!$L$30+'Outside M25 '!$L$34+'Postcodes tariff'!L1021)</f>
        <v>933.4860368425833</v>
      </c>
      <c r="Q1021" s="261">
        <f>SUM(H1021*'Outside M25 '!$M$30+'Outside M25 '!$M$34+'Postcodes tariff'!L1021)</f>
        <v>1005.3793544156697</v>
      </c>
      <c r="R1021" s="336"/>
      <c r="S1021" s="336"/>
    </row>
    <row r="1022" spans="1:19" s="263" customFormat="1" x14ac:dyDescent="0.25">
      <c r="A1022" s="254" t="s">
        <v>2986</v>
      </c>
      <c r="B1022" s="255"/>
      <c r="C1022" s="256" t="s">
        <v>897</v>
      </c>
      <c r="D1022" s="257">
        <v>55.879865000000002</v>
      </c>
      <c r="E1022" s="257">
        <v>-4.3561990000000002</v>
      </c>
      <c r="F1022" s="459">
        <v>1</v>
      </c>
      <c r="G1022" s="459">
        <v>1</v>
      </c>
      <c r="H1022" s="258">
        <v>405.3</v>
      </c>
      <c r="I1022" s="259">
        <f>SUM(H1022/'Search &amp; Variables'!$E$30)</f>
        <v>9.0066666666666677</v>
      </c>
      <c r="J1022" s="259">
        <f t="shared" si="202"/>
        <v>18.013333333333335</v>
      </c>
      <c r="K1022" s="259">
        <f t="shared" si="203"/>
        <v>2.0014814814814819</v>
      </c>
      <c r="L1022" s="226">
        <f t="shared" si="204"/>
        <v>120</v>
      </c>
      <c r="M1022" s="257"/>
      <c r="N1022" s="226">
        <f>SUM(H1022*'Outside M25 '!$J$30+'Outside M25 '!$J$34+'Postcodes tariff'!L1022)</f>
        <v>786.07101736837603</v>
      </c>
      <c r="O1022" s="226">
        <f>SUM(H1022*'Outside M25 '!$K$30+'Outside M25 '!$K$34+'Postcodes tariff'!L1022)</f>
        <v>856.85426818689461</v>
      </c>
      <c r="P1022" s="226">
        <f>SUM(H1022*'Outside M25 '!$L$30+'Outside M25 '!$L$34+'Postcodes tariff'!L1022)</f>
        <v>934.83495476763551</v>
      </c>
      <c r="Q1022" s="261">
        <f>SUM(H1022*'Outside M25 '!$M$30+'Outside M25 '!$M$34+'Postcodes tariff'!L1022)</f>
        <v>1006.8500142683762</v>
      </c>
      <c r="R1022" s="336"/>
      <c r="S1022" s="336"/>
    </row>
    <row r="1023" spans="1:19" s="263" customFormat="1" x14ac:dyDescent="0.25">
      <c r="A1023" s="254" t="s">
        <v>2986</v>
      </c>
      <c r="B1023" s="255"/>
      <c r="C1023" s="256" t="s">
        <v>898</v>
      </c>
      <c r="D1023" s="257">
        <v>55.91</v>
      </c>
      <c r="E1023" s="257">
        <v>-4.3650000000000002</v>
      </c>
      <c r="F1023" s="459">
        <v>1</v>
      </c>
      <c r="G1023" s="459">
        <v>1</v>
      </c>
      <c r="H1023" s="258">
        <v>407</v>
      </c>
      <c r="I1023" s="259">
        <f>SUM(H1023/'Search &amp; Variables'!$E$30)</f>
        <v>9.0444444444444443</v>
      </c>
      <c r="J1023" s="259">
        <f t="shared" si="202"/>
        <v>18.088888888888889</v>
      </c>
      <c r="K1023" s="259">
        <f t="shared" si="203"/>
        <v>2.0098765432098764</v>
      </c>
      <c r="L1023" s="226">
        <f t="shared" si="204"/>
        <v>120</v>
      </c>
      <c r="M1023" s="257"/>
      <c r="N1023" s="226">
        <f>SUM(H1023*'Outside M25 '!$J$30+'Outside M25 '!$J$34+'Postcodes tariff'!L1023)</f>
        <v>788.74157368447288</v>
      </c>
      <c r="O1023" s="226">
        <f>SUM(H1023*'Outside M25 '!$K$30+'Outside M25 '!$K$34+'Postcodes tariff'!L1023)</f>
        <v>859.81400779867045</v>
      </c>
      <c r="P1023" s="226">
        <f>SUM(H1023*'Outside M25 '!$L$30+'Outside M25 '!$L$34+'Postcodes tariff'!L1023)</f>
        <v>938.1108982999051</v>
      </c>
      <c r="Q1023" s="261">
        <f>SUM(H1023*'Outside M25 '!$M$30+'Outside M25 '!$M$34+'Postcodes tariff'!L1023)</f>
        <v>1010.4216167678064</v>
      </c>
      <c r="R1023" s="336"/>
      <c r="S1023" s="336"/>
    </row>
    <row r="1024" spans="1:19" s="263" customFormat="1" x14ac:dyDescent="0.25">
      <c r="A1024" s="254" t="s">
        <v>2986</v>
      </c>
      <c r="B1024" s="255"/>
      <c r="C1024" s="256" t="s">
        <v>899</v>
      </c>
      <c r="D1024" s="257">
        <v>55.863180999999997</v>
      </c>
      <c r="E1024" s="257">
        <v>-4.2563550000000001</v>
      </c>
      <c r="F1024" s="459">
        <v>1</v>
      </c>
      <c r="G1024" s="459">
        <v>1</v>
      </c>
      <c r="H1024" s="258">
        <v>402.1</v>
      </c>
      <c r="I1024" s="259">
        <f>SUM(H1024/'Search &amp; Variables'!$E$30)</f>
        <v>8.9355555555555561</v>
      </c>
      <c r="J1024" s="259">
        <f t="shared" si="202"/>
        <v>17.871111111111112</v>
      </c>
      <c r="K1024" s="259">
        <f t="shared" si="203"/>
        <v>1.9856790123456791</v>
      </c>
      <c r="L1024" s="226">
        <f t="shared" si="204"/>
        <v>120</v>
      </c>
      <c r="M1024" s="257"/>
      <c r="N1024" s="226">
        <f>SUM(H1024*'Outside M25 '!$J$30+'Outside M25 '!$J$34+'Postcodes tariff'!L1024)</f>
        <v>781.04408783219378</v>
      </c>
      <c r="O1024" s="226">
        <f>SUM(H1024*'Outside M25 '!$K$30+'Outside M25 '!$K$34+'Postcodes tariff'!L1024)</f>
        <v>851.28299362355176</v>
      </c>
      <c r="P1024" s="226">
        <f>SUM(H1024*'Outside M25 '!$L$30+'Outside M25 '!$L$34+'Postcodes tariff'!L1024)</f>
        <v>928.66847282453955</v>
      </c>
      <c r="Q1024" s="261">
        <f>SUM(H1024*'Outside M25 '!$M$30+'Outside M25 '!$M$34+'Postcodes tariff'!L1024)</f>
        <v>1000.1269977988605</v>
      </c>
      <c r="R1024" s="336"/>
      <c r="S1024" s="336"/>
    </row>
    <row r="1025" spans="1:19" s="263" customFormat="1" x14ac:dyDescent="0.25">
      <c r="A1025" s="254" t="s">
        <v>2986</v>
      </c>
      <c r="B1025" s="255"/>
      <c r="C1025" s="256" t="s">
        <v>900</v>
      </c>
      <c r="D1025" s="257">
        <v>55.886000000000003</v>
      </c>
      <c r="E1025" s="257">
        <v>-4.282</v>
      </c>
      <c r="F1025" s="459">
        <v>1</v>
      </c>
      <c r="G1025" s="459">
        <v>1</v>
      </c>
      <c r="H1025" s="258">
        <v>402.4</v>
      </c>
      <c r="I1025" s="259">
        <f>SUM(H1025/'Search &amp; Variables'!$E$30)</f>
        <v>8.9422222222222221</v>
      </c>
      <c r="J1025" s="259">
        <f t="shared" si="202"/>
        <v>17.884444444444444</v>
      </c>
      <c r="K1025" s="259">
        <f t="shared" si="203"/>
        <v>1.9871604938271605</v>
      </c>
      <c r="L1025" s="226">
        <f t="shared" si="204"/>
        <v>120</v>
      </c>
      <c r="M1025" s="257"/>
      <c r="N1025" s="226">
        <f>SUM(H1025*'Outside M25 '!$J$30+'Outside M25 '!$J$34+'Postcodes tariff'!L1025)</f>
        <v>781.51536247621073</v>
      </c>
      <c r="O1025" s="226">
        <f>SUM(H1025*'Outside M25 '!$K$30+'Outside M25 '!$K$34+'Postcodes tariff'!L1025)</f>
        <v>851.80530061386514</v>
      </c>
      <c r="P1025" s="226">
        <f>SUM(H1025*'Outside M25 '!$L$30+'Outside M25 '!$L$34+'Postcodes tariff'!L1025)</f>
        <v>929.24658050670473</v>
      </c>
      <c r="Q1025" s="261">
        <f>SUM(H1025*'Outside M25 '!$M$30+'Outside M25 '!$M$34+'Postcodes tariff'!L1025)</f>
        <v>1000.7572805928776</v>
      </c>
      <c r="R1025" s="336"/>
      <c r="S1025" s="336"/>
    </row>
    <row r="1026" spans="1:19" s="263" customFormat="1" x14ac:dyDescent="0.25">
      <c r="A1026" s="254" t="s">
        <v>2986</v>
      </c>
      <c r="B1026" s="255"/>
      <c r="C1026" s="256" t="s">
        <v>901</v>
      </c>
      <c r="D1026" s="257">
        <v>55.881</v>
      </c>
      <c r="E1026" s="257">
        <v>-4.22</v>
      </c>
      <c r="F1026" s="459">
        <v>1</v>
      </c>
      <c r="G1026" s="459">
        <v>1</v>
      </c>
      <c r="H1026" s="258">
        <v>401.3</v>
      </c>
      <c r="I1026" s="259">
        <f>SUM(H1026/'Search &amp; Variables'!$E$30)</f>
        <v>8.9177777777777774</v>
      </c>
      <c r="J1026" s="259">
        <f t="shared" si="202"/>
        <v>17.835555555555555</v>
      </c>
      <c r="K1026" s="259">
        <f t="shared" si="203"/>
        <v>1.9817283950617284</v>
      </c>
      <c r="L1026" s="226">
        <f t="shared" si="204"/>
        <v>120</v>
      </c>
      <c r="M1026" s="257"/>
      <c r="N1026" s="226">
        <f>SUM(H1026*'Outside M25 '!$J$30+'Outside M25 '!$J$34+'Postcodes tariff'!L1026)</f>
        <v>779.78735544814811</v>
      </c>
      <c r="O1026" s="226">
        <f>SUM(H1026*'Outside M25 '!$K$30+'Outside M25 '!$K$34+'Postcodes tariff'!L1026)</f>
        <v>849.89017498271608</v>
      </c>
      <c r="P1026" s="226">
        <f>SUM(H1026*'Outside M25 '!$L$30+'Outside M25 '!$L$34+'Postcodes tariff'!L1026)</f>
        <v>927.12685233876562</v>
      </c>
      <c r="Q1026" s="261">
        <f>SUM(H1026*'Outside M25 '!$M$30+'Outside M25 '!$M$34+'Postcodes tariff'!L1026)</f>
        <v>998.44624368148163</v>
      </c>
      <c r="R1026" s="336"/>
      <c r="S1026" s="336"/>
    </row>
    <row r="1027" spans="1:19" s="263" customFormat="1" x14ac:dyDescent="0.25">
      <c r="A1027" s="254" t="s">
        <v>2986</v>
      </c>
      <c r="B1027" s="255"/>
      <c r="C1027" s="256" t="s">
        <v>902</v>
      </c>
      <c r="D1027" s="257">
        <v>55.89</v>
      </c>
      <c r="E1027" s="257">
        <v>-4.2510000000000003</v>
      </c>
      <c r="F1027" s="459">
        <v>1</v>
      </c>
      <c r="G1027" s="459">
        <v>1</v>
      </c>
      <c r="H1027" s="258">
        <v>402.4</v>
      </c>
      <c r="I1027" s="259">
        <f>SUM(H1027/'Search &amp; Variables'!$E$30)</f>
        <v>8.9422222222222221</v>
      </c>
      <c r="J1027" s="259">
        <f t="shared" si="202"/>
        <v>17.884444444444444</v>
      </c>
      <c r="K1027" s="259">
        <f t="shared" si="203"/>
        <v>1.9871604938271605</v>
      </c>
      <c r="L1027" s="226">
        <f t="shared" si="204"/>
        <v>120</v>
      </c>
      <c r="M1027" s="257"/>
      <c r="N1027" s="226">
        <f>SUM(H1027*'Outside M25 '!$J$30+'Outside M25 '!$J$34+'Postcodes tariff'!L1027)</f>
        <v>781.51536247621073</v>
      </c>
      <c r="O1027" s="226">
        <f>SUM(H1027*'Outside M25 '!$K$30+'Outside M25 '!$K$34+'Postcodes tariff'!L1027)</f>
        <v>851.80530061386514</v>
      </c>
      <c r="P1027" s="226">
        <f>SUM(H1027*'Outside M25 '!$L$30+'Outside M25 '!$L$34+'Postcodes tariff'!L1027)</f>
        <v>929.24658050670473</v>
      </c>
      <c r="Q1027" s="261">
        <f>SUM(H1027*'Outside M25 '!$M$30+'Outside M25 '!$M$34+'Postcodes tariff'!L1027)</f>
        <v>1000.7572805928776</v>
      </c>
      <c r="R1027" s="336"/>
      <c r="S1027" s="336"/>
    </row>
    <row r="1028" spans="1:19" s="263" customFormat="1" x14ac:dyDescent="0.25">
      <c r="A1028" s="254" t="s">
        <v>2986</v>
      </c>
      <c r="B1028" s="255"/>
      <c r="C1028" s="256" t="s">
        <v>903</v>
      </c>
      <c r="D1028" s="257">
        <v>55.906807999999998</v>
      </c>
      <c r="E1028" s="257">
        <v>-4.2801989999999996</v>
      </c>
      <c r="F1028" s="459">
        <v>1</v>
      </c>
      <c r="G1028" s="459">
        <v>1</v>
      </c>
      <c r="H1028" s="258">
        <v>403.9</v>
      </c>
      <c r="I1028" s="259">
        <f>SUM(H1028/'Search &amp; Variables'!$E$30)</f>
        <v>8.9755555555555553</v>
      </c>
      <c r="J1028" s="259">
        <f t="shared" si="202"/>
        <v>17.951111111111111</v>
      </c>
      <c r="K1028" s="259">
        <f t="shared" si="203"/>
        <v>1.9945679012345678</v>
      </c>
      <c r="L1028" s="226">
        <f t="shared" si="204"/>
        <v>120</v>
      </c>
      <c r="M1028" s="257"/>
      <c r="N1028" s="226">
        <f>SUM(H1028*'Outside M25 '!$J$30+'Outside M25 '!$J$34+'Postcodes tariff'!L1028)</f>
        <v>783.87173569629624</v>
      </c>
      <c r="O1028" s="226">
        <f>SUM(H1028*'Outside M25 '!$K$30+'Outside M25 '!$K$34+'Postcodes tariff'!L1028)</f>
        <v>854.41683556543205</v>
      </c>
      <c r="P1028" s="226">
        <f>SUM(H1028*'Outside M25 '!$L$30+'Outside M25 '!$L$34+'Postcodes tariff'!L1028)</f>
        <v>932.13711891753098</v>
      </c>
      <c r="Q1028" s="261">
        <f>SUM(H1028*'Outside M25 '!$M$30+'Outside M25 '!$M$34+'Postcodes tariff'!L1028)</f>
        <v>1003.9086945629631</v>
      </c>
      <c r="R1028" s="336"/>
      <c r="S1028" s="336"/>
    </row>
    <row r="1029" spans="1:19" s="263" customFormat="1" x14ac:dyDescent="0.25">
      <c r="A1029" s="254" t="s">
        <v>2986</v>
      </c>
      <c r="B1029" s="255"/>
      <c r="C1029" s="256" t="s">
        <v>904</v>
      </c>
      <c r="D1029" s="257">
        <v>55.865220000000001</v>
      </c>
      <c r="E1029" s="257">
        <v>-4.2731450000000004</v>
      </c>
      <c r="F1029" s="459">
        <v>1</v>
      </c>
      <c r="G1029" s="459">
        <v>1</v>
      </c>
      <c r="H1029" s="258">
        <v>401.9</v>
      </c>
      <c r="I1029" s="259">
        <f>SUM(H1029/'Search &amp; Variables'!$E$30)</f>
        <v>8.931111111111111</v>
      </c>
      <c r="J1029" s="259">
        <f t="shared" si="202"/>
        <v>17.862222222222222</v>
      </c>
      <c r="K1029" s="259">
        <f t="shared" si="203"/>
        <v>1.9846913580246914</v>
      </c>
      <c r="L1029" s="226">
        <f t="shared" si="204"/>
        <v>120</v>
      </c>
      <c r="M1029" s="257"/>
      <c r="N1029" s="226">
        <f>SUM(H1029*'Outside M25 '!$J$30+'Outside M25 '!$J$34+'Postcodes tariff'!L1029)</f>
        <v>780.72990473618222</v>
      </c>
      <c r="O1029" s="226">
        <f>SUM(H1029*'Outside M25 '!$K$30+'Outside M25 '!$K$34+'Postcodes tariff'!L1029)</f>
        <v>850.93478896334284</v>
      </c>
      <c r="P1029" s="226">
        <f>SUM(H1029*'Outside M25 '!$L$30+'Outside M25 '!$L$34+'Postcodes tariff'!L1029)</f>
        <v>928.28306770309598</v>
      </c>
      <c r="Q1029" s="261">
        <f>SUM(H1029*'Outside M25 '!$M$30+'Outside M25 '!$M$34+'Postcodes tariff'!L1029)</f>
        <v>999.7068092695157</v>
      </c>
      <c r="R1029" s="336"/>
      <c r="S1029" s="336"/>
    </row>
    <row r="1030" spans="1:19" s="263" customFormat="1" x14ac:dyDescent="0.25">
      <c r="A1030" s="254" t="s">
        <v>2986</v>
      </c>
      <c r="B1030" s="255"/>
      <c r="C1030" s="256" t="s">
        <v>905</v>
      </c>
      <c r="D1030" s="257">
        <v>55.856999999999999</v>
      </c>
      <c r="E1030" s="257">
        <v>-4.2080000000000002</v>
      </c>
      <c r="F1030" s="459">
        <v>1</v>
      </c>
      <c r="G1030" s="459">
        <v>1</v>
      </c>
      <c r="H1030" s="258">
        <v>397.7</v>
      </c>
      <c r="I1030" s="259">
        <f>SUM(H1030/'Search &amp; Variables'!$E$30)</f>
        <v>8.8377777777777773</v>
      </c>
      <c r="J1030" s="259">
        <f t="shared" si="202"/>
        <v>17.675555555555555</v>
      </c>
      <c r="K1030" s="259">
        <f t="shared" si="203"/>
        <v>1.9639506172839505</v>
      </c>
      <c r="L1030" s="226">
        <f t="shared" si="204"/>
        <v>120</v>
      </c>
      <c r="M1030" s="257"/>
      <c r="N1030" s="226">
        <f>SUM(H1030*'Outside M25 '!$J$30+'Outside M25 '!$J$34+'Postcodes tariff'!L1030)</f>
        <v>774.13205971994296</v>
      </c>
      <c r="O1030" s="226">
        <f>SUM(H1030*'Outside M25 '!$K$30+'Outside M25 '!$K$34+'Postcodes tariff'!L1030)</f>
        <v>843.62249109895538</v>
      </c>
      <c r="P1030" s="226">
        <f>SUM(H1030*'Outside M25 '!$L$30+'Outside M25 '!$L$34+'Postcodes tariff'!L1030)</f>
        <v>920.18956015278263</v>
      </c>
      <c r="Q1030" s="261">
        <f>SUM(H1030*'Outside M25 '!$M$30+'Outside M25 '!$M$34+'Postcodes tariff'!L1030)</f>
        <v>990.88285015327642</v>
      </c>
      <c r="R1030" s="336"/>
      <c r="S1030" s="336"/>
    </row>
    <row r="1031" spans="1:19" s="263" customFormat="1" x14ac:dyDescent="0.25">
      <c r="A1031" s="254" t="s">
        <v>2986</v>
      </c>
      <c r="B1031" s="255" t="s">
        <v>3458</v>
      </c>
      <c r="C1031" s="256" t="s">
        <v>906</v>
      </c>
      <c r="D1031" s="257">
        <v>55.845503000000001</v>
      </c>
      <c r="E1031" s="257">
        <v>-4.1688960000000002</v>
      </c>
      <c r="F1031" s="459">
        <v>1</v>
      </c>
      <c r="G1031" s="459">
        <v>1</v>
      </c>
      <c r="H1031" s="258">
        <v>395</v>
      </c>
      <c r="I1031" s="259">
        <f>SUM(H1031/'Search &amp; Variables'!$E$30)</f>
        <v>8.7777777777777786</v>
      </c>
      <c r="J1031" s="259">
        <f t="shared" si="202"/>
        <v>17.555555555555557</v>
      </c>
      <c r="K1031" s="259">
        <f t="shared" si="203"/>
        <v>1.9506172839506175</v>
      </c>
      <c r="L1031" s="226">
        <f t="shared" si="204"/>
        <v>120</v>
      </c>
      <c r="M1031" s="257"/>
      <c r="N1031" s="226">
        <f>SUM(H1031*'Outside M25 '!$J$30+'Outside M25 '!$J$34+'Postcodes tariff'!L1031)</f>
        <v>769.8905879237891</v>
      </c>
      <c r="O1031" s="226">
        <f>SUM(H1031*'Outside M25 '!$K$30+'Outside M25 '!$K$34+'Postcodes tariff'!L1031)</f>
        <v>838.92172818613483</v>
      </c>
      <c r="P1031" s="226">
        <f>SUM(H1031*'Outside M25 '!$L$30+'Outside M25 '!$L$34+'Postcodes tariff'!L1031)</f>
        <v>914.98659101329542</v>
      </c>
      <c r="Q1031" s="261">
        <f>SUM(H1031*'Outside M25 '!$M$30+'Outside M25 '!$M$34+'Postcodes tariff'!L1031)</f>
        <v>985.21030500712266</v>
      </c>
      <c r="R1031" s="336"/>
      <c r="S1031" s="336"/>
    </row>
    <row r="1032" spans="1:19" s="263" customFormat="1" x14ac:dyDescent="0.25">
      <c r="A1032" s="254" t="s">
        <v>2986</v>
      </c>
      <c r="B1032" s="255"/>
      <c r="C1032" s="256" t="s">
        <v>907</v>
      </c>
      <c r="D1032" s="257">
        <v>55.876657999999999</v>
      </c>
      <c r="E1032" s="257">
        <v>-4.1607820000000002</v>
      </c>
      <c r="F1032" s="459">
        <v>1</v>
      </c>
      <c r="G1032" s="459">
        <v>1</v>
      </c>
      <c r="H1032" s="258">
        <v>397.1</v>
      </c>
      <c r="I1032" s="259">
        <f>SUM(H1032/'Search &amp; Variables'!$E$30)</f>
        <v>8.8244444444444454</v>
      </c>
      <c r="J1032" s="259">
        <f t="shared" si="202"/>
        <v>17.648888888888891</v>
      </c>
      <c r="K1032" s="259">
        <f t="shared" si="203"/>
        <v>1.9609876543209879</v>
      </c>
      <c r="L1032" s="226">
        <f t="shared" si="204"/>
        <v>120</v>
      </c>
      <c r="M1032" s="257"/>
      <c r="N1032" s="226">
        <f>SUM(H1032*'Outside M25 '!$J$30+'Outside M25 '!$J$34+'Postcodes tariff'!L1032)</f>
        <v>773.18951043190884</v>
      </c>
      <c r="O1032" s="226">
        <f>SUM(H1032*'Outside M25 '!$K$30+'Outside M25 '!$K$34+'Postcodes tariff'!L1032)</f>
        <v>842.57787711832862</v>
      </c>
      <c r="P1032" s="226">
        <f>SUM(H1032*'Outside M25 '!$L$30+'Outside M25 '!$L$34+'Postcodes tariff'!L1032)</f>
        <v>919.03334478845215</v>
      </c>
      <c r="Q1032" s="261">
        <f>SUM(H1032*'Outside M25 '!$M$30+'Outside M25 '!$M$34+'Postcodes tariff'!L1032)</f>
        <v>989.62228456524235</v>
      </c>
      <c r="R1032" s="336"/>
      <c r="S1032" s="336"/>
    </row>
    <row r="1033" spans="1:19" s="263" customFormat="1" x14ac:dyDescent="0.25">
      <c r="A1033" s="254" t="s">
        <v>2986</v>
      </c>
      <c r="B1033" s="255"/>
      <c r="C1033" s="256" t="s">
        <v>908</v>
      </c>
      <c r="D1033" s="257">
        <v>55.868760000000002</v>
      </c>
      <c r="E1033" s="257">
        <v>-4.1154229999999998</v>
      </c>
      <c r="F1033" s="459">
        <v>1</v>
      </c>
      <c r="G1033" s="459">
        <v>1</v>
      </c>
      <c r="H1033" s="258">
        <v>396.2</v>
      </c>
      <c r="I1033" s="259">
        <f>SUM(H1033/'Search &amp; Variables'!$E$30)</f>
        <v>8.8044444444444441</v>
      </c>
      <c r="J1033" s="259">
        <f t="shared" si="202"/>
        <v>17.608888888888888</v>
      </c>
      <c r="K1033" s="259">
        <f t="shared" si="203"/>
        <v>1.9565432098765432</v>
      </c>
      <c r="L1033" s="226">
        <f t="shared" si="204"/>
        <v>120</v>
      </c>
      <c r="M1033" s="257"/>
      <c r="N1033" s="226">
        <f>SUM(H1033*'Outside M25 '!$J$30+'Outside M25 '!$J$34+'Postcodes tariff'!L1033)</f>
        <v>771.77568649985744</v>
      </c>
      <c r="O1033" s="226">
        <f>SUM(H1033*'Outside M25 '!$K$30+'Outside M25 '!$K$34+'Postcodes tariff'!L1033)</f>
        <v>841.01095614738836</v>
      </c>
      <c r="P1033" s="226">
        <f>SUM(H1033*'Outside M25 '!$L$30+'Outside M25 '!$L$34+'Postcodes tariff'!L1033)</f>
        <v>917.29902174195638</v>
      </c>
      <c r="Q1033" s="261">
        <f>SUM(H1033*'Outside M25 '!$M$30+'Outside M25 '!$M$34+'Postcodes tariff'!L1033)</f>
        <v>987.73143618319102</v>
      </c>
      <c r="R1033" s="336"/>
      <c r="S1033" s="336"/>
    </row>
    <row r="1034" spans="1:19" s="263" customFormat="1" x14ac:dyDescent="0.25">
      <c r="A1034" s="254" t="s">
        <v>2986</v>
      </c>
      <c r="B1034" s="255"/>
      <c r="C1034" s="256" t="s">
        <v>909</v>
      </c>
      <c r="D1034" s="257">
        <v>55.866838000000001</v>
      </c>
      <c r="E1034" s="257">
        <v>-4.2561460000000002</v>
      </c>
      <c r="F1034" s="459">
        <v>1</v>
      </c>
      <c r="G1034" s="459">
        <v>1</v>
      </c>
      <c r="H1034" s="258">
        <v>400.4</v>
      </c>
      <c r="I1034" s="259">
        <f>SUM(H1034/'Search &amp; Variables'!$E$30)</f>
        <v>8.8977777777777778</v>
      </c>
      <c r="J1034" s="259">
        <f t="shared" si="202"/>
        <v>17.795555555555556</v>
      </c>
      <c r="K1034" s="259">
        <f t="shared" si="203"/>
        <v>1.9772839506172839</v>
      </c>
      <c r="L1034" s="226">
        <f t="shared" si="204"/>
        <v>120</v>
      </c>
      <c r="M1034" s="257"/>
      <c r="N1034" s="226">
        <f>SUM(H1034*'Outside M25 '!$J$30+'Outside M25 '!$J$34+'Postcodes tariff'!L1034)</f>
        <v>778.37353151609682</v>
      </c>
      <c r="O1034" s="226">
        <f>SUM(H1034*'Outside M25 '!$K$30+'Outside M25 '!$K$34+'Postcodes tariff'!L1034)</f>
        <v>848.32325401177582</v>
      </c>
      <c r="P1034" s="226">
        <f>SUM(H1034*'Outside M25 '!$L$30+'Outside M25 '!$L$34+'Postcodes tariff'!L1034)</f>
        <v>925.39252929226973</v>
      </c>
      <c r="Q1034" s="261">
        <f>SUM(H1034*'Outside M25 '!$M$30+'Outside M25 '!$M$34+'Postcodes tariff'!L1034)</f>
        <v>996.5553952994303</v>
      </c>
      <c r="R1034" s="336"/>
      <c r="S1034" s="336"/>
    </row>
    <row r="1035" spans="1:19" s="263" customFormat="1" x14ac:dyDescent="0.25">
      <c r="A1035" s="254" t="s">
        <v>2986</v>
      </c>
      <c r="B1035" s="255"/>
      <c r="C1035" s="256" t="s">
        <v>910</v>
      </c>
      <c r="D1035" s="257">
        <v>55.847999999999999</v>
      </c>
      <c r="E1035" s="257">
        <v>-4.2220000000000004</v>
      </c>
      <c r="F1035" s="459">
        <v>1</v>
      </c>
      <c r="G1035" s="459">
        <v>1</v>
      </c>
      <c r="H1035" s="258">
        <v>397.4</v>
      </c>
      <c r="I1035" s="259">
        <f>SUM(H1035/'Search &amp; Variables'!$E$30)</f>
        <v>8.8311111111111114</v>
      </c>
      <c r="J1035" s="259">
        <f t="shared" si="202"/>
        <v>17.662222222222223</v>
      </c>
      <c r="K1035" s="259">
        <f t="shared" si="203"/>
        <v>1.9624691358024693</v>
      </c>
      <c r="L1035" s="226">
        <f t="shared" si="204"/>
        <v>120</v>
      </c>
      <c r="M1035" s="257"/>
      <c r="N1035" s="226">
        <f>SUM(H1035*'Outside M25 '!$J$30+'Outside M25 '!$J$34+'Postcodes tariff'!L1035)</f>
        <v>773.6607850759259</v>
      </c>
      <c r="O1035" s="226">
        <f>SUM(H1035*'Outside M25 '!$K$30+'Outside M25 '!$K$34+'Postcodes tariff'!L1035)</f>
        <v>843.10018410864188</v>
      </c>
      <c r="P1035" s="226">
        <f>SUM(H1035*'Outside M25 '!$L$30+'Outside M25 '!$L$34+'Postcodes tariff'!L1035)</f>
        <v>919.61145247061734</v>
      </c>
      <c r="Q1035" s="261">
        <f>SUM(H1035*'Outside M25 '!$M$30+'Outside M25 '!$M$34+'Postcodes tariff'!L1035)</f>
        <v>990.25256735925939</v>
      </c>
      <c r="R1035" s="336"/>
      <c r="S1035" s="336"/>
    </row>
    <row r="1036" spans="1:19" s="263" customFormat="1" x14ac:dyDescent="0.25">
      <c r="A1036" s="254" t="s">
        <v>2986</v>
      </c>
      <c r="B1036" s="255"/>
      <c r="C1036" s="256" t="s">
        <v>911</v>
      </c>
      <c r="D1036" s="257">
        <v>55.838000000000001</v>
      </c>
      <c r="E1036" s="257">
        <v>-4.282</v>
      </c>
      <c r="F1036" s="459">
        <v>1</v>
      </c>
      <c r="G1036" s="459">
        <v>1</v>
      </c>
      <c r="H1036" s="258">
        <v>405.1</v>
      </c>
      <c r="I1036" s="259">
        <f>SUM(H1036/'Search &amp; Variables'!$E$30)</f>
        <v>9.0022222222222226</v>
      </c>
      <c r="J1036" s="259">
        <f t="shared" si="202"/>
        <v>18.004444444444445</v>
      </c>
      <c r="K1036" s="259">
        <f t="shared" si="203"/>
        <v>2.000493827160494</v>
      </c>
      <c r="L1036" s="226">
        <f t="shared" si="204"/>
        <v>120</v>
      </c>
      <c r="M1036" s="257"/>
      <c r="N1036" s="226">
        <f>SUM(H1036*'Outside M25 '!$J$30+'Outside M25 '!$J$34+'Postcodes tariff'!L1036)</f>
        <v>785.7568342723647</v>
      </c>
      <c r="O1036" s="226">
        <f>SUM(H1036*'Outside M25 '!$K$30+'Outside M25 '!$K$34+'Postcodes tariff'!L1036)</f>
        <v>856.50606352668569</v>
      </c>
      <c r="P1036" s="226">
        <f>SUM(H1036*'Outside M25 '!$L$30+'Outside M25 '!$L$34+'Postcodes tariff'!L1036)</f>
        <v>934.44954964619194</v>
      </c>
      <c r="Q1036" s="261">
        <f>SUM(H1036*'Outside M25 '!$M$30+'Outside M25 '!$M$34+'Postcodes tariff'!L1036)</f>
        <v>1006.4298257390316</v>
      </c>
      <c r="R1036" s="336"/>
      <c r="S1036" s="336"/>
    </row>
    <row r="1037" spans="1:19" s="263" customFormat="1" x14ac:dyDescent="0.25">
      <c r="A1037" s="254" t="s">
        <v>2986</v>
      </c>
      <c r="B1037" s="255"/>
      <c r="C1037" s="256" t="s">
        <v>912</v>
      </c>
      <c r="D1037" s="257">
        <v>55.833008999999997</v>
      </c>
      <c r="E1037" s="257">
        <v>-4.253158</v>
      </c>
      <c r="F1037" s="459">
        <v>1</v>
      </c>
      <c r="G1037" s="459">
        <v>1</v>
      </c>
      <c r="H1037" s="258">
        <v>399</v>
      </c>
      <c r="I1037" s="259">
        <f>SUM(H1037/'Search &amp; Variables'!$E$30)</f>
        <v>8.8666666666666671</v>
      </c>
      <c r="J1037" s="259">
        <f t="shared" si="202"/>
        <v>17.733333333333334</v>
      </c>
      <c r="K1037" s="259">
        <f t="shared" si="203"/>
        <v>1.9703703703703705</v>
      </c>
      <c r="L1037" s="226">
        <f t="shared" si="204"/>
        <v>120</v>
      </c>
      <c r="M1037" s="257"/>
      <c r="N1037" s="226">
        <f>SUM(H1037*'Outside M25 '!$J$30+'Outside M25 '!$J$34+'Postcodes tariff'!L1037)</f>
        <v>776.17424984401703</v>
      </c>
      <c r="O1037" s="226">
        <f>SUM(H1037*'Outside M25 '!$K$30+'Outside M25 '!$K$34+'Postcodes tariff'!L1037)</f>
        <v>845.88582139031337</v>
      </c>
      <c r="P1037" s="226">
        <f>SUM(H1037*'Outside M25 '!$L$30+'Outside M25 '!$L$34+'Postcodes tariff'!L1037)</f>
        <v>922.69469344216532</v>
      </c>
      <c r="Q1037" s="261">
        <f>SUM(H1037*'Outside M25 '!$M$30+'Outside M25 '!$M$34+'Postcodes tariff'!L1037)</f>
        <v>993.61407559401721</v>
      </c>
      <c r="R1037" s="336"/>
      <c r="S1037" s="336"/>
    </row>
    <row r="1038" spans="1:19" s="263" customFormat="1" x14ac:dyDescent="0.25">
      <c r="A1038" s="254" t="s">
        <v>2986</v>
      </c>
      <c r="B1038" s="255"/>
      <c r="C1038" s="256" t="s">
        <v>913</v>
      </c>
      <c r="D1038" s="257">
        <v>55.817999999999998</v>
      </c>
      <c r="E1038" s="257">
        <v>-4.29</v>
      </c>
      <c r="F1038" s="459">
        <v>1</v>
      </c>
      <c r="G1038" s="459">
        <v>1</v>
      </c>
      <c r="H1038" s="258">
        <v>407.3</v>
      </c>
      <c r="I1038" s="259">
        <f>SUM(H1038/'Search &amp; Variables'!$E$30)</f>
        <v>9.051111111111112</v>
      </c>
      <c r="J1038" s="259">
        <f t="shared" si="202"/>
        <v>18.102222222222224</v>
      </c>
      <c r="K1038" s="259">
        <f t="shared" si="203"/>
        <v>2.0113580246913583</v>
      </c>
      <c r="L1038" s="226">
        <f t="shared" si="204"/>
        <v>120</v>
      </c>
      <c r="M1038" s="257"/>
      <c r="N1038" s="226">
        <f>SUM(H1038*'Outside M25 '!$J$30+'Outside M25 '!$J$34+'Postcodes tariff'!L1038)</f>
        <v>789.21284832849005</v>
      </c>
      <c r="O1038" s="226">
        <f>SUM(H1038*'Outside M25 '!$K$30+'Outside M25 '!$K$34+'Postcodes tariff'!L1038)</f>
        <v>860.33631478898383</v>
      </c>
      <c r="P1038" s="226">
        <f>SUM(H1038*'Outside M25 '!$L$30+'Outside M25 '!$L$34+'Postcodes tariff'!L1038)</f>
        <v>938.6890059820704</v>
      </c>
      <c r="Q1038" s="261">
        <f>SUM(H1038*'Outside M25 '!$M$30+'Outside M25 '!$M$34+'Postcodes tariff'!L1038)</f>
        <v>1011.0518995618236</v>
      </c>
      <c r="R1038" s="336"/>
      <c r="S1038" s="336"/>
    </row>
    <row r="1039" spans="1:19" s="263" customFormat="1" x14ac:dyDescent="0.25">
      <c r="A1039" s="254" t="s">
        <v>2986</v>
      </c>
      <c r="B1039" s="255"/>
      <c r="C1039" s="256" t="s">
        <v>914</v>
      </c>
      <c r="D1039" s="257">
        <v>55.814</v>
      </c>
      <c r="E1039" s="257">
        <v>-4.2549999999999999</v>
      </c>
      <c r="F1039" s="459">
        <v>1</v>
      </c>
      <c r="G1039" s="459">
        <v>1</v>
      </c>
      <c r="H1039" s="258">
        <v>399.6</v>
      </c>
      <c r="I1039" s="259">
        <f>SUM(H1039/'Search &amp; Variables'!$E$30)</f>
        <v>8.8800000000000008</v>
      </c>
      <c r="J1039" s="259">
        <f t="shared" si="202"/>
        <v>17.760000000000002</v>
      </c>
      <c r="K1039" s="259">
        <f t="shared" si="203"/>
        <v>1.9733333333333336</v>
      </c>
      <c r="L1039" s="226">
        <f t="shared" si="204"/>
        <v>120</v>
      </c>
      <c r="M1039" s="257"/>
      <c r="N1039" s="226">
        <f>SUM(H1039*'Outside M25 '!$J$30+'Outside M25 '!$J$34+'Postcodes tariff'!L1039)</f>
        <v>777.11679913205126</v>
      </c>
      <c r="O1039" s="226">
        <f>SUM(H1039*'Outside M25 '!$K$30+'Outside M25 '!$K$34+'Postcodes tariff'!L1039)</f>
        <v>846.93043537094024</v>
      </c>
      <c r="P1039" s="226">
        <f>SUM(H1039*'Outside M25 '!$L$30+'Outside M25 '!$L$34+'Postcodes tariff'!L1039)</f>
        <v>923.85090880649591</v>
      </c>
      <c r="Q1039" s="261">
        <f>SUM(H1039*'Outside M25 '!$M$30+'Outside M25 '!$M$34+'Postcodes tariff'!L1039)</f>
        <v>994.8746411820515</v>
      </c>
      <c r="R1039" s="336"/>
      <c r="S1039" s="336"/>
    </row>
    <row r="1040" spans="1:19" s="263" customFormat="1" x14ac:dyDescent="0.25">
      <c r="A1040" s="254" t="s">
        <v>2986</v>
      </c>
      <c r="B1040" s="255"/>
      <c r="C1040" s="256" t="s">
        <v>915</v>
      </c>
      <c r="D1040" s="257">
        <v>55.805</v>
      </c>
      <c r="E1040" s="257">
        <v>-4.2309999999999999</v>
      </c>
      <c r="F1040" s="459">
        <v>1</v>
      </c>
      <c r="G1040" s="459">
        <v>1</v>
      </c>
      <c r="H1040" s="258">
        <v>400.4</v>
      </c>
      <c r="I1040" s="259">
        <f>SUM(H1040/'Search &amp; Variables'!$E$30)</f>
        <v>8.8977777777777778</v>
      </c>
      <c r="J1040" s="259">
        <f t="shared" si="202"/>
        <v>17.795555555555556</v>
      </c>
      <c r="K1040" s="259">
        <f t="shared" si="203"/>
        <v>1.9772839506172839</v>
      </c>
      <c r="L1040" s="226">
        <f t="shared" si="204"/>
        <v>120</v>
      </c>
      <c r="M1040" s="257"/>
      <c r="N1040" s="226">
        <f>SUM(H1040*'Outside M25 '!$J$30+'Outside M25 '!$J$34+'Postcodes tariff'!L1040)</f>
        <v>778.37353151609682</v>
      </c>
      <c r="O1040" s="226">
        <f>SUM(H1040*'Outside M25 '!$K$30+'Outside M25 '!$K$34+'Postcodes tariff'!L1040)</f>
        <v>848.32325401177582</v>
      </c>
      <c r="P1040" s="226">
        <f>SUM(H1040*'Outside M25 '!$L$30+'Outside M25 '!$L$34+'Postcodes tariff'!L1040)</f>
        <v>925.39252929226973</v>
      </c>
      <c r="Q1040" s="261">
        <f>SUM(H1040*'Outside M25 '!$M$30+'Outside M25 '!$M$34+'Postcodes tariff'!L1040)</f>
        <v>996.5553952994303</v>
      </c>
      <c r="R1040" s="336"/>
      <c r="S1040" s="336"/>
    </row>
    <row r="1041" spans="1:19" s="263" customFormat="1" x14ac:dyDescent="0.25">
      <c r="A1041" s="254" t="s">
        <v>2986</v>
      </c>
      <c r="B1041" s="255"/>
      <c r="C1041" s="256" t="s">
        <v>916</v>
      </c>
      <c r="D1041" s="257">
        <v>55.804000000000002</v>
      </c>
      <c r="E1041" s="257">
        <v>-4.3070000000000004</v>
      </c>
      <c r="F1041" s="459">
        <v>1</v>
      </c>
      <c r="G1041" s="459">
        <v>1</v>
      </c>
      <c r="H1041" s="258">
        <v>408.4</v>
      </c>
      <c r="I1041" s="259">
        <f>SUM(H1041/'Search &amp; Variables'!$E$30)</f>
        <v>9.0755555555555549</v>
      </c>
      <c r="J1041" s="259">
        <f t="shared" si="202"/>
        <v>18.15111111111111</v>
      </c>
      <c r="K1041" s="259">
        <f t="shared" si="203"/>
        <v>2.01679012345679</v>
      </c>
      <c r="L1041" s="226">
        <f t="shared" si="204"/>
        <v>120</v>
      </c>
      <c r="M1041" s="257"/>
      <c r="N1041" s="226">
        <f>SUM(H1041*'Outside M25 '!$J$30+'Outside M25 '!$J$34+'Postcodes tariff'!L1041)</f>
        <v>790.94085535655267</v>
      </c>
      <c r="O1041" s="226">
        <f>SUM(H1041*'Outside M25 '!$K$30+'Outside M25 '!$K$34+'Postcodes tariff'!L1041)</f>
        <v>862.25144042013289</v>
      </c>
      <c r="P1041" s="226">
        <f>SUM(H1041*'Outside M25 '!$L$30+'Outside M25 '!$L$34+'Postcodes tariff'!L1041)</f>
        <v>940.80873415000963</v>
      </c>
      <c r="Q1041" s="261">
        <f>SUM(H1041*'Outside M25 '!$M$30+'Outside M25 '!$M$34+'Postcodes tariff'!L1041)</f>
        <v>1013.3629364732194</v>
      </c>
      <c r="R1041" s="336"/>
      <c r="S1041" s="336"/>
    </row>
    <row r="1042" spans="1:19" s="263" customFormat="1" x14ac:dyDescent="0.25">
      <c r="A1042" s="254" t="s">
        <v>2986</v>
      </c>
      <c r="B1042" s="255"/>
      <c r="C1042" s="256" t="s">
        <v>917</v>
      </c>
      <c r="D1042" s="257">
        <v>55.847999999999999</v>
      </c>
      <c r="E1042" s="257">
        <v>-4.2519999999999998</v>
      </c>
      <c r="F1042" s="459">
        <v>1</v>
      </c>
      <c r="G1042" s="459">
        <v>1</v>
      </c>
      <c r="H1042" s="258">
        <v>401.7</v>
      </c>
      <c r="I1042" s="259">
        <f>SUM(H1042/'Search &amp; Variables'!$E$30)</f>
        <v>8.9266666666666659</v>
      </c>
      <c r="J1042" s="259">
        <f t="shared" si="202"/>
        <v>17.853333333333332</v>
      </c>
      <c r="K1042" s="259">
        <f t="shared" si="203"/>
        <v>1.9837037037037035</v>
      </c>
      <c r="L1042" s="226">
        <f t="shared" si="204"/>
        <v>120</v>
      </c>
      <c r="M1042" s="257"/>
      <c r="N1042" s="226">
        <f>SUM(H1042*'Outside M25 '!$J$30+'Outside M25 '!$J$34+'Postcodes tariff'!L1042)</f>
        <v>780.41572164017089</v>
      </c>
      <c r="O1042" s="226">
        <f>SUM(H1042*'Outside M25 '!$K$30+'Outside M25 '!$K$34+'Postcodes tariff'!L1042)</f>
        <v>850.58658430313392</v>
      </c>
      <c r="P1042" s="226">
        <f>SUM(H1042*'Outside M25 '!$L$30+'Outside M25 '!$L$34+'Postcodes tariff'!L1042)</f>
        <v>927.89766258165253</v>
      </c>
      <c r="Q1042" s="261">
        <f>SUM(H1042*'Outside M25 '!$M$30+'Outside M25 '!$M$34+'Postcodes tariff'!L1042)</f>
        <v>999.28662074017109</v>
      </c>
      <c r="R1042" s="336"/>
      <c r="S1042" s="336"/>
    </row>
    <row r="1043" spans="1:19" s="263" customFormat="1" x14ac:dyDescent="0.25">
      <c r="A1043" s="254" t="s">
        <v>2986</v>
      </c>
      <c r="B1043" s="255"/>
      <c r="C1043" s="256" t="s">
        <v>918</v>
      </c>
      <c r="D1043" s="257">
        <v>55.857999999999997</v>
      </c>
      <c r="E1043" s="257">
        <v>-4.3140000000000001</v>
      </c>
      <c r="F1043" s="459">
        <v>1</v>
      </c>
      <c r="G1043" s="459">
        <v>1</v>
      </c>
      <c r="H1043" s="258">
        <v>405.1</v>
      </c>
      <c r="I1043" s="259">
        <f>SUM(H1043/'Search &amp; Variables'!$E$30)</f>
        <v>9.0022222222222226</v>
      </c>
      <c r="J1043" s="259">
        <f t="shared" si="202"/>
        <v>18.004444444444445</v>
      </c>
      <c r="K1043" s="259">
        <f t="shared" si="203"/>
        <v>2.000493827160494</v>
      </c>
      <c r="L1043" s="226">
        <f t="shared" si="204"/>
        <v>120</v>
      </c>
      <c r="M1043" s="257"/>
      <c r="N1043" s="226">
        <f>SUM(H1043*'Outside M25 '!$J$30+'Outside M25 '!$J$34+'Postcodes tariff'!L1043)</f>
        <v>785.7568342723647</v>
      </c>
      <c r="O1043" s="226">
        <f>SUM(H1043*'Outside M25 '!$K$30+'Outside M25 '!$K$34+'Postcodes tariff'!L1043)</f>
        <v>856.50606352668569</v>
      </c>
      <c r="P1043" s="226">
        <f>SUM(H1043*'Outside M25 '!$L$30+'Outside M25 '!$L$34+'Postcodes tariff'!L1043)</f>
        <v>934.44954964619194</v>
      </c>
      <c r="Q1043" s="261">
        <f>SUM(H1043*'Outside M25 '!$M$30+'Outside M25 '!$M$34+'Postcodes tariff'!L1043)</f>
        <v>1006.4298257390316</v>
      </c>
      <c r="R1043" s="336"/>
      <c r="S1043" s="336"/>
    </row>
    <row r="1044" spans="1:19" s="263" customFormat="1" x14ac:dyDescent="0.25">
      <c r="A1044" s="254" t="s">
        <v>2986</v>
      </c>
      <c r="B1044" s="255"/>
      <c r="C1044" s="256" t="s">
        <v>919</v>
      </c>
      <c r="D1044" s="257">
        <v>55.847999999999999</v>
      </c>
      <c r="E1044" s="257">
        <v>-4.3479999999999999</v>
      </c>
      <c r="F1044" s="459">
        <v>1</v>
      </c>
      <c r="G1044" s="459">
        <v>1</v>
      </c>
      <c r="H1044" s="258">
        <v>405.5</v>
      </c>
      <c r="I1044" s="259">
        <f>SUM(H1044/'Search &amp; Variables'!$E$30)</f>
        <v>9.0111111111111111</v>
      </c>
      <c r="J1044" s="259">
        <f t="shared" si="202"/>
        <v>18.022222222222222</v>
      </c>
      <c r="K1044" s="259">
        <f t="shared" si="203"/>
        <v>2.0024691358024693</v>
      </c>
      <c r="L1044" s="226">
        <f t="shared" si="204"/>
        <v>120</v>
      </c>
      <c r="M1044" s="257"/>
      <c r="N1044" s="226">
        <f>SUM(H1044*'Outside M25 '!$J$30+'Outside M25 '!$J$34+'Postcodes tariff'!L1044)</f>
        <v>786.38520046438737</v>
      </c>
      <c r="O1044" s="226">
        <f>SUM(H1044*'Outside M25 '!$K$30+'Outside M25 '!$K$34+'Postcodes tariff'!L1044)</f>
        <v>857.20247284710354</v>
      </c>
      <c r="P1044" s="226">
        <f>SUM(H1044*'Outside M25 '!$L$30+'Outside M25 '!$L$34+'Postcodes tariff'!L1044)</f>
        <v>935.22035988907896</v>
      </c>
      <c r="Q1044" s="261">
        <f>SUM(H1044*'Outside M25 '!$M$30+'Outside M25 '!$M$34+'Postcodes tariff'!L1044)</f>
        <v>1007.2702027977209</v>
      </c>
      <c r="R1044" s="336"/>
      <c r="S1044" s="336"/>
    </row>
    <row r="1045" spans="1:19" s="263" customFormat="1" x14ac:dyDescent="0.25">
      <c r="A1045" s="254" t="s">
        <v>2986</v>
      </c>
      <c r="B1045" s="255"/>
      <c r="C1045" s="256" t="s">
        <v>920</v>
      </c>
      <c r="D1045" s="257">
        <v>55.827205999999997</v>
      </c>
      <c r="E1045" s="257">
        <v>-4.3397069999999998</v>
      </c>
      <c r="F1045" s="459">
        <v>1</v>
      </c>
      <c r="G1045" s="459">
        <v>1</v>
      </c>
      <c r="H1045" s="258">
        <v>406.8</v>
      </c>
      <c r="I1045" s="259">
        <f>SUM(H1045/'Search &amp; Variables'!$E$30)</f>
        <v>9.0400000000000009</v>
      </c>
      <c r="J1045" s="259">
        <f t="shared" si="202"/>
        <v>18.080000000000002</v>
      </c>
      <c r="K1045" s="259">
        <f t="shared" si="203"/>
        <v>2.0088888888888889</v>
      </c>
      <c r="L1045" s="226">
        <f t="shared" si="204"/>
        <v>120</v>
      </c>
      <c r="M1045" s="257"/>
      <c r="N1045" s="226">
        <f>SUM(H1045*'Outside M25 '!$J$30+'Outside M25 '!$J$34+'Postcodes tariff'!L1045)</f>
        <v>788.42739058846155</v>
      </c>
      <c r="O1045" s="226">
        <f>SUM(H1045*'Outside M25 '!$K$30+'Outside M25 '!$K$34+'Postcodes tariff'!L1045)</f>
        <v>859.46580313846152</v>
      </c>
      <c r="P1045" s="226">
        <f>SUM(H1045*'Outside M25 '!$L$30+'Outside M25 '!$L$34+'Postcodes tariff'!L1045)</f>
        <v>937.72549317846165</v>
      </c>
      <c r="Q1045" s="261">
        <f>SUM(H1045*'Outside M25 '!$M$30+'Outside M25 '!$M$34+'Postcodes tariff'!L1045)</f>
        <v>1010.0014282384617</v>
      </c>
      <c r="R1045" s="336"/>
      <c r="S1045" s="336"/>
    </row>
    <row r="1046" spans="1:19" s="263" customFormat="1" x14ac:dyDescent="0.25">
      <c r="A1046" s="254" t="s">
        <v>2986</v>
      </c>
      <c r="B1046" s="255"/>
      <c r="C1046" s="256" t="s">
        <v>921</v>
      </c>
      <c r="D1046" s="257">
        <v>55.921999999999997</v>
      </c>
      <c r="E1046" s="257">
        <v>-4.4530000000000003</v>
      </c>
      <c r="F1046" s="459">
        <v>1</v>
      </c>
      <c r="G1046" s="459">
        <v>1</v>
      </c>
      <c r="H1046" s="258">
        <v>418.7</v>
      </c>
      <c r="I1046" s="259">
        <f>SUM(H1046/'Search &amp; Variables'!$E$30)</f>
        <v>9.3044444444444441</v>
      </c>
      <c r="J1046" s="259">
        <f t="shared" si="202"/>
        <v>18.608888888888888</v>
      </c>
      <c r="K1046" s="259">
        <f t="shared" si="203"/>
        <v>2.0676543209876543</v>
      </c>
      <c r="L1046" s="226">
        <f t="shared" si="204"/>
        <v>120</v>
      </c>
      <c r="M1046" s="257"/>
      <c r="N1046" s="226">
        <f>SUM(H1046*'Outside M25 '!$J$30+'Outside M25 '!$J$34+'Postcodes tariff'!L1046)</f>
        <v>807.1212848011395</v>
      </c>
      <c r="O1046" s="226">
        <f>SUM(H1046*'Outside M25 '!$K$30+'Outside M25 '!$K$34+'Postcodes tariff'!L1046)</f>
        <v>880.18398042089268</v>
      </c>
      <c r="P1046" s="226">
        <f>SUM(H1046*'Outside M25 '!$L$30+'Outside M25 '!$L$34+'Postcodes tariff'!L1046)</f>
        <v>960.6570979043496</v>
      </c>
      <c r="Q1046" s="261">
        <f>SUM(H1046*'Outside M25 '!$M$30+'Outside M25 '!$M$34+'Postcodes tariff'!L1046)</f>
        <v>1035.0026457344729</v>
      </c>
      <c r="R1046" s="336"/>
      <c r="S1046" s="336"/>
    </row>
    <row r="1047" spans="1:19" s="263" customFormat="1" x14ac:dyDescent="0.25">
      <c r="A1047" s="254" t="s">
        <v>2986</v>
      </c>
      <c r="B1047" s="255"/>
      <c r="C1047" s="256" t="s">
        <v>922</v>
      </c>
      <c r="D1047" s="257">
        <v>55.918999999999997</v>
      </c>
      <c r="E1047" s="257">
        <v>-4.33</v>
      </c>
      <c r="F1047" s="459">
        <v>1</v>
      </c>
      <c r="G1047" s="459">
        <v>1</v>
      </c>
      <c r="H1047" s="258">
        <v>405.6</v>
      </c>
      <c r="I1047" s="259">
        <f>SUM(H1047/'Search &amp; Variables'!$E$30)</f>
        <v>9.0133333333333336</v>
      </c>
      <c r="J1047" s="259">
        <f t="shared" si="202"/>
        <v>18.026666666666667</v>
      </c>
      <c r="K1047" s="259">
        <f t="shared" si="203"/>
        <v>2.0029629629629628</v>
      </c>
      <c r="L1047" s="226">
        <f t="shared" si="204"/>
        <v>120</v>
      </c>
      <c r="M1047" s="257"/>
      <c r="N1047" s="226">
        <f>SUM(H1047*'Outside M25 '!$J$30+'Outside M25 '!$J$34+'Postcodes tariff'!L1047)</f>
        <v>786.5422920123932</v>
      </c>
      <c r="O1047" s="226">
        <f>SUM(H1047*'Outside M25 '!$K$30+'Outside M25 '!$K$34+'Postcodes tariff'!L1047)</f>
        <v>857.376575177208</v>
      </c>
      <c r="P1047" s="226">
        <f>SUM(H1047*'Outside M25 '!$L$30+'Outside M25 '!$L$34+'Postcodes tariff'!L1047)</f>
        <v>935.41306244980069</v>
      </c>
      <c r="Q1047" s="261">
        <f>SUM(H1047*'Outside M25 '!$M$30+'Outside M25 '!$M$34+'Postcodes tariff'!L1047)</f>
        <v>1007.4802970623933</v>
      </c>
      <c r="R1047" s="336"/>
      <c r="S1047" s="336"/>
    </row>
    <row r="1048" spans="1:19" s="263" customFormat="1" x14ac:dyDescent="0.25">
      <c r="A1048" s="254" t="s">
        <v>2986</v>
      </c>
      <c r="B1048" s="255"/>
      <c r="C1048" s="256" t="s">
        <v>923</v>
      </c>
      <c r="D1048" s="257">
        <v>55.942999999999998</v>
      </c>
      <c r="E1048" s="257">
        <v>-4.32</v>
      </c>
      <c r="F1048" s="459">
        <v>1</v>
      </c>
      <c r="G1048" s="459">
        <v>1</v>
      </c>
      <c r="H1048" s="258">
        <v>407.6</v>
      </c>
      <c r="I1048" s="259">
        <f>SUM(H1048/'Search &amp; Variables'!$E$30)</f>
        <v>9.0577777777777779</v>
      </c>
      <c r="J1048" s="259">
        <f t="shared" si="202"/>
        <v>18.115555555555556</v>
      </c>
      <c r="K1048" s="259">
        <f t="shared" si="203"/>
        <v>2.0128395061728397</v>
      </c>
      <c r="L1048" s="226">
        <f t="shared" si="204"/>
        <v>120</v>
      </c>
      <c r="M1048" s="257"/>
      <c r="N1048" s="226">
        <f>SUM(H1048*'Outside M25 '!$J$30+'Outside M25 '!$J$34+'Postcodes tariff'!L1048)</f>
        <v>789.68412297250711</v>
      </c>
      <c r="O1048" s="226">
        <f>SUM(H1048*'Outside M25 '!$K$30+'Outside M25 '!$K$34+'Postcodes tariff'!L1048)</f>
        <v>860.85862177929732</v>
      </c>
      <c r="P1048" s="226">
        <f>SUM(H1048*'Outside M25 '!$L$30+'Outside M25 '!$L$34+'Postcodes tariff'!L1048)</f>
        <v>939.26711366423569</v>
      </c>
      <c r="Q1048" s="261">
        <f>SUM(H1048*'Outside M25 '!$M$30+'Outside M25 '!$M$34+'Postcodes tariff'!L1048)</f>
        <v>1011.6821823558406</v>
      </c>
      <c r="R1048" s="336"/>
      <c r="S1048" s="336"/>
    </row>
    <row r="1049" spans="1:19" s="263" customFormat="1" x14ac:dyDescent="0.25">
      <c r="A1049" s="254" t="s">
        <v>2986</v>
      </c>
      <c r="B1049" s="255"/>
      <c r="C1049" s="256" t="s">
        <v>924</v>
      </c>
      <c r="D1049" s="257">
        <v>56.042000000000002</v>
      </c>
      <c r="E1049" s="257">
        <v>-4.3639999999999999</v>
      </c>
      <c r="F1049" s="459">
        <v>1</v>
      </c>
      <c r="G1049" s="459">
        <v>1</v>
      </c>
      <c r="H1049" s="258">
        <v>431.3</v>
      </c>
      <c r="I1049" s="259">
        <f>SUM(H1049/'Search &amp; Variables'!$E$30)</f>
        <v>9.5844444444444452</v>
      </c>
      <c r="J1049" s="259">
        <f t="shared" si="202"/>
        <v>19.16888888888889</v>
      </c>
      <c r="K1049" s="259">
        <f t="shared" si="203"/>
        <v>2.1298765432098765</v>
      </c>
      <c r="L1049" s="226">
        <f t="shared" si="204"/>
        <v>120</v>
      </c>
      <c r="M1049" s="257"/>
      <c r="N1049" s="226">
        <f>SUM(H1049*'Outside M25 '!$J$30+'Outside M25 '!$J$34+'Postcodes tariff'!L1049)</f>
        <v>826.91481984985751</v>
      </c>
      <c r="O1049" s="226">
        <f>SUM(H1049*'Outside M25 '!$K$30+'Outside M25 '!$K$34+'Postcodes tariff'!L1049)</f>
        <v>902.12087401405506</v>
      </c>
      <c r="P1049" s="226">
        <f>SUM(H1049*'Outside M25 '!$L$30+'Outside M25 '!$L$34+'Postcodes tariff'!L1049)</f>
        <v>984.93762055528975</v>
      </c>
      <c r="Q1049" s="261">
        <f>SUM(H1049*'Outside M25 '!$M$30+'Outside M25 '!$M$34+'Postcodes tariff'!L1049)</f>
        <v>1061.4745230831909</v>
      </c>
      <c r="R1049" s="336"/>
      <c r="S1049" s="336"/>
    </row>
    <row r="1050" spans="1:19" s="263" customFormat="1" x14ac:dyDescent="0.25">
      <c r="A1050" s="254" t="s">
        <v>2986</v>
      </c>
      <c r="B1050" s="255"/>
      <c r="C1050" s="256" t="s">
        <v>925</v>
      </c>
      <c r="D1050" s="257">
        <v>55.919530000000002</v>
      </c>
      <c r="E1050" s="257">
        <v>-4.2236799999999999</v>
      </c>
      <c r="F1050" s="459">
        <v>1</v>
      </c>
      <c r="G1050" s="459">
        <v>1</v>
      </c>
      <c r="H1050" s="258">
        <v>404.1</v>
      </c>
      <c r="I1050" s="259">
        <f>SUM(H1050/'Search &amp; Variables'!$E$30)</f>
        <v>8.98</v>
      </c>
      <c r="J1050" s="259">
        <f t="shared" si="202"/>
        <v>17.96</v>
      </c>
      <c r="K1050" s="259">
        <f t="shared" si="203"/>
        <v>1.9955555555555557</v>
      </c>
      <c r="L1050" s="226">
        <f t="shared" si="204"/>
        <v>120</v>
      </c>
      <c r="M1050" s="257"/>
      <c r="N1050" s="226">
        <f>SUM(H1050*'Outside M25 '!$J$30+'Outside M25 '!$J$34+'Postcodes tariff'!L1050)</f>
        <v>784.18591879230769</v>
      </c>
      <c r="O1050" s="226">
        <f>SUM(H1050*'Outside M25 '!$K$30+'Outside M25 '!$K$34+'Postcodes tariff'!L1050)</f>
        <v>854.76504022564109</v>
      </c>
      <c r="P1050" s="226">
        <f>SUM(H1050*'Outside M25 '!$L$30+'Outside M25 '!$L$34+'Postcodes tariff'!L1050)</f>
        <v>932.52252403897455</v>
      </c>
      <c r="Q1050" s="261">
        <f>SUM(H1050*'Outside M25 '!$M$30+'Outside M25 '!$M$34+'Postcodes tariff'!L1050)</f>
        <v>1004.3288830923078</v>
      </c>
      <c r="R1050" s="336"/>
      <c r="S1050" s="336"/>
    </row>
    <row r="1051" spans="1:19" s="263" customFormat="1" x14ac:dyDescent="0.25">
      <c r="A1051" s="254" t="s">
        <v>2986</v>
      </c>
      <c r="B1051" s="255"/>
      <c r="C1051" s="256" t="s">
        <v>926</v>
      </c>
      <c r="D1051" s="257">
        <v>55.972999999999999</v>
      </c>
      <c r="E1051" s="257">
        <v>-4.0570000000000004</v>
      </c>
      <c r="F1051" s="459">
        <v>1</v>
      </c>
      <c r="G1051" s="459">
        <v>1</v>
      </c>
      <c r="H1051" s="258">
        <v>405</v>
      </c>
      <c r="I1051" s="259">
        <f>SUM(H1051/'Search &amp; Variables'!$E$30)</f>
        <v>9</v>
      </c>
      <c r="J1051" s="259">
        <f t="shared" si="202"/>
        <v>18</v>
      </c>
      <c r="K1051" s="259">
        <f t="shared" si="203"/>
        <v>2</v>
      </c>
      <c r="L1051" s="226">
        <f t="shared" si="204"/>
        <v>120</v>
      </c>
      <c r="M1051" s="257"/>
      <c r="N1051" s="226">
        <f>SUM(H1051*'Outside M25 '!$J$30+'Outside M25 '!$J$34+'Postcodes tariff'!L1051)</f>
        <v>785.59974272435898</v>
      </c>
      <c r="O1051" s="226">
        <f>SUM(H1051*'Outside M25 '!$K$30+'Outside M25 '!$K$34+'Postcodes tariff'!L1051)</f>
        <v>856.33196119658123</v>
      </c>
      <c r="P1051" s="226">
        <f>SUM(H1051*'Outside M25 '!$L$30+'Outside M25 '!$L$34+'Postcodes tariff'!L1051)</f>
        <v>934.25684708547021</v>
      </c>
      <c r="Q1051" s="261">
        <f>SUM(H1051*'Outside M25 '!$M$30+'Outside M25 '!$M$34+'Postcodes tariff'!L1051)</f>
        <v>1006.2197314743592</v>
      </c>
      <c r="R1051" s="336"/>
      <c r="S1051" s="336"/>
    </row>
    <row r="1052" spans="1:19" s="263" customFormat="1" x14ac:dyDescent="0.25">
      <c r="A1052" s="254" t="s">
        <v>2986</v>
      </c>
      <c r="B1052" s="255"/>
      <c r="C1052" s="256" t="s">
        <v>927</v>
      </c>
      <c r="D1052" s="257">
        <v>55.941000000000003</v>
      </c>
      <c r="E1052" s="257">
        <v>-4.1529999999999996</v>
      </c>
      <c r="F1052" s="459">
        <v>1</v>
      </c>
      <c r="G1052" s="459">
        <v>1</v>
      </c>
      <c r="H1052" s="258">
        <v>407.3</v>
      </c>
      <c r="I1052" s="259">
        <f>SUM(H1052/'Search &amp; Variables'!$E$30)</f>
        <v>9.051111111111112</v>
      </c>
      <c r="J1052" s="259">
        <f t="shared" si="202"/>
        <v>18.102222222222224</v>
      </c>
      <c r="K1052" s="259">
        <f t="shared" si="203"/>
        <v>2.0113580246913583</v>
      </c>
      <c r="L1052" s="226">
        <f t="shared" si="204"/>
        <v>120</v>
      </c>
      <c r="M1052" s="257"/>
      <c r="N1052" s="226">
        <f>SUM(H1052*'Outside M25 '!$J$30+'Outside M25 '!$J$34+'Postcodes tariff'!L1052)</f>
        <v>789.21284832849005</v>
      </c>
      <c r="O1052" s="226">
        <f>SUM(H1052*'Outside M25 '!$K$30+'Outside M25 '!$K$34+'Postcodes tariff'!L1052)</f>
        <v>860.33631478898383</v>
      </c>
      <c r="P1052" s="226">
        <f>SUM(H1052*'Outside M25 '!$L$30+'Outside M25 '!$L$34+'Postcodes tariff'!L1052)</f>
        <v>938.6890059820704</v>
      </c>
      <c r="Q1052" s="261">
        <f>SUM(H1052*'Outside M25 '!$M$30+'Outside M25 '!$M$34+'Postcodes tariff'!L1052)</f>
        <v>1011.0518995618236</v>
      </c>
      <c r="R1052" s="336"/>
      <c r="S1052" s="336"/>
    </row>
    <row r="1053" spans="1:19" s="263" customFormat="1" x14ac:dyDescent="0.25">
      <c r="A1053" s="254" t="s">
        <v>2986</v>
      </c>
      <c r="B1053" s="255"/>
      <c r="C1053" s="256" t="s">
        <v>928</v>
      </c>
      <c r="D1053" s="257">
        <v>55.947000000000003</v>
      </c>
      <c r="E1053" s="257">
        <v>-3.9849999999999999</v>
      </c>
      <c r="F1053" s="459">
        <v>1</v>
      </c>
      <c r="G1053" s="459">
        <v>1</v>
      </c>
      <c r="H1053" s="258">
        <v>402.7</v>
      </c>
      <c r="I1053" s="259">
        <f>SUM(H1053/'Search &amp; Variables'!$E$30)</f>
        <v>8.948888888888888</v>
      </c>
      <c r="J1053" s="259">
        <f t="shared" si="202"/>
        <v>17.897777777777776</v>
      </c>
      <c r="K1053" s="259">
        <f t="shared" si="203"/>
        <v>1.9886419753086417</v>
      </c>
      <c r="L1053" s="226">
        <f t="shared" si="204"/>
        <v>120</v>
      </c>
      <c r="M1053" s="257"/>
      <c r="N1053" s="226">
        <f>SUM(H1053*'Outside M25 '!$J$30+'Outside M25 '!$J$34+'Postcodes tariff'!L1053)</f>
        <v>781.9866371202279</v>
      </c>
      <c r="O1053" s="226">
        <f>SUM(H1053*'Outside M25 '!$K$30+'Outside M25 '!$K$34+'Postcodes tariff'!L1053)</f>
        <v>852.32760760417852</v>
      </c>
      <c r="P1053" s="226">
        <f>SUM(H1053*'Outside M25 '!$L$30+'Outside M25 '!$L$34+'Postcodes tariff'!L1053)</f>
        <v>929.82468818887003</v>
      </c>
      <c r="Q1053" s="261">
        <f>SUM(H1053*'Outside M25 '!$M$30+'Outside M25 '!$M$34+'Postcodes tariff'!L1053)</f>
        <v>1001.3875633868947</v>
      </c>
      <c r="R1053" s="336"/>
      <c r="S1053" s="336"/>
    </row>
    <row r="1054" spans="1:19" s="263" customFormat="1" x14ac:dyDescent="0.25">
      <c r="A1054" s="254" t="s">
        <v>2986</v>
      </c>
      <c r="B1054" s="255"/>
      <c r="C1054" s="256" t="s">
        <v>929</v>
      </c>
      <c r="D1054" s="257">
        <v>55.953000000000003</v>
      </c>
      <c r="E1054" s="257">
        <v>-4.01</v>
      </c>
      <c r="F1054" s="459">
        <v>1</v>
      </c>
      <c r="G1054" s="459">
        <v>1</v>
      </c>
      <c r="H1054" s="258">
        <v>402.2</v>
      </c>
      <c r="I1054" s="259">
        <f>SUM(H1054/'Search &amp; Variables'!$E$30)</f>
        <v>8.9377777777777769</v>
      </c>
      <c r="J1054" s="259">
        <f t="shared" si="202"/>
        <v>17.875555555555554</v>
      </c>
      <c r="K1054" s="259">
        <f t="shared" si="203"/>
        <v>1.9861728395061726</v>
      </c>
      <c r="L1054" s="226">
        <f t="shared" si="204"/>
        <v>120</v>
      </c>
      <c r="M1054" s="257"/>
      <c r="N1054" s="226">
        <f>SUM(H1054*'Outside M25 '!$J$30+'Outside M25 '!$J$34+'Postcodes tariff'!L1054)</f>
        <v>781.20117938019939</v>
      </c>
      <c r="O1054" s="226">
        <f>SUM(H1054*'Outside M25 '!$K$30+'Outside M25 '!$K$34+'Postcodes tariff'!L1054)</f>
        <v>851.45709595365622</v>
      </c>
      <c r="P1054" s="226">
        <f>SUM(H1054*'Outside M25 '!$L$30+'Outside M25 '!$L$34+'Postcodes tariff'!L1054)</f>
        <v>928.86117538526128</v>
      </c>
      <c r="Q1054" s="261">
        <f>SUM(H1054*'Outside M25 '!$M$30+'Outside M25 '!$M$34+'Postcodes tariff'!L1054)</f>
        <v>1000.3370920635329</v>
      </c>
      <c r="R1054" s="336"/>
      <c r="S1054" s="336"/>
    </row>
    <row r="1055" spans="1:19" s="263" customFormat="1" x14ac:dyDescent="0.25">
      <c r="A1055" s="254" t="s">
        <v>2986</v>
      </c>
      <c r="B1055" s="255"/>
      <c r="C1055" s="256" t="s">
        <v>930</v>
      </c>
      <c r="D1055" s="257">
        <v>55.874000000000002</v>
      </c>
      <c r="E1055" s="257">
        <v>-4.1020000000000003</v>
      </c>
      <c r="F1055" s="459">
        <v>1</v>
      </c>
      <c r="G1055" s="459">
        <v>1</v>
      </c>
      <c r="H1055" s="258">
        <v>397.3</v>
      </c>
      <c r="I1055" s="259">
        <f>SUM(H1055/'Search &amp; Variables'!$E$30)</f>
        <v>8.8288888888888888</v>
      </c>
      <c r="J1055" s="259">
        <f t="shared" si="202"/>
        <v>17.657777777777778</v>
      </c>
      <c r="K1055" s="259">
        <f t="shared" si="203"/>
        <v>1.9619753086419753</v>
      </c>
      <c r="L1055" s="226">
        <f t="shared" si="204"/>
        <v>120</v>
      </c>
      <c r="M1055" s="257"/>
      <c r="N1055" s="226">
        <f>SUM(H1055*'Outside M25 '!$J$30+'Outside M25 '!$J$34+'Postcodes tariff'!L1055)</f>
        <v>773.50369352792018</v>
      </c>
      <c r="O1055" s="226">
        <f>SUM(H1055*'Outside M25 '!$K$30+'Outside M25 '!$K$34+'Postcodes tariff'!L1055)</f>
        <v>842.92608177853754</v>
      </c>
      <c r="P1055" s="226">
        <f>SUM(H1055*'Outside M25 '!$L$30+'Outside M25 '!$L$34+'Postcodes tariff'!L1055)</f>
        <v>919.41874990989572</v>
      </c>
      <c r="Q1055" s="261">
        <f>SUM(H1055*'Outside M25 '!$M$30+'Outside M25 '!$M$34+'Postcodes tariff'!L1055)</f>
        <v>990.04247309458708</v>
      </c>
      <c r="R1055" s="336"/>
      <c r="S1055" s="336"/>
    </row>
    <row r="1056" spans="1:19" s="263" customFormat="1" x14ac:dyDescent="0.25">
      <c r="A1056" s="254" t="s">
        <v>2986</v>
      </c>
      <c r="B1056" s="255"/>
      <c r="C1056" s="256" t="s">
        <v>931</v>
      </c>
      <c r="D1056" s="257">
        <v>55.822000000000003</v>
      </c>
      <c r="E1056" s="257">
        <v>-4.0730000000000004</v>
      </c>
      <c r="F1056" s="459">
        <v>1</v>
      </c>
      <c r="G1056" s="459">
        <v>1</v>
      </c>
      <c r="H1056" s="258">
        <v>391.7</v>
      </c>
      <c r="I1056" s="259">
        <f>SUM(H1056/'Search &amp; Variables'!$E$30)</f>
        <v>8.7044444444444444</v>
      </c>
      <c r="J1056" s="259">
        <f t="shared" si="202"/>
        <v>17.408888888888889</v>
      </c>
      <c r="K1056" s="259">
        <f t="shared" si="203"/>
        <v>1.934320987654321</v>
      </c>
      <c r="L1056" s="226">
        <f t="shared" si="204"/>
        <v>120</v>
      </c>
      <c r="M1056" s="257"/>
      <c r="N1056" s="226">
        <f>SUM(H1056*'Outside M25 '!$J$30+'Outside M25 '!$J$34+'Postcodes tariff'!L1056)</f>
        <v>764.70656683960112</v>
      </c>
      <c r="O1056" s="226">
        <f>SUM(H1056*'Outside M25 '!$K$30+'Outside M25 '!$K$34+'Postcodes tariff'!L1056)</f>
        <v>833.17635129268751</v>
      </c>
      <c r="P1056" s="226">
        <f>SUM(H1056*'Outside M25 '!$L$30+'Outside M25 '!$L$34+'Postcodes tariff'!L1056)</f>
        <v>908.62740650947774</v>
      </c>
      <c r="Q1056" s="261">
        <f>SUM(H1056*'Outside M25 '!$M$30+'Outside M25 '!$M$34+'Postcodes tariff'!L1056)</f>
        <v>978.27719427293459</v>
      </c>
      <c r="R1056" s="336"/>
      <c r="S1056" s="336"/>
    </row>
    <row r="1057" spans="1:19" s="263" customFormat="1" x14ac:dyDescent="0.25">
      <c r="A1057" s="254" t="s">
        <v>2986</v>
      </c>
      <c r="B1057" s="255"/>
      <c r="C1057" s="256" t="s">
        <v>932</v>
      </c>
      <c r="D1057" s="257">
        <v>55.804000000000002</v>
      </c>
      <c r="E1057" s="257">
        <v>-4.1280000000000001</v>
      </c>
      <c r="F1057" s="459">
        <v>1</v>
      </c>
      <c r="G1057" s="459">
        <v>1</v>
      </c>
      <c r="H1057" s="258">
        <v>393.1</v>
      </c>
      <c r="I1057" s="259">
        <f>SUM(H1057/'Search &amp; Variables'!$E$30)</f>
        <v>8.7355555555555569</v>
      </c>
      <c r="J1057" s="259">
        <f t="shared" si="202"/>
        <v>17.471111111111114</v>
      </c>
      <c r="K1057" s="259">
        <f t="shared" si="203"/>
        <v>1.9412345679012348</v>
      </c>
      <c r="L1057" s="226">
        <f t="shared" si="204"/>
        <v>120</v>
      </c>
      <c r="M1057" s="257"/>
      <c r="N1057" s="226">
        <f>SUM(H1057*'Outside M25 '!$J$30+'Outside M25 '!$J$34+'Postcodes tariff'!L1057)</f>
        <v>766.90584851168092</v>
      </c>
      <c r="O1057" s="226">
        <f>SUM(H1057*'Outside M25 '!$K$30+'Outside M25 '!$K$34+'Postcodes tariff'!L1057)</f>
        <v>835.61378391415008</v>
      </c>
      <c r="P1057" s="226">
        <f>SUM(H1057*'Outside M25 '!$L$30+'Outside M25 '!$L$34+'Postcodes tariff'!L1057)</f>
        <v>911.32524235958226</v>
      </c>
      <c r="Q1057" s="261">
        <f>SUM(H1057*'Outside M25 '!$M$30+'Outside M25 '!$M$34+'Postcodes tariff'!L1057)</f>
        <v>981.2185139783478</v>
      </c>
      <c r="R1057" s="336"/>
      <c r="S1057" s="336"/>
    </row>
    <row r="1058" spans="1:19" s="263" customFormat="1" x14ac:dyDescent="0.25">
      <c r="A1058" s="254" t="s">
        <v>2986</v>
      </c>
      <c r="B1058" s="255"/>
      <c r="C1058" s="256" t="s">
        <v>933</v>
      </c>
      <c r="D1058" s="257">
        <v>55.82</v>
      </c>
      <c r="E1058" s="257">
        <v>-4.2060000000000004</v>
      </c>
      <c r="F1058" s="459">
        <v>1</v>
      </c>
      <c r="G1058" s="459">
        <v>1</v>
      </c>
      <c r="H1058" s="258">
        <v>397.2</v>
      </c>
      <c r="I1058" s="259">
        <f>SUM(H1058/'Search &amp; Variables'!$E$30)</f>
        <v>8.8266666666666662</v>
      </c>
      <c r="J1058" s="259">
        <f t="shared" si="202"/>
        <v>17.653333333333332</v>
      </c>
      <c r="K1058" s="259">
        <f t="shared" si="203"/>
        <v>1.9614814814814814</v>
      </c>
      <c r="L1058" s="226">
        <f t="shared" si="204"/>
        <v>120</v>
      </c>
      <c r="M1058" s="257"/>
      <c r="N1058" s="226">
        <f>SUM(H1058*'Outside M25 '!$J$30+'Outside M25 '!$J$34+'Postcodes tariff'!L1058)</f>
        <v>773.34660197991445</v>
      </c>
      <c r="O1058" s="226">
        <f>SUM(H1058*'Outside M25 '!$K$30+'Outside M25 '!$K$34+'Postcodes tariff'!L1058)</f>
        <v>842.75197944843308</v>
      </c>
      <c r="P1058" s="226">
        <f>SUM(H1058*'Outside M25 '!$L$30+'Outside M25 '!$L$34+'Postcodes tariff'!L1058)</f>
        <v>919.22604734917388</v>
      </c>
      <c r="Q1058" s="261">
        <f>SUM(H1058*'Outside M25 '!$M$30+'Outside M25 '!$M$34+'Postcodes tariff'!L1058)</f>
        <v>989.83237882991466</v>
      </c>
      <c r="R1058" s="336"/>
      <c r="S1058" s="336"/>
    </row>
    <row r="1059" spans="1:19" s="263" customFormat="1" x14ac:dyDescent="0.25">
      <c r="A1059" s="254" t="s">
        <v>2986</v>
      </c>
      <c r="B1059" s="255"/>
      <c r="C1059" s="256" t="s">
        <v>934</v>
      </c>
      <c r="D1059" s="257">
        <v>55.768999999999998</v>
      </c>
      <c r="E1059" s="257">
        <v>-4.173</v>
      </c>
      <c r="F1059" s="459">
        <v>1</v>
      </c>
      <c r="G1059" s="459">
        <v>1</v>
      </c>
      <c r="H1059" s="258">
        <v>395.4</v>
      </c>
      <c r="I1059" s="259">
        <f>SUM(H1059/'Search &amp; Variables'!$E$30)</f>
        <v>8.7866666666666653</v>
      </c>
      <c r="J1059" s="259">
        <f t="shared" si="202"/>
        <v>17.573333333333331</v>
      </c>
      <c r="K1059" s="259">
        <f t="shared" si="203"/>
        <v>1.9525925925925922</v>
      </c>
      <c r="L1059" s="226">
        <f t="shared" si="204"/>
        <v>120</v>
      </c>
      <c r="M1059" s="257"/>
      <c r="N1059" s="226">
        <f>SUM(H1059*'Outside M25 '!$J$30+'Outside M25 '!$J$34+'Postcodes tariff'!L1059)</f>
        <v>770.51895411581188</v>
      </c>
      <c r="O1059" s="226">
        <f>SUM(H1059*'Outside M25 '!$K$30+'Outside M25 '!$K$34+'Postcodes tariff'!L1059)</f>
        <v>839.61813750655267</v>
      </c>
      <c r="P1059" s="226">
        <f>SUM(H1059*'Outside M25 '!$L$30+'Outside M25 '!$L$34+'Postcodes tariff'!L1059)</f>
        <v>915.75740125618245</v>
      </c>
      <c r="Q1059" s="261">
        <f>SUM(H1059*'Outside M25 '!$M$30+'Outside M25 '!$M$34+'Postcodes tariff'!L1059)</f>
        <v>986.050682065812</v>
      </c>
      <c r="R1059" s="336"/>
      <c r="S1059" s="336"/>
    </row>
    <row r="1060" spans="1:19" s="263" customFormat="1" x14ac:dyDescent="0.25">
      <c r="A1060" s="254" t="s">
        <v>2986</v>
      </c>
      <c r="B1060" s="255"/>
      <c r="C1060" s="256" t="s">
        <v>935</v>
      </c>
      <c r="D1060" s="257">
        <v>55.777999999999999</v>
      </c>
      <c r="E1060" s="257">
        <v>-4.2720000000000002</v>
      </c>
      <c r="F1060" s="459">
        <v>1</v>
      </c>
      <c r="G1060" s="459">
        <v>1</v>
      </c>
      <c r="H1060" s="258">
        <v>401</v>
      </c>
      <c r="I1060" s="259">
        <f>SUM(H1060/'Search &amp; Variables'!$E$30)</f>
        <v>8.9111111111111114</v>
      </c>
      <c r="J1060" s="259">
        <f t="shared" si="202"/>
        <v>17.822222222222223</v>
      </c>
      <c r="K1060" s="259">
        <f t="shared" si="203"/>
        <v>1.980246913580247</v>
      </c>
      <c r="L1060" s="226">
        <f t="shared" si="204"/>
        <v>120</v>
      </c>
      <c r="M1060" s="257"/>
      <c r="N1060" s="226">
        <f>SUM(H1060*'Outside M25 '!$J$30+'Outside M25 '!$J$34+'Postcodes tariff'!L1060)</f>
        <v>779.31608080413105</v>
      </c>
      <c r="O1060" s="226">
        <f>SUM(H1060*'Outside M25 '!$K$30+'Outside M25 '!$K$34+'Postcodes tariff'!L1060)</f>
        <v>849.36786799240269</v>
      </c>
      <c r="P1060" s="226">
        <f>SUM(H1060*'Outside M25 '!$L$30+'Outside M25 '!$L$34+'Postcodes tariff'!L1060)</f>
        <v>926.54874465660032</v>
      </c>
      <c r="Q1060" s="261">
        <f>SUM(H1060*'Outside M25 '!$M$30+'Outside M25 '!$M$34+'Postcodes tariff'!L1060)</f>
        <v>997.81596088746448</v>
      </c>
      <c r="R1060" s="336"/>
      <c r="S1060" s="336"/>
    </row>
    <row r="1061" spans="1:19" s="263" customFormat="1" x14ac:dyDescent="0.25">
      <c r="A1061" s="254" t="s">
        <v>2986</v>
      </c>
      <c r="B1061" s="255"/>
      <c r="C1061" s="256" t="s">
        <v>936</v>
      </c>
      <c r="D1061" s="257">
        <v>55.752823999999997</v>
      </c>
      <c r="E1061" s="257">
        <v>-4.3541879999999997</v>
      </c>
      <c r="F1061" s="459">
        <v>1</v>
      </c>
      <c r="G1061" s="459">
        <v>1</v>
      </c>
      <c r="H1061" s="258">
        <v>411.6</v>
      </c>
      <c r="I1061" s="259">
        <f>SUM(H1061/'Search &amp; Variables'!$E$30)</f>
        <v>9.1466666666666665</v>
      </c>
      <c r="J1061" s="259">
        <f t="shared" si="202"/>
        <v>18.293333333333333</v>
      </c>
      <c r="K1061" s="259">
        <f t="shared" si="203"/>
        <v>2.0325925925925925</v>
      </c>
      <c r="L1061" s="226">
        <f t="shared" si="204"/>
        <v>120</v>
      </c>
      <c r="M1061" s="257"/>
      <c r="N1061" s="226">
        <f>SUM(H1061*'Outside M25 '!$J$30+'Outside M25 '!$J$34+'Postcodes tariff'!L1061)</f>
        <v>795.96778489273504</v>
      </c>
      <c r="O1061" s="226">
        <f>SUM(H1061*'Outside M25 '!$K$30+'Outside M25 '!$K$34+'Postcodes tariff'!L1061)</f>
        <v>867.82271498347586</v>
      </c>
      <c r="P1061" s="226">
        <f>SUM(H1061*'Outside M25 '!$L$30+'Outside M25 '!$L$34+'Postcodes tariff'!L1061)</f>
        <v>946.97521609310559</v>
      </c>
      <c r="Q1061" s="261">
        <f>SUM(H1061*'Outside M25 '!$M$30+'Outside M25 '!$M$34+'Postcodes tariff'!L1061)</f>
        <v>1020.0859529427353</v>
      </c>
      <c r="R1061" s="336"/>
      <c r="S1061" s="336"/>
    </row>
    <row r="1062" spans="1:19" s="263" customFormat="1" x14ac:dyDescent="0.25">
      <c r="A1062" s="254" t="s">
        <v>2986</v>
      </c>
      <c r="B1062" s="255"/>
      <c r="C1062" s="256" t="s">
        <v>937</v>
      </c>
      <c r="D1062" s="257">
        <v>55.780391000000002</v>
      </c>
      <c r="E1062" s="257">
        <v>-4.453932</v>
      </c>
      <c r="F1062" s="459">
        <v>1</v>
      </c>
      <c r="G1062" s="459">
        <v>1</v>
      </c>
      <c r="H1062" s="258">
        <v>414.3</v>
      </c>
      <c r="I1062" s="259">
        <f>SUM(H1062/'Search &amp; Variables'!$E$30)</f>
        <v>9.206666666666667</v>
      </c>
      <c r="J1062" s="259">
        <f t="shared" si="202"/>
        <v>18.413333333333334</v>
      </c>
      <c r="K1062" s="259">
        <f t="shared" si="203"/>
        <v>2.0459259259259261</v>
      </c>
      <c r="L1062" s="226">
        <f t="shared" si="204"/>
        <v>120</v>
      </c>
      <c r="M1062" s="257"/>
      <c r="N1062" s="226">
        <f>SUM(H1062*'Outside M25 '!$J$30+'Outside M25 '!$J$34+'Postcodes tariff'!L1062)</f>
        <v>800.2092566888889</v>
      </c>
      <c r="O1062" s="226">
        <f>SUM(H1062*'Outside M25 '!$K$30+'Outside M25 '!$K$34+'Postcodes tariff'!L1062)</f>
        <v>872.5234778962963</v>
      </c>
      <c r="P1062" s="226">
        <f>SUM(H1062*'Outside M25 '!$L$30+'Outside M25 '!$L$34+'Postcodes tariff'!L1062)</f>
        <v>952.17818523259268</v>
      </c>
      <c r="Q1062" s="261">
        <f>SUM(H1062*'Outside M25 '!$M$30+'Outside M25 '!$M$34+'Postcodes tariff'!L1062)</f>
        <v>1025.7584980888892</v>
      </c>
      <c r="R1062" s="336"/>
      <c r="S1062" s="336"/>
    </row>
    <row r="1063" spans="1:19" s="263" customFormat="1" x14ac:dyDescent="0.25">
      <c r="A1063" s="254" t="s">
        <v>2986</v>
      </c>
      <c r="B1063" s="255"/>
      <c r="C1063" s="256" t="s">
        <v>938</v>
      </c>
      <c r="D1063" s="257">
        <v>55.912999999999997</v>
      </c>
      <c r="E1063" s="257">
        <v>-4.4059999999999997</v>
      </c>
      <c r="F1063" s="459">
        <v>1</v>
      </c>
      <c r="G1063" s="459">
        <v>1</v>
      </c>
      <c r="H1063" s="258">
        <v>418</v>
      </c>
      <c r="I1063" s="259">
        <f>SUM(H1063/'Search &amp; Variables'!$E$30)</f>
        <v>9.2888888888888896</v>
      </c>
      <c r="J1063" s="259">
        <f t="shared" si="202"/>
        <v>18.577777777777779</v>
      </c>
      <c r="K1063" s="259">
        <f t="shared" si="203"/>
        <v>2.0641975308641975</v>
      </c>
      <c r="L1063" s="226">
        <f t="shared" si="204"/>
        <v>120</v>
      </c>
      <c r="M1063" s="257"/>
      <c r="N1063" s="226">
        <f>SUM(H1063*'Outside M25 '!$J$30+'Outside M25 '!$J$34+'Postcodes tariff'!L1063)</f>
        <v>806.02164396509966</v>
      </c>
      <c r="O1063" s="226">
        <f>SUM(H1063*'Outside M25 '!$K$30+'Outside M25 '!$K$34+'Postcodes tariff'!L1063)</f>
        <v>878.96526411016146</v>
      </c>
      <c r="P1063" s="226">
        <f>SUM(H1063*'Outside M25 '!$L$30+'Outside M25 '!$L$34+'Postcodes tariff'!L1063)</f>
        <v>959.30817997929739</v>
      </c>
      <c r="Q1063" s="261">
        <f>SUM(H1063*'Outside M25 '!$M$30+'Outside M25 '!$M$34+'Postcodes tariff'!L1063)</f>
        <v>1033.5319858817666</v>
      </c>
      <c r="R1063" s="336"/>
      <c r="S1063" s="336"/>
    </row>
    <row r="1064" spans="1:19" s="263" customFormat="1" x14ac:dyDescent="0.25">
      <c r="A1064" s="254" t="s">
        <v>2986</v>
      </c>
      <c r="B1064" s="255"/>
      <c r="C1064" s="256" t="s">
        <v>939</v>
      </c>
      <c r="D1064" s="257">
        <v>55.951999999999998</v>
      </c>
      <c r="E1064" s="257">
        <v>-4.5739999999999998</v>
      </c>
      <c r="F1064" s="459">
        <v>1</v>
      </c>
      <c r="G1064" s="459">
        <v>1</v>
      </c>
      <c r="H1064" s="258">
        <v>426.9</v>
      </c>
      <c r="I1064" s="259">
        <f>SUM(H1064/'Search &amp; Variables'!$E$30)</f>
        <v>9.4866666666666664</v>
      </c>
      <c r="J1064" s="259">
        <f t="shared" si="202"/>
        <v>18.973333333333333</v>
      </c>
      <c r="K1064" s="259">
        <f t="shared" si="203"/>
        <v>2.1081481481481479</v>
      </c>
      <c r="L1064" s="226">
        <f t="shared" si="204"/>
        <v>120</v>
      </c>
      <c r="M1064" s="257"/>
      <c r="N1064" s="226">
        <f>SUM(H1064*'Outside M25 '!$J$30+'Outside M25 '!$J$34+'Postcodes tariff'!L1064)</f>
        <v>820.0027917376068</v>
      </c>
      <c r="O1064" s="226">
        <f>SUM(H1064*'Outside M25 '!$K$30+'Outside M25 '!$K$34+'Postcodes tariff'!L1064)</f>
        <v>894.46037148945868</v>
      </c>
      <c r="P1064" s="226">
        <f>SUM(H1064*'Outside M25 '!$L$30+'Outside M25 '!$L$34+'Postcodes tariff'!L1064)</f>
        <v>976.45870788353284</v>
      </c>
      <c r="Q1064" s="261">
        <f>SUM(H1064*'Outside M25 '!$M$30+'Outside M25 '!$M$34+'Postcodes tariff'!L1064)</f>
        <v>1052.2303754376069</v>
      </c>
      <c r="R1064" s="336"/>
      <c r="S1064" s="336"/>
    </row>
    <row r="1065" spans="1:19" s="263" customFormat="1" x14ac:dyDescent="0.25">
      <c r="A1065" s="254" t="s">
        <v>2986</v>
      </c>
      <c r="B1065" s="255"/>
      <c r="C1065" s="256" t="s">
        <v>940</v>
      </c>
      <c r="D1065" s="257">
        <v>56.012</v>
      </c>
      <c r="E1065" s="257">
        <v>-4.585</v>
      </c>
      <c r="F1065" s="459">
        <v>1</v>
      </c>
      <c r="G1065" s="459">
        <v>1</v>
      </c>
      <c r="H1065" s="258">
        <v>438.1</v>
      </c>
      <c r="I1065" s="259">
        <f>SUM(H1065/'Search &amp; Variables'!$E$30)</f>
        <v>9.7355555555555569</v>
      </c>
      <c r="J1065" s="259">
        <f t="shared" si="202"/>
        <v>19.471111111111114</v>
      </c>
      <c r="K1065" s="259">
        <f t="shared" si="203"/>
        <v>2.1634567901234569</v>
      </c>
      <c r="L1065" s="226">
        <f t="shared" si="204"/>
        <v>120</v>
      </c>
      <c r="M1065" s="257"/>
      <c r="N1065" s="226">
        <f>SUM(H1065*'Outside M25 '!$J$30+'Outside M25 '!$J$34+'Postcodes tariff'!L1065)</f>
        <v>837.59704511424502</v>
      </c>
      <c r="O1065" s="226">
        <f>SUM(H1065*'Outside M25 '!$K$30+'Outside M25 '!$K$34+'Postcodes tariff'!L1065)</f>
        <v>913.95983246115861</v>
      </c>
      <c r="P1065" s="226">
        <f>SUM(H1065*'Outside M25 '!$L$30+'Outside M25 '!$L$34+'Postcodes tariff'!L1065)</f>
        <v>998.04139468436858</v>
      </c>
      <c r="Q1065" s="261">
        <f>SUM(H1065*'Outside M25 '!$M$30+'Outside M25 '!$M$34+'Postcodes tariff'!L1065)</f>
        <v>1075.7609330809119</v>
      </c>
      <c r="R1065" s="336"/>
      <c r="S1065" s="336"/>
    </row>
    <row r="1066" spans="1:19" s="263" customFormat="1" x14ac:dyDescent="0.25">
      <c r="A1066" s="254" t="s">
        <v>2986</v>
      </c>
      <c r="B1066" s="255"/>
      <c r="C1066" s="255" t="s">
        <v>941</v>
      </c>
      <c r="D1066" s="255">
        <v>56.050724000000002</v>
      </c>
      <c r="E1066" s="255">
        <v>-4.7686820000000001</v>
      </c>
      <c r="F1066" s="472">
        <v>1</v>
      </c>
      <c r="G1066" s="472">
        <v>1</v>
      </c>
      <c r="H1066" s="351">
        <v>434.4</v>
      </c>
      <c r="I1066" s="352">
        <f>SUM(H1066/'Search &amp; Variables'!$E$30)</f>
        <v>9.6533333333333324</v>
      </c>
      <c r="J1066" s="352">
        <f t="shared" si="202"/>
        <v>19.306666666666665</v>
      </c>
      <c r="K1066" s="352">
        <f t="shared" si="203"/>
        <v>2.1451851851851851</v>
      </c>
      <c r="L1066" s="266">
        <f t="shared" si="204"/>
        <v>120</v>
      </c>
      <c r="M1066" s="255"/>
      <c r="N1066" s="353">
        <f>SUM(H1066*'Outside M25 '!$J$30+'Outside M25 '!$J$34+'Postcodes tariff'!L1066)</f>
        <v>831.78465783803415</v>
      </c>
      <c r="O1066" s="353">
        <f>SUM(H1066*'Outside M25 '!$K$30+'Outside M25 '!$K$34+'Postcodes tariff'!L1066)</f>
        <v>907.51804624729346</v>
      </c>
      <c r="P1066" s="353">
        <f>SUM(H1066*'Outside M25 '!$L$30+'Outside M25 '!$L$34+'Postcodes tariff'!L1066)</f>
        <v>990.91139993766387</v>
      </c>
      <c r="Q1066" s="354">
        <f>SUM(H1066*'Outside M25 '!$M$30+'Outside M25 '!$M$34+'Postcodes tariff'!L1066)</f>
        <v>1067.9874452880345</v>
      </c>
      <c r="R1066" s="336"/>
      <c r="S1066" s="336"/>
    </row>
    <row r="1067" spans="1:19" s="263" customFormat="1" x14ac:dyDescent="0.25">
      <c r="A1067" s="254"/>
      <c r="B1067" s="255"/>
      <c r="C1067" s="255"/>
      <c r="D1067" s="255"/>
      <c r="E1067" s="255"/>
      <c r="F1067" s="472"/>
      <c r="G1067" s="472"/>
      <c r="H1067" s="351"/>
      <c r="I1067" s="352"/>
      <c r="J1067" s="352"/>
      <c r="K1067" s="352"/>
      <c r="L1067" s="353"/>
      <c r="M1067" s="255"/>
      <c r="N1067" s="353"/>
      <c r="O1067" s="353"/>
      <c r="P1067" s="353"/>
      <c r="Q1067" s="354"/>
      <c r="R1067" s="336"/>
      <c r="S1067" s="336"/>
    </row>
    <row r="1068" spans="1:19" s="263" customFormat="1" ht="16.5" thickBot="1" x14ac:dyDescent="0.3">
      <c r="A1068" s="269" t="s">
        <v>2987</v>
      </c>
      <c r="B1068" s="270"/>
      <c r="C1068" s="270"/>
      <c r="D1068" s="270"/>
      <c r="E1068" s="270"/>
      <c r="F1068" s="461"/>
      <c r="G1068" s="461"/>
      <c r="H1068" s="271">
        <f>AVERAGE(H1018:H1067)</f>
        <v>405.39591836734695</v>
      </c>
      <c r="I1068" s="271">
        <f>AVERAGE(I1018:I1067)</f>
        <v>9.0087981859410444</v>
      </c>
      <c r="J1068" s="271">
        <f>AVERAGE(J1018:J1067)</f>
        <v>18.017596371882089</v>
      </c>
      <c r="K1068" s="271">
        <f>AVERAGE(K1018:K1067)</f>
        <v>2.0019551524313433</v>
      </c>
      <c r="L1068" s="272"/>
      <c r="M1068" s="270"/>
      <c r="N1068" s="274">
        <f>AVERAGE(N1018:N1066)</f>
        <v>786.22169701646328</v>
      </c>
      <c r="O1068" s="274">
        <f>AVERAGE(O1018:O1066)</f>
        <v>857.02126429944394</v>
      </c>
      <c r="P1068" s="274">
        <f>AVERAGE(P1018:P1066)</f>
        <v>935.01979191771579</v>
      </c>
      <c r="Q1068" s="275">
        <f>AVERAGE(Q1018:Q1066)</f>
        <v>1007.0515332569396</v>
      </c>
      <c r="R1068" s="336"/>
      <c r="S1068" s="336"/>
    </row>
    <row r="1069" spans="1:19" s="263" customFormat="1" ht="16.5" thickBot="1" x14ac:dyDescent="0.3">
      <c r="A1069" s="243"/>
      <c r="B1069" s="243"/>
      <c r="F1069" s="462"/>
      <c r="G1069" s="462"/>
      <c r="H1069" s="276"/>
      <c r="I1069" s="277"/>
      <c r="J1069" s="277"/>
      <c r="K1069" s="277"/>
      <c r="L1069" s="262"/>
      <c r="N1069" s="262"/>
      <c r="O1069" s="262"/>
      <c r="P1069" s="262"/>
      <c r="Q1069" s="262"/>
      <c r="R1069" s="336"/>
      <c r="S1069" s="336"/>
    </row>
    <row r="1070" spans="1:19" s="263" customFormat="1" x14ac:dyDescent="0.25">
      <c r="A1070" s="246" t="s">
        <v>2988</v>
      </c>
      <c r="B1070" s="247"/>
      <c r="C1070" s="247" t="s">
        <v>942</v>
      </c>
      <c r="D1070" s="247">
        <v>51.853211999999999</v>
      </c>
      <c r="E1070" s="247">
        <v>-2.242429</v>
      </c>
      <c r="F1070" s="458">
        <v>1</v>
      </c>
      <c r="G1070" s="458">
        <v>1</v>
      </c>
      <c r="H1070" s="248">
        <v>100.1</v>
      </c>
      <c r="I1070" s="249">
        <f>SUM(H1070/'Search &amp; Variables'!$E$30)</f>
        <v>2.2244444444444444</v>
      </c>
      <c r="J1070" s="249">
        <f t="shared" ref="J1070:J1071" si="205">SUM(I1070*2)</f>
        <v>4.4488888888888889</v>
      </c>
      <c r="K1070" s="249">
        <f t="shared" ref="K1070:K1071" si="206">SUM(J1070/9)</f>
        <v>0.49432098765432098</v>
      </c>
      <c r="L1070" s="250">
        <f t="shared" ref="L1070:L1071" si="207">IF(J1070 &gt; 14,120,0)</f>
        <v>0</v>
      </c>
      <c r="M1070" s="251"/>
      <c r="N1070" s="252">
        <f>SUM(H1070*'Outside M25 '!$J$30+'Outside M25 '!$J$34+'Postcodes tariff'!L1070)</f>
        <v>186.62761285498576</v>
      </c>
      <c r="O1070" s="252">
        <f>SUM(H1070*'Outside M25 '!$K$30+'Outside M25 '!$K$34+'Postcodes tariff'!L1070)</f>
        <v>205.49395670807215</v>
      </c>
      <c r="P1070" s="252">
        <f>SUM(H1070*'Outside M25 '!$L$30+'Outside M25 '!$L$34+'Postcodes tariff'!L1070)</f>
        <v>226.70673944486231</v>
      </c>
      <c r="Q1070" s="253">
        <f>SUM(H1070*'Outside M25 '!$M$30+'Outside M25 '!$M$34+'Postcodes tariff'!L1070)</f>
        <v>245.64231848831912</v>
      </c>
      <c r="R1070" s="336"/>
      <c r="S1070" s="336"/>
    </row>
    <row r="1071" spans="1:19" s="263" customFormat="1" x14ac:dyDescent="0.25">
      <c r="A1071" s="254" t="s">
        <v>2988</v>
      </c>
      <c r="B1071" s="255"/>
      <c r="C1071" s="256" t="s">
        <v>943</v>
      </c>
      <c r="D1071" s="257">
        <v>51.743000000000002</v>
      </c>
      <c r="E1071" s="257">
        <v>-2.2839999999999998</v>
      </c>
      <c r="F1071" s="459">
        <v>1</v>
      </c>
      <c r="G1071" s="459">
        <v>1</v>
      </c>
      <c r="H1071" s="258">
        <v>107.1</v>
      </c>
      <c r="I1071" s="259">
        <f>SUM(H1071/'Search &amp; Variables'!$E$30)</f>
        <v>2.38</v>
      </c>
      <c r="J1071" s="259">
        <f t="shared" si="205"/>
        <v>4.76</v>
      </c>
      <c r="K1071" s="259">
        <f t="shared" si="206"/>
        <v>0.52888888888888885</v>
      </c>
      <c r="L1071" s="226">
        <f t="shared" si="207"/>
        <v>0</v>
      </c>
      <c r="M1071" s="257"/>
      <c r="N1071" s="226">
        <f>SUM(H1071*'Outside M25 '!$J$30+'Outside M25 '!$J$34+'Postcodes tariff'!L1071)</f>
        <v>197.6240212153846</v>
      </c>
      <c r="O1071" s="226">
        <f>SUM(H1071*'Outside M25 '!$K$30+'Outside M25 '!$K$34+'Postcodes tariff'!L1071)</f>
        <v>217.68111981538459</v>
      </c>
      <c r="P1071" s="226">
        <f>SUM(H1071*'Outside M25 '!$L$30+'Outside M25 '!$L$34+'Postcodes tariff'!L1071)</f>
        <v>240.19591869538465</v>
      </c>
      <c r="Q1071" s="261">
        <f>SUM(H1071*'Outside M25 '!$M$30+'Outside M25 '!$M$34+'Postcodes tariff'!L1071)</f>
        <v>260.34891701538464</v>
      </c>
      <c r="R1071" s="336"/>
      <c r="S1071" s="336"/>
    </row>
    <row r="1072" spans="1:19" s="263" customFormat="1" x14ac:dyDescent="0.25">
      <c r="A1072" s="254" t="s">
        <v>2988</v>
      </c>
      <c r="B1072" s="255"/>
      <c r="C1072" s="256" t="s">
        <v>944</v>
      </c>
      <c r="D1072" s="257">
        <v>51.689</v>
      </c>
      <c r="E1072" s="257">
        <v>-2.3559999999999999</v>
      </c>
      <c r="F1072" s="459">
        <v>1</v>
      </c>
      <c r="G1072" s="459">
        <v>1</v>
      </c>
      <c r="H1072" s="258">
        <v>96.4</v>
      </c>
      <c r="I1072" s="259">
        <f>SUM(H1072/'Search &amp; Variables'!$E$30)</f>
        <v>2.1422222222222222</v>
      </c>
      <c r="J1072" s="259">
        <f t="shared" ref="J1072:J1095" si="208">SUM(I1072*2)</f>
        <v>4.2844444444444445</v>
      </c>
      <c r="K1072" s="259">
        <f t="shared" ref="K1072:K1095" si="209">SUM(J1072/9)</f>
        <v>0.47604938271604941</v>
      </c>
      <c r="L1072" s="226">
        <f t="shared" ref="L1072:L1095" si="210">IF(J1072 &gt; 14,120,0)</f>
        <v>0</v>
      </c>
      <c r="M1072" s="257"/>
      <c r="N1072" s="226">
        <f>SUM(H1072*'Outside M25 '!$J$30+'Outside M25 '!$J$34+'Postcodes tariff'!L1072)</f>
        <v>180.81522557877494</v>
      </c>
      <c r="O1072" s="226">
        <f>SUM(H1072*'Outside M25 '!$K$30+'Outside M25 '!$K$34+'Postcodes tariff'!L1072)</f>
        <v>199.05217049420702</v>
      </c>
      <c r="P1072" s="226">
        <f>SUM(H1072*'Outside M25 '!$L$30+'Outside M25 '!$L$34+'Postcodes tariff'!L1072)</f>
        <v>219.57674469815768</v>
      </c>
      <c r="Q1072" s="261">
        <f>SUM(H1072*'Outside M25 '!$M$30+'Outside M25 '!$M$34+'Postcodes tariff'!L1072)</f>
        <v>237.86883069544166</v>
      </c>
      <c r="R1072" s="336"/>
      <c r="S1072" s="336"/>
    </row>
    <row r="1073" spans="1:19" s="263" customFormat="1" x14ac:dyDescent="0.25">
      <c r="A1073" s="254" t="s">
        <v>2988</v>
      </c>
      <c r="B1073" s="255"/>
      <c r="C1073" s="256" t="s">
        <v>945</v>
      </c>
      <c r="D1073" s="257">
        <v>51.625</v>
      </c>
      <c r="E1073" s="257">
        <v>-2.3849999999999998</v>
      </c>
      <c r="F1073" s="459">
        <v>1</v>
      </c>
      <c r="G1073" s="459">
        <v>1</v>
      </c>
      <c r="H1073" s="258">
        <v>103.6</v>
      </c>
      <c r="I1073" s="259">
        <f>SUM(H1073/'Search &amp; Variables'!$E$30)</f>
        <v>2.3022222222222219</v>
      </c>
      <c r="J1073" s="259">
        <f t="shared" si="208"/>
        <v>4.6044444444444439</v>
      </c>
      <c r="K1073" s="259">
        <f t="shared" si="209"/>
        <v>0.51160493827160491</v>
      </c>
      <c r="L1073" s="226">
        <f t="shared" si="210"/>
        <v>0</v>
      </c>
      <c r="M1073" s="257"/>
      <c r="N1073" s="226">
        <f>SUM(H1073*'Outside M25 '!$J$30+'Outside M25 '!$J$34+'Postcodes tariff'!L1073)</f>
        <v>192.12581703518518</v>
      </c>
      <c r="O1073" s="226">
        <f>SUM(H1073*'Outside M25 '!$K$30+'Outside M25 '!$K$34+'Postcodes tariff'!L1073)</f>
        <v>211.58753826172838</v>
      </c>
      <c r="P1073" s="226">
        <f>SUM(H1073*'Outside M25 '!$L$30+'Outside M25 '!$L$34+'Postcodes tariff'!L1073)</f>
        <v>233.45132907012348</v>
      </c>
      <c r="Q1073" s="261">
        <f>SUM(H1073*'Outside M25 '!$M$30+'Outside M25 '!$M$34+'Postcodes tariff'!L1073)</f>
        <v>252.99561775185185</v>
      </c>
      <c r="R1073" s="336"/>
      <c r="S1073" s="336"/>
    </row>
    <row r="1074" spans="1:19" s="263" customFormat="1" x14ac:dyDescent="0.25">
      <c r="A1074" s="254" t="s">
        <v>2988</v>
      </c>
      <c r="B1074" s="255"/>
      <c r="C1074" s="256" t="s">
        <v>946</v>
      </c>
      <c r="D1074" s="257">
        <v>51.692999999999998</v>
      </c>
      <c r="E1074" s="257">
        <v>-2.4590000000000001</v>
      </c>
      <c r="F1074" s="459">
        <v>1</v>
      </c>
      <c r="G1074" s="459">
        <v>1</v>
      </c>
      <c r="H1074" s="258">
        <v>114.4</v>
      </c>
      <c r="I1074" s="259">
        <f>SUM(H1074/'Search &amp; Variables'!$E$30)</f>
        <v>2.5422222222222222</v>
      </c>
      <c r="J1074" s="259">
        <f t="shared" si="208"/>
        <v>5.0844444444444443</v>
      </c>
      <c r="K1074" s="259">
        <f t="shared" si="209"/>
        <v>0.56493827160493826</v>
      </c>
      <c r="L1074" s="226">
        <f t="shared" si="210"/>
        <v>0</v>
      </c>
      <c r="M1074" s="257"/>
      <c r="N1074" s="226">
        <f>SUM(H1074*'Outside M25 '!$J$30+'Outside M25 '!$J$34+'Postcodes tariff'!L1074)</f>
        <v>209.09170421980059</v>
      </c>
      <c r="O1074" s="226">
        <f>SUM(H1074*'Outside M25 '!$K$30+'Outside M25 '!$K$34+'Postcodes tariff'!L1074)</f>
        <v>230.39058991301044</v>
      </c>
      <c r="P1074" s="226">
        <f>SUM(H1074*'Outside M25 '!$L$30+'Outside M25 '!$L$34+'Postcodes tariff'!L1074)</f>
        <v>254.26320562807223</v>
      </c>
      <c r="Q1074" s="261">
        <f>SUM(H1074*'Outside M25 '!$M$30+'Outside M25 '!$M$34+'Postcodes tariff'!L1074)</f>
        <v>275.68579833646726</v>
      </c>
      <c r="R1074" s="336"/>
      <c r="S1074" s="336"/>
    </row>
    <row r="1075" spans="1:19" s="263" customFormat="1" x14ac:dyDescent="0.25">
      <c r="A1075" s="254" t="s">
        <v>2988</v>
      </c>
      <c r="B1075" s="255"/>
      <c r="C1075" s="256" t="s">
        <v>947</v>
      </c>
      <c r="D1075" s="257">
        <v>51.806257000000002</v>
      </c>
      <c r="E1075" s="257">
        <v>-2.4522080000000002</v>
      </c>
      <c r="F1075" s="459">
        <v>1</v>
      </c>
      <c r="G1075" s="459">
        <v>1</v>
      </c>
      <c r="H1075" s="258">
        <v>112.4</v>
      </c>
      <c r="I1075" s="259">
        <f>SUM(H1075/'Search &amp; Variables'!$E$30)</f>
        <v>2.4977777777777779</v>
      </c>
      <c r="J1075" s="259">
        <f t="shared" si="208"/>
        <v>4.9955555555555557</v>
      </c>
      <c r="K1075" s="259">
        <f t="shared" si="209"/>
        <v>0.55506172839506174</v>
      </c>
      <c r="L1075" s="226">
        <f t="shared" si="210"/>
        <v>0</v>
      </c>
      <c r="M1075" s="257"/>
      <c r="N1075" s="226">
        <f>SUM(H1075*'Outside M25 '!$J$30+'Outside M25 '!$J$34+'Postcodes tariff'!L1075)</f>
        <v>205.94987325968663</v>
      </c>
      <c r="O1075" s="226">
        <f>SUM(H1075*'Outside M25 '!$K$30+'Outside M25 '!$K$34+'Postcodes tariff'!L1075)</f>
        <v>226.90854331092117</v>
      </c>
      <c r="P1075" s="226">
        <f>SUM(H1075*'Outside M25 '!$L$30+'Outside M25 '!$L$34+'Postcodes tariff'!L1075)</f>
        <v>250.40915441363728</v>
      </c>
      <c r="Q1075" s="261">
        <f>SUM(H1075*'Outside M25 '!$M$30+'Outside M25 '!$M$34+'Postcodes tariff'!L1075)</f>
        <v>271.48391304301998</v>
      </c>
      <c r="R1075" s="336"/>
      <c r="S1075" s="336"/>
    </row>
    <row r="1076" spans="1:19" s="263" customFormat="1" x14ac:dyDescent="0.25">
      <c r="A1076" s="254" t="s">
        <v>2988</v>
      </c>
      <c r="B1076" s="255"/>
      <c r="C1076" s="256" t="s">
        <v>948</v>
      </c>
      <c r="D1076" s="257">
        <v>51.731352999999999</v>
      </c>
      <c r="E1076" s="257">
        <v>-2.572762</v>
      </c>
      <c r="F1076" s="459">
        <v>1</v>
      </c>
      <c r="G1076" s="459">
        <v>1</v>
      </c>
      <c r="H1076" s="258">
        <v>122.5</v>
      </c>
      <c r="I1076" s="259">
        <f>SUM(H1076/'Search &amp; Variables'!$E$30)</f>
        <v>2.7222222222222223</v>
      </c>
      <c r="J1076" s="259">
        <f t="shared" si="208"/>
        <v>5.4444444444444446</v>
      </c>
      <c r="K1076" s="259">
        <f t="shared" si="209"/>
        <v>0.60493827160493829</v>
      </c>
      <c r="L1076" s="226">
        <f t="shared" si="210"/>
        <v>0</v>
      </c>
      <c r="M1076" s="257"/>
      <c r="N1076" s="226">
        <f>SUM(H1076*'Outside M25 '!$J$30+'Outside M25 '!$J$34+'Postcodes tariff'!L1076)</f>
        <v>221.81611960826211</v>
      </c>
      <c r="O1076" s="226">
        <f>SUM(H1076*'Outside M25 '!$K$30+'Outside M25 '!$K$34+'Postcodes tariff'!L1076)</f>
        <v>244.49287865147198</v>
      </c>
      <c r="P1076" s="226">
        <f>SUM(H1076*'Outside M25 '!$L$30+'Outside M25 '!$L$34+'Postcodes tariff'!L1076)</f>
        <v>269.87211304653374</v>
      </c>
      <c r="Q1076" s="261">
        <f>SUM(H1076*'Outside M25 '!$M$30+'Outside M25 '!$M$34+'Postcodes tariff'!L1076)</f>
        <v>292.70343377492878</v>
      </c>
      <c r="R1076" s="336"/>
      <c r="S1076" s="336"/>
    </row>
    <row r="1077" spans="1:19" s="263" customFormat="1" x14ac:dyDescent="0.25">
      <c r="A1077" s="254" t="s">
        <v>2988</v>
      </c>
      <c r="B1077" s="255"/>
      <c r="C1077" s="256" t="s">
        <v>949</v>
      </c>
      <c r="D1077" s="257">
        <v>51.800499000000002</v>
      </c>
      <c r="E1077" s="257">
        <v>-2.613216</v>
      </c>
      <c r="F1077" s="459">
        <v>1</v>
      </c>
      <c r="G1077" s="459">
        <v>1</v>
      </c>
      <c r="H1077" s="258">
        <v>125.1</v>
      </c>
      <c r="I1077" s="259">
        <f>SUM(H1077/'Search &amp; Variables'!$E$30)</f>
        <v>2.78</v>
      </c>
      <c r="J1077" s="259">
        <f t="shared" si="208"/>
        <v>5.56</v>
      </c>
      <c r="K1077" s="259">
        <f t="shared" si="209"/>
        <v>0.61777777777777776</v>
      </c>
      <c r="L1077" s="226">
        <f t="shared" si="210"/>
        <v>0</v>
      </c>
      <c r="M1077" s="257"/>
      <c r="N1077" s="226">
        <f>SUM(H1077*'Outside M25 '!$J$30+'Outside M25 '!$J$34+'Postcodes tariff'!L1077)</f>
        <v>225.90049985641025</v>
      </c>
      <c r="O1077" s="226">
        <f>SUM(H1077*'Outside M25 '!$K$30+'Outside M25 '!$K$34+'Postcodes tariff'!L1077)</f>
        <v>249.01953923418802</v>
      </c>
      <c r="P1077" s="226">
        <f>SUM(H1077*'Outside M25 '!$L$30+'Outside M25 '!$L$34+'Postcodes tariff'!L1077)</f>
        <v>274.88237962529917</v>
      </c>
      <c r="Q1077" s="261">
        <f>SUM(H1077*'Outside M25 '!$M$30+'Outside M25 '!$M$34+'Postcodes tariff'!L1077)</f>
        <v>298.16588465641024</v>
      </c>
      <c r="R1077" s="336"/>
      <c r="S1077" s="336"/>
    </row>
    <row r="1078" spans="1:19" s="263" customFormat="1" x14ac:dyDescent="0.25">
      <c r="A1078" s="254" t="s">
        <v>2988</v>
      </c>
      <c r="B1078" s="255"/>
      <c r="C1078" s="256" t="s">
        <v>950</v>
      </c>
      <c r="D1078" s="257">
        <v>51.861198999999999</v>
      </c>
      <c r="E1078" s="257">
        <v>-2.509897</v>
      </c>
      <c r="F1078" s="459">
        <v>1</v>
      </c>
      <c r="G1078" s="459">
        <v>1</v>
      </c>
      <c r="H1078" s="258">
        <v>113</v>
      </c>
      <c r="I1078" s="259">
        <f>SUM(H1078/'Search &amp; Variables'!$E$30)</f>
        <v>2.5111111111111111</v>
      </c>
      <c r="J1078" s="259">
        <f t="shared" si="208"/>
        <v>5.0222222222222221</v>
      </c>
      <c r="K1078" s="259">
        <f t="shared" si="209"/>
        <v>0.55802469135802468</v>
      </c>
      <c r="L1078" s="226">
        <f t="shared" si="210"/>
        <v>0</v>
      </c>
      <c r="M1078" s="257"/>
      <c r="N1078" s="226">
        <f>SUM(H1078*'Outside M25 '!$J$30+'Outside M25 '!$J$34+'Postcodes tariff'!L1078)</f>
        <v>206.8924225477208</v>
      </c>
      <c r="O1078" s="226">
        <f>SUM(H1078*'Outside M25 '!$K$30+'Outside M25 '!$K$34+'Postcodes tariff'!L1078)</f>
        <v>227.95315729154794</v>
      </c>
      <c r="P1078" s="226">
        <f>SUM(H1078*'Outside M25 '!$L$30+'Outside M25 '!$L$34+'Postcodes tariff'!L1078)</f>
        <v>251.56536977796776</v>
      </c>
      <c r="Q1078" s="261">
        <f>SUM(H1078*'Outside M25 '!$M$30+'Outside M25 '!$M$34+'Postcodes tariff'!L1078)</f>
        <v>272.74447863105416</v>
      </c>
      <c r="R1078" s="336"/>
      <c r="S1078" s="336"/>
    </row>
    <row r="1079" spans="1:19" s="263" customFormat="1" x14ac:dyDescent="0.25">
      <c r="A1079" s="254" t="s">
        <v>2988</v>
      </c>
      <c r="B1079" s="255"/>
      <c r="C1079" s="256" t="s">
        <v>951</v>
      </c>
      <c r="D1079" s="257">
        <v>51.948788999999998</v>
      </c>
      <c r="E1079" s="257">
        <v>-2.41072</v>
      </c>
      <c r="F1079" s="459">
        <v>1</v>
      </c>
      <c r="G1079" s="459">
        <v>1</v>
      </c>
      <c r="H1079" s="258">
        <v>111</v>
      </c>
      <c r="I1079" s="259">
        <f>SUM(H1079/'Search &amp; Variables'!$E$30)</f>
        <v>2.4666666666666668</v>
      </c>
      <c r="J1079" s="259">
        <f t="shared" si="208"/>
        <v>4.9333333333333336</v>
      </c>
      <c r="K1079" s="259">
        <f t="shared" si="209"/>
        <v>0.54814814814814816</v>
      </c>
      <c r="L1079" s="226">
        <f t="shared" si="210"/>
        <v>0</v>
      </c>
      <c r="M1079" s="257"/>
      <c r="N1079" s="226">
        <f>SUM(H1079*'Outside M25 '!$J$30+'Outside M25 '!$J$34+'Postcodes tariff'!L1079)</f>
        <v>203.75059158760683</v>
      </c>
      <c r="O1079" s="226">
        <f>SUM(H1079*'Outside M25 '!$K$30+'Outside M25 '!$K$34+'Postcodes tariff'!L1079)</f>
        <v>224.47111068945867</v>
      </c>
      <c r="P1079" s="226">
        <f>SUM(H1079*'Outside M25 '!$L$30+'Outside M25 '!$L$34+'Postcodes tariff'!L1079)</f>
        <v>247.71131856353279</v>
      </c>
      <c r="Q1079" s="261">
        <f>SUM(H1079*'Outside M25 '!$M$30+'Outside M25 '!$M$34+'Postcodes tariff'!L1079)</f>
        <v>268.54259333760689</v>
      </c>
      <c r="R1079" s="336"/>
      <c r="S1079" s="336"/>
    </row>
    <row r="1080" spans="1:19" s="263" customFormat="1" x14ac:dyDescent="0.25">
      <c r="A1080" s="254" t="s">
        <v>2988</v>
      </c>
      <c r="B1080" s="255"/>
      <c r="C1080" s="256" t="s">
        <v>952</v>
      </c>
      <c r="D1080" s="257">
        <v>51.940483</v>
      </c>
      <c r="E1080" s="257">
        <v>-2.2900610000000001</v>
      </c>
      <c r="F1080" s="459">
        <v>1</v>
      </c>
      <c r="G1080" s="459">
        <v>1</v>
      </c>
      <c r="H1080" s="258">
        <v>108.6</v>
      </c>
      <c r="I1080" s="259">
        <f>SUM(H1080/'Search &amp; Variables'!$E$30)</f>
        <v>2.4133333333333331</v>
      </c>
      <c r="J1080" s="259">
        <f t="shared" si="208"/>
        <v>4.8266666666666662</v>
      </c>
      <c r="K1080" s="259">
        <f t="shared" si="209"/>
        <v>0.53629629629629627</v>
      </c>
      <c r="L1080" s="226">
        <f t="shared" si="210"/>
        <v>0</v>
      </c>
      <c r="M1080" s="257"/>
      <c r="N1080" s="226">
        <f>SUM(H1080*'Outside M25 '!$J$30+'Outside M25 '!$J$34+'Postcodes tariff'!L1080)</f>
        <v>199.98039443547009</v>
      </c>
      <c r="O1080" s="226">
        <f>SUM(H1080*'Outside M25 '!$K$30+'Outside M25 '!$K$34+'Postcodes tariff'!L1080)</f>
        <v>220.29265476695156</v>
      </c>
      <c r="P1080" s="226">
        <f>SUM(H1080*'Outside M25 '!$L$30+'Outside M25 '!$L$34+'Postcodes tariff'!L1080)</f>
        <v>243.08645710621084</v>
      </c>
      <c r="Q1080" s="261">
        <f>SUM(H1080*'Outside M25 '!$M$30+'Outside M25 '!$M$34+'Postcodes tariff'!L1080)</f>
        <v>263.5003309854701</v>
      </c>
      <c r="R1080" s="336"/>
      <c r="S1080" s="336"/>
    </row>
    <row r="1081" spans="1:19" s="263" customFormat="1" x14ac:dyDescent="0.25">
      <c r="A1081" s="254" t="s">
        <v>2988</v>
      </c>
      <c r="B1081" s="255"/>
      <c r="C1081" s="256" t="s">
        <v>953</v>
      </c>
      <c r="D1081" s="257">
        <v>51.845999999999997</v>
      </c>
      <c r="E1081" s="257">
        <v>-2.2669999999999999</v>
      </c>
      <c r="F1081" s="459">
        <v>1</v>
      </c>
      <c r="G1081" s="459">
        <v>1</v>
      </c>
      <c r="H1081" s="258">
        <v>107.2</v>
      </c>
      <c r="I1081" s="259">
        <f>SUM(H1081/'Search &amp; Variables'!$E$30)</f>
        <v>2.3822222222222225</v>
      </c>
      <c r="J1081" s="259">
        <f t="shared" si="208"/>
        <v>4.7644444444444449</v>
      </c>
      <c r="K1081" s="259">
        <f t="shared" si="209"/>
        <v>0.52938271604938281</v>
      </c>
      <c r="L1081" s="226">
        <f t="shared" si="210"/>
        <v>0</v>
      </c>
      <c r="M1081" s="257"/>
      <c r="N1081" s="226">
        <f>SUM(H1081*'Outside M25 '!$J$30+'Outside M25 '!$J$34+'Postcodes tariff'!L1081)</f>
        <v>197.78111276339033</v>
      </c>
      <c r="O1081" s="226">
        <f>SUM(H1081*'Outside M25 '!$K$30+'Outside M25 '!$K$34+'Postcodes tariff'!L1081)</f>
        <v>217.85522214548908</v>
      </c>
      <c r="P1081" s="226">
        <f>SUM(H1081*'Outside M25 '!$L$30+'Outside M25 '!$L$34+'Postcodes tariff'!L1081)</f>
        <v>240.3886212561064</v>
      </c>
      <c r="Q1081" s="261">
        <f>SUM(H1081*'Outside M25 '!$M$30+'Outside M25 '!$M$34+'Postcodes tariff'!L1081)</f>
        <v>260.55901128005701</v>
      </c>
      <c r="R1081" s="336"/>
      <c r="S1081" s="336"/>
    </row>
    <row r="1082" spans="1:19" s="263" customFormat="1" x14ac:dyDescent="0.25">
      <c r="A1082" s="254" t="s">
        <v>2988</v>
      </c>
      <c r="B1082" s="255" t="s">
        <v>3662</v>
      </c>
      <c r="C1082" s="256" t="s">
        <v>954</v>
      </c>
      <c r="D1082" s="257">
        <v>52.007330000000003</v>
      </c>
      <c r="E1082" s="257">
        <v>-2.1103559999999999</v>
      </c>
      <c r="F1082" s="459">
        <v>1</v>
      </c>
      <c r="G1082" s="459">
        <v>1</v>
      </c>
      <c r="H1082" s="258">
        <v>93.6</v>
      </c>
      <c r="I1082" s="259">
        <f>SUM(H1082/'Search &amp; Variables'!$E$30)</f>
        <v>2.08</v>
      </c>
      <c r="J1082" s="259">
        <f t="shared" si="208"/>
        <v>4.16</v>
      </c>
      <c r="K1082" s="259">
        <f t="shared" si="209"/>
        <v>0.46222222222222226</v>
      </c>
      <c r="L1082" s="226">
        <f t="shared" si="210"/>
        <v>0</v>
      </c>
      <c r="M1082" s="257"/>
      <c r="N1082" s="226">
        <f>SUM(H1082*'Outside M25 '!$J$30+'Outside M25 '!$J$34+'Postcodes tariff'!L1082)</f>
        <v>176.41666223461539</v>
      </c>
      <c r="O1082" s="226">
        <f>SUM(H1082*'Outside M25 '!$K$30+'Outside M25 '!$K$34+'Postcodes tariff'!L1082)</f>
        <v>194.17730525128204</v>
      </c>
      <c r="P1082" s="226">
        <f>SUM(H1082*'Outside M25 '!$L$30+'Outside M25 '!$L$34+'Postcodes tariff'!L1082)</f>
        <v>214.18107299794875</v>
      </c>
      <c r="Q1082" s="261">
        <f>SUM(H1082*'Outside M25 '!$M$30+'Outside M25 '!$M$34+'Postcodes tariff'!L1082)</f>
        <v>231.98619128461542</v>
      </c>
      <c r="R1082" s="336"/>
      <c r="S1082" s="336"/>
    </row>
    <row r="1083" spans="1:19" s="263" customFormat="1" x14ac:dyDescent="0.25">
      <c r="A1083" s="254" t="s">
        <v>2988</v>
      </c>
      <c r="B1083" s="255"/>
      <c r="C1083" s="256" t="s">
        <v>955</v>
      </c>
      <c r="D1083" s="257">
        <v>51.865000000000002</v>
      </c>
      <c r="E1083" s="257">
        <v>-2.177</v>
      </c>
      <c r="F1083" s="459">
        <v>1</v>
      </c>
      <c r="G1083" s="459">
        <v>1</v>
      </c>
      <c r="H1083" s="258">
        <v>95.4</v>
      </c>
      <c r="I1083" s="259">
        <f>SUM(H1083/'Search &amp; Variables'!$E$30)</f>
        <v>2.12</v>
      </c>
      <c r="J1083" s="259">
        <f t="shared" si="208"/>
        <v>4.24</v>
      </c>
      <c r="K1083" s="259">
        <f t="shared" si="209"/>
        <v>0.47111111111111115</v>
      </c>
      <c r="L1083" s="226">
        <f t="shared" si="210"/>
        <v>0</v>
      </c>
      <c r="M1083" s="257"/>
      <c r="N1083" s="226">
        <f>SUM(H1083*'Outside M25 '!$J$30+'Outside M25 '!$J$34+'Postcodes tariff'!L1083)</f>
        <v>179.24431009871796</v>
      </c>
      <c r="O1083" s="226">
        <f>SUM(H1083*'Outside M25 '!$K$30+'Outside M25 '!$K$34+'Postcodes tariff'!L1083)</f>
        <v>197.31114719316238</v>
      </c>
      <c r="P1083" s="226">
        <f>SUM(H1083*'Outside M25 '!$L$30+'Outside M25 '!$L$34+'Postcodes tariff'!L1083)</f>
        <v>217.64971909094021</v>
      </c>
      <c r="Q1083" s="261">
        <f>SUM(H1083*'Outside M25 '!$M$30+'Outside M25 '!$M$34+'Postcodes tariff'!L1083)</f>
        <v>235.76788804871796</v>
      </c>
      <c r="R1083" s="336"/>
      <c r="S1083" s="336"/>
    </row>
    <row r="1084" spans="1:19" s="263" customFormat="1" x14ac:dyDescent="0.25">
      <c r="A1084" s="254" t="s">
        <v>2988</v>
      </c>
      <c r="B1084" s="255" t="s">
        <v>3254</v>
      </c>
      <c r="C1084" s="256" t="s">
        <v>956</v>
      </c>
      <c r="D1084" s="257">
        <v>51.831380000000003</v>
      </c>
      <c r="E1084" s="257">
        <v>-2.1761379999999999</v>
      </c>
      <c r="F1084" s="459">
        <v>1</v>
      </c>
      <c r="G1084" s="459">
        <v>1</v>
      </c>
      <c r="H1084" s="258">
        <v>95.8</v>
      </c>
      <c r="I1084" s="259">
        <f>SUM(H1084/'Search &amp; Variables'!$E$30)</f>
        <v>2.1288888888888886</v>
      </c>
      <c r="J1084" s="259">
        <f t="shared" si="208"/>
        <v>4.2577777777777772</v>
      </c>
      <c r="K1084" s="259">
        <f t="shared" si="209"/>
        <v>0.47308641975308635</v>
      </c>
      <c r="L1084" s="226">
        <f t="shared" si="210"/>
        <v>0</v>
      </c>
      <c r="M1084" s="257"/>
      <c r="N1084" s="226">
        <f>SUM(H1084*'Outside M25 '!$J$30+'Outside M25 '!$J$34+'Postcodes tariff'!L1084)</f>
        <v>179.87267629074074</v>
      </c>
      <c r="O1084" s="226">
        <f>SUM(H1084*'Outside M25 '!$K$30+'Outside M25 '!$K$34+'Postcodes tariff'!L1084)</f>
        <v>198.00755651358023</v>
      </c>
      <c r="P1084" s="226">
        <f>SUM(H1084*'Outside M25 '!$L$30+'Outside M25 '!$L$34+'Postcodes tariff'!L1084)</f>
        <v>218.42052933382718</v>
      </c>
      <c r="Q1084" s="261">
        <f>SUM(H1084*'Outside M25 '!$M$30+'Outside M25 '!$M$34+'Postcodes tariff'!L1084)</f>
        <v>236.60826510740742</v>
      </c>
      <c r="R1084" s="336"/>
      <c r="S1084" s="336"/>
    </row>
    <row r="1085" spans="1:19" s="263" customFormat="1" x14ac:dyDescent="0.25">
      <c r="A1085" s="254" t="s">
        <v>2988</v>
      </c>
      <c r="B1085" s="255"/>
      <c r="C1085" s="256" t="s">
        <v>957</v>
      </c>
      <c r="D1085" s="257">
        <v>51.738</v>
      </c>
      <c r="E1085" s="257">
        <v>-2.2189999999999999</v>
      </c>
      <c r="F1085" s="459">
        <v>1</v>
      </c>
      <c r="G1085" s="459">
        <v>1</v>
      </c>
      <c r="H1085" s="258">
        <v>94.5</v>
      </c>
      <c r="I1085" s="259">
        <f>SUM(H1085/'Search &amp; Variables'!$E$30)</f>
        <v>2.1</v>
      </c>
      <c r="J1085" s="259">
        <f t="shared" si="208"/>
        <v>4.2</v>
      </c>
      <c r="K1085" s="259">
        <f t="shared" si="209"/>
        <v>0.46666666666666667</v>
      </c>
      <c r="L1085" s="226">
        <f t="shared" si="210"/>
        <v>0</v>
      </c>
      <c r="M1085" s="257"/>
      <c r="N1085" s="226">
        <f>SUM(H1085*'Outside M25 '!$J$30+'Outside M25 '!$J$34+'Postcodes tariff'!L1085)</f>
        <v>177.83048616666667</v>
      </c>
      <c r="O1085" s="226">
        <f>SUM(H1085*'Outside M25 '!$K$30+'Outside M25 '!$K$34+'Postcodes tariff'!L1085)</f>
        <v>195.74422622222221</v>
      </c>
      <c r="P1085" s="226">
        <f>SUM(H1085*'Outside M25 '!$L$30+'Outside M25 '!$L$34+'Postcodes tariff'!L1085)</f>
        <v>215.91539604444446</v>
      </c>
      <c r="Q1085" s="261">
        <f>SUM(H1085*'Outside M25 '!$M$30+'Outside M25 '!$M$34+'Postcodes tariff'!L1085)</f>
        <v>233.87703966666669</v>
      </c>
      <c r="R1085" s="336"/>
      <c r="S1085" s="336"/>
    </row>
    <row r="1086" spans="1:19" s="263" customFormat="1" x14ac:dyDescent="0.25">
      <c r="A1086" s="254" t="s">
        <v>2988</v>
      </c>
      <c r="B1086" s="255"/>
      <c r="C1086" s="256" t="s">
        <v>958</v>
      </c>
      <c r="D1086" s="257">
        <v>51.905836000000001</v>
      </c>
      <c r="E1086" s="257">
        <v>-2.083243</v>
      </c>
      <c r="F1086" s="459">
        <v>1</v>
      </c>
      <c r="G1086" s="459">
        <v>1</v>
      </c>
      <c r="H1086" s="258">
        <v>85.7</v>
      </c>
      <c r="I1086" s="259">
        <f>SUM(H1086/'Search &amp; Variables'!$E$30)</f>
        <v>1.9044444444444446</v>
      </c>
      <c r="J1086" s="259">
        <f t="shared" si="208"/>
        <v>3.8088888888888892</v>
      </c>
      <c r="K1086" s="259">
        <f t="shared" si="209"/>
        <v>0.42320987654320991</v>
      </c>
      <c r="L1086" s="226">
        <f t="shared" si="210"/>
        <v>0</v>
      </c>
      <c r="M1086" s="257"/>
      <c r="N1086" s="226">
        <f>SUM(H1086*'Outside M25 '!$J$30+'Outside M25 '!$J$34+'Postcodes tariff'!L1086)</f>
        <v>164.00642994216525</v>
      </c>
      <c r="O1086" s="226">
        <f>SUM(H1086*'Outside M25 '!$K$30+'Outside M25 '!$K$34+'Postcodes tariff'!L1086)</f>
        <v>180.42322117302945</v>
      </c>
      <c r="P1086" s="226">
        <f>SUM(H1086*'Outside M25 '!$L$30+'Outside M25 '!$L$34+'Postcodes tariff'!L1086)</f>
        <v>198.95757070093072</v>
      </c>
      <c r="Q1086" s="261">
        <f>SUM(H1086*'Outside M25 '!$M$30+'Outside M25 '!$M$34+'Postcodes tariff'!L1086)</f>
        <v>215.38874437549862</v>
      </c>
      <c r="R1086" s="336"/>
      <c r="S1086" s="336"/>
    </row>
    <row r="1087" spans="1:19" s="263" customFormat="1" x14ac:dyDescent="0.25">
      <c r="A1087" s="254" t="s">
        <v>2988</v>
      </c>
      <c r="B1087" s="255" t="s">
        <v>3635</v>
      </c>
      <c r="C1087" s="256" t="s">
        <v>959</v>
      </c>
      <c r="D1087" s="257">
        <v>51.896451999999996</v>
      </c>
      <c r="E1087" s="257">
        <v>-2.1224020000000001</v>
      </c>
      <c r="F1087" s="459">
        <v>1</v>
      </c>
      <c r="G1087" s="459">
        <v>1</v>
      </c>
      <c r="H1087" s="258">
        <v>100.8</v>
      </c>
      <c r="I1087" s="259">
        <f>SUM(H1087/'Search &amp; Variables'!$E$30)</f>
        <v>2.2399999999999998</v>
      </c>
      <c r="J1087" s="259">
        <f t="shared" si="208"/>
        <v>4.4799999999999995</v>
      </c>
      <c r="K1087" s="259">
        <f t="shared" si="209"/>
        <v>0.49777777777777771</v>
      </c>
      <c r="L1087" s="226">
        <f t="shared" si="210"/>
        <v>0</v>
      </c>
      <c r="M1087" s="257"/>
      <c r="N1087" s="226">
        <f>SUM(H1087*'Outside M25 '!$J$30+'Outside M25 '!$J$34+'Postcodes tariff'!L1087)</f>
        <v>187.72725369102565</v>
      </c>
      <c r="O1087" s="226">
        <f>SUM(H1087*'Outside M25 '!$K$30+'Outside M25 '!$K$34+'Postcodes tariff'!L1087)</f>
        <v>206.7126730188034</v>
      </c>
      <c r="P1087" s="226">
        <f>SUM(H1087*'Outside M25 '!$L$30+'Outside M25 '!$L$34+'Postcodes tariff'!L1087)</f>
        <v>228.05565736991457</v>
      </c>
      <c r="Q1087" s="261">
        <f>SUM(H1087*'Outside M25 '!$M$30+'Outside M25 '!$M$34+'Postcodes tariff'!L1087)</f>
        <v>247.11297834102567</v>
      </c>
      <c r="R1087" s="336"/>
      <c r="S1087" s="336"/>
    </row>
    <row r="1088" spans="1:19" s="263" customFormat="1" x14ac:dyDescent="0.25">
      <c r="A1088" s="254" t="s">
        <v>2988</v>
      </c>
      <c r="B1088" s="255"/>
      <c r="C1088" s="256" t="s">
        <v>960</v>
      </c>
      <c r="D1088" s="257">
        <v>51.915999999999997</v>
      </c>
      <c r="E1088" s="257">
        <v>-2.0579999999999998</v>
      </c>
      <c r="F1088" s="459">
        <v>1</v>
      </c>
      <c r="G1088" s="459">
        <v>1</v>
      </c>
      <c r="H1088" s="258">
        <v>88.3</v>
      </c>
      <c r="I1088" s="259">
        <f>SUM(H1088/'Search &amp; Variables'!$E$30)</f>
        <v>1.9622222222222221</v>
      </c>
      <c r="J1088" s="259">
        <f t="shared" si="208"/>
        <v>3.9244444444444442</v>
      </c>
      <c r="K1088" s="259">
        <f t="shared" si="209"/>
        <v>0.43604938271604937</v>
      </c>
      <c r="L1088" s="226">
        <f t="shared" si="210"/>
        <v>0</v>
      </c>
      <c r="M1088" s="257"/>
      <c r="N1088" s="226">
        <f>SUM(H1088*'Outside M25 '!$J$30+'Outside M25 '!$J$34+'Postcodes tariff'!L1088)</f>
        <v>168.09081019031339</v>
      </c>
      <c r="O1088" s="226">
        <f>SUM(H1088*'Outside M25 '!$K$30+'Outside M25 '!$K$34+'Postcodes tariff'!L1088)</f>
        <v>184.94988175574548</v>
      </c>
      <c r="P1088" s="226">
        <f>SUM(H1088*'Outside M25 '!$L$30+'Outside M25 '!$L$34+'Postcodes tariff'!L1088)</f>
        <v>203.96783727969614</v>
      </c>
      <c r="Q1088" s="261">
        <f>SUM(H1088*'Outside M25 '!$M$30+'Outside M25 '!$M$34+'Postcodes tariff'!L1088)</f>
        <v>220.85119525698008</v>
      </c>
      <c r="R1088" s="336"/>
      <c r="S1088" s="336"/>
    </row>
    <row r="1089" spans="1:19" s="263" customFormat="1" x14ac:dyDescent="0.25">
      <c r="A1089" s="254" t="s">
        <v>2988</v>
      </c>
      <c r="B1089" s="255"/>
      <c r="C1089" s="256" t="s">
        <v>961</v>
      </c>
      <c r="D1089" s="257">
        <v>51.844064000000003</v>
      </c>
      <c r="E1089" s="257">
        <v>-2.0466120000000001</v>
      </c>
      <c r="F1089" s="459">
        <v>1</v>
      </c>
      <c r="G1089" s="459">
        <v>1</v>
      </c>
      <c r="H1089" s="258">
        <v>91.9</v>
      </c>
      <c r="I1089" s="259">
        <f>SUM(H1089/'Search &amp; Variables'!$E$30)</f>
        <v>2.0422222222222222</v>
      </c>
      <c r="J1089" s="259">
        <f t="shared" si="208"/>
        <v>4.0844444444444443</v>
      </c>
      <c r="K1089" s="259">
        <f t="shared" si="209"/>
        <v>0.45382716049382715</v>
      </c>
      <c r="L1089" s="226">
        <f t="shared" si="210"/>
        <v>0</v>
      </c>
      <c r="M1089" s="257"/>
      <c r="N1089" s="226">
        <f>SUM(H1089*'Outside M25 '!$J$30+'Outside M25 '!$J$34+'Postcodes tariff'!L1089)</f>
        <v>173.74610591851854</v>
      </c>
      <c r="O1089" s="226">
        <f>SUM(H1089*'Outside M25 '!$K$30+'Outside M25 '!$K$34+'Postcodes tariff'!L1089)</f>
        <v>191.21756563950618</v>
      </c>
      <c r="P1089" s="226">
        <f>SUM(H1089*'Outside M25 '!$L$30+'Outside M25 '!$L$34+'Postcodes tariff'!L1089)</f>
        <v>210.90512946567907</v>
      </c>
      <c r="Q1089" s="261">
        <f>SUM(H1089*'Outside M25 '!$M$30+'Outside M25 '!$M$34+'Postcodes tariff'!L1089)</f>
        <v>228.41458878518523</v>
      </c>
      <c r="R1089" s="336"/>
      <c r="S1089" s="336"/>
    </row>
    <row r="1090" spans="1:19" s="263" customFormat="1" x14ac:dyDescent="0.25">
      <c r="A1090" s="254" t="s">
        <v>2988</v>
      </c>
      <c r="B1090" s="255"/>
      <c r="C1090" s="256" t="s">
        <v>962</v>
      </c>
      <c r="D1090" s="257">
        <v>51.880284000000003</v>
      </c>
      <c r="E1090" s="257">
        <v>-1.8757280000000001</v>
      </c>
      <c r="F1090" s="459">
        <v>1</v>
      </c>
      <c r="G1090" s="459">
        <v>1</v>
      </c>
      <c r="H1090" s="258">
        <v>76.8</v>
      </c>
      <c r="I1090" s="259">
        <f>SUM(H1090/'Search &amp; Variables'!$E$30)</f>
        <v>1.7066666666666666</v>
      </c>
      <c r="J1090" s="259">
        <f t="shared" si="208"/>
        <v>3.4133333333333331</v>
      </c>
      <c r="K1090" s="259">
        <f t="shared" si="209"/>
        <v>0.37925925925925924</v>
      </c>
      <c r="L1090" s="226">
        <f t="shared" si="210"/>
        <v>0</v>
      </c>
      <c r="M1090" s="257"/>
      <c r="N1090" s="226">
        <f>SUM(H1090*'Outside M25 '!$J$30+'Outside M25 '!$J$34+'Postcodes tariff'!L1090)</f>
        <v>150.02528216965811</v>
      </c>
      <c r="O1090" s="226">
        <f>SUM(H1090*'Outside M25 '!$K$30+'Outside M25 '!$K$34+'Postcodes tariff'!L1090)</f>
        <v>164.92811379373217</v>
      </c>
      <c r="P1090" s="226">
        <f>SUM(H1090*'Outside M25 '!$L$30+'Outside M25 '!$L$34+'Postcodes tariff'!L1090)</f>
        <v>181.80704279669519</v>
      </c>
      <c r="Q1090" s="261">
        <f>SUM(H1090*'Outside M25 '!$M$30+'Outside M25 '!$M$34+'Postcodes tariff'!L1090)</f>
        <v>196.69035481965813</v>
      </c>
      <c r="R1090" s="336"/>
      <c r="S1090" s="336"/>
    </row>
    <row r="1091" spans="1:19" s="263" customFormat="1" x14ac:dyDescent="0.25">
      <c r="A1091" s="254" t="s">
        <v>2988</v>
      </c>
      <c r="B1091" s="255"/>
      <c r="C1091" s="256" t="s">
        <v>963</v>
      </c>
      <c r="D1091" s="257">
        <v>52.061</v>
      </c>
      <c r="E1091" s="257">
        <v>-1.768</v>
      </c>
      <c r="F1091" s="459">
        <v>1</v>
      </c>
      <c r="G1091" s="459">
        <v>1</v>
      </c>
      <c r="H1091" s="258">
        <v>79.7</v>
      </c>
      <c r="I1091" s="259">
        <f>SUM(H1091/'Search &amp; Variables'!$E$30)</f>
        <v>1.7711111111111111</v>
      </c>
      <c r="J1091" s="259">
        <f t="shared" si="208"/>
        <v>3.5422222222222222</v>
      </c>
      <c r="K1091" s="259">
        <f t="shared" si="209"/>
        <v>0.39358024691358023</v>
      </c>
      <c r="L1091" s="226">
        <f t="shared" si="210"/>
        <v>0</v>
      </c>
      <c r="M1091" s="257"/>
      <c r="N1091" s="226">
        <f>SUM(H1091*'Outside M25 '!$J$30+'Outside M25 '!$J$34+'Postcodes tariff'!L1091)</f>
        <v>154.58093706182336</v>
      </c>
      <c r="O1091" s="226">
        <f>SUM(H1091*'Outside M25 '!$K$30+'Outside M25 '!$K$34+'Postcodes tariff'!L1091)</f>
        <v>169.97708136676164</v>
      </c>
      <c r="P1091" s="226">
        <f>SUM(H1091*'Outside M25 '!$L$30+'Outside M25 '!$L$34+'Postcodes tariff'!L1091)</f>
        <v>187.39541705762588</v>
      </c>
      <c r="Q1091" s="261">
        <f>SUM(H1091*'Outside M25 '!$M$30+'Outside M25 '!$M$34+'Postcodes tariff'!L1091)</f>
        <v>202.78308849515673</v>
      </c>
      <c r="R1091" s="336"/>
      <c r="S1091" s="336"/>
    </row>
    <row r="1092" spans="1:19" s="263" customFormat="1" x14ac:dyDescent="0.25">
      <c r="A1092" s="254" t="s">
        <v>2988</v>
      </c>
      <c r="B1092" s="255"/>
      <c r="C1092" s="256" t="s">
        <v>964</v>
      </c>
      <c r="D1092" s="257">
        <v>51.988847</v>
      </c>
      <c r="E1092" s="257">
        <v>-1.7168920000000001</v>
      </c>
      <c r="F1092" s="459">
        <v>1</v>
      </c>
      <c r="G1092" s="459">
        <v>1</v>
      </c>
      <c r="H1092" s="258">
        <v>72.3</v>
      </c>
      <c r="I1092" s="259">
        <f>SUM(H1092/'Search &amp; Variables'!$E$30)</f>
        <v>1.6066666666666667</v>
      </c>
      <c r="J1092" s="259">
        <f t="shared" si="208"/>
        <v>3.2133333333333334</v>
      </c>
      <c r="K1092" s="259">
        <f t="shared" si="209"/>
        <v>0.35703703703703704</v>
      </c>
      <c r="L1092" s="226">
        <f t="shared" si="210"/>
        <v>0</v>
      </c>
      <c r="M1092" s="257"/>
      <c r="N1092" s="226">
        <f>SUM(H1092*'Outside M25 '!$J$30+'Outside M25 '!$J$34+'Postcodes tariff'!L1092)</f>
        <v>142.95616250940171</v>
      </c>
      <c r="O1092" s="226">
        <f>SUM(H1092*'Outside M25 '!$K$30+'Outside M25 '!$K$34+'Postcodes tariff'!L1092)</f>
        <v>157.09350893903132</v>
      </c>
      <c r="P1092" s="226">
        <f>SUM(H1092*'Outside M25 '!$L$30+'Outside M25 '!$L$34+'Postcodes tariff'!L1092)</f>
        <v>173.13542756421654</v>
      </c>
      <c r="Q1092" s="261">
        <f>SUM(H1092*'Outside M25 '!$M$30+'Outside M25 '!$M$34+'Postcodes tariff'!L1092)</f>
        <v>187.2361129094017</v>
      </c>
      <c r="R1092" s="336"/>
      <c r="S1092" s="336"/>
    </row>
    <row r="1093" spans="1:19" s="263" customFormat="1" x14ac:dyDescent="0.25">
      <c r="A1093" s="254" t="s">
        <v>2988</v>
      </c>
      <c r="B1093" s="255"/>
      <c r="C1093" s="256" t="s">
        <v>965</v>
      </c>
      <c r="D1093" s="257">
        <v>51.747284999999998</v>
      </c>
      <c r="E1093" s="257">
        <v>-2.1766830000000001</v>
      </c>
      <c r="F1093" s="459">
        <v>1</v>
      </c>
      <c r="G1093" s="459">
        <v>1</v>
      </c>
      <c r="H1093" s="258">
        <v>92.2</v>
      </c>
      <c r="I1093" s="259">
        <f>SUM(H1093/'Search &amp; Variables'!$E$30)</f>
        <v>2.048888888888889</v>
      </c>
      <c r="J1093" s="259">
        <f t="shared" si="208"/>
        <v>4.097777777777778</v>
      </c>
      <c r="K1093" s="259">
        <f t="shared" si="209"/>
        <v>0.45530864197530868</v>
      </c>
      <c r="L1093" s="226">
        <f t="shared" si="210"/>
        <v>0</v>
      </c>
      <c r="M1093" s="257"/>
      <c r="N1093" s="226">
        <f>SUM(H1093*'Outside M25 '!$J$30+'Outside M25 '!$J$34+'Postcodes tariff'!L1093)</f>
        <v>174.21738056253562</v>
      </c>
      <c r="O1093" s="226">
        <f>SUM(H1093*'Outside M25 '!$K$30+'Outside M25 '!$K$34+'Postcodes tariff'!L1093)</f>
        <v>191.73987262981956</v>
      </c>
      <c r="P1093" s="226">
        <f>SUM(H1093*'Outside M25 '!$L$30+'Outside M25 '!$L$34+'Postcodes tariff'!L1093)</f>
        <v>211.48323714784428</v>
      </c>
      <c r="Q1093" s="261">
        <f>SUM(H1093*'Outside M25 '!$M$30+'Outside M25 '!$M$34+'Postcodes tariff'!L1093)</f>
        <v>229.04487157920232</v>
      </c>
      <c r="R1093" s="336"/>
      <c r="S1093" s="336"/>
    </row>
    <row r="1094" spans="1:19" s="263" customFormat="1" x14ac:dyDescent="0.25">
      <c r="A1094" s="254" t="s">
        <v>2988</v>
      </c>
      <c r="B1094" s="255" t="s">
        <v>3572</v>
      </c>
      <c r="C1094" s="256" t="s">
        <v>966</v>
      </c>
      <c r="D1094" s="257">
        <v>51.729745000000001</v>
      </c>
      <c r="E1094" s="257">
        <v>-1.855955</v>
      </c>
      <c r="F1094" s="459">
        <v>1</v>
      </c>
      <c r="G1094" s="459">
        <v>1</v>
      </c>
      <c r="H1094" s="258">
        <v>81.599999999999994</v>
      </c>
      <c r="I1094" s="259">
        <f>SUM(H1094/'Search &amp; Variables'!$E$30)</f>
        <v>1.8133333333333332</v>
      </c>
      <c r="J1094" s="259">
        <f t="shared" si="208"/>
        <v>3.6266666666666665</v>
      </c>
      <c r="K1094" s="259">
        <f t="shared" si="209"/>
        <v>0.40296296296296297</v>
      </c>
      <c r="L1094" s="226">
        <f t="shared" si="210"/>
        <v>0</v>
      </c>
      <c r="M1094" s="257"/>
      <c r="N1094" s="226">
        <f>SUM(H1094*'Outside M25 '!$J$30+'Outside M25 '!$J$34+'Postcodes tariff'!L1094)</f>
        <v>157.56567647393163</v>
      </c>
      <c r="O1094" s="226">
        <f>SUM(H1094*'Outside M25 '!$K$30+'Outside M25 '!$K$34+'Postcodes tariff'!L1094)</f>
        <v>173.28502563874642</v>
      </c>
      <c r="P1094" s="226">
        <f>SUM(H1094*'Outside M25 '!$L$30+'Outside M25 '!$L$34+'Postcodes tariff'!L1094)</f>
        <v>191.05676571133904</v>
      </c>
      <c r="Q1094" s="261">
        <f>SUM(H1094*'Outside M25 '!$M$30+'Outside M25 '!$M$34+'Postcodes tariff'!L1094)</f>
        <v>206.77487952393165</v>
      </c>
      <c r="R1094" s="336"/>
      <c r="S1094" s="336"/>
    </row>
    <row r="1095" spans="1:19" s="263" customFormat="1" x14ac:dyDescent="0.25">
      <c r="A1095" s="254" t="s">
        <v>2988</v>
      </c>
      <c r="B1095" s="255"/>
      <c r="C1095" s="256" t="s">
        <v>967</v>
      </c>
      <c r="D1095" s="257">
        <v>51.642000000000003</v>
      </c>
      <c r="E1095" s="257">
        <v>-2.1709999999999998</v>
      </c>
      <c r="F1095" s="459">
        <v>1</v>
      </c>
      <c r="G1095" s="459">
        <v>1</v>
      </c>
      <c r="H1095" s="258">
        <v>87.6</v>
      </c>
      <c r="I1095" s="259">
        <f>SUM(H1095/'Search &amp; Variables'!$E$30)</f>
        <v>1.9466666666666665</v>
      </c>
      <c r="J1095" s="259">
        <f t="shared" si="208"/>
        <v>3.8933333333333331</v>
      </c>
      <c r="K1095" s="259">
        <f t="shared" si="209"/>
        <v>0.43259259259259258</v>
      </c>
      <c r="L1095" s="226">
        <f t="shared" si="210"/>
        <v>0</v>
      </c>
      <c r="M1095" s="257"/>
      <c r="N1095" s="226">
        <f>SUM(H1095*'Outside M25 '!$J$30+'Outside M25 '!$J$34+'Postcodes tariff'!L1095)</f>
        <v>166.9911693542735</v>
      </c>
      <c r="O1095" s="226">
        <f>SUM(H1095*'Outside M25 '!$K$30+'Outside M25 '!$K$34+'Postcodes tariff'!L1095)</f>
        <v>183.73116544501423</v>
      </c>
      <c r="P1095" s="226">
        <f>SUM(H1095*'Outside M25 '!$L$30+'Outside M25 '!$L$34+'Postcodes tariff'!L1095)</f>
        <v>202.61891935464391</v>
      </c>
      <c r="Q1095" s="261">
        <f>SUM(H1095*'Outside M25 '!$M$30+'Outside M25 '!$M$34+'Postcodes tariff'!L1095)</f>
        <v>219.38053540427353</v>
      </c>
      <c r="R1095" s="336"/>
      <c r="S1095" s="336"/>
    </row>
    <row r="1096" spans="1:19" s="263" customFormat="1" x14ac:dyDescent="0.25">
      <c r="A1096" s="254" t="s">
        <v>2988</v>
      </c>
      <c r="B1096" s="255"/>
      <c r="C1096" s="256" t="s">
        <v>968</v>
      </c>
      <c r="D1096" s="256">
        <v>51.557000000000002</v>
      </c>
      <c r="E1096" s="256">
        <v>-2.298</v>
      </c>
      <c r="F1096" s="460">
        <v>1</v>
      </c>
      <c r="G1096" s="460">
        <v>1</v>
      </c>
      <c r="H1096" s="264">
        <v>97.2</v>
      </c>
      <c r="I1096" s="265">
        <f>SUM(H1096/'Search &amp; Variables'!$E$30)</f>
        <v>2.16</v>
      </c>
      <c r="J1096" s="265">
        <f t="shared" ref="J1096" si="211">SUM(I1096*2)</f>
        <v>4.32</v>
      </c>
      <c r="K1096" s="265">
        <f t="shared" ref="K1096" si="212">SUM(J1096/9)</f>
        <v>0.48000000000000004</v>
      </c>
      <c r="L1096" s="266">
        <f t="shared" ref="L1096" si="213">IF(J1096 &gt; 14,120,0)</f>
        <v>0</v>
      </c>
      <c r="M1096" s="256"/>
      <c r="N1096" s="266">
        <f>SUM(H1096*'Outside M25 '!$J$30+'Outside M25 '!$J$34+'Postcodes tariff'!L1096)</f>
        <v>182.07195796282053</v>
      </c>
      <c r="O1096" s="266">
        <f>SUM(H1096*'Outside M25 '!$K$30+'Outside M25 '!$K$34+'Postcodes tariff'!L1096)</f>
        <v>200.44498913504273</v>
      </c>
      <c r="P1096" s="266">
        <f>SUM(H1096*'Outside M25 '!$L$30+'Outside M25 '!$L$34+'Postcodes tariff'!L1096)</f>
        <v>221.11836518393167</v>
      </c>
      <c r="Q1096" s="268">
        <f>SUM(H1096*'Outside M25 '!$M$30+'Outside M25 '!$M$34+'Postcodes tariff'!L1096)</f>
        <v>239.54958481282057</v>
      </c>
      <c r="R1096" s="336"/>
      <c r="S1096" s="336"/>
    </row>
    <row r="1097" spans="1:19" s="263" customFormat="1" x14ac:dyDescent="0.25">
      <c r="A1097" s="363"/>
      <c r="B1097" s="256"/>
      <c r="C1097" s="256"/>
      <c r="D1097" s="256"/>
      <c r="E1097" s="256"/>
      <c r="F1097" s="460"/>
      <c r="G1097" s="460"/>
      <c r="H1097" s="264"/>
      <c r="I1097" s="265"/>
      <c r="J1097" s="265"/>
      <c r="K1097" s="265"/>
      <c r="L1097" s="266"/>
      <c r="M1097" s="256"/>
      <c r="N1097" s="266"/>
      <c r="O1097" s="266"/>
      <c r="P1097" s="266"/>
      <c r="Q1097" s="268"/>
      <c r="R1097" s="336"/>
      <c r="S1097" s="336"/>
    </row>
    <row r="1098" spans="1:19" s="243" customFormat="1" ht="16.5" thickBot="1" x14ac:dyDescent="0.3">
      <c r="A1098" s="269" t="s">
        <v>2989</v>
      </c>
      <c r="B1098" s="270"/>
      <c r="C1098" s="270"/>
      <c r="D1098" s="270"/>
      <c r="E1098" s="270"/>
      <c r="F1098" s="461"/>
      <c r="G1098" s="461"/>
      <c r="H1098" s="271">
        <f>AVERAGE(H1070:H1097)</f>
        <v>98.325925925925901</v>
      </c>
      <c r="I1098" s="271">
        <f>AVERAGE(I1070:I1097)</f>
        <v>2.1850205761316874</v>
      </c>
      <c r="J1098" s="271">
        <f>AVERAGE(J1070:J1097)</f>
        <v>4.3700411522633749</v>
      </c>
      <c r="K1098" s="271">
        <f>AVERAGE(K1070:K1097)</f>
        <v>0.48556012802926379</v>
      </c>
      <c r="L1098" s="272"/>
      <c r="M1098" s="270"/>
      <c r="N1098" s="274">
        <f>AVERAGE(N1070:N1096)</f>
        <v>183.84069242925503</v>
      </c>
      <c r="O1098" s="274">
        <f>AVERAGE(O1070:O1096)</f>
        <v>202.40525240733007</v>
      </c>
      <c r="P1098" s="274">
        <f>AVERAGE(P1070:P1096)</f>
        <v>223.28805327502099</v>
      </c>
      <c r="Q1098" s="275">
        <f>AVERAGE(Q1070:Q1096)</f>
        <v>241.91509060765006</v>
      </c>
      <c r="R1098" s="330"/>
      <c r="S1098" s="330"/>
    </row>
    <row r="1099" spans="1:19" s="263" customFormat="1" ht="16.5" thickBot="1" x14ac:dyDescent="0.3">
      <c r="F1099" s="462"/>
      <c r="G1099" s="462"/>
      <c r="H1099" s="276"/>
      <c r="I1099" s="277"/>
      <c r="J1099" s="277"/>
      <c r="K1099" s="277"/>
      <c r="L1099" s="262"/>
      <c r="N1099" s="262"/>
      <c r="O1099" s="262"/>
      <c r="P1099" s="262"/>
      <c r="Q1099" s="262"/>
      <c r="R1099" s="336"/>
      <c r="S1099" s="336"/>
    </row>
    <row r="1100" spans="1:19" s="263" customFormat="1" x14ac:dyDescent="0.25">
      <c r="A1100" s="246" t="s">
        <v>3002</v>
      </c>
      <c r="B1100" s="247"/>
      <c r="C1100" s="247" t="s">
        <v>969</v>
      </c>
      <c r="D1100" s="247">
        <v>51.246094999999997</v>
      </c>
      <c r="E1100" s="247">
        <v>-0.55229300000000003</v>
      </c>
      <c r="F1100" s="458">
        <v>1</v>
      </c>
      <c r="G1100" s="458">
        <v>1</v>
      </c>
      <c r="H1100" s="248">
        <v>26.6</v>
      </c>
      <c r="I1100" s="249">
        <f>SUM(H1100/'Search &amp; Variables'!$E$30)</f>
        <v>0.59111111111111114</v>
      </c>
      <c r="J1100" s="249">
        <f t="shared" ref="J1100:J1101" si="214">SUM(I1100*2)</f>
        <v>1.1822222222222223</v>
      </c>
      <c r="K1100" s="249">
        <f t="shared" ref="K1100:K1101" si="215">SUM(J1100/9)</f>
        <v>0.13135802469135804</v>
      </c>
      <c r="L1100" s="252">
        <f t="shared" ref="L1100:L1101" si="216">IF(J1100 &gt; 14,120,0)</f>
        <v>0</v>
      </c>
      <c r="M1100" s="247"/>
      <c r="N1100" s="252">
        <f>SUM(H1100*'Outside M25 '!$J$30+'Outside M25 '!$J$34+'Postcodes tariff'!L1100)</f>
        <v>71.165325070797721</v>
      </c>
      <c r="O1100" s="252">
        <f>SUM(H1100*'Outside M25 '!$K$30+'Outside M25 '!$K$34+'Postcodes tariff'!L1100)</f>
        <v>77.528744081291549</v>
      </c>
      <c r="P1100" s="252">
        <f>SUM(H1100*'Outside M25 '!$L$30+'Outside M25 '!$L$34+'Postcodes tariff'!L1100)</f>
        <v>85.070357314377986</v>
      </c>
      <c r="Q1100" s="253">
        <f>SUM(H1100*'Outside M25 '!$M$30+'Outside M25 '!$M$34+'Postcodes tariff'!L1100)</f>
        <v>91.223033954131068</v>
      </c>
      <c r="R1100" s="336"/>
      <c r="S1100" s="336"/>
    </row>
    <row r="1101" spans="1:19" s="263" customFormat="1" x14ac:dyDescent="0.25">
      <c r="A1101" s="254" t="s">
        <v>3002</v>
      </c>
      <c r="B1101" s="255" t="s">
        <v>3582</v>
      </c>
      <c r="C1101" s="256" t="s">
        <v>970</v>
      </c>
      <c r="D1101" s="257">
        <v>51.187181000000002</v>
      </c>
      <c r="E1101" s="257">
        <v>-0.78969299999999998</v>
      </c>
      <c r="F1101" s="459">
        <v>1</v>
      </c>
      <c r="G1101" s="459">
        <v>1</v>
      </c>
      <c r="H1101" s="258">
        <v>33.5</v>
      </c>
      <c r="I1101" s="259">
        <f>SUM(H1101/'Search &amp; Variables'!$E$30)</f>
        <v>0.74444444444444446</v>
      </c>
      <c r="J1101" s="259">
        <f t="shared" si="214"/>
        <v>1.4888888888888889</v>
      </c>
      <c r="K1101" s="259">
        <f t="shared" si="215"/>
        <v>0.16543209876543211</v>
      </c>
      <c r="L1101" s="226">
        <f t="shared" si="216"/>
        <v>0</v>
      </c>
      <c r="M1101" s="257"/>
      <c r="N1101" s="226">
        <f>SUM(H1101*'Outside M25 '!$J$30+'Outside M25 '!$J$34+'Postcodes tariff'!L1101)</f>
        <v>82.004641883190885</v>
      </c>
      <c r="O1101" s="226">
        <f>SUM(H1101*'Outside M25 '!$K$30+'Outside M25 '!$K$34+'Postcodes tariff'!L1101)</f>
        <v>89.541804858499532</v>
      </c>
      <c r="P1101" s="226">
        <f>SUM(H1101*'Outside M25 '!$L$30+'Outside M25 '!$L$34+'Postcodes tariff'!L1101)</f>
        <v>98.366834004178543</v>
      </c>
      <c r="Q1101" s="261">
        <f>SUM(H1101*'Outside M25 '!$M$30+'Outside M25 '!$M$34+'Postcodes tariff'!L1101)</f>
        <v>105.71953821652423</v>
      </c>
      <c r="R1101" s="336"/>
      <c r="S1101" s="336"/>
    </row>
    <row r="1102" spans="1:19" s="263" customFormat="1" x14ac:dyDescent="0.25">
      <c r="A1102" s="254" t="s">
        <v>3002</v>
      </c>
      <c r="B1102" s="255"/>
      <c r="C1102" s="256" t="s">
        <v>971</v>
      </c>
      <c r="D1102" s="257">
        <v>51.252938</v>
      </c>
      <c r="E1102" s="257">
        <v>-0.76127999999999996</v>
      </c>
      <c r="F1102" s="459">
        <v>1</v>
      </c>
      <c r="G1102" s="459">
        <v>1</v>
      </c>
      <c r="H1102" s="258">
        <v>29.3</v>
      </c>
      <c r="I1102" s="259">
        <f>SUM(H1102/'Search &amp; Variables'!$E$30)</f>
        <v>0.65111111111111108</v>
      </c>
      <c r="J1102" s="259">
        <f t="shared" ref="J1102:J1137" si="217">SUM(I1102*2)</f>
        <v>1.3022222222222222</v>
      </c>
      <c r="K1102" s="259">
        <f t="shared" ref="K1102:K1137" si="218">SUM(J1102/9)</f>
        <v>0.14469135802469135</v>
      </c>
      <c r="L1102" s="226">
        <f t="shared" ref="L1102:L1137" si="219">IF(J1102 &gt; 14,120,0)</f>
        <v>0</v>
      </c>
      <c r="M1102" s="257"/>
      <c r="N1102" s="226">
        <f>SUM(H1102*'Outside M25 '!$J$30+'Outside M25 '!$J$34+'Postcodes tariff'!L1102)</f>
        <v>75.406796866951566</v>
      </c>
      <c r="O1102" s="226">
        <f>SUM(H1102*'Outside M25 '!$K$30+'Outside M25 '!$K$34+'Postcodes tariff'!L1102)</f>
        <v>82.229506994112072</v>
      </c>
      <c r="P1102" s="226">
        <f>SUM(H1102*'Outside M25 '!$L$30+'Outside M25 '!$L$34+'Postcodes tariff'!L1102)</f>
        <v>90.273326453865167</v>
      </c>
      <c r="Q1102" s="261">
        <f>SUM(H1102*'Outside M25 '!$M$30+'Outside M25 '!$M$34+'Postcodes tariff'!L1102)</f>
        <v>96.89557910028492</v>
      </c>
      <c r="R1102" s="336"/>
      <c r="S1102" s="336"/>
    </row>
    <row r="1103" spans="1:19" s="263" customFormat="1" x14ac:dyDescent="0.25">
      <c r="A1103" s="254" t="s">
        <v>3002</v>
      </c>
      <c r="B1103" s="255"/>
      <c r="C1103" s="256" t="s">
        <v>972</v>
      </c>
      <c r="D1103" s="257">
        <v>51.259582999999999</v>
      </c>
      <c r="E1103" s="257">
        <v>-0.72716800000000004</v>
      </c>
      <c r="F1103" s="459">
        <v>1</v>
      </c>
      <c r="G1103" s="459">
        <v>1</v>
      </c>
      <c r="H1103" s="258">
        <v>27.5</v>
      </c>
      <c r="I1103" s="259">
        <f>SUM(H1103/'Search &amp; Variables'!$E$30)</f>
        <v>0.61111111111111116</v>
      </c>
      <c r="J1103" s="259">
        <f t="shared" si="217"/>
        <v>1.2222222222222223</v>
      </c>
      <c r="K1103" s="259">
        <f t="shared" si="218"/>
        <v>0.13580246913580249</v>
      </c>
      <c r="L1103" s="226">
        <f t="shared" si="219"/>
        <v>0</v>
      </c>
      <c r="M1103" s="257"/>
      <c r="N1103" s="226">
        <f>SUM(H1103*'Outside M25 '!$J$30+'Outside M25 '!$J$34+'Postcodes tariff'!L1103)</f>
        <v>72.579149002849007</v>
      </c>
      <c r="O1103" s="226">
        <f>SUM(H1103*'Outside M25 '!$K$30+'Outside M25 '!$K$34+'Postcodes tariff'!L1103)</f>
        <v>79.095665052231723</v>
      </c>
      <c r="P1103" s="226">
        <f>SUM(H1103*'Outside M25 '!$L$30+'Outside M25 '!$L$34+'Postcodes tariff'!L1103)</f>
        <v>86.804680360873704</v>
      </c>
      <c r="Q1103" s="261">
        <f>SUM(H1103*'Outside M25 '!$M$30+'Outside M25 '!$M$34+'Postcodes tariff'!L1103)</f>
        <v>93.113882336182343</v>
      </c>
      <c r="R1103" s="336"/>
      <c r="S1103" s="336"/>
    </row>
    <row r="1104" spans="1:19" s="263" customFormat="1" x14ac:dyDescent="0.25">
      <c r="A1104" s="254" t="s">
        <v>3002</v>
      </c>
      <c r="B1104" s="255" t="s">
        <v>3589</v>
      </c>
      <c r="C1104" s="256" t="s">
        <v>973</v>
      </c>
      <c r="D1104" s="257">
        <v>51.297336000000001</v>
      </c>
      <c r="E1104" s="257">
        <v>-0.76861800000000002</v>
      </c>
      <c r="F1104" s="459">
        <v>1</v>
      </c>
      <c r="G1104" s="459">
        <v>1</v>
      </c>
      <c r="H1104" s="258">
        <v>25.1</v>
      </c>
      <c r="I1104" s="259">
        <f>SUM(H1104/'Search &amp; Variables'!$E$30)</f>
        <v>0.55777777777777782</v>
      </c>
      <c r="J1104" s="259">
        <f t="shared" si="217"/>
        <v>1.1155555555555556</v>
      </c>
      <c r="K1104" s="259">
        <f t="shared" si="218"/>
        <v>0.12395061728395063</v>
      </c>
      <c r="L1104" s="226">
        <f t="shared" si="219"/>
        <v>0</v>
      </c>
      <c r="M1104" s="257"/>
      <c r="N1104" s="226">
        <f>SUM(H1104*'Outside M25 '!$J$30+'Outside M25 '!$J$34+'Postcodes tariff'!L1104)</f>
        <v>68.808951850712262</v>
      </c>
      <c r="O1104" s="226">
        <f>SUM(H1104*'Outside M25 '!$K$30+'Outside M25 '!$K$34+'Postcodes tariff'!L1104)</f>
        <v>74.917209129724597</v>
      </c>
      <c r="P1104" s="226">
        <f>SUM(H1104*'Outside M25 '!$L$30+'Outside M25 '!$L$34+'Postcodes tariff'!L1104)</f>
        <v>82.179818903551762</v>
      </c>
      <c r="Q1104" s="261">
        <f>SUM(H1104*'Outside M25 '!$M$30+'Outside M25 '!$M$34+'Postcodes tariff'!L1104)</f>
        <v>88.071619984045597</v>
      </c>
      <c r="R1104" s="336"/>
      <c r="S1104" s="336"/>
    </row>
    <row r="1105" spans="1:19" s="263" customFormat="1" x14ac:dyDescent="0.25">
      <c r="A1105" s="254" t="s">
        <v>3002</v>
      </c>
      <c r="B1105" s="255" t="s">
        <v>3551</v>
      </c>
      <c r="C1105" s="256" t="s">
        <v>974</v>
      </c>
      <c r="D1105" s="257">
        <v>51.334201</v>
      </c>
      <c r="E1105" s="257">
        <v>-0.73682300000000001</v>
      </c>
      <c r="F1105" s="459">
        <v>1</v>
      </c>
      <c r="G1105" s="459">
        <v>1</v>
      </c>
      <c r="H1105" s="258">
        <v>22</v>
      </c>
      <c r="I1105" s="259">
        <f>SUM(H1105/'Search &amp; Variables'!$E$30)</f>
        <v>0.48888888888888887</v>
      </c>
      <c r="J1105" s="259">
        <f t="shared" si="217"/>
        <v>0.97777777777777775</v>
      </c>
      <c r="K1105" s="259">
        <f t="shared" si="218"/>
        <v>0.10864197530864197</v>
      </c>
      <c r="L1105" s="226">
        <f t="shared" si="219"/>
        <v>0</v>
      </c>
      <c r="M1105" s="257"/>
      <c r="N1105" s="226">
        <f>SUM(H1105*'Outside M25 '!$J$30+'Outside M25 '!$J$34+'Postcodes tariff'!L1105)</f>
        <v>63.939113862535621</v>
      </c>
      <c r="O1105" s="226">
        <f>SUM(H1105*'Outside M25 '!$K$30+'Outside M25 '!$K$34+'Postcodes tariff'!L1105)</f>
        <v>69.520036896486232</v>
      </c>
      <c r="P1105" s="226">
        <f>SUM(H1105*'Outside M25 '!$L$30+'Outside M25 '!$L$34+'Postcodes tariff'!L1105)</f>
        <v>76.206039521177601</v>
      </c>
      <c r="Q1105" s="261">
        <f>SUM(H1105*'Outside M25 '!$M$30+'Outside M25 '!$M$34+'Postcodes tariff'!L1105)</f>
        <v>81.558697779202291</v>
      </c>
      <c r="R1105" s="336"/>
      <c r="S1105" s="336"/>
    </row>
    <row r="1106" spans="1:19" s="263" customFormat="1" x14ac:dyDescent="0.25">
      <c r="A1106" s="254" t="s">
        <v>3002</v>
      </c>
      <c r="B1106" s="255"/>
      <c r="C1106" s="256" t="s">
        <v>975</v>
      </c>
      <c r="D1106" s="257">
        <v>51.304026</v>
      </c>
      <c r="E1106" s="257">
        <v>-0.72848800000000002</v>
      </c>
      <c r="F1106" s="459">
        <v>1</v>
      </c>
      <c r="G1106" s="459">
        <v>1</v>
      </c>
      <c r="H1106" s="258">
        <v>25.3</v>
      </c>
      <c r="I1106" s="259">
        <f>SUM(H1106/'Search &amp; Variables'!$E$30)</f>
        <v>0.56222222222222229</v>
      </c>
      <c r="J1106" s="259">
        <f t="shared" si="217"/>
        <v>1.1244444444444446</v>
      </c>
      <c r="K1106" s="259">
        <f t="shared" si="218"/>
        <v>0.12493827160493828</v>
      </c>
      <c r="L1106" s="226">
        <f t="shared" si="219"/>
        <v>0</v>
      </c>
      <c r="M1106" s="257"/>
      <c r="N1106" s="226">
        <f>SUM(H1106*'Outside M25 '!$J$30+'Outside M25 '!$J$34+'Postcodes tariff'!L1106)</f>
        <v>69.123134946723653</v>
      </c>
      <c r="O1106" s="226">
        <f>SUM(H1106*'Outside M25 '!$K$30+'Outside M25 '!$K$34+'Postcodes tariff'!L1106)</f>
        <v>75.265413789933532</v>
      </c>
      <c r="P1106" s="226">
        <f>SUM(H1106*'Outside M25 '!$L$30+'Outside M25 '!$L$34+'Postcodes tariff'!L1106)</f>
        <v>82.565224024995274</v>
      </c>
      <c r="Q1106" s="261">
        <f>SUM(H1106*'Outside M25 '!$M$30+'Outside M25 '!$M$34+'Postcodes tariff'!L1106)</f>
        <v>88.491808513390325</v>
      </c>
      <c r="R1106" s="336"/>
      <c r="S1106" s="336"/>
    </row>
    <row r="1107" spans="1:19" s="263" customFormat="1" x14ac:dyDescent="0.25">
      <c r="A1107" s="254" t="s">
        <v>3002</v>
      </c>
      <c r="B1107" s="255"/>
      <c r="C1107" s="256" t="s">
        <v>976</v>
      </c>
      <c r="D1107" s="257">
        <v>51.323348000000003</v>
      </c>
      <c r="E1107" s="257">
        <v>-0.80760900000000002</v>
      </c>
      <c r="F1107" s="459">
        <v>1</v>
      </c>
      <c r="G1107" s="459">
        <v>1</v>
      </c>
      <c r="H1107" s="258">
        <v>25.7</v>
      </c>
      <c r="I1107" s="259">
        <f>SUM(H1107/'Search &amp; Variables'!$E$30)</f>
        <v>0.57111111111111112</v>
      </c>
      <c r="J1107" s="259">
        <f t="shared" si="217"/>
        <v>1.1422222222222222</v>
      </c>
      <c r="K1107" s="259">
        <f t="shared" si="218"/>
        <v>0.12691358024691357</v>
      </c>
      <c r="L1107" s="226">
        <f t="shared" si="219"/>
        <v>0</v>
      </c>
      <c r="M1107" s="257"/>
      <c r="N1107" s="226">
        <f>SUM(H1107*'Outside M25 '!$J$30+'Outside M25 '!$J$34+'Postcodes tariff'!L1107)</f>
        <v>69.751501138746434</v>
      </c>
      <c r="O1107" s="226">
        <f>SUM(H1107*'Outside M25 '!$K$30+'Outside M25 '!$K$34+'Postcodes tariff'!L1107)</f>
        <v>75.961823110351375</v>
      </c>
      <c r="P1107" s="226">
        <f>SUM(H1107*'Outside M25 '!$L$30+'Outside M25 '!$L$34+'Postcodes tariff'!L1107)</f>
        <v>83.336034267882255</v>
      </c>
      <c r="Q1107" s="261">
        <f>SUM(H1107*'Outside M25 '!$M$30+'Outside M25 '!$M$34+'Postcodes tariff'!L1107)</f>
        <v>89.33218557207978</v>
      </c>
      <c r="R1107" s="336"/>
      <c r="S1107" s="336"/>
    </row>
    <row r="1108" spans="1:19" s="263" customFormat="1" x14ac:dyDescent="0.25">
      <c r="A1108" s="254" t="s">
        <v>3002</v>
      </c>
      <c r="B1108" s="255"/>
      <c r="C1108" s="256" t="s">
        <v>977</v>
      </c>
      <c r="D1108" s="257">
        <v>51.347721999999997</v>
      </c>
      <c r="E1108" s="257">
        <v>-0.66852299999999998</v>
      </c>
      <c r="F1108" s="459">
        <v>1</v>
      </c>
      <c r="G1108" s="459">
        <v>1</v>
      </c>
      <c r="H1108" s="258">
        <v>20.6</v>
      </c>
      <c r="I1108" s="259">
        <f>SUM(H1108/'Search &amp; Variables'!$E$30)</f>
        <v>0.45777777777777778</v>
      </c>
      <c r="J1108" s="259">
        <f t="shared" si="217"/>
        <v>0.91555555555555557</v>
      </c>
      <c r="K1108" s="259">
        <f t="shared" si="218"/>
        <v>0.1017283950617284</v>
      </c>
      <c r="L1108" s="226">
        <f t="shared" si="219"/>
        <v>0</v>
      </c>
      <c r="M1108" s="257"/>
      <c r="N1108" s="226">
        <f>SUM(H1108*'Outside M25 '!$J$30+'Outside M25 '!$J$34+'Postcodes tariff'!L1108)</f>
        <v>61.739832190455843</v>
      </c>
      <c r="O1108" s="226">
        <f>SUM(H1108*'Outside M25 '!$K$30+'Outside M25 '!$K$34+'Postcodes tariff'!L1108)</f>
        <v>67.082604275023741</v>
      </c>
      <c r="P1108" s="226">
        <f>SUM(H1108*'Outside M25 '!$L$30+'Outside M25 '!$L$34+'Postcodes tariff'!L1108)</f>
        <v>73.508203671073147</v>
      </c>
      <c r="Q1108" s="261">
        <f>SUM(H1108*'Outside M25 '!$M$30+'Outside M25 '!$M$34+'Postcodes tariff'!L1108)</f>
        <v>78.617378073789183</v>
      </c>
      <c r="R1108" s="336"/>
      <c r="S1108" s="336"/>
    </row>
    <row r="1109" spans="1:19" s="263" customFormat="1" x14ac:dyDescent="0.25">
      <c r="A1109" s="254" t="s">
        <v>3002</v>
      </c>
      <c r="B1109" s="255"/>
      <c r="C1109" s="256" t="s">
        <v>978</v>
      </c>
      <c r="D1109" s="257">
        <v>51.363294000000003</v>
      </c>
      <c r="E1109" s="257">
        <v>-0.69235199999999997</v>
      </c>
      <c r="F1109" s="459">
        <v>1</v>
      </c>
      <c r="G1109" s="459">
        <v>1</v>
      </c>
      <c r="H1109" s="258">
        <v>19.899999999999999</v>
      </c>
      <c r="I1109" s="259">
        <f>SUM(H1109/'Search &amp; Variables'!$E$30)</f>
        <v>0.44222222222222218</v>
      </c>
      <c r="J1109" s="259">
        <f t="shared" si="217"/>
        <v>0.88444444444444437</v>
      </c>
      <c r="K1109" s="259">
        <f t="shared" si="218"/>
        <v>9.8271604938271598E-2</v>
      </c>
      <c r="L1109" s="226">
        <f t="shared" si="219"/>
        <v>0</v>
      </c>
      <c r="M1109" s="257"/>
      <c r="N1109" s="226">
        <f>SUM(H1109*'Outside M25 '!$J$30+'Outside M25 '!$J$34+'Postcodes tariff'!L1109)</f>
        <v>60.640191354415954</v>
      </c>
      <c r="O1109" s="226">
        <f>SUM(H1109*'Outside M25 '!$K$30+'Outside M25 '!$K$34+'Postcodes tariff'!L1109)</f>
        <v>65.863887964292502</v>
      </c>
      <c r="P1109" s="226">
        <f>SUM(H1109*'Outside M25 '!$L$30+'Outside M25 '!$L$34+'Postcodes tariff'!L1109)</f>
        <v>72.159285746020899</v>
      </c>
      <c r="Q1109" s="261">
        <f>SUM(H1109*'Outside M25 '!$M$30+'Outside M25 '!$M$34+'Postcodes tariff'!L1109)</f>
        <v>77.146718221082622</v>
      </c>
      <c r="R1109" s="336"/>
      <c r="S1109" s="336"/>
    </row>
    <row r="1110" spans="1:19" s="263" customFormat="1" x14ac:dyDescent="0.25">
      <c r="A1110" s="254" t="s">
        <v>3002</v>
      </c>
      <c r="B1110" s="255"/>
      <c r="C1110" s="256" t="s">
        <v>979</v>
      </c>
      <c r="D1110" s="257">
        <v>51.245393999999997</v>
      </c>
      <c r="E1110" s="257">
        <v>-0.59604800000000002</v>
      </c>
      <c r="F1110" s="459">
        <v>1</v>
      </c>
      <c r="G1110" s="459">
        <v>1</v>
      </c>
      <c r="H1110" s="258">
        <v>26.7</v>
      </c>
      <c r="I1110" s="259">
        <f>SUM(H1110/'Search &amp; Variables'!$E$30)</f>
        <v>0.59333333333333327</v>
      </c>
      <c r="J1110" s="259">
        <f t="shared" si="217"/>
        <v>1.1866666666666665</v>
      </c>
      <c r="K1110" s="259">
        <f t="shared" si="218"/>
        <v>0.13185185185185183</v>
      </c>
      <c r="L1110" s="226">
        <f t="shared" si="219"/>
        <v>0</v>
      </c>
      <c r="M1110" s="257"/>
      <c r="N1110" s="226">
        <f>SUM(H1110*'Outside M25 '!$J$30+'Outside M25 '!$J$34+'Postcodes tariff'!L1110)</f>
        <v>71.322416618803416</v>
      </c>
      <c r="O1110" s="226">
        <f>SUM(H1110*'Outside M25 '!$K$30+'Outside M25 '!$K$34+'Postcodes tariff'!L1110)</f>
        <v>77.70284641139601</v>
      </c>
      <c r="P1110" s="226">
        <f>SUM(H1110*'Outside M25 '!$L$30+'Outside M25 '!$L$34+'Postcodes tariff'!L1110)</f>
        <v>85.263059875099728</v>
      </c>
      <c r="Q1110" s="261">
        <f>SUM(H1110*'Outside M25 '!$M$30+'Outside M25 '!$M$34+'Postcodes tariff'!L1110)</f>
        <v>91.433128218803432</v>
      </c>
      <c r="R1110" s="336"/>
      <c r="S1110" s="336"/>
    </row>
    <row r="1111" spans="1:19" s="263" customFormat="1" x14ac:dyDescent="0.25">
      <c r="A1111" s="254" t="s">
        <v>3002</v>
      </c>
      <c r="B1111" s="255"/>
      <c r="C1111" s="256" t="s">
        <v>980</v>
      </c>
      <c r="D1111" s="257">
        <v>51.368749000000001</v>
      </c>
      <c r="E1111" s="257">
        <v>-0.65803699999999998</v>
      </c>
      <c r="F1111" s="459">
        <v>1</v>
      </c>
      <c r="G1111" s="459">
        <v>1</v>
      </c>
      <c r="H1111" s="258">
        <v>16.100000000000001</v>
      </c>
      <c r="I1111" s="259">
        <f>SUM(H1111/'Search &amp; Variables'!$E$30)</f>
        <v>0.35777777777777781</v>
      </c>
      <c r="J1111" s="259">
        <f t="shared" si="217"/>
        <v>0.71555555555555561</v>
      </c>
      <c r="K1111" s="259">
        <f t="shared" si="218"/>
        <v>7.9506172839506173E-2</v>
      </c>
      <c r="L1111" s="226">
        <f t="shared" si="219"/>
        <v>0</v>
      </c>
      <c r="M1111" s="257"/>
      <c r="N1111" s="226">
        <f>SUM(H1111*'Outside M25 '!$J$30+'Outside M25 '!$J$34+'Postcodes tariff'!L1111)</f>
        <v>54.670712530199438</v>
      </c>
      <c r="O1111" s="226">
        <f>SUM(H1111*'Outside M25 '!$K$30+'Outside M25 '!$K$34+'Postcodes tariff'!L1111)</f>
        <v>59.247999420322891</v>
      </c>
      <c r="P1111" s="226">
        <f>SUM(H1111*'Outside M25 '!$L$30+'Outside M25 '!$L$34+'Postcodes tariff'!L1111)</f>
        <v>64.836588438594504</v>
      </c>
      <c r="Q1111" s="261">
        <f>SUM(H1111*'Outside M25 '!$M$30+'Outside M25 '!$M$34+'Postcodes tariff'!L1111)</f>
        <v>69.163136163532783</v>
      </c>
      <c r="R1111" s="336"/>
      <c r="S1111" s="336"/>
    </row>
    <row r="1112" spans="1:19" s="263" customFormat="1" x14ac:dyDescent="0.25">
      <c r="A1112" s="254" t="s">
        <v>3002</v>
      </c>
      <c r="B1112" s="255" t="s">
        <v>3576</v>
      </c>
      <c r="C1112" s="256" t="s">
        <v>981</v>
      </c>
      <c r="D1112" s="257">
        <v>51.325217000000002</v>
      </c>
      <c r="E1112" s="257">
        <v>-0.57654799999999995</v>
      </c>
      <c r="F1112" s="459">
        <v>1</v>
      </c>
      <c r="G1112" s="459">
        <v>1</v>
      </c>
      <c r="H1112" s="258">
        <v>18.600000000000001</v>
      </c>
      <c r="I1112" s="259">
        <f>SUM(H1112/'Search &amp; Variables'!$E$30)</f>
        <v>0.41333333333333339</v>
      </c>
      <c r="J1112" s="259">
        <f t="shared" si="217"/>
        <v>0.82666666666666677</v>
      </c>
      <c r="K1112" s="259">
        <f t="shared" si="218"/>
        <v>9.1851851851851865E-2</v>
      </c>
      <c r="L1112" s="226">
        <f t="shared" si="219"/>
        <v>0</v>
      </c>
      <c r="M1112" s="257"/>
      <c r="N1112" s="226">
        <f>SUM(H1112*'Outside M25 '!$J$30+'Outside M25 '!$J$34+'Postcodes tariff'!L1112)</f>
        <v>58.598001230341886</v>
      </c>
      <c r="O1112" s="226">
        <f>SUM(H1112*'Outside M25 '!$K$30+'Outside M25 '!$K$34+'Postcodes tariff'!L1112)</f>
        <v>63.600557672934485</v>
      </c>
      <c r="P1112" s="226">
        <f>SUM(H1112*'Outside M25 '!$L$30+'Outside M25 '!$L$34+'Postcodes tariff'!L1112)</f>
        <v>69.654152456638201</v>
      </c>
      <c r="Q1112" s="261">
        <f>SUM(H1112*'Outside M25 '!$M$30+'Outside M25 '!$M$34+'Postcodes tariff'!L1112)</f>
        <v>74.415492780341893</v>
      </c>
      <c r="R1112" s="336"/>
      <c r="S1112" s="336"/>
    </row>
    <row r="1113" spans="1:19" s="263" customFormat="1" x14ac:dyDescent="0.25">
      <c r="A1113" s="254" t="s">
        <v>3002</v>
      </c>
      <c r="B1113" s="255"/>
      <c r="C1113" s="256" t="s">
        <v>982</v>
      </c>
      <c r="D1113" s="257">
        <v>51.309001000000002</v>
      </c>
      <c r="E1113" s="257">
        <v>-0.55632899999999996</v>
      </c>
      <c r="F1113" s="459">
        <v>1</v>
      </c>
      <c r="G1113" s="459">
        <v>1</v>
      </c>
      <c r="H1113" s="258">
        <v>19.100000000000001</v>
      </c>
      <c r="I1113" s="259">
        <f>SUM(H1113/'Search &amp; Variables'!$E$30)</f>
        <v>0.42444444444444446</v>
      </c>
      <c r="J1113" s="259">
        <f t="shared" si="217"/>
        <v>0.84888888888888892</v>
      </c>
      <c r="K1113" s="259">
        <f t="shared" si="218"/>
        <v>9.4320987654320995E-2</v>
      </c>
      <c r="L1113" s="226">
        <f t="shared" si="219"/>
        <v>0</v>
      </c>
      <c r="M1113" s="257"/>
      <c r="N1113" s="226">
        <f>SUM(H1113*'Outside M25 '!$J$30+'Outside M25 '!$J$34+'Postcodes tariff'!L1113)</f>
        <v>59.383458970370377</v>
      </c>
      <c r="O1113" s="226">
        <f>SUM(H1113*'Outside M25 '!$K$30+'Outside M25 '!$K$34+'Postcodes tariff'!L1113)</f>
        <v>64.471069323456803</v>
      </c>
      <c r="P1113" s="226">
        <f>SUM(H1113*'Outside M25 '!$L$30+'Outside M25 '!$L$34+'Postcodes tariff'!L1113)</f>
        <v>70.617665260246923</v>
      </c>
      <c r="Q1113" s="261">
        <f>SUM(H1113*'Outside M25 '!$M$30+'Outside M25 '!$M$34+'Postcodes tariff'!L1113)</f>
        <v>75.465964103703712</v>
      </c>
      <c r="R1113" s="336"/>
      <c r="S1113" s="336"/>
    </row>
    <row r="1114" spans="1:19" s="263" customFormat="1" x14ac:dyDescent="0.25">
      <c r="A1114" s="254" t="s">
        <v>3002</v>
      </c>
      <c r="B1114" s="255"/>
      <c r="C1114" s="256" t="s">
        <v>983</v>
      </c>
      <c r="D1114" s="257">
        <v>51.297455999999997</v>
      </c>
      <c r="E1114" s="257">
        <v>-0.50029800000000002</v>
      </c>
      <c r="F1114" s="459">
        <v>1</v>
      </c>
      <c r="G1114" s="459">
        <v>1</v>
      </c>
      <c r="H1114" s="258">
        <v>20.5</v>
      </c>
      <c r="I1114" s="259">
        <f>SUM(H1114/'Search &amp; Variables'!$E$30)</f>
        <v>0.45555555555555555</v>
      </c>
      <c r="J1114" s="259">
        <f t="shared" si="217"/>
        <v>0.91111111111111109</v>
      </c>
      <c r="K1114" s="259">
        <f t="shared" si="218"/>
        <v>0.10123456790123457</v>
      </c>
      <c r="L1114" s="226">
        <f t="shared" si="219"/>
        <v>0</v>
      </c>
      <c r="M1114" s="257"/>
      <c r="N1114" s="226">
        <f>SUM(H1114*'Outside M25 '!$J$30+'Outside M25 '!$J$34+'Postcodes tariff'!L1114)</f>
        <v>61.582740642450148</v>
      </c>
      <c r="O1114" s="226">
        <f>SUM(H1114*'Outside M25 '!$K$30+'Outside M25 '!$K$34+'Postcodes tariff'!L1114)</f>
        <v>66.90850194491928</v>
      </c>
      <c r="P1114" s="226">
        <f>SUM(H1114*'Outside M25 '!$L$30+'Outside M25 '!$L$34+'Postcodes tariff'!L1114)</f>
        <v>73.315501110351391</v>
      </c>
      <c r="Q1114" s="261">
        <f>SUM(H1114*'Outside M25 '!$M$30+'Outside M25 '!$M$34+'Postcodes tariff'!L1114)</f>
        <v>78.407283809116819</v>
      </c>
      <c r="R1114" s="336"/>
      <c r="S1114" s="336"/>
    </row>
    <row r="1115" spans="1:19" s="263" customFormat="1" x14ac:dyDescent="0.25">
      <c r="A1115" s="254" t="s">
        <v>3002</v>
      </c>
      <c r="B1115" s="255"/>
      <c r="C1115" s="256" t="s">
        <v>984</v>
      </c>
      <c r="D1115" s="257">
        <v>51.324294999999999</v>
      </c>
      <c r="E1115" s="257">
        <v>-0.62365000000000004</v>
      </c>
      <c r="F1115" s="459">
        <v>1</v>
      </c>
      <c r="G1115" s="459">
        <v>1</v>
      </c>
      <c r="H1115" s="258">
        <v>21.6</v>
      </c>
      <c r="I1115" s="259">
        <f>SUM(H1115/'Search &amp; Variables'!$E$30)</f>
        <v>0.48000000000000004</v>
      </c>
      <c r="J1115" s="259">
        <f t="shared" si="217"/>
        <v>0.96000000000000008</v>
      </c>
      <c r="K1115" s="259">
        <f t="shared" si="218"/>
        <v>0.10666666666666667</v>
      </c>
      <c r="L1115" s="226">
        <f t="shared" si="219"/>
        <v>0</v>
      </c>
      <c r="M1115" s="257"/>
      <c r="N1115" s="226">
        <f>SUM(H1115*'Outside M25 '!$J$30+'Outside M25 '!$J$34+'Postcodes tariff'!L1115)</f>
        <v>63.310747670512825</v>
      </c>
      <c r="O1115" s="226">
        <f>SUM(H1115*'Outside M25 '!$K$30+'Outside M25 '!$K$34+'Postcodes tariff'!L1115)</f>
        <v>68.823627576068375</v>
      </c>
      <c r="P1115" s="226">
        <f>SUM(H1115*'Outside M25 '!$L$30+'Outside M25 '!$L$34+'Postcodes tariff'!L1115)</f>
        <v>75.43522927829062</v>
      </c>
      <c r="Q1115" s="261">
        <f>SUM(H1115*'Outside M25 '!$M$30+'Outside M25 '!$M$34+'Postcodes tariff'!L1115)</f>
        <v>80.718320720512821</v>
      </c>
      <c r="R1115" s="336"/>
      <c r="S1115" s="336"/>
    </row>
    <row r="1116" spans="1:19" s="263" customFormat="1" x14ac:dyDescent="0.25">
      <c r="A1116" s="254" t="s">
        <v>3002</v>
      </c>
      <c r="B1116" s="255"/>
      <c r="C1116" s="256" t="s">
        <v>985</v>
      </c>
      <c r="D1116" s="257">
        <v>51.403275999999998</v>
      </c>
      <c r="E1116" s="257">
        <v>-0.57948200000000005</v>
      </c>
      <c r="F1116" s="459">
        <v>1</v>
      </c>
      <c r="G1116" s="459">
        <v>1</v>
      </c>
      <c r="H1116" s="258">
        <v>12.2</v>
      </c>
      <c r="I1116" s="259">
        <f>SUM(H1116/'Search &amp; Variables'!$E$30)</f>
        <v>0.27111111111111108</v>
      </c>
      <c r="J1116" s="259">
        <f t="shared" si="217"/>
        <v>0.54222222222222216</v>
      </c>
      <c r="K1116" s="259">
        <f t="shared" si="218"/>
        <v>6.0246913580246905E-2</v>
      </c>
      <c r="L1116" s="226">
        <f t="shared" si="219"/>
        <v>0</v>
      </c>
      <c r="M1116" s="257"/>
      <c r="N1116" s="226">
        <f>SUM(H1116*'Outside M25 '!$J$30+'Outside M25 '!$J$34+'Postcodes tariff'!L1116)</f>
        <v>48.544142157977205</v>
      </c>
      <c r="O1116" s="226">
        <f>SUM(H1116*'Outside M25 '!$K$30+'Outside M25 '!$K$34+'Postcodes tariff'!L1116)</f>
        <v>52.45800854624882</v>
      </c>
      <c r="P1116" s="226">
        <f>SUM(H1116*'Outside M25 '!$L$30+'Outside M25 '!$L$34+'Postcodes tariff'!L1116)</f>
        <v>57.321188570446353</v>
      </c>
      <c r="Q1116" s="261">
        <f>SUM(H1116*'Outside M25 '!$M$30+'Outside M25 '!$M$34+'Postcodes tariff'!L1116)</f>
        <v>60.969459841310545</v>
      </c>
      <c r="R1116" s="336"/>
      <c r="S1116" s="336"/>
    </row>
    <row r="1117" spans="1:19" s="263" customFormat="1" x14ac:dyDescent="0.25">
      <c r="A1117" s="254" t="s">
        <v>3002</v>
      </c>
      <c r="B1117" s="255"/>
      <c r="C1117" s="256" t="s">
        <v>986</v>
      </c>
      <c r="D1117" s="257">
        <v>51.110486999999999</v>
      </c>
      <c r="E1117" s="257">
        <v>-0.75753300000000001</v>
      </c>
      <c r="F1117" s="459">
        <v>1</v>
      </c>
      <c r="G1117" s="459">
        <v>1</v>
      </c>
      <c r="H1117" s="258">
        <v>40.1</v>
      </c>
      <c r="I1117" s="259">
        <f>SUM(H1117/'Search &amp; Variables'!$E$30)</f>
        <v>0.89111111111111119</v>
      </c>
      <c r="J1117" s="259">
        <f t="shared" si="217"/>
        <v>1.7822222222222224</v>
      </c>
      <c r="K1117" s="259">
        <f t="shared" si="218"/>
        <v>0.1980246913580247</v>
      </c>
      <c r="L1117" s="226">
        <f t="shared" si="219"/>
        <v>0</v>
      </c>
      <c r="M1117" s="257"/>
      <c r="N1117" s="226">
        <f>SUM(H1117*'Outside M25 '!$J$30+'Outside M25 '!$J$34+'Postcodes tariff'!L1117)</f>
        <v>92.372684051566949</v>
      </c>
      <c r="O1117" s="226">
        <f>SUM(H1117*'Outside M25 '!$K$30+'Outside M25 '!$K$34+'Postcodes tariff'!L1117)</f>
        <v>101.03255864539412</v>
      </c>
      <c r="P1117" s="226">
        <f>SUM(H1117*'Outside M25 '!$L$30+'Outside M25 '!$L$34+'Postcodes tariff'!L1117)</f>
        <v>111.08520301181389</v>
      </c>
      <c r="Q1117" s="261">
        <f>SUM(H1117*'Outside M25 '!$M$30+'Outside M25 '!$M$34+'Postcodes tariff'!L1117)</f>
        <v>119.5857596849003</v>
      </c>
      <c r="R1117" s="336"/>
      <c r="S1117" s="336"/>
    </row>
    <row r="1118" spans="1:19" s="263" customFormat="1" x14ac:dyDescent="0.25">
      <c r="A1118" s="254" t="s">
        <v>3002</v>
      </c>
      <c r="B1118" s="255"/>
      <c r="C1118" s="256" t="s">
        <v>987</v>
      </c>
      <c r="D1118" s="257">
        <v>51.067593000000002</v>
      </c>
      <c r="E1118" s="257">
        <v>-0.709646</v>
      </c>
      <c r="F1118" s="459">
        <v>1</v>
      </c>
      <c r="G1118" s="459">
        <v>1</v>
      </c>
      <c r="H1118" s="258">
        <v>42.7</v>
      </c>
      <c r="I1118" s="259">
        <f>SUM(H1118/'Search &amp; Variables'!$E$30)</f>
        <v>0.948888888888889</v>
      </c>
      <c r="J1118" s="259">
        <f t="shared" si="217"/>
        <v>1.897777777777778</v>
      </c>
      <c r="K1118" s="259">
        <f t="shared" si="218"/>
        <v>0.21086419753086422</v>
      </c>
      <c r="L1118" s="226">
        <f t="shared" si="219"/>
        <v>0</v>
      </c>
      <c r="M1118" s="257"/>
      <c r="N1118" s="226">
        <f>SUM(H1118*'Outside M25 '!$J$30+'Outside M25 '!$J$34+'Postcodes tariff'!L1118)</f>
        <v>96.457064299715114</v>
      </c>
      <c r="O1118" s="226">
        <f>SUM(H1118*'Outside M25 '!$K$30+'Outside M25 '!$K$34+'Postcodes tariff'!L1118)</f>
        <v>105.55921922811017</v>
      </c>
      <c r="P1118" s="226">
        <f>SUM(H1118*'Outside M25 '!$L$30+'Outside M25 '!$L$34+'Postcodes tariff'!L1118)</f>
        <v>116.09546959057931</v>
      </c>
      <c r="Q1118" s="261">
        <f>SUM(H1118*'Outside M25 '!$M$30+'Outside M25 '!$M$34+'Postcodes tariff'!L1118)</f>
        <v>125.04821056638178</v>
      </c>
      <c r="R1118" s="336"/>
      <c r="S1118" s="336"/>
    </row>
    <row r="1119" spans="1:19" s="263" customFormat="1" x14ac:dyDescent="0.25">
      <c r="A1119" s="254" t="s">
        <v>3002</v>
      </c>
      <c r="B1119" s="255"/>
      <c r="C1119" s="256" t="s">
        <v>988</v>
      </c>
      <c r="D1119" s="257">
        <v>50.987082999999998</v>
      </c>
      <c r="E1119" s="257">
        <v>-0.63801600000000003</v>
      </c>
      <c r="F1119" s="459">
        <v>1</v>
      </c>
      <c r="G1119" s="459">
        <v>1</v>
      </c>
      <c r="H1119" s="258">
        <v>48</v>
      </c>
      <c r="I1119" s="259">
        <f>SUM(H1119/'Search &amp; Variables'!$E$30)</f>
        <v>1.0666666666666667</v>
      </c>
      <c r="J1119" s="259">
        <f t="shared" si="217"/>
        <v>2.1333333333333333</v>
      </c>
      <c r="K1119" s="259">
        <f t="shared" si="218"/>
        <v>0.23703703703703705</v>
      </c>
      <c r="L1119" s="226">
        <f t="shared" si="219"/>
        <v>0</v>
      </c>
      <c r="M1119" s="257"/>
      <c r="N1119" s="226">
        <f>SUM(H1119*'Outside M25 '!$J$30+'Outside M25 '!$J$34+'Postcodes tariff'!L1119)</f>
        <v>104.7829163440171</v>
      </c>
      <c r="O1119" s="226">
        <f>SUM(H1119*'Outside M25 '!$K$30+'Outside M25 '!$K$34+'Postcodes tariff'!L1119)</f>
        <v>114.78664272364672</v>
      </c>
      <c r="P1119" s="226">
        <f>SUM(H1119*'Outside M25 '!$L$30+'Outside M25 '!$L$34+'Postcodes tariff'!L1119)</f>
        <v>126.30870530883192</v>
      </c>
      <c r="Q1119" s="261">
        <f>SUM(H1119*'Outside M25 '!$M$30+'Outside M25 '!$M$34+'Postcodes tariff'!L1119)</f>
        <v>136.18320659401712</v>
      </c>
      <c r="R1119" s="336"/>
      <c r="S1119" s="336"/>
    </row>
    <row r="1120" spans="1:19" s="263" customFormat="1" x14ac:dyDescent="0.25">
      <c r="A1120" s="254" t="s">
        <v>3002</v>
      </c>
      <c r="B1120" s="255"/>
      <c r="C1120" s="256" t="s">
        <v>989</v>
      </c>
      <c r="D1120" s="257">
        <v>50.987079000000001</v>
      </c>
      <c r="E1120" s="257">
        <v>-0.76712000000000002</v>
      </c>
      <c r="F1120" s="459">
        <v>1</v>
      </c>
      <c r="G1120" s="459">
        <v>1</v>
      </c>
      <c r="H1120" s="258">
        <v>50</v>
      </c>
      <c r="I1120" s="259">
        <f>SUM(H1120/'Search &amp; Variables'!$E$30)</f>
        <v>1.1111111111111112</v>
      </c>
      <c r="J1120" s="259">
        <f t="shared" si="217"/>
        <v>2.2222222222222223</v>
      </c>
      <c r="K1120" s="259">
        <f t="shared" si="218"/>
        <v>0.24691358024691359</v>
      </c>
      <c r="L1120" s="226">
        <f t="shared" si="219"/>
        <v>0</v>
      </c>
      <c r="M1120" s="257"/>
      <c r="N1120" s="226">
        <f>SUM(H1120*'Outside M25 '!$J$30+'Outside M25 '!$J$34+'Postcodes tariff'!L1120)</f>
        <v>107.92474730413106</v>
      </c>
      <c r="O1120" s="226">
        <f>SUM(H1120*'Outside M25 '!$K$30+'Outside M25 '!$K$34+'Postcodes tariff'!L1120)</f>
        <v>118.26868932573599</v>
      </c>
      <c r="P1120" s="226">
        <f>SUM(H1120*'Outside M25 '!$L$30+'Outside M25 '!$L$34+'Postcodes tariff'!L1120)</f>
        <v>130.16275652326686</v>
      </c>
      <c r="Q1120" s="261">
        <f>SUM(H1120*'Outside M25 '!$M$30+'Outside M25 '!$M$34+'Postcodes tariff'!L1120)</f>
        <v>140.3850918874644</v>
      </c>
      <c r="R1120" s="336"/>
      <c r="S1120" s="336"/>
    </row>
    <row r="1121" spans="1:19" s="263" customFormat="1" x14ac:dyDescent="0.25">
      <c r="A1121" s="254" t="s">
        <v>3002</v>
      </c>
      <c r="B1121" s="255"/>
      <c r="C1121" s="256" t="s">
        <v>990</v>
      </c>
      <c r="D1121" s="257">
        <v>51.245654999999999</v>
      </c>
      <c r="E1121" s="257">
        <v>-0.63724599999999998</v>
      </c>
      <c r="F1121" s="459">
        <v>1</v>
      </c>
      <c r="G1121" s="459">
        <v>1</v>
      </c>
      <c r="H1121" s="258">
        <v>28.5</v>
      </c>
      <c r="I1121" s="259">
        <f>SUM(H1121/'Search &amp; Variables'!$E$30)</f>
        <v>0.6333333333333333</v>
      </c>
      <c r="J1121" s="259">
        <f t="shared" si="217"/>
        <v>1.2666666666666666</v>
      </c>
      <c r="K1121" s="259">
        <f t="shared" si="218"/>
        <v>0.14074074074074072</v>
      </c>
      <c r="L1121" s="226">
        <f t="shared" si="219"/>
        <v>0</v>
      </c>
      <c r="M1121" s="257"/>
      <c r="N1121" s="226">
        <f>SUM(H1121*'Outside M25 '!$J$30+'Outside M25 '!$J$34+'Postcodes tariff'!L1121)</f>
        <v>74.150064482905989</v>
      </c>
      <c r="O1121" s="226">
        <f>SUM(H1121*'Outside M25 '!$K$30+'Outside M25 '!$K$34+'Postcodes tariff'!L1121)</f>
        <v>80.836688353276358</v>
      </c>
      <c r="P1121" s="226">
        <f>SUM(H1121*'Outside M25 '!$L$30+'Outside M25 '!$L$34+'Postcodes tariff'!L1121)</f>
        <v>88.731705968091177</v>
      </c>
      <c r="Q1121" s="261">
        <f>SUM(H1121*'Outside M25 '!$M$30+'Outside M25 '!$M$34+'Postcodes tariff'!L1121)</f>
        <v>95.214824982905995</v>
      </c>
      <c r="R1121" s="336"/>
      <c r="S1121" s="336"/>
    </row>
    <row r="1122" spans="1:19" s="263" customFormat="1" x14ac:dyDescent="0.25">
      <c r="A1122" s="254" t="s">
        <v>3002</v>
      </c>
      <c r="B1122" s="255"/>
      <c r="C1122" s="256" t="s">
        <v>991</v>
      </c>
      <c r="D1122" s="257">
        <v>51.062327000000003</v>
      </c>
      <c r="E1122" s="257">
        <v>-0.80849099999999996</v>
      </c>
      <c r="F1122" s="459">
        <v>1</v>
      </c>
      <c r="G1122" s="459">
        <v>1</v>
      </c>
      <c r="H1122" s="258">
        <v>43.8</v>
      </c>
      <c r="I1122" s="259">
        <f>SUM(H1122/'Search &amp; Variables'!$E$30)</f>
        <v>0.97333333333333327</v>
      </c>
      <c r="J1122" s="259">
        <f t="shared" si="217"/>
        <v>1.9466666666666665</v>
      </c>
      <c r="K1122" s="259">
        <f t="shared" si="218"/>
        <v>0.21629629629629629</v>
      </c>
      <c r="L1122" s="226">
        <f t="shared" si="219"/>
        <v>0</v>
      </c>
      <c r="M1122" s="257"/>
      <c r="N1122" s="226">
        <f>SUM(H1122*'Outside M25 '!$J$30+'Outside M25 '!$J$34+'Postcodes tariff'!L1122)</f>
        <v>98.185071327777777</v>
      </c>
      <c r="O1122" s="226">
        <f>SUM(H1122*'Outside M25 '!$K$30+'Outside M25 '!$K$34+'Postcodes tariff'!L1122)</f>
        <v>107.47434485925926</v>
      </c>
      <c r="P1122" s="226">
        <f>SUM(H1122*'Outside M25 '!$L$30+'Outside M25 '!$L$34+'Postcodes tariff'!L1122)</f>
        <v>118.21519775851854</v>
      </c>
      <c r="Q1122" s="261">
        <f>SUM(H1122*'Outside M25 '!$M$30+'Outside M25 '!$M$34+'Postcodes tariff'!L1122)</f>
        <v>127.35924747777779</v>
      </c>
      <c r="R1122" s="336"/>
      <c r="S1122" s="336"/>
    </row>
    <row r="1123" spans="1:19" s="263" customFormat="1" x14ac:dyDescent="0.25">
      <c r="A1123" s="254" t="s">
        <v>3002</v>
      </c>
      <c r="B1123" s="255"/>
      <c r="C1123" s="256" t="s">
        <v>992</v>
      </c>
      <c r="D1123" s="257">
        <v>50.991537000000001</v>
      </c>
      <c r="E1123" s="257">
        <v>-0.88308600000000004</v>
      </c>
      <c r="F1123" s="459">
        <v>1</v>
      </c>
      <c r="G1123" s="459">
        <v>1</v>
      </c>
      <c r="H1123" s="258">
        <v>54.4</v>
      </c>
      <c r="I1123" s="259">
        <f>SUM(H1123/'Search &amp; Variables'!$E$30)</f>
        <v>1.2088888888888889</v>
      </c>
      <c r="J1123" s="259">
        <f t="shared" si="217"/>
        <v>2.4177777777777778</v>
      </c>
      <c r="K1123" s="259">
        <f t="shared" si="218"/>
        <v>0.26864197530864198</v>
      </c>
      <c r="L1123" s="226">
        <f t="shared" si="219"/>
        <v>0</v>
      </c>
      <c r="M1123" s="257"/>
      <c r="N1123" s="226">
        <f>SUM(H1123*'Outside M25 '!$J$30+'Outside M25 '!$J$34+'Postcodes tariff'!L1123)</f>
        <v>114.83677541638177</v>
      </c>
      <c r="O1123" s="226">
        <f>SUM(H1123*'Outside M25 '!$K$30+'Outside M25 '!$K$34+'Postcodes tariff'!L1123)</f>
        <v>125.92919185033239</v>
      </c>
      <c r="P1123" s="226">
        <f>SUM(H1123*'Outside M25 '!$L$30+'Outside M25 '!$L$34+'Postcodes tariff'!L1123)</f>
        <v>138.64166919502375</v>
      </c>
      <c r="Q1123" s="261">
        <f>SUM(H1123*'Outside M25 '!$M$30+'Outside M25 '!$M$34+'Postcodes tariff'!L1123)</f>
        <v>149.62923953304846</v>
      </c>
      <c r="R1123" s="336"/>
      <c r="S1123" s="336"/>
    </row>
    <row r="1124" spans="1:19" s="263" customFormat="1" x14ac:dyDescent="0.25">
      <c r="A1124" s="254" t="s">
        <v>3002</v>
      </c>
      <c r="B1124" s="255"/>
      <c r="C1124" s="256" t="s">
        <v>993</v>
      </c>
      <c r="D1124" s="257">
        <v>51.017254000000001</v>
      </c>
      <c r="E1124" s="257">
        <v>-1.0133369999999999</v>
      </c>
      <c r="F1124" s="459">
        <v>1</v>
      </c>
      <c r="G1124" s="459">
        <v>1</v>
      </c>
      <c r="H1124" s="258">
        <v>55.6</v>
      </c>
      <c r="I1124" s="259">
        <f>SUM(H1124/'Search &amp; Variables'!$E$30)</f>
        <v>1.2355555555555555</v>
      </c>
      <c r="J1124" s="259">
        <f t="shared" si="217"/>
        <v>2.471111111111111</v>
      </c>
      <c r="K1124" s="259">
        <f t="shared" si="218"/>
        <v>0.27456790123456787</v>
      </c>
      <c r="L1124" s="226">
        <f t="shared" si="219"/>
        <v>0</v>
      </c>
      <c r="M1124" s="257"/>
      <c r="N1124" s="226">
        <f>SUM(H1124*'Outside M25 '!$J$30+'Outside M25 '!$J$34+'Postcodes tariff'!L1124)</f>
        <v>116.72187399245016</v>
      </c>
      <c r="O1124" s="226">
        <f>SUM(H1124*'Outside M25 '!$K$30+'Outside M25 '!$K$34+'Postcodes tariff'!L1124)</f>
        <v>128.01841981158594</v>
      </c>
      <c r="P1124" s="226">
        <f>SUM(H1124*'Outside M25 '!$L$30+'Outside M25 '!$L$34+'Postcodes tariff'!L1124)</f>
        <v>140.95409992368474</v>
      </c>
      <c r="Q1124" s="261">
        <f>SUM(H1124*'Outside M25 '!$M$30+'Outside M25 '!$M$34+'Postcodes tariff'!L1124)</f>
        <v>152.15037070911683</v>
      </c>
      <c r="R1124" s="336"/>
      <c r="S1124" s="336"/>
    </row>
    <row r="1125" spans="1:19" s="263" customFormat="1" x14ac:dyDescent="0.25">
      <c r="A1125" s="254" t="s">
        <v>3002</v>
      </c>
      <c r="B1125" s="255"/>
      <c r="C1125" s="256" t="s">
        <v>994</v>
      </c>
      <c r="D1125" s="257">
        <v>51.053137</v>
      </c>
      <c r="E1125" s="257">
        <v>-0.89695800000000003</v>
      </c>
      <c r="F1125" s="459">
        <v>1</v>
      </c>
      <c r="G1125" s="459">
        <v>1</v>
      </c>
      <c r="H1125" s="258">
        <v>47.1</v>
      </c>
      <c r="I1125" s="259">
        <f>SUM(H1125/'Search &amp; Variables'!$E$30)</f>
        <v>1.0466666666666666</v>
      </c>
      <c r="J1125" s="259">
        <f t="shared" si="217"/>
        <v>2.0933333333333333</v>
      </c>
      <c r="K1125" s="259">
        <f t="shared" si="218"/>
        <v>0.23259259259259257</v>
      </c>
      <c r="L1125" s="226">
        <f t="shared" si="219"/>
        <v>0</v>
      </c>
      <c r="M1125" s="257"/>
      <c r="N1125" s="226">
        <f>SUM(H1125*'Outside M25 '!$J$30+'Outside M25 '!$J$34+'Postcodes tariff'!L1125)</f>
        <v>103.36909241196582</v>
      </c>
      <c r="O1125" s="226">
        <f>SUM(H1125*'Outside M25 '!$K$30+'Outside M25 '!$K$34+'Postcodes tariff'!L1125)</f>
        <v>113.21972175270656</v>
      </c>
      <c r="P1125" s="226">
        <f>SUM(H1125*'Outside M25 '!$L$30+'Outside M25 '!$L$34+'Postcodes tariff'!L1125)</f>
        <v>124.5743822623362</v>
      </c>
      <c r="Q1125" s="261">
        <f>SUM(H1125*'Outside M25 '!$M$30+'Outside M25 '!$M$34+'Postcodes tariff'!L1125)</f>
        <v>134.29235821196585</v>
      </c>
      <c r="R1125" s="336"/>
      <c r="S1125" s="336"/>
    </row>
    <row r="1126" spans="1:19" s="263" customFormat="1" x14ac:dyDescent="0.25">
      <c r="A1126" s="254" t="s">
        <v>3002</v>
      </c>
      <c r="B1126" s="255"/>
      <c r="C1126" s="256" t="s">
        <v>995</v>
      </c>
      <c r="D1126" s="257">
        <v>51.123106</v>
      </c>
      <c r="E1126" s="257">
        <v>-0.97065699999999999</v>
      </c>
      <c r="F1126" s="459">
        <v>1</v>
      </c>
      <c r="G1126" s="459">
        <v>1</v>
      </c>
      <c r="H1126" s="258">
        <v>43.1</v>
      </c>
      <c r="I1126" s="259">
        <f>SUM(H1126/'Search &amp; Variables'!$E$30)</f>
        <v>0.95777777777777784</v>
      </c>
      <c r="J1126" s="259">
        <f t="shared" si="217"/>
        <v>1.9155555555555557</v>
      </c>
      <c r="K1126" s="259">
        <f t="shared" si="218"/>
        <v>0.21283950617283953</v>
      </c>
      <c r="L1126" s="226">
        <f t="shared" si="219"/>
        <v>0</v>
      </c>
      <c r="M1126" s="257"/>
      <c r="N1126" s="226">
        <f>SUM(H1126*'Outside M25 '!$J$30+'Outside M25 '!$J$34+'Postcodes tariff'!L1126)</f>
        <v>97.085430491737895</v>
      </c>
      <c r="O1126" s="226">
        <f>SUM(H1126*'Outside M25 '!$K$30+'Outside M25 '!$K$34+'Postcodes tariff'!L1126)</f>
        <v>106.25562854852802</v>
      </c>
      <c r="P1126" s="226">
        <f>SUM(H1126*'Outside M25 '!$L$30+'Outside M25 '!$L$34+'Postcodes tariff'!L1126)</f>
        <v>116.86627983346631</v>
      </c>
      <c r="Q1126" s="261">
        <f>SUM(H1126*'Outside M25 '!$M$30+'Outside M25 '!$M$34+'Postcodes tariff'!L1126)</f>
        <v>125.88858762507124</v>
      </c>
      <c r="R1126" s="336"/>
      <c r="S1126" s="336"/>
    </row>
    <row r="1127" spans="1:19" s="263" customFormat="1" x14ac:dyDescent="0.25">
      <c r="A1127" s="254" t="s">
        <v>3002</v>
      </c>
      <c r="B1127" s="255"/>
      <c r="C1127" s="256" t="s">
        <v>996</v>
      </c>
      <c r="D1127" s="257">
        <v>51.129232000000002</v>
      </c>
      <c r="E1127" s="257">
        <v>-0.85255700000000001</v>
      </c>
      <c r="F1127" s="459">
        <v>1</v>
      </c>
      <c r="G1127" s="459">
        <v>1</v>
      </c>
      <c r="H1127" s="258">
        <v>38.9</v>
      </c>
      <c r="I1127" s="259">
        <f>SUM(H1127/'Search &amp; Variables'!$E$30)</f>
        <v>0.86444444444444446</v>
      </c>
      <c r="J1127" s="259">
        <f t="shared" si="217"/>
        <v>1.7288888888888889</v>
      </c>
      <c r="K1127" s="259">
        <f t="shared" si="218"/>
        <v>0.19209876543209878</v>
      </c>
      <c r="L1127" s="226">
        <f t="shared" si="219"/>
        <v>0</v>
      </c>
      <c r="M1127" s="257"/>
      <c r="N1127" s="226">
        <f>SUM(H1127*'Outside M25 '!$J$30+'Outside M25 '!$J$34+'Postcodes tariff'!L1127)</f>
        <v>90.487585475498577</v>
      </c>
      <c r="O1127" s="226">
        <f>SUM(H1127*'Outside M25 '!$K$30+'Outside M25 '!$K$34+'Postcodes tariff'!L1127)</f>
        <v>98.943330684140548</v>
      </c>
      <c r="P1127" s="226">
        <f>SUM(H1127*'Outside M25 '!$L$30+'Outside M25 '!$L$34+'Postcodes tariff'!L1127)</f>
        <v>108.7727722831529</v>
      </c>
      <c r="Q1127" s="261">
        <f>SUM(H1127*'Outside M25 '!$M$30+'Outside M25 '!$M$34+'Postcodes tariff'!L1127)</f>
        <v>117.06462850883192</v>
      </c>
      <c r="R1127" s="336"/>
      <c r="S1127" s="336"/>
    </row>
    <row r="1128" spans="1:19" s="263" customFormat="1" x14ac:dyDescent="0.25">
      <c r="A1128" s="254" t="s">
        <v>3002</v>
      </c>
      <c r="B1128" s="255"/>
      <c r="C1128" s="256" t="s">
        <v>997</v>
      </c>
      <c r="D1128" s="257">
        <v>51.24615</v>
      </c>
      <c r="E1128" s="257">
        <v>-0.52614099999999997</v>
      </c>
      <c r="F1128" s="459">
        <v>1</v>
      </c>
      <c r="G1128" s="459">
        <v>1</v>
      </c>
      <c r="H1128" s="258">
        <v>25.3</v>
      </c>
      <c r="I1128" s="259">
        <f>SUM(H1128/'Search &amp; Variables'!$E$30)</f>
        <v>0.56222222222222229</v>
      </c>
      <c r="J1128" s="259">
        <f t="shared" si="217"/>
        <v>1.1244444444444446</v>
      </c>
      <c r="K1128" s="259">
        <f t="shared" si="218"/>
        <v>0.12493827160493828</v>
      </c>
      <c r="L1128" s="226">
        <f t="shared" si="219"/>
        <v>0</v>
      </c>
      <c r="M1128" s="257"/>
      <c r="N1128" s="226">
        <f>SUM(H1128*'Outside M25 '!$J$30+'Outside M25 '!$J$34+'Postcodes tariff'!L1128)</f>
        <v>69.123134946723653</v>
      </c>
      <c r="O1128" s="226">
        <f>SUM(H1128*'Outside M25 '!$K$30+'Outside M25 '!$K$34+'Postcodes tariff'!L1128)</f>
        <v>75.265413789933532</v>
      </c>
      <c r="P1128" s="226">
        <f>SUM(H1128*'Outside M25 '!$L$30+'Outside M25 '!$L$34+'Postcodes tariff'!L1128)</f>
        <v>82.565224024995274</v>
      </c>
      <c r="Q1128" s="261">
        <f>SUM(H1128*'Outside M25 '!$M$30+'Outside M25 '!$M$34+'Postcodes tariff'!L1128)</f>
        <v>88.491808513390325</v>
      </c>
      <c r="R1128" s="336"/>
      <c r="S1128" s="336"/>
    </row>
    <row r="1129" spans="1:19" s="263" customFormat="1" x14ac:dyDescent="0.25">
      <c r="A1129" s="254" t="s">
        <v>3002</v>
      </c>
      <c r="B1129" s="255"/>
      <c r="C1129" s="256" t="s">
        <v>998</v>
      </c>
      <c r="D1129" s="257">
        <v>51.337000000000003</v>
      </c>
      <c r="E1129" s="257">
        <v>-0.82499999999999996</v>
      </c>
      <c r="F1129" s="459">
        <v>1</v>
      </c>
      <c r="G1129" s="459">
        <v>1</v>
      </c>
      <c r="H1129" s="258">
        <v>28.2</v>
      </c>
      <c r="I1129" s="259">
        <f>SUM(H1129/'Search &amp; Variables'!$E$30)</f>
        <v>0.62666666666666671</v>
      </c>
      <c r="J1129" s="259">
        <f t="shared" si="217"/>
        <v>1.2533333333333334</v>
      </c>
      <c r="K1129" s="259">
        <f t="shared" si="218"/>
        <v>0.13925925925925928</v>
      </c>
      <c r="L1129" s="226">
        <f t="shared" si="219"/>
        <v>0</v>
      </c>
      <c r="M1129" s="257"/>
      <c r="N1129" s="226">
        <f>SUM(H1129*'Outside M25 '!$J$30+'Outside M25 '!$J$34+'Postcodes tariff'!L1129)</f>
        <v>73.678789838888889</v>
      </c>
      <c r="O1129" s="226">
        <f>SUM(H1129*'Outside M25 '!$K$30+'Outside M25 '!$K$34+'Postcodes tariff'!L1129)</f>
        <v>80.314381362962962</v>
      </c>
      <c r="P1129" s="226">
        <f>SUM(H1129*'Outside M25 '!$L$30+'Outside M25 '!$L$34+'Postcodes tariff'!L1129)</f>
        <v>88.153598285925938</v>
      </c>
      <c r="Q1129" s="261">
        <f>SUM(H1129*'Outside M25 '!$M$30+'Outside M25 '!$M$34+'Postcodes tariff'!L1129)</f>
        <v>94.584542188888889</v>
      </c>
      <c r="R1129" s="336"/>
      <c r="S1129" s="336"/>
    </row>
    <row r="1130" spans="1:19" s="263" customFormat="1" x14ac:dyDescent="0.25">
      <c r="A1130" s="254" t="s">
        <v>3002</v>
      </c>
      <c r="B1130" s="255" t="s">
        <v>3590</v>
      </c>
      <c r="C1130" s="256" t="s">
        <v>999</v>
      </c>
      <c r="D1130" s="257">
        <v>51.347999999999999</v>
      </c>
      <c r="E1130" s="257">
        <v>-0.78800000000000003</v>
      </c>
      <c r="F1130" s="459">
        <v>1</v>
      </c>
      <c r="G1130" s="459">
        <v>1</v>
      </c>
      <c r="H1130" s="258">
        <v>25.8</v>
      </c>
      <c r="I1130" s="259">
        <f>SUM(H1130/'Search &amp; Variables'!$E$30)</f>
        <v>0.57333333333333336</v>
      </c>
      <c r="J1130" s="259">
        <f t="shared" si="217"/>
        <v>1.1466666666666667</v>
      </c>
      <c r="K1130" s="259">
        <f t="shared" si="218"/>
        <v>0.12740740740740741</v>
      </c>
      <c r="L1130" s="226">
        <f t="shared" si="219"/>
        <v>0</v>
      </c>
      <c r="M1130" s="257"/>
      <c r="N1130" s="226">
        <f>SUM(H1130*'Outside M25 '!$J$30+'Outside M25 '!$J$34+'Postcodes tariff'!L1130)</f>
        <v>69.908592686752144</v>
      </c>
      <c r="O1130" s="226">
        <f>SUM(H1130*'Outside M25 '!$K$30+'Outside M25 '!$K$34+'Postcodes tariff'!L1130)</f>
        <v>76.13592544045585</v>
      </c>
      <c r="P1130" s="226">
        <f>SUM(H1130*'Outside M25 '!$L$30+'Outside M25 '!$L$34+'Postcodes tariff'!L1130)</f>
        <v>83.528736828603996</v>
      </c>
      <c r="Q1130" s="261">
        <f>SUM(H1130*'Outside M25 '!$M$30+'Outside M25 '!$M$34+'Postcodes tariff'!L1130)</f>
        <v>89.542279836752144</v>
      </c>
      <c r="R1130" s="336"/>
      <c r="S1130" s="336"/>
    </row>
    <row r="1131" spans="1:19" s="263" customFormat="1" x14ac:dyDescent="0.25">
      <c r="A1131" s="254" t="s">
        <v>3002</v>
      </c>
      <c r="B1131" s="255"/>
      <c r="C1131" s="256" t="s">
        <v>1000</v>
      </c>
      <c r="D1131" s="257">
        <v>51.196447999999997</v>
      </c>
      <c r="E1131" s="257">
        <v>-0.507189</v>
      </c>
      <c r="F1131" s="459">
        <v>1</v>
      </c>
      <c r="G1131" s="459">
        <v>1</v>
      </c>
      <c r="H1131" s="258">
        <v>31.5</v>
      </c>
      <c r="I1131" s="259">
        <f>SUM(H1131/'Search &amp; Variables'!$E$30)</f>
        <v>0.7</v>
      </c>
      <c r="J1131" s="259">
        <f t="shared" si="217"/>
        <v>1.4</v>
      </c>
      <c r="K1131" s="259">
        <f t="shared" si="218"/>
        <v>0.15555555555555556</v>
      </c>
      <c r="L1131" s="226">
        <f t="shared" si="219"/>
        <v>0</v>
      </c>
      <c r="M1131" s="257"/>
      <c r="N1131" s="226">
        <f>SUM(H1131*'Outside M25 '!$J$30+'Outside M25 '!$J$34+'Postcodes tariff'!L1131)</f>
        <v>78.862810923076921</v>
      </c>
      <c r="O1131" s="226">
        <f>SUM(H1131*'Outside M25 '!$K$30+'Outside M25 '!$K$34+'Postcodes tariff'!L1131)</f>
        <v>86.059758256410262</v>
      </c>
      <c r="P1131" s="226">
        <f>SUM(H1131*'Outside M25 '!$L$30+'Outside M25 '!$L$34+'Postcodes tariff'!L1131)</f>
        <v>94.512782789743596</v>
      </c>
      <c r="Q1131" s="261">
        <f>SUM(H1131*'Outside M25 '!$M$30+'Outside M25 '!$M$34+'Postcodes tariff'!L1131)</f>
        <v>101.51765292307694</v>
      </c>
      <c r="R1131" s="336"/>
      <c r="S1131" s="336"/>
    </row>
    <row r="1132" spans="1:19" s="263" customFormat="1" x14ac:dyDescent="0.25">
      <c r="A1132" s="254" t="s">
        <v>3002</v>
      </c>
      <c r="B1132" s="255" t="s">
        <v>3545</v>
      </c>
      <c r="C1132" s="256" t="s">
        <v>1001</v>
      </c>
      <c r="D1132" s="257">
        <v>51.283000000000001</v>
      </c>
      <c r="E1132" s="257">
        <v>-0.84</v>
      </c>
      <c r="F1132" s="459">
        <v>1</v>
      </c>
      <c r="G1132" s="459">
        <v>1</v>
      </c>
      <c r="H1132" s="258">
        <v>27.3</v>
      </c>
      <c r="I1132" s="259">
        <f>SUM(H1132/'Search &amp; Variables'!$E$30)</f>
        <v>0.60666666666666669</v>
      </c>
      <c r="J1132" s="259">
        <f t="shared" si="217"/>
        <v>1.2133333333333334</v>
      </c>
      <c r="K1132" s="259">
        <f t="shared" si="218"/>
        <v>0.13481481481481483</v>
      </c>
      <c r="L1132" s="226">
        <f t="shared" si="219"/>
        <v>0</v>
      </c>
      <c r="M1132" s="257"/>
      <c r="N1132" s="226">
        <f>SUM(H1132*'Outside M25 '!$J$30+'Outside M25 '!$J$34+'Postcodes tariff'!L1132)</f>
        <v>72.264965906837617</v>
      </c>
      <c r="O1132" s="226">
        <f>SUM(H1132*'Outside M25 '!$K$30+'Outside M25 '!$K$34+'Postcodes tariff'!L1132)</f>
        <v>78.747460392022802</v>
      </c>
      <c r="P1132" s="226">
        <f>SUM(H1132*'Outside M25 '!$L$30+'Outside M25 '!$L$34+'Postcodes tariff'!L1132)</f>
        <v>86.41927523943022</v>
      </c>
      <c r="Q1132" s="261">
        <f>SUM(H1132*'Outside M25 '!$M$30+'Outside M25 '!$M$34+'Postcodes tariff'!L1132)</f>
        <v>92.693693806837615</v>
      </c>
      <c r="R1132" s="336"/>
      <c r="S1132" s="336"/>
    </row>
    <row r="1133" spans="1:19" s="263" customFormat="1" x14ac:dyDescent="0.25">
      <c r="A1133" s="254" t="s">
        <v>3002</v>
      </c>
      <c r="B1133" s="255"/>
      <c r="C1133" s="256" t="s">
        <v>1002</v>
      </c>
      <c r="D1133" s="257">
        <v>51.264000000000003</v>
      </c>
      <c r="E1133" s="257">
        <v>-0.83799999999999997</v>
      </c>
      <c r="F1133" s="459">
        <v>1</v>
      </c>
      <c r="G1133" s="459">
        <v>1</v>
      </c>
      <c r="H1133" s="258">
        <v>29</v>
      </c>
      <c r="I1133" s="259">
        <f>SUM(H1133/'Search &amp; Variables'!$E$30)</f>
        <v>0.64444444444444449</v>
      </c>
      <c r="J1133" s="259">
        <f t="shared" si="217"/>
        <v>1.288888888888889</v>
      </c>
      <c r="K1133" s="259">
        <f t="shared" si="218"/>
        <v>0.14320987654320988</v>
      </c>
      <c r="L1133" s="226">
        <f t="shared" si="219"/>
        <v>0</v>
      </c>
      <c r="M1133" s="257"/>
      <c r="N1133" s="226">
        <f>SUM(H1133*'Outside M25 '!$J$30+'Outside M25 '!$J$34+'Postcodes tariff'!L1133)</f>
        <v>74.93552222293448</v>
      </c>
      <c r="O1133" s="226">
        <f>SUM(H1133*'Outside M25 '!$K$30+'Outside M25 '!$K$34+'Postcodes tariff'!L1133)</f>
        <v>81.707200003798675</v>
      </c>
      <c r="P1133" s="226">
        <f>SUM(H1133*'Outside M25 '!$L$30+'Outside M25 '!$L$34+'Postcodes tariff'!L1133)</f>
        <v>89.695218771699928</v>
      </c>
      <c r="Q1133" s="261">
        <f>SUM(H1133*'Outside M25 '!$M$30+'Outside M25 '!$M$34+'Postcodes tariff'!L1133)</f>
        <v>96.265296306267814</v>
      </c>
      <c r="R1133" s="336"/>
      <c r="S1133" s="336"/>
    </row>
    <row r="1134" spans="1:19" s="263" customFormat="1" x14ac:dyDescent="0.25">
      <c r="A1134" s="254" t="s">
        <v>3002</v>
      </c>
      <c r="B1134" s="255"/>
      <c r="C1134" s="256" t="s">
        <v>1003</v>
      </c>
      <c r="D1134" s="257">
        <v>51.131396000000002</v>
      </c>
      <c r="E1134" s="257">
        <v>-0.482655</v>
      </c>
      <c r="F1134" s="459">
        <v>1</v>
      </c>
      <c r="G1134" s="459">
        <v>1</v>
      </c>
      <c r="H1134" s="258">
        <v>35.6</v>
      </c>
      <c r="I1134" s="259">
        <f>SUM(H1134/'Search &amp; Variables'!$E$30)</f>
        <v>0.7911111111111111</v>
      </c>
      <c r="J1134" s="259">
        <f t="shared" si="217"/>
        <v>1.5822222222222222</v>
      </c>
      <c r="K1134" s="259">
        <f t="shared" si="218"/>
        <v>0.17580246913580247</v>
      </c>
      <c r="L1134" s="226">
        <f t="shared" si="219"/>
        <v>0</v>
      </c>
      <c r="M1134" s="257"/>
      <c r="N1134" s="226">
        <f>SUM(H1134*'Outside M25 '!$J$30+'Outside M25 '!$J$34+'Postcodes tariff'!L1134)</f>
        <v>85.303564391310545</v>
      </c>
      <c r="O1134" s="226">
        <f>SUM(H1134*'Outside M25 '!$K$30+'Outside M25 '!$K$34+'Postcodes tariff'!L1134)</f>
        <v>93.197953790693262</v>
      </c>
      <c r="P1134" s="226">
        <f>SUM(H1134*'Outside M25 '!$L$30+'Outside M25 '!$L$34+'Postcodes tariff'!L1134)</f>
        <v>102.41358777933524</v>
      </c>
      <c r="Q1134" s="261">
        <f>SUM(H1134*'Outside M25 '!$M$30+'Outside M25 '!$M$34+'Postcodes tariff'!L1134)</f>
        <v>110.13151777464388</v>
      </c>
      <c r="R1134" s="336"/>
      <c r="S1134" s="336"/>
    </row>
    <row r="1135" spans="1:19" s="263" customFormat="1" x14ac:dyDescent="0.25">
      <c r="A1135" s="254" t="s">
        <v>3002</v>
      </c>
      <c r="B1135" s="255"/>
      <c r="C1135" s="256" t="s">
        <v>1004</v>
      </c>
      <c r="D1135" s="257">
        <v>51.186335</v>
      </c>
      <c r="E1135" s="257">
        <v>-0.61772000000000005</v>
      </c>
      <c r="F1135" s="459">
        <v>1</v>
      </c>
      <c r="G1135" s="459">
        <v>1</v>
      </c>
      <c r="H1135" s="258">
        <v>33.6</v>
      </c>
      <c r="I1135" s="259">
        <f>SUM(H1135/'Search &amp; Variables'!$E$30)</f>
        <v>0.7466666666666667</v>
      </c>
      <c r="J1135" s="259">
        <f t="shared" si="217"/>
        <v>1.4933333333333334</v>
      </c>
      <c r="K1135" s="259">
        <f t="shared" si="218"/>
        <v>0.16592592592592592</v>
      </c>
      <c r="L1135" s="226">
        <f t="shared" si="219"/>
        <v>0</v>
      </c>
      <c r="M1135" s="257"/>
      <c r="N1135" s="226">
        <f>SUM(H1135*'Outside M25 '!$J$30+'Outside M25 '!$J$34+'Postcodes tariff'!L1135)</f>
        <v>82.161733431196581</v>
      </c>
      <c r="O1135" s="226">
        <f>SUM(H1135*'Outside M25 '!$K$30+'Outside M25 '!$K$34+'Postcodes tariff'!L1135)</f>
        <v>89.715907188603992</v>
      </c>
      <c r="P1135" s="226">
        <f>SUM(H1135*'Outside M25 '!$L$30+'Outside M25 '!$L$34+'Postcodes tariff'!L1135)</f>
        <v>98.559536564900299</v>
      </c>
      <c r="Q1135" s="261">
        <f>SUM(H1135*'Outside M25 '!$M$30+'Outside M25 '!$M$34+'Postcodes tariff'!L1135)</f>
        <v>105.92963248119659</v>
      </c>
      <c r="R1135" s="336"/>
      <c r="S1135" s="336"/>
    </row>
    <row r="1136" spans="1:19" s="263" customFormat="1" x14ac:dyDescent="0.25">
      <c r="A1136" s="254" t="s">
        <v>3002</v>
      </c>
      <c r="B1136" s="255"/>
      <c r="C1136" s="256" t="s">
        <v>1005</v>
      </c>
      <c r="D1136" s="257">
        <v>51.14631</v>
      </c>
      <c r="E1136" s="257">
        <v>-0.64073899999999995</v>
      </c>
      <c r="F1136" s="459">
        <v>1</v>
      </c>
      <c r="G1136" s="459">
        <v>1</v>
      </c>
      <c r="H1136" s="258">
        <v>35.6</v>
      </c>
      <c r="I1136" s="259">
        <f>SUM(H1136/'Search &amp; Variables'!$E$30)</f>
        <v>0.7911111111111111</v>
      </c>
      <c r="J1136" s="259">
        <f t="shared" si="217"/>
        <v>1.5822222222222222</v>
      </c>
      <c r="K1136" s="259">
        <f t="shared" si="218"/>
        <v>0.17580246913580247</v>
      </c>
      <c r="L1136" s="226">
        <f t="shared" si="219"/>
        <v>0</v>
      </c>
      <c r="M1136" s="257"/>
      <c r="N1136" s="226">
        <f>SUM(H1136*'Outside M25 '!$J$30+'Outside M25 '!$J$34+'Postcodes tariff'!L1136)</f>
        <v>85.303564391310545</v>
      </c>
      <c r="O1136" s="226">
        <f>SUM(H1136*'Outside M25 '!$K$30+'Outside M25 '!$K$34+'Postcodes tariff'!L1136)</f>
        <v>93.197953790693262</v>
      </c>
      <c r="P1136" s="226">
        <f>SUM(H1136*'Outside M25 '!$L$30+'Outside M25 '!$L$34+'Postcodes tariff'!L1136)</f>
        <v>102.41358777933524</v>
      </c>
      <c r="Q1136" s="261">
        <f>SUM(H1136*'Outside M25 '!$M$30+'Outside M25 '!$M$34+'Postcodes tariff'!L1136)</f>
        <v>110.13151777464388</v>
      </c>
      <c r="R1136" s="336"/>
      <c r="S1136" s="336"/>
    </row>
    <row r="1137" spans="1:19" s="263" customFormat="1" x14ac:dyDescent="0.25">
      <c r="A1137" s="254" t="s">
        <v>3002</v>
      </c>
      <c r="B1137" s="255"/>
      <c r="C1137" s="256" t="s">
        <v>1006</v>
      </c>
      <c r="D1137" s="256">
        <v>51.21857</v>
      </c>
      <c r="E1137" s="256">
        <v>-0.78726399999999996</v>
      </c>
      <c r="F1137" s="460">
        <v>1</v>
      </c>
      <c r="G1137" s="460">
        <v>1</v>
      </c>
      <c r="H1137" s="264">
        <v>32.1</v>
      </c>
      <c r="I1137" s="265">
        <f>SUM(H1137/'Search &amp; Variables'!$E$30)</f>
        <v>0.71333333333333337</v>
      </c>
      <c r="J1137" s="265">
        <f t="shared" si="217"/>
        <v>1.4266666666666667</v>
      </c>
      <c r="K1137" s="265">
        <f t="shared" si="218"/>
        <v>0.15851851851851853</v>
      </c>
      <c r="L1137" s="266">
        <f t="shared" si="219"/>
        <v>0</v>
      </c>
      <c r="M1137" s="256"/>
      <c r="N1137" s="266">
        <f>SUM(H1137*'Outside M25 '!$J$30+'Outside M25 '!$J$34+'Postcodes tariff'!L1137)</f>
        <v>79.805360211111122</v>
      </c>
      <c r="O1137" s="266">
        <f>SUM(H1137*'Outside M25 '!$K$30+'Outside M25 '!$K$34+'Postcodes tariff'!L1137)</f>
        <v>87.10437223703704</v>
      </c>
      <c r="P1137" s="266">
        <f>SUM(H1137*'Outside M25 '!$L$30+'Outside M25 '!$L$34+'Postcodes tariff'!L1137)</f>
        <v>95.668998154074089</v>
      </c>
      <c r="Q1137" s="268">
        <f>SUM(H1137*'Outside M25 '!$M$30+'Outside M25 '!$M$34+'Postcodes tariff'!L1137)</f>
        <v>102.77821851111112</v>
      </c>
      <c r="R1137" s="336"/>
      <c r="S1137" s="336"/>
    </row>
    <row r="1138" spans="1:19" s="263" customFormat="1" x14ac:dyDescent="0.25">
      <c r="A1138" s="254"/>
      <c r="B1138" s="255"/>
      <c r="C1138" s="256"/>
      <c r="D1138" s="256"/>
      <c r="E1138" s="256"/>
      <c r="F1138" s="460"/>
      <c r="G1138" s="460"/>
      <c r="H1138" s="264"/>
      <c r="I1138" s="265"/>
      <c r="J1138" s="265"/>
      <c r="K1138" s="265"/>
      <c r="L1138" s="266"/>
      <c r="M1138" s="256"/>
      <c r="N1138" s="266"/>
      <c r="O1138" s="266"/>
      <c r="P1138" s="266"/>
      <c r="Q1138" s="268"/>
      <c r="R1138" s="336"/>
      <c r="S1138" s="336"/>
    </row>
    <row r="1139" spans="1:19" s="243" customFormat="1" ht="16.5" thickBot="1" x14ac:dyDescent="0.3">
      <c r="A1139" s="269" t="s">
        <v>3003</v>
      </c>
      <c r="B1139" s="270"/>
      <c r="C1139" s="270"/>
      <c r="D1139" s="270"/>
      <c r="E1139" s="270"/>
      <c r="F1139" s="461"/>
      <c r="G1139" s="461"/>
      <c r="H1139" s="364">
        <f>AVERAGE(H1100:H1138)</f>
        <v>31.223684210526304</v>
      </c>
      <c r="I1139" s="364">
        <f>AVERAGE(I1100:I1138)</f>
        <v>0.69385964912280695</v>
      </c>
      <c r="J1139" s="364">
        <f>AVERAGE(J1100:J1138)</f>
        <v>1.3877192982456139</v>
      </c>
      <c r="K1139" s="364">
        <f>AVERAGE(K1100:K1138)</f>
        <v>0.15419103313840157</v>
      </c>
      <c r="L1139" s="272"/>
      <c r="M1139" s="270"/>
      <c r="N1139" s="274">
        <f>AVERAGE(N1100:N1138)</f>
        <v>78.428742172008512</v>
      </c>
      <c r="O1139" s="274">
        <f>AVERAGE(O1100:O1138)</f>
        <v>85.578686028490026</v>
      </c>
      <c r="P1139" s="274">
        <f>AVERAGE(P1100:P1138)</f>
        <v>93.98031518774927</v>
      </c>
      <c r="Q1139" s="275">
        <f>AVERAGE(Q1100:Q1138)</f>
        <v>100.93712929700854</v>
      </c>
      <c r="R1139" s="330"/>
      <c r="S1139" s="330"/>
    </row>
    <row r="1140" spans="1:19" s="243" customFormat="1" ht="16.5" thickBot="1" x14ac:dyDescent="0.3">
      <c r="A1140" s="365"/>
      <c r="B1140" s="365"/>
      <c r="C1140" s="365"/>
      <c r="D1140" s="365"/>
      <c r="E1140" s="365"/>
      <c r="F1140" s="474"/>
      <c r="G1140" s="474"/>
      <c r="H1140" s="366"/>
      <c r="I1140" s="366"/>
      <c r="J1140" s="366"/>
      <c r="K1140" s="366"/>
      <c r="L1140" s="367"/>
      <c r="M1140" s="365"/>
      <c r="N1140" s="368"/>
      <c r="O1140" s="368"/>
      <c r="P1140" s="368"/>
      <c r="Q1140" s="368"/>
      <c r="R1140" s="330"/>
      <c r="S1140" s="330"/>
    </row>
    <row r="1141" spans="1:19" s="263" customFormat="1" x14ac:dyDescent="0.25">
      <c r="A1141" s="298" t="s">
        <v>3170</v>
      </c>
      <c r="B1141" s="299"/>
      <c r="C1141" s="299" t="s">
        <v>2828</v>
      </c>
      <c r="D1141" s="299">
        <v>49.452880999999998</v>
      </c>
      <c r="E1141" s="299">
        <v>-2.543269</v>
      </c>
      <c r="F1141" s="466">
        <v>1</v>
      </c>
      <c r="G1141" s="466">
        <v>1</v>
      </c>
      <c r="H1141" s="300"/>
      <c r="I1141" s="301">
        <f t="shared" ref="I1141:I1149" si="220">SUM(H1141/50)</f>
        <v>0</v>
      </c>
      <c r="J1141" s="301">
        <f t="shared" ref="J1141:J1149" si="221">SUM(I1141*2)</f>
        <v>0</v>
      </c>
      <c r="K1141" s="301">
        <f t="shared" ref="K1141:K1149" si="222">SUM(J1141/9)</f>
        <v>0</v>
      </c>
      <c r="L1141" s="302">
        <f t="shared" ref="L1141:L1149" si="223">IF(J1141 &gt; 12,110,0)</f>
        <v>0</v>
      </c>
      <c r="M1141" s="299"/>
      <c r="N1141" s="302" t="s">
        <v>2911</v>
      </c>
      <c r="O1141" s="302" t="s">
        <v>2911</v>
      </c>
      <c r="P1141" s="302" t="s">
        <v>2911</v>
      </c>
      <c r="Q1141" s="303" t="s">
        <v>2911</v>
      </c>
      <c r="R1141" s="336"/>
      <c r="S1141" s="336"/>
    </row>
    <row r="1142" spans="1:19" s="263" customFormat="1" x14ac:dyDescent="0.25">
      <c r="A1142" s="304" t="s">
        <v>3170</v>
      </c>
      <c r="B1142" s="305"/>
      <c r="C1142" s="306" t="s">
        <v>2829</v>
      </c>
      <c r="D1142" s="306">
        <v>49.483814000000002</v>
      </c>
      <c r="E1142" s="306">
        <v>-2.5429249999999999</v>
      </c>
      <c r="F1142" s="467">
        <v>1</v>
      </c>
      <c r="G1142" s="467">
        <v>1</v>
      </c>
      <c r="H1142" s="307"/>
      <c r="I1142" s="308">
        <f t="shared" si="220"/>
        <v>0</v>
      </c>
      <c r="J1142" s="308">
        <f t="shared" si="221"/>
        <v>0</v>
      </c>
      <c r="K1142" s="308">
        <f t="shared" si="222"/>
        <v>0</v>
      </c>
      <c r="L1142" s="309">
        <f t="shared" si="223"/>
        <v>0</v>
      </c>
      <c r="M1142" s="306"/>
      <c r="N1142" s="309" t="s">
        <v>2911</v>
      </c>
      <c r="O1142" s="309" t="s">
        <v>2911</v>
      </c>
      <c r="P1142" s="309" t="s">
        <v>2911</v>
      </c>
      <c r="Q1142" s="310" t="s">
        <v>2911</v>
      </c>
      <c r="R1142" s="336"/>
      <c r="S1142" s="336"/>
    </row>
    <row r="1143" spans="1:19" s="263" customFormat="1" x14ac:dyDescent="0.25">
      <c r="A1143" s="304" t="s">
        <v>3170</v>
      </c>
      <c r="B1143" s="305"/>
      <c r="C1143" s="306" t="s">
        <v>2830</v>
      </c>
      <c r="D1143" s="306">
        <v>49.481938</v>
      </c>
      <c r="E1143" s="306">
        <v>-2.537658</v>
      </c>
      <c r="F1143" s="467">
        <v>1</v>
      </c>
      <c r="G1143" s="467">
        <v>1</v>
      </c>
      <c r="H1143" s="307"/>
      <c r="I1143" s="308">
        <f t="shared" si="220"/>
        <v>0</v>
      </c>
      <c r="J1143" s="308">
        <f t="shared" si="221"/>
        <v>0</v>
      </c>
      <c r="K1143" s="308">
        <f t="shared" si="222"/>
        <v>0</v>
      </c>
      <c r="L1143" s="309">
        <f t="shared" si="223"/>
        <v>0</v>
      </c>
      <c r="M1143" s="306"/>
      <c r="N1143" s="309" t="s">
        <v>2911</v>
      </c>
      <c r="O1143" s="309" t="s">
        <v>2911</v>
      </c>
      <c r="P1143" s="309" t="s">
        <v>2911</v>
      </c>
      <c r="Q1143" s="310" t="s">
        <v>2911</v>
      </c>
      <c r="R1143" s="336"/>
      <c r="S1143" s="336"/>
    </row>
    <row r="1144" spans="1:19" s="263" customFormat="1" x14ac:dyDescent="0.25">
      <c r="A1144" s="304" t="s">
        <v>3170</v>
      </c>
      <c r="B1144" s="305"/>
      <c r="C1144" s="306" t="s">
        <v>2831</v>
      </c>
      <c r="D1144" s="306">
        <v>49.433638999999999</v>
      </c>
      <c r="E1144" s="306">
        <v>-2.5490650000000001</v>
      </c>
      <c r="F1144" s="467">
        <v>1</v>
      </c>
      <c r="G1144" s="467">
        <v>1</v>
      </c>
      <c r="H1144" s="307"/>
      <c r="I1144" s="308">
        <f t="shared" si="220"/>
        <v>0</v>
      </c>
      <c r="J1144" s="308">
        <f t="shared" si="221"/>
        <v>0</v>
      </c>
      <c r="K1144" s="308">
        <f t="shared" si="222"/>
        <v>0</v>
      </c>
      <c r="L1144" s="309">
        <f t="shared" si="223"/>
        <v>0</v>
      </c>
      <c r="M1144" s="306"/>
      <c r="N1144" s="309" t="s">
        <v>2911</v>
      </c>
      <c r="O1144" s="309" t="s">
        <v>2911</v>
      </c>
      <c r="P1144" s="309" t="s">
        <v>2911</v>
      </c>
      <c r="Q1144" s="310" t="s">
        <v>2911</v>
      </c>
      <c r="R1144" s="336"/>
      <c r="S1144" s="336"/>
    </row>
    <row r="1145" spans="1:19" s="263" customFormat="1" x14ac:dyDescent="0.25">
      <c r="A1145" s="304" t="s">
        <v>3170</v>
      </c>
      <c r="B1145" s="305"/>
      <c r="C1145" s="306" t="s">
        <v>2832</v>
      </c>
      <c r="D1145" s="306">
        <v>49.466707</v>
      </c>
      <c r="E1145" s="306">
        <v>-2.5985640000000001</v>
      </c>
      <c r="F1145" s="467">
        <v>1</v>
      </c>
      <c r="G1145" s="467">
        <v>1</v>
      </c>
      <c r="H1145" s="307"/>
      <c r="I1145" s="308">
        <f t="shared" si="220"/>
        <v>0</v>
      </c>
      <c r="J1145" s="308">
        <f t="shared" si="221"/>
        <v>0</v>
      </c>
      <c r="K1145" s="308">
        <f t="shared" si="222"/>
        <v>0</v>
      </c>
      <c r="L1145" s="309">
        <f t="shared" si="223"/>
        <v>0</v>
      </c>
      <c r="M1145" s="306"/>
      <c r="N1145" s="309" t="s">
        <v>2911</v>
      </c>
      <c r="O1145" s="309" t="s">
        <v>2911</v>
      </c>
      <c r="P1145" s="309" t="s">
        <v>2911</v>
      </c>
      <c r="Q1145" s="310" t="s">
        <v>2911</v>
      </c>
      <c r="R1145" s="336"/>
      <c r="S1145" s="336"/>
    </row>
    <row r="1146" spans="1:19" s="263" customFormat="1" x14ac:dyDescent="0.25">
      <c r="A1146" s="304" t="s">
        <v>3170</v>
      </c>
      <c r="B1146" s="305"/>
      <c r="C1146" s="306" t="s">
        <v>2833</v>
      </c>
      <c r="D1146" s="306">
        <v>49.466830000000002</v>
      </c>
      <c r="E1146" s="306">
        <v>-2.5576639999999999</v>
      </c>
      <c r="F1146" s="467">
        <v>1</v>
      </c>
      <c r="G1146" s="467">
        <v>1</v>
      </c>
      <c r="H1146" s="307"/>
      <c r="I1146" s="308">
        <f t="shared" si="220"/>
        <v>0</v>
      </c>
      <c r="J1146" s="308">
        <f t="shared" si="221"/>
        <v>0</v>
      </c>
      <c r="K1146" s="308">
        <f t="shared" si="222"/>
        <v>0</v>
      </c>
      <c r="L1146" s="309">
        <f t="shared" si="223"/>
        <v>0</v>
      </c>
      <c r="M1146" s="306"/>
      <c r="N1146" s="309" t="s">
        <v>2911</v>
      </c>
      <c r="O1146" s="309" t="s">
        <v>2911</v>
      </c>
      <c r="P1146" s="309" t="s">
        <v>2911</v>
      </c>
      <c r="Q1146" s="310" t="s">
        <v>2911</v>
      </c>
      <c r="R1146" s="336"/>
      <c r="S1146" s="336"/>
    </row>
    <row r="1147" spans="1:19" s="263" customFormat="1" x14ac:dyDescent="0.25">
      <c r="A1147" s="304" t="s">
        <v>3170</v>
      </c>
      <c r="B1147" s="305"/>
      <c r="C1147" s="306" t="s">
        <v>2834</v>
      </c>
      <c r="D1147" s="306">
        <v>49.443874999999998</v>
      </c>
      <c r="E1147" s="306">
        <v>-2.6235379999999999</v>
      </c>
      <c r="F1147" s="467">
        <v>1</v>
      </c>
      <c r="G1147" s="467">
        <v>1</v>
      </c>
      <c r="H1147" s="307"/>
      <c r="I1147" s="308">
        <f t="shared" si="220"/>
        <v>0</v>
      </c>
      <c r="J1147" s="308">
        <f t="shared" si="221"/>
        <v>0</v>
      </c>
      <c r="K1147" s="308">
        <f t="shared" si="222"/>
        <v>0</v>
      </c>
      <c r="L1147" s="309">
        <f t="shared" si="223"/>
        <v>0</v>
      </c>
      <c r="M1147" s="306"/>
      <c r="N1147" s="309" t="s">
        <v>2911</v>
      </c>
      <c r="O1147" s="309" t="s">
        <v>2911</v>
      </c>
      <c r="P1147" s="309" t="s">
        <v>2911</v>
      </c>
      <c r="Q1147" s="310" t="s">
        <v>2911</v>
      </c>
      <c r="R1147" s="336"/>
      <c r="S1147" s="336"/>
    </row>
    <row r="1148" spans="1:19" s="263" customFormat="1" x14ac:dyDescent="0.25">
      <c r="A1148" s="304" t="s">
        <v>3170</v>
      </c>
      <c r="B1148" s="305"/>
      <c r="C1148" s="306" t="s">
        <v>2835</v>
      </c>
      <c r="D1148" s="306">
        <v>49.428479000000003</v>
      </c>
      <c r="E1148" s="306">
        <v>-2.6228250000000002</v>
      </c>
      <c r="F1148" s="467">
        <v>1</v>
      </c>
      <c r="G1148" s="467">
        <v>1</v>
      </c>
      <c r="H1148" s="307"/>
      <c r="I1148" s="308">
        <f t="shared" si="220"/>
        <v>0</v>
      </c>
      <c r="J1148" s="308">
        <f t="shared" si="221"/>
        <v>0</v>
      </c>
      <c r="K1148" s="308">
        <f t="shared" si="222"/>
        <v>0</v>
      </c>
      <c r="L1148" s="309">
        <f t="shared" si="223"/>
        <v>0</v>
      </c>
      <c r="M1148" s="306"/>
      <c r="N1148" s="309" t="s">
        <v>2911</v>
      </c>
      <c r="O1148" s="309" t="s">
        <v>2911</v>
      </c>
      <c r="P1148" s="309" t="s">
        <v>2911</v>
      </c>
      <c r="Q1148" s="310" t="s">
        <v>2911</v>
      </c>
      <c r="R1148" s="336"/>
      <c r="S1148" s="336"/>
    </row>
    <row r="1149" spans="1:19" s="263" customFormat="1" ht="16.5" thickBot="1" x14ac:dyDescent="0.3">
      <c r="A1149" s="311" t="s">
        <v>3170</v>
      </c>
      <c r="B1149" s="312"/>
      <c r="C1149" s="312" t="s">
        <v>2836</v>
      </c>
      <c r="D1149" s="312">
        <v>49.716768000000002</v>
      </c>
      <c r="E1149" s="312">
        <v>-2.2033489999999998</v>
      </c>
      <c r="F1149" s="467">
        <v>1</v>
      </c>
      <c r="G1149" s="467">
        <v>1</v>
      </c>
      <c r="H1149" s="369"/>
      <c r="I1149" s="370">
        <f t="shared" si="220"/>
        <v>0</v>
      </c>
      <c r="J1149" s="370">
        <f t="shared" si="221"/>
        <v>0</v>
      </c>
      <c r="K1149" s="370">
        <f t="shared" si="222"/>
        <v>0</v>
      </c>
      <c r="L1149" s="371">
        <f t="shared" si="223"/>
        <v>0</v>
      </c>
      <c r="M1149" s="312"/>
      <c r="N1149" s="371" t="s">
        <v>2911</v>
      </c>
      <c r="O1149" s="371" t="s">
        <v>2911</v>
      </c>
      <c r="P1149" s="371" t="s">
        <v>2911</v>
      </c>
      <c r="Q1149" s="372" t="s">
        <v>2911</v>
      </c>
      <c r="R1149" s="336"/>
      <c r="S1149" s="336"/>
    </row>
    <row r="1150" spans="1:19" s="263" customFormat="1" ht="16.5" thickBot="1" x14ac:dyDescent="0.3">
      <c r="F1150" s="462"/>
      <c r="G1150" s="462"/>
      <c r="H1150" s="276"/>
      <c r="I1150" s="277"/>
      <c r="J1150" s="277"/>
      <c r="K1150" s="277"/>
      <c r="L1150" s="262"/>
      <c r="N1150" s="262"/>
      <c r="O1150" s="262"/>
      <c r="P1150" s="262"/>
      <c r="Q1150" s="262"/>
      <c r="R1150" s="336"/>
      <c r="S1150" s="336"/>
    </row>
    <row r="1151" spans="1:19" s="243" customFormat="1" x14ac:dyDescent="0.25">
      <c r="A1151" s="279" t="s">
        <v>3004</v>
      </c>
      <c r="B1151" s="280" t="s">
        <v>3459</v>
      </c>
      <c r="C1151" s="280" t="s">
        <v>1007</v>
      </c>
      <c r="D1151" s="280">
        <v>51.551409999999997</v>
      </c>
      <c r="E1151" s="280">
        <v>-0.30636999999999998</v>
      </c>
      <c r="F1151" s="463">
        <v>2</v>
      </c>
      <c r="G1151" s="463">
        <v>2</v>
      </c>
      <c r="H1151" s="281">
        <v>14.8</v>
      </c>
      <c r="I1151" s="282">
        <f>SUM(H1151/'Search &amp; Variables'!$E$31)</f>
        <v>0.74</v>
      </c>
      <c r="J1151" s="282">
        <f t="shared" ref="J1151:J1152" si="224">SUM(I1151*2)</f>
        <v>1.48</v>
      </c>
      <c r="K1151" s="282">
        <f t="shared" ref="K1151:K1152" si="225">SUM(J1151/9)</f>
        <v>0.16444444444444445</v>
      </c>
      <c r="L1151" s="283">
        <f t="shared" ref="L1151:L1152" si="226">IF(J1151 &gt; 12,120,0)</f>
        <v>0</v>
      </c>
      <c r="M1151" s="280"/>
      <c r="N1151" s="283">
        <f>SUM(H1151*'Outer London inside M25'!$J$30+'Outer London inside M25'!$J$34+L1151)</f>
        <v>73.485359398290612</v>
      </c>
      <c r="O1151" s="283">
        <f>SUM(H1151*'Outer London inside M25'!$K$30+'Outer London inside M25'!$K$34+L1151)</f>
        <v>78.448928420512829</v>
      </c>
      <c r="P1151" s="283">
        <f>SUM(H1151*'Outer London inside M25'!$L$30+'Outer London inside M25'!$L$34+'Postcodes tariff'!L1151)</f>
        <v>85.205099193846152</v>
      </c>
      <c r="Q1151" s="284">
        <f>SUM(H1151*'Outer London inside M25'!$M$30+'Outer London inside M25'!$M$34+'Postcodes tariff'!L1151)</f>
        <v>89.475533131623948</v>
      </c>
      <c r="R1151" s="330"/>
      <c r="S1151" s="330"/>
    </row>
    <row r="1152" spans="1:19" s="263" customFormat="1" x14ac:dyDescent="0.25">
      <c r="A1152" s="286" t="s">
        <v>3004</v>
      </c>
      <c r="B1152" s="287"/>
      <c r="C1152" s="285" t="s">
        <v>1008</v>
      </c>
      <c r="D1152" s="257">
        <v>51.577621000000001</v>
      </c>
      <c r="E1152" s="257">
        <v>-0.34071000000000001</v>
      </c>
      <c r="F1152" s="459">
        <v>2</v>
      </c>
      <c r="G1152" s="459">
        <v>2</v>
      </c>
      <c r="H1152" s="258">
        <v>11.2</v>
      </c>
      <c r="I1152" s="259">
        <f>SUM(H1152/'Search &amp; Variables'!$E$31)</f>
        <v>0.55999999999999994</v>
      </c>
      <c r="J1152" s="259">
        <f t="shared" si="224"/>
        <v>1.1199999999999999</v>
      </c>
      <c r="K1152" s="259">
        <f t="shared" si="225"/>
        <v>0.12444444444444443</v>
      </c>
      <c r="L1152" s="226">
        <f t="shared" si="226"/>
        <v>0</v>
      </c>
      <c r="M1152" s="257"/>
      <c r="N1152" s="226">
        <f>SUM(H1152*'Outer London inside M25'!$J$30+'Outer London inside M25'!$J$34+L1152)</f>
        <v>62.433186259829057</v>
      </c>
      <c r="O1152" s="226">
        <f>SUM(H1152*'Outer London inside M25'!$K$30+'Outer London inside M25'!$K$34+L1152)</f>
        <v>66.547922682051279</v>
      </c>
      <c r="P1152" s="226">
        <f>SUM(H1152*'Outer London inside M25'!$L$30+'Outer London inside M25'!$L$34+'Postcodes tariff'!L1152)</f>
        <v>72.220707375384606</v>
      </c>
      <c r="Q1152" s="261">
        <f>SUM(H1152*'Outer London inside M25'!$M$30+'Outer London inside M25'!$M$34+'Postcodes tariff'!L1152)</f>
        <v>75.717262193162398</v>
      </c>
      <c r="R1152" s="336"/>
      <c r="S1152" s="336"/>
    </row>
    <row r="1153" spans="1:19" s="263" customFormat="1" x14ac:dyDescent="0.25">
      <c r="A1153" s="286" t="s">
        <v>3004</v>
      </c>
      <c r="B1153" s="287"/>
      <c r="C1153" s="285" t="s">
        <v>1009</v>
      </c>
      <c r="D1153" s="257">
        <v>51.578192999999999</v>
      </c>
      <c r="E1153" s="257">
        <v>-0.35694700000000001</v>
      </c>
      <c r="F1153" s="459">
        <v>2</v>
      </c>
      <c r="G1153" s="459">
        <v>2</v>
      </c>
      <c r="H1153" s="258">
        <v>11</v>
      </c>
      <c r="I1153" s="259">
        <f>SUM(H1153/'Search &amp; Variables'!$E$31)</f>
        <v>0.55000000000000004</v>
      </c>
      <c r="J1153" s="259">
        <f t="shared" ref="J1153:J1159" si="227">SUM(I1153*2)</f>
        <v>1.1000000000000001</v>
      </c>
      <c r="K1153" s="259">
        <f t="shared" ref="K1153:K1159" si="228">SUM(J1153/9)</f>
        <v>0.12222222222222223</v>
      </c>
      <c r="L1153" s="226">
        <f t="shared" ref="L1153:L1158" si="229">IF(J1153 &gt; 12,120,0)</f>
        <v>0</v>
      </c>
      <c r="M1153" s="257"/>
      <c r="N1153" s="226">
        <f>SUM(H1153*'Outer London inside M25'!$J$30+'Outer London inside M25'!$J$34+L1153)</f>
        <v>61.819176641025649</v>
      </c>
      <c r="O1153" s="226">
        <f>SUM(H1153*'Outer London inside M25'!$K$30+'Outer London inside M25'!$K$34+L1153)</f>
        <v>65.88675569658119</v>
      </c>
      <c r="P1153" s="226">
        <f>SUM(H1153*'Outer London inside M25'!$L$30+'Outer London inside M25'!$L$34+'Postcodes tariff'!L1153)</f>
        <v>71.499352274358969</v>
      </c>
      <c r="Q1153" s="261">
        <f>SUM(H1153*'Outer London inside M25'!$M$30+'Outer London inside M25'!$M$34+'Postcodes tariff'!L1153)</f>
        <v>74.952913807692312</v>
      </c>
      <c r="R1153" s="336"/>
      <c r="S1153" s="336"/>
    </row>
    <row r="1154" spans="1:19" s="263" customFormat="1" x14ac:dyDescent="0.25">
      <c r="A1154" s="286" t="s">
        <v>3004</v>
      </c>
      <c r="B1154" s="287"/>
      <c r="C1154" s="285" t="s">
        <v>1010</v>
      </c>
      <c r="D1154" s="257">
        <v>51.596089999999997</v>
      </c>
      <c r="E1154" s="257">
        <v>-0.31949300000000003</v>
      </c>
      <c r="F1154" s="459">
        <v>2</v>
      </c>
      <c r="G1154" s="459">
        <v>2</v>
      </c>
      <c r="H1154" s="258">
        <v>14.6</v>
      </c>
      <c r="I1154" s="259">
        <f>SUM(H1154/'Search &amp; Variables'!$E$31)</f>
        <v>0.73</v>
      </c>
      <c r="J1154" s="259">
        <f t="shared" si="227"/>
        <v>1.46</v>
      </c>
      <c r="K1154" s="259">
        <f t="shared" si="228"/>
        <v>0.16222222222222221</v>
      </c>
      <c r="L1154" s="226">
        <f t="shared" si="229"/>
        <v>0</v>
      </c>
      <c r="M1154" s="257"/>
      <c r="N1154" s="226">
        <f>SUM(H1154*'Outer London inside M25'!$J$30+'Outer London inside M25'!$J$34+L1154)</f>
        <v>72.87134977948719</v>
      </c>
      <c r="O1154" s="226">
        <f>SUM(H1154*'Outer London inside M25'!$K$30+'Outer London inside M25'!$K$34+L1154)</f>
        <v>77.787761435042739</v>
      </c>
      <c r="P1154" s="226">
        <f>SUM(H1154*'Outer London inside M25'!$L$30+'Outer London inside M25'!$L$34+'Postcodes tariff'!L1154)</f>
        <v>84.483744092820515</v>
      </c>
      <c r="Q1154" s="261">
        <f>SUM(H1154*'Outer London inside M25'!$M$30+'Outer London inside M25'!$M$34+'Postcodes tariff'!L1154)</f>
        <v>88.711184746153862</v>
      </c>
      <c r="R1154" s="336"/>
      <c r="S1154" s="336"/>
    </row>
    <row r="1155" spans="1:19" s="263" customFormat="1" x14ac:dyDescent="0.25">
      <c r="A1155" s="286" t="s">
        <v>3004</v>
      </c>
      <c r="B1155" s="287" t="s">
        <v>3566</v>
      </c>
      <c r="C1155" s="285" t="s">
        <v>1011</v>
      </c>
      <c r="D1155" s="257">
        <v>51.570801000000003</v>
      </c>
      <c r="E1155" s="257">
        <v>-0.41162599999999999</v>
      </c>
      <c r="F1155" s="459">
        <v>2</v>
      </c>
      <c r="G1155" s="459">
        <v>2</v>
      </c>
      <c r="H1155" s="258">
        <v>10.3</v>
      </c>
      <c r="I1155" s="259">
        <f>SUM(H1155/'Search &amp; Variables'!$E$31)</f>
        <v>0.51500000000000001</v>
      </c>
      <c r="J1155" s="259">
        <f t="shared" si="227"/>
        <v>1.03</v>
      </c>
      <c r="K1155" s="259">
        <f t="shared" si="228"/>
        <v>0.11444444444444445</v>
      </c>
      <c r="L1155" s="226">
        <f t="shared" si="229"/>
        <v>0</v>
      </c>
      <c r="M1155" s="257"/>
      <c r="N1155" s="226">
        <f>SUM(H1155*'Outer London inside M25'!$J$30+'Outer London inside M25'!$J$34+L1155)</f>
        <v>59.670142975213679</v>
      </c>
      <c r="O1155" s="226">
        <f>SUM(H1155*'Outer London inside M25'!$K$30+'Outer London inside M25'!$K$34+L1155)</f>
        <v>63.572671247435899</v>
      </c>
      <c r="P1155" s="226">
        <f>SUM(H1155*'Outer London inside M25'!$L$30+'Outer London inside M25'!$L$34+'Postcodes tariff'!L1155)</f>
        <v>68.974609420769227</v>
      </c>
      <c r="Q1155" s="261">
        <f>SUM(H1155*'Outer London inside M25'!$M$30+'Outer London inside M25'!$M$34+'Postcodes tariff'!L1155)</f>
        <v>72.277694458547018</v>
      </c>
      <c r="R1155" s="336"/>
      <c r="S1155" s="336"/>
    </row>
    <row r="1156" spans="1:19" s="263" customFormat="1" x14ac:dyDescent="0.25">
      <c r="A1156" s="286" t="s">
        <v>3004</v>
      </c>
      <c r="B1156" s="287"/>
      <c r="C1156" s="285" t="s">
        <v>1012</v>
      </c>
      <c r="D1156" s="257">
        <v>51.597881999999998</v>
      </c>
      <c r="E1156" s="257">
        <v>-0.389899</v>
      </c>
      <c r="F1156" s="459">
        <v>2</v>
      </c>
      <c r="G1156" s="459">
        <v>2</v>
      </c>
      <c r="H1156" s="258">
        <v>11.4</v>
      </c>
      <c r="I1156" s="259">
        <f>SUM(H1156/'Search &amp; Variables'!$E$31)</f>
        <v>0.57000000000000006</v>
      </c>
      <c r="J1156" s="259">
        <f t="shared" si="227"/>
        <v>1.1400000000000001</v>
      </c>
      <c r="K1156" s="259">
        <f t="shared" si="228"/>
        <v>0.12666666666666668</v>
      </c>
      <c r="L1156" s="226">
        <f t="shared" si="229"/>
        <v>0</v>
      </c>
      <c r="M1156" s="257"/>
      <c r="N1156" s="226">
        <f>SUM(H1156*'Outer London inside M25'!$J$30+'Outer London inside M25'!$J$34+L1156)</f>
        <v>63.047195878632493</v>
      </c>
      <c r="O1156" s="226">
        <f>SUM(H1156*'Outer London inside M25'!$K$30+'Outer London inside M25'!$K$34+L1156)</f>
        <v>67.209089667521368</v>
      </c>
      <c r="P1156" s="226">
        <f>SUM(H1156*'Outer London inside M25'!$L$30+'Outer London inside M25'!$L$34+'Postcodes tariff'!L1156)</f>
        <v>72.942062476410257</v>
      </c>
      <c r="Q1156" s="261">
        <f>SUM(H1156*'Outer London inside M25'!$M$30+'Outer London inside M25'!$M$34+'Postcodes tariff'!L1156)</f>
        <v>76.481610578632484</v>
      </c>
      <c r="R1156" s="336"/>
      <c r="S1156" s="336"/>
    </row>
    <row r="1157" spans="1:19" s="263" customFormat="1" x14ac:dyDescent="0.25">
      <c r="A1157" s="286" t="s">
        <v>3004</v>
      </c>
      <c r="B1157" s="287"/>
      <c r="C1157" s="285" t="s">
        <v>1013</v>
      </c>
      <c r="D1157" s="257">
        <v>51.614210999999997</v>
      </c>
      <c r="E1157" s="257">
        <v>-0.42692200000000002</v>
      </c>
      <c r="F1157" s="459">
        <v>2</v>
      </c>
      <c r="G1157" s="459">
        <v>2</v>
      </c>
      <c r="H1157" s="258">
        <v>12.2</v>
      </c>
      <c r="I1157" s="259">
        <f>SUM(H1157/'Search &amp; Variables'!$E$31)</f>
        <v>0.61</v>
      </c>
      <c r="J1157" s="259">
        <f t="shared" si="227"/>
        <v>1.22</v>
      </c>
      <c r="K1157" s="259">
        <f t="shared" si="228"/>
        <v>0.13555555555555554</v>
      </c>
      <c r="L1157" s="226">
        <f t="shared" si="229"/>
        <v>0</v>
      </c>
      <c r="M1157" s="257"/>
      <c r="N1157" s="226">
        <f>SUM(H1157*'Outer London inside M25'!$J$30+'Outer London inside M25'!$J$34+L1157)</f>
        <v>65.503234353846153</v>
      </c>
      <c r="O1157" s="226">
        <f>SUM(H1157*'Outer London inside M25'!$K$30+'Outer London inside M25'!$K$34+L1157)</f>
        <v>69.853757609401697</v>
      </c>
      <c r="P1157" s="226">
        <f>SUM(H1157*'Outer London inside M25'!$L$30+'Outer London inside M25'!$L$34+'Postcodes tariff'!L1157)</f>
        <v>75.827482880512818</v>
      </c>
      <c r="Q1157" s="261">
        <f>SUM(H1157*'Outer London inside M25'!$M$30+'Outer London inside M25'!$M$34+'Postcodes tariff'!L1157)</f>
        <v>79.539004120512828</v>
      </c>
      <c r="R1157" s="336"/>
      <c r="S1157" s="336"/>
    </row>
    <row r="1158" spans="1:19" s="263" customFormat="1" x14ac:dyDescent="0.25">
      <c r="A1158" s="286" t="s">
        <v>3004</v>
      </c>
      <c r="B1158" s="287"/>
      <c r="C1158" s="285" t="s">
        <v>1014</v>
      </c>
      <c r="D1158" s="257">
        <v>51.613256999999997</v>
      </c>
      <c r="E1158" s="257">
        <v>-0.31512299999999999</v>
      </c>
      <c r="F1158" s="459">
        <v>2</v>
      </c>
      <c r="G1158" s="459">
        <v>2</v>
      </c>
      <c r="H1158" s="258">
        <v>16.2</v>
      </c>
      <c r="I1158" s="259">
        <f>SUM(H1158/'Search &amp; Variables'!$E$31)</f>
        <v>0.80999999999999994</v>
      </c>
      <c r="J1158" s="259">
        <f t="shared" si="227"/>
        <v>1.6199999999999999</v>
      </c>
      <c r="K1158" s="259">
        <f t="shared" si="228"/>
        <v>0.18</v>
      </c>
      <c r="L1158" s="226">
        <f t="shared" si="229"/>
        <v>0</v>
      </c>
      <c r="M1158" s="257"/>
      <c r="N1158" s="226">
        <f>SUM(H1158*'Outer London inside M25'!$J$30+'Outer London inside M25'!$J$34+L1158)</f>
        <v>77.783426729914538</v>
      </c>
      <c r="O1158" s="226">
        <f>SUM(H1158*'Outer London inside M25'!$K$30+'Outer London inside M25'!$K$34+L1158)</f>
        <v>83.077097318803411</v>
      </c>
      <c r="P1158" s="226">
        <f>SUM(H1158*'Outer London inside M25'!$L$30+'Outer London inside M25'!$L$34+'Postcodes tariff'!L1158)</f>
        <v>90.254584901025638</v>
      </c>
      <c r="Q1158" s="261">
        <f>SUM(H1158*'Outer London inside M25'!$M$30+'Outer London inside M25'!$M$34+'Postcodes tariff'!L1158)</f>
        <v>94.82597182991455</v>
      </c>
      <c r="R1158" s="336"/>
      <c r="S1158" s="336"/>
    </row>
    <row r="1159" spans="1:19" s="263" customFormat="1" x14ac:dyDescent="0.25">
      <c r="A1159" s="254" t="s">
        <v>3031</v>
      </c>
      <c r="B1159" s="255"/>
      <c r="C1159" s="285" t="s">
        <v>1015</v>
      </c>
      <c r="D1159" s="257">
        <v>51.614631000000003</v>
      </c>
      <c r="E1159" s="257">
        <v>-0.27739900000000001</v>
      </c>
      <c r="F1159" s="459">
        <v>1</v>
      </c>
      <c r="G1159" s="459">
        <v>1</v>
      </c>
      <c r="H1159" s="258">
        <v>28.7</v>
      </c>
      <c r="I1159" s="259">
        <f>SUM(H1159/'Search &amp; Variables'!$E$30)</f>
        <v>0.63777777777777778</v>
      </c>
      <c r="J1159" s="259">
        <f t="shared" si="227"/>
        <v>1.2755555555555556</v>
      </c>
      <c r="K1159" s="259">
        <f t="shared" si="228"/>
        <v>0.14172839506172841</v>
      </c>
      <c r="L1159" s="226">
        <f t="shared" ref="L1159" si="230">IF(J1159 &gt; 14,120,0)</f>
        <v>0</v>
      </c>
      <c r="M1159" s="257"/>
      <c r="N1159" s="226">
        <f>SUM(H1159*'Outside M25 '!$J$30+'Outside M25 '!$J$34+'Postcodes tariff'!L1159)</f>
        <v>74.46424757891738</v>
      </c>
      <c r="O1159" s="226">
        <f>SUM(H1159*'Outside M25 '!$K$30+'Outside M25 '!$K$34+'Postcodes tariff'!L1159)</f>
        <v>81.184893013485279</v>
      </c>
      <c r="P1159" s="226">
        <f>SUM(H1159*'Outside M25 '!$L$30+'Outside M25 '!$L$34+'Postcodes tariff'!L1159)</f>
        <v>89.117111089534674</v>
      </c>
      <c r="Q1159" s="261">
        <f>SUM(H1159*'Outside M25 '!$M$30+'Outside M25 '!$M$34+'Postcodes tariff'!L1159)</f>
        <v>95.635013512250723</v>
      </c>
      <c r="R1159" s="336"/>
      <c r="S1159" s="336"/>
    </row>
    <row r="1160" spans="1:19" s="263" customFormat="1" x14ac:dyDescent="0.25">
      <c r="A1160" s="286" t="s">
        <v>3004</v>
      </c>
      <c r="B1160" s="287"/>
      <c r="C1160" s="285" t="s">
        <v>1016</v>
      </c>
      <c r="D1160" s="285">
        <v>51.560682999999997</v>
      </c>
      <c r="E1160" s="285">
        <v>-0.28734999999999999</v>
      </c>
      <c r="F1160" s="464">
        <v>2</v>
      </c>
      <c r="G1160" s="464">
        <v>2</v>
      </c>
      <c r="H1160" s="288">
        <v>15.2</v>
      </c>
      <c r="I1160" s="289">
        <f>SUM(H1160/'Search &amp; Variables'!$E$31)</f>
        <v>0.76</v>
      </c>
      <c r="J1160" s="289">
        <f t="shared" ref="J1160" si="231">SUM(I1160*2)</f>
        <v>1.52</v>
      </c>
      <c r="K1160" s="289">
        <f t="shared" ref="K1160" si="232">SUM(J1160/9)</f>
        <v>0.16888888888888889</v>
      </c>
      <c r="L1160" s="290">
        <f t="shared" ref="L1160" si="233">IF(J1160 &gt; 12,120,0)</f>
        <v>0</v>
      </c>
      <c r="M1160" s="285"/>
      <c r="N1160" s="290">
        <f>SUM(H1160*'Outer London inside M25'!$J$30+'Outer London inside M25'!$J$34+L1160)</f>
        <v>74.713378635897442</v>
      </c>
      <c r="O1160" s="290">
        <f>SUM(H1160*'Outer London inside M25'!$K$30+'Outer London inside M25'!$K$34+L1160)</f>
        <v>79.771262391452979</v>
      </c>
      <c r="P1160" s="290">
        <f>SUM(H1160*'Outer London inside M25'!$L$30+'Outer London inside M25'!$L$34+'Postcodes tariff'!L1160)</f>
        <v>86.647809395897426</v>
      </c>
      <c r="Q1160" s="291">
        <f>SUM(H1160*'Outer London inside M25'!$M$30+'Outer London inside M25'!$M$34+'Postcodes tariff'!L1160)</f>
        <v>91.004229902564106</v>
      </c>
      <c r="R1160" s="336"/>
      <c r="S1160" s="336"/>
    </row>
    <row r="1161" spans="1:19" s="263" customFormat="1" x14ac:dyDescent="0.25">
      <c r="A1161" s="286"/>
      <c r="B1161" s="287"/>
      <c r="C1161" s="285"/>
      <c r="D1161" s="285"/>
      <c r="E1161" s="285"/>
      <c r="F1161" s="464"/>
      <c r="G1161" s="464"/>
      <c r="H1161" s="288"/>
      <c r="I1161" s="289"/>
      <c r="J1161" s="289"/>
      <c r="K1161" s="289"/>
      <c r="L1161" s="290"/>
      <c r="M1161" s="285"/>
      <c r="N1161" s="361"/>
      <c r="O1161" s="361"/>
      <c r="P1161" s="361"/>
      <c r="Q1161" s="362"/>
      <c r="R1161" s="336"/>
      <c r="S1161" s="336"/>
    </row>
    <row r="1162" spans="1:19" s="243" customFormat="1" ht="16.5" thickBot="1" x14ac:dyDescent="0.3">
      <c r="A1162" s="292" t="s">
        <v>3005</v>
      </c>
      <c r="B1162" s="293"/>
      <c r="C1162" s="293"/>
      <c r="D1162" s="293"/>
      <c r="E1162" s="293"/>
      <c r="F1162" s="465"/>
      <c r="G1162" s="465"/>
      <c r="H1162" s="373">
        <f>AVERAGE(H1151:H1161)</f>
        <v>14.559999999999999</v>
      </c>
      <c r="I1162" s="373">
        <f>AVERAGE(I1151:I1161)</f>
        <v>0.64827777777777773</v>
      </c>
      <c r="J1162" s="373">
        <f>AVERAGE(J1151:J1161)</f>
        <v>1.2965555555555555</v>
      </c>
      <c r="K1162" s="373">
        <f>AVERAGE(K1151:K1161)</f>
        <v>0.14406172839506171</v>
      </c>
      <c r="L1162" s="295"/>
      <c r="M1162" s="293"/>
      <c r="N1162" s="296">
        <f>AVERAGE(N1151:N1161)</f>
        <v>68.579069823105414</v>
      </c>
      <c r="O1162" s="296">
        <f>AVERAGE(O1151:O1161)</f>
        <v>73.334013948228872</v>
      </c>
      <c r="P1162" s="296">
        <f>AVERAGE(P1151:P1161)</f>
        <v>79.717256310056015</v>
      </c>
      <c r="Q1162" s="297">
        <f>AVERAGE(Q1151:Q1161)</f>
        <v>83.862041828105419</v>
      </c>
      <c r="R1162" s="330"/>
      <c r="S1162" s="330"/>
    </row>
    <row r="1163" spans="1:19" s="263" customFormat="1" ht="16.5" thickBot="1" x14ac:dyDescent="0.3">
      <c r="A1163" s="243"/>
      <c r="B1163" s="243"/>
      <c r="F1163" s="462"/>
      <c r="G1163" s="462"/>
      <c r="H1163" s="276"/>
      <c r="I1163" s="277"/>
      <c r="J1163" s="277"/>
      <c r="K1163" s="277"/>
      <c r="L1163" s="262"/>
      <c r="N1163" s="225"/>
      <c r="O1163" s="225"/>
      <c r="P1163" s="225"/>
      <c r="Q1163" s="225"/>
      <c r="R1163" s="336"/>
      <c r="S1163" s="336"/>
    </row>
    <row r="1164" spans="1:19" s="263" customFormat="1" x14ac:dyDescent="0.25">
      <c r="A1164" s="246" t="s">
        <v>3006</v>
      </c>
      <c r="B1164" s="247"/>
      <c r="C1164" s="247" t="s">
        <v>1017</v>
      </c>
      <c r="D1164" s="247">
        <v>53.647016000000001</v>
      </c>
      <c r="E1164" s="247">
        <v>-1.7891900000000001</v>
      </c>
      <c r="F1164" s="458">
        <v>1</v>
      </c>
      <c r="G1164" s="458">
        <v>1</v>
      </c>
      <c r="H1164" s="248">
        <v>196.4</v>
      </c>
      <c r="I1164" s="249">
        <f>SUM(H1164/'Search &amp; Variables'!$E$30)</f>
        <v>4.3644444444444446</v>
      </c>
      <c r="J1164" s="249">
        <f t="shared" ref="J1164:J1165" si="234">SUM(I1164*2)</f>
        <v>8.7288888888888891</v>
      </c>
      <c r="K1164" s="249">
        <f t="shared" ref="K1164:K1165" si="235">SUM(J1164/9)</f>
        <v>0.9698765432098766</v>
      </c>
      <c r="L1164" s="252">
        <f t="shared" ref="L1164:L1165" si="236">IF(J1164 &gt; 14,120,0)</f>
        <v>0</v>
      </c>
      <c r="M1164" s="247"/>
      <c r="N1164" s="252">
        <f>SUM(H1164*'Outside M25 '!$J$30+'Outside M25 '!$J$34+'Postcodes tariff'!L1164)</f>
        <v>337.90677358447289</v>
      </c>
      <c r="O1164" s="252">
        <f>SUM(H1164*'Outside M25 '!$K$30+'Outside M25 '!$K$34+'Postcodes tariff'!L1164)</f>
        <v>373.1545005986705</v>
      </c>
      <c r="P1164" s="252">
        <f>SUM(H1164*'Outside M25 '!$L$30+'Outside M25 '!$L$34+'Postcodes tariff'!L1164)</f>
        <v>412.27930541990509</v>
      </c>
      <c r="Q1164" s="253">
        <f>SUM(H1164*'Outside M25 '!$M$30+'Outside M25 '!$M$34+'Postcodes tariff'!L1164)</f>
        <v>447.96309536780632</v>
      </c>
      <c r="R1164" s="336"/>
      <c r="S1164" s="336"/>
    </row>
    <row r="1165" spans="1:19" s="263" customFormat="1" x14ac:dyDescent="0.25">
      <c r="A1165" s="254" t="s">
        <v>3006</v>
      </c>
      <c r="B1165" s="255"/>
      <c r="C1165" s="256" t="s">
        <v>1018</v>
      </c>
      <c r="D1165" s="257">
        <v>53.669773999999997</v>
      </c>
      <c r="E1165" s="257">
        <v>-1.7833870000000001</v>
      </c>
      <c r="F1165" s="459">
        <v>1</v>
      </c>
      <c r="G1165" s="459">
        <v>1</v>
      </c>
      <c r="H1165" s="258">
        <v>193.4</v>
      </c>
      <c r="I1165" s="259">
        <f>SUM(H1165/'Search &amp; Variables'!$E$30)</f>
        <v>4.2977777777777781</v>
      </c>
      <c r="J1165" s="259">
        <f t="shared" si="234"/>
        <v>8.5955555555555563</v>
      </c>
      <c r="K1165" s="259">
        <f t="shared" si="235"/>
        <v>0.95506172839506176</v>
      </c>
      <c r="L1165" s="226">
        <f t="shared" si="236"/>
        <v>0</v>
      </c>
      <c r="M1165" s="257"/>
      <c r="N1165" s="226">
        <f>SUM(H1165*'Outside M25 '!$J$30+'Outside M25 '!$J$34+'Postcodes tariff'!L1165)</f>
        <v>333.19402714430197</v>
      </c>
      <c r="O1165" s="226">
        <f>SUM(H1165*'Outside M25 '!$K$30+'Outside M25 '!$K$34+'Postcodes tariff'!L1165)</f>
        <v>367.93143069553656</v>
      </c>
      <c r="P1165" s="226">
        <f>SUM(H1165*'Outside M25 '!$L$30+'Outside M25 '!$L$34+'Postcodes tariff'!L1165)</f>
        <v>406.49822859825264</v>
      </c>
      <c r="Q1165" s="261">
        <f>SUM(H1165*'Outside M25 '!$M$30+'Outside M25 '!$M$34+'Postcodes tariff'!L1165)</f>
        <v>441.66026742763535</v>
      </c>
      <c r="R1165" s="336"/>
      <c r="S1165" s="336"/>
    </row>
    <row r="1166" spans="1:19" s="263" customFormat="1" x14ac:dyDescent="0.25">
      <c r="A1166" s="254" t="s">
        <v>3006</v>
      </c>
      <c r="B1166" s="255"/>
      <c r="C1166" s="256" t="s">
        <v>1019</v>
      </c>
      <c r="D1166" s="257">
        <v>53.651651999999999</v>
      </c>
      <c r="E1166" s="257">
        <v>-1.860554</v>
      </c>
      <c r="F1166" s="459">
        <v>1</v>
      </c>
      <c r="G1166" s="459">
        <v>1</v>
      </c>
      <c r="H1166" s="258">
        <v>210.3</v>
      </c>
      <c r="I1166" s="259">
        <f>SUM(H1166/'Search &amp; Variables'!$E$30)</f>
        <v>4.6733333333333338</v>
      </c>
      <c r="J1166" s="259">
        <f t="shared" ref="J1166:J1172" si="237">SUM(I1166*2)</f>
        <v>9.3466666666666676</v>
      </c>
      <c r="K1166" s="259">
        <f t="shared" ref="K1166:K1172" si="238">SUM(J1166/9)</f>
        <v>1.0385185185185186</v>
      </c>
      <c r="L1166" s="226">
        <f t="shared" ref="L1166:L1172" si="239">IF(J1166 &gt; 14,120,0)</f>
        <v>0</v>
      </c>
      <c r="M1166" s="257"/>
      <c r="N1166" s="226">
        <f>SUM(H1166*'Outside M25 '!$J$30+'Outside M25 '!$J$34+'Postcodes tariff'!L1166)</f>
        <v>359.74249875726497</v>
      </c>
      <c r="O1166" s="226">
        <f>SUM(H1166*'Outside M25 '!$K$30+'Outside M25 '!$K$34+'Postcodes tariff'!L1166)</f>
        <v>397.35472448319092</v>
      </c>
      <c r="P1166" s="226">
        <f>SUM(H1166*'Outside M25 '!$L$30+'Outside M25 '!$L$34+'Postcodes tariff'!L1166)</f>
        <v>439.06496136022798</v>
      </c>
      <c r="Q1166" s="261">
        <f>SUM(H1166*'Outside M25 '!$M$30+'Outside M25 '!$M$34+'Postcodes tariff'!L1166)</f>
        <v>477.166198157265</v>
      </c>
      <c r="R1166" s="336"/>
      <c r="S1166" s="336"/>
    </row>
    <row r="1167" spans="1:19" s="263" customFormat="1" x14ac:dyDescent="0.25">
      <c r="A1167" s="254" t="s">
        <v>3006</v>
      </c>
      <c r="B1167" s="255"/>
      <c r="C1167" s="256" t="s">
        <v>1020</v>
      </c>
      <c r="D1167" s="257">
        <v>53.616143000000001</v>
      </c>
      <c r="E1167" s="257">
        <v>-1.7826630000000001</v>
      </c>
      <c r="F1167" s="459">
        <v>1</v>
      </c>
      <c r="G1167" s="459">
        <v>1</v>
      </c>
      <c r="H1167" s="258">
        <v>192.4</v>
      </c>
      <c r="I1167" s="259">
        <f>SUM(H1167/'Search &amp; Variables'!$E$30)</f>
        <v>4.275555555555556</v>
      </c>
      <c r="J1167" s="259">
        <f t="shared" si="237"/>
        <v>8.551111111111112</v>
      </c>
      <c r="K1167" s="259">
        <f t="shared" si="238"/>
        <v>0.95012345679012356</v>
      </c>
      <c r="L1167" s="226">
        <f t="shared" si="239"/>
        <v>0</v>
      </c>
      <c r="M1167" s="257"/>
      <c r="N1167" s="226">
        <f>SUM(H1167*'Outside M25 '!$J$30+'Outside M25 '!$J$34+'Postcodes tariff'!L1167)</f>
        <v>331.62311166424502</v>
      </c>
      <c r="O1167" s="226">
        <f>SUM(H1167*'Outside M25 '!$K$30+'Outside M25 '!$K$34+'Postcodes tariff'!L1167)</f>
        <v>366.19040739449196</v>
      </c>
      <c r="P1167" s="226">
        <f>SUM(H1167*'Outside M25 '!$L$30+'Outside M25 '!$L$34+'Postcodes tariff'!L1167)</f>
        <v>404.57120299103519</v>
      </c>
      <c r="Q1167" s="261">
        <f>SUM(H1167*'Outside M25 '!$M$30+'Outside M25 '!$M$34+'Postcodes tariff'!L1167)</f>
        <v>439.55932478091171</v>
      </c>
      <c r="R1167" s="336"/>
      <c r="S1167" s="336"/>
    </row>
    <row r="1168" spans="1:19" s="263" customFormat="1" x14ac:dyDescent="0.25">
      <c r="A1168" s="254" t="s">
        <v>3006</v>
      </c>
      <c r="B1168" s="255"/>
      <c r="C1168" s="256" t="s">
        <v>1021</v>
      </c>
      <c r="D1168" s="257">
        <v>53.656407999999999</v>
      </c>
      <c r="E1168" s="257">
        <v>-1.7405930000000001</v>
      </c>
      <c r="F1168" s="459">
        <v>1</v>
      </c>
      <c r="G1168" s="459">
        <v>1</v>
      </c>
      <c r="H1168" s="258">
        <v>190</v>
      </c>
      <c r="I1168" s="259">
        <f>SUM(H1168/'Search &amp; Variables'!$E$30)</f>
        <v>4.2222222222222223</v>
      </c>
      <c r="J1168" s="259">
        <f t="shared" si="237"/>
        <v>8.4444444444444446</v>
      </c>
      <c r="K1168" s="259">
        <f t="shared" si="238"/>
        <v>0.93827160493827166</v>
      </c>
      <c r="L1168" s="226">
        <f t="shared" si="239"/>
        <v>0</v>
      </c>
      <c r="M1168" s="257"/>
      <c r="N1168" s="226">
        <f>SUM(H1168*'Outside M25 '!$J$30+'Outside M25 '!$J$34+'Postcodes tariff'!L1168)</f>
        <v>327.85291451210821</v>
      </c>
      <c r="O1168" s="226">
        <f>SUM(H1168*'Outside M25 '!$K$30+'Outside M25 '!$K$34+'Postcodes tariff'!L1168)</f>
        <v>362.01195147198484</v>
      </c>
      <c r="P1168" s="226">
        <f>SUM(H1168*'Outside M25 '!$L$30+'Outside M25 '!$L$34+'Postcodes tariff'!L1168)</f>
        <v>399.94634153371322</v>
      </c>
      <c r="Q1168" s="261">
        <f>SUM(H1168*'Outside M25 '!$M$30+'Outside M25 '!$M$34+'Postcodes tariff'!L1168)</f>
        <v>434.51706242877498</v>
      </c>
      <c r="R1168" s="336"/>
      <c r="S1168" s="336"/>
    </row>
    <row r="1169" spans="1:19" s="263" customFormat="1" x14ac:dyDescent="0.25">
      <c r="A1169" s="254" t="s">
        <v>3006</v>
      </c>
      <c r="B1169" s="255"/>
      <c r="C1169" s="256" t="s">
        <v>1022</v>
      </c>
      <c r="D1169" s="257">
        <v>53.704027000000004</v>
      </c>
      <c r="E1169" s="257">
        <v>-1.7777019999999999</v>
      </c>
      <c r="F1169" s="459">
        <v>1</v>
      </c>
      <c r="G1169" s="459">
        <v>1</v>
      </c>
      <c r="H1169" s="258">
        <v>204.6</v>
      </c>
      <c r="I1169" s="259">
        <f>SUM(H1169/'Search &amp; Variables'!$E$30)</f>
        <v>4.5466666666666669</v>
      </c>
      <c r="J1169" s="259">
        <f t="shared" si="237"/>
        <v>9.0933333333333337</v>
      </c>
      <c r="K1169" s="259">
        <f t="shared" si="238"/>
        <v>1.0103703703703704</v>
      </c>
      <c r="L1169" s="226">
        <f t="shared" si="239"/>
        <v>0</v>
      </c>
      <c r="M1169" s="257"/>
      <c r="N1169" s="226">
        <f>SUM(H1169*'Outside M25 '!$J$30+'Outside M25 '!$J$34+'Postcodes tariff'!L1169)</f>
        <v>350.78828052094013</v>
      </c>
      <c r="O1169" s="226">
        <f>SUM(H1169*'Outside M25 '!$K$30+'Outside M25 '!$K$34+'Postcodes tariff'!L1169)</f>
        <v>387.43089166723649</v>
      </c>
      <c r="P1169" s="226">
        <f>SUM(H1169*'Outside M25 '!$L$30+'Outside M25 '!$L$34+'Postcodes tariff'!L1169)</f>
        <v>428.08091539908833</v>
      </c>
      <c r="Q1169" s="261">
        <f>SUM(H1169*'Outside M25 '!$M$30+'Outside M25 '!$M$34+'Postcodes tariff'!L1169)</f>
        <v>465.19082507094021</v>
      </c>
      <c r="R1169" s="336"/>
      <c r="S1169" s="336"/>
    </row>
    <row r="1170" spans="1:19" s="263" customFormat="1" x14ac:dyDescent="0.25">
      <c r="A1170" s="254" t="s">
        <v>3006</v>
      </c>
      <c r="B1170" s="255"/>
      <c r="C1170" s="256" t="s">
        <v>1023</v>
      </c>
      <c r="D1170" s="257">
        <v>53.616402000000001</v>
      </c>
      <c r="E1170" s="257">
        <v>-1.8829279999999999</v>
      </c>
      <c r="F1170" s="459">
        <v>1</v>
      </c>
      <c r="G1170" s="459">
        <v>1</v>
      </c>
      <c r="H1170" s="258">
        <v>202.9</v>
      </c>
      <c r="I1170" s="259">
        <f>SUM(H1170/'Search &amp; Variables'!$E$30)</f>
        <v>4.5088888888888894</v>
      </c>
      <c r="J1170" s="259">
        <f t="shared" si="237"/>
        <v>9.0177777777777788</v>
      </c>
      <c r="K1170" s="259">
        <f t="shared" si="238"/>
        <v>1.0019753086419754</v>
      </c>
      <c r="L1170" s="226">
        <f t="shared" si="239"/>
        <v>0</v>
      </c>
      <c r="M1170" s="257"/>
      <c r="N1170" s="226">
        <f>SUM(H1170*'Outside M25 '!$J$30+'Outside M25 '!$J$34+'Postcodes tariff'!L1170)</f>
        <v>348.11772420484328</v>
      </c>
      <c r="O1170" s="226">
        <f>SUM(H1170*'Outside M25 '!$K$30+'Outside M25 '!$K$34+'Postcodes tariff'!L1170)</f>
        <v>384.47115205546061</v>
      </c>
      <c r="P1170" s="226">
        <f>SUM(H1170*'Outside M25 '!$L$30+'Outside M25 '!$L$34+'Postcodes tariff'!L1170)</f>
        <v>424.80497186681868</v>
      </c>
      <c r="Q1170" s="261">
        <f>SUM(H1170*'Outside M25 '!$M$30+'Outside M25 '!$M$34+'Postcodes tariff'!L1170)</f>
        <v>461.61922257151002</v>
      </c>
      <c r="R1170" s="336"/>
      <c r="S1170" s="336"/>
    </row>
    <row r="1171" spans="1:19" s="263" customFormat="1" x14ac:dyDescent="0.25">
      <c r="A1171" s="254" t="s">
        <v>3006</v>
      </c>
      <c r="B1171" s="255"/>
      <c r="C1171" s="256" t="s">
        <v>1024</v>
      </c>
      <c r="D1171" s="257">
        <v>53.600014000000002</v>
      </c>
      <c r="E1171" s="257">
        <v>-1.6837960000000001</v>
      </c>
      <c r="F1171" s="459">
        <v>1</v>
      </c>
      <c r="G1171" s="459">
        <v>1</v>
      </c>
      <c r="H1171" s="258">
        <v>186.6</v>
      </c>
      <c r="I1171" s="259">
        <f>SUM(H1171/'Search &amp; Variables'!$E$30)</f>
        <v>4.1466666666666665</v>
      </c>
      <c r="J1171" s="259">
        <f t="shared" si="237"/>
        <v>8.293333333333333</v>
      </c>
      <c r="K1171" s="259">
        <f t="shared" si="238"/>
        <v>0.92148148148148146</v>
      </c>
      <c r="L1171" s="226">
        <f t="shared" si="239"/>
        <v>0</v>
      </c>
      <c r="M1171" s="257"/>
      <c r="N1171" s="226">
        <f>SUM(H1171*'Outside M25 '!$J$30+'Outside M25 '!$J$34+'Postcodes tariff'!L1171)</f>
        <v>322.51180187991451</v>
      </c>
      <c r="O1171" s="226">
        <f>SUM(H1171*'Outside M25 '!$K$30+'Outside M25 '!$K$34+'Postcodes tariff'!L1171)</f>
        <v>356.09247224843307</v>
      </c>
      <c r="P1171" s="226">
        <f>SUM(H1171*'Outside M25 '!$L$30+'Outside M25 '!$L$34+'Postcodes tariff'!L1171)</f>
        <v>393.39445446917381</v>
      </c>
      <c r="Q1171" s="261">
        <f>SUM(H1171*'Outside M25 '!$M$30+'Outside M25 '!$M$34+'Postcodes tariff'!L1171)</f>
        <v>427.37385742991455</v>
      </c>
      <c r="R1171" s="336"/>
      <c r="S1171" s="336"/>
    </row>
    <row r="1172" spans="1:19" s="263" customFormat="1" x14ac:dyDescent="0.25">
      <c r="A1172" s="254" t="s">
        <v>3006</v>
      </c>
      <c r="B1172" s="255"/>
      <c r="C1172" s="256" t="s">
        <v>1025</v>
      </c>
      <c r="D1172" s="256">
        <v>53.572012999999998</v>
      </c>
      <c r="E1172" s="256">
        <v>-1.802889</v>
      </c>
      <c r="F1172" s="460">
        <v>1</v>
      </c>
      <c r="G1172" s="460">
        <v>1</v>
      </c>
      <c r="H1172" s="264">
        <v>189.4</v>
      </c>
      <c r="I1172" s="265">
        <f>SUM(H1172/'Search &amp; Variables'!$E$30)</f>
        <v>4.2088888888888887</v>
      </c>
      <c r="J1172" s="265">
        <f t="shared" si="237"/>
        <v>8.4177777777777774</v>
      </c>
      <c r="K1172" s="265">
        <f t="shared" si="238"/>
        <v>0.93530864197530861</v>
      </c>
      <c r="L1172" s="266">
        <f t="shared" si="239"/>
        <v>0</v>
      </c>
      <c r="M1172" s="256"/>
      <c r="N1172" s="266">
        <f>SUM(H1172*'Outside M25 '!$J$30+'Outside M25 '!$J$34+'Postcodes tariff'!L1172)</f>
        <v>326.91036522407404</v>
      </c>
      <c r="O1172" s="266">
        <f>SUM(H1172*'Outside M25 '!$K$30+'Outside M25 '!$K$34+'Postcodes tariff'!L1172)</f>
        <v>360.96733749135802</v>
      </c>
      <c r="P1172" s="266">
        <f>SUM(H1172*'Outside M25 '!$L$30+'Outside M25 '!$L$34+'Postcodes tariff'!L1172)</f>
        <v>398.79012616938275</v>
      </c>
      <c r="Q1172" s="268">
        <f>SUM(H1172*'Outside M25 '!$M$30+'Outside M25 '!$M$34+'Postcodes tariff'!L1172)</f>
        <v>433.25649684074079</v>
      </c>
      <c r="R1172" s="336"/>
      <c r="S1172" s="336"/>
    </row>
    <row r="1173" spans="1:19" s="263" customFormat="1" x14ac:dyDescent="0.25">
      <c r="A1173" s="363"/>
      <c r="B1173" s="256"/>
      <c r="C1173" s="256"/>
      <c r="D1173" s="256"/>
      <c r="E1173" s="256"/>
      <c r="F1173" s="460"/>
      <c r="G1173" s="460"/>
      <c r="H1173" s="264"/>
      <c r="I1173" s="265"/>
      <c r="J1173" s="265"/>
      <c r="K1173" s="265"/>
      <c r="L1173" s="266"/>
      <c r="M1173" s="256"/>
      <c r="N1173" s="374"/>
      <c r="O1173" s="374"/>
      <c r="P1173" s="374"/>
      <c r="Q1173" s="375"/>
      <c r="R1173" s="336"/>
      <c r="S1173" s="336"/>
    </row>
    <row r="1174" spans="1:19" s="243" customFormat="1" ht="16.5" thickBot="1" x14ac:dyDescent="0.3">
      <c r="A1174" s="269" t="s">
        <v>3007</v>
      </c>
      <c r="B1174" s="270"/>
      <c r="C1174" s="270"/>
      <c r="D1174" s="270"/>
      <c r="E1174" s="270"/>
      <c r="F1174" s="461"/>
      <c r="G1174" s="461"/>
      <c r="H1174" s="364">
        <f>AVERAGE(H1164:H1173)</f>
        <v>196.22222222222223</v>
      </c>
      <c r="I1174" s="364">
        <f>AVERAGE(I1164:I1173)</f>
        <v>4.3604938271604938</v>
      </c>
      <c r="J1174" s="364">
        <f>AVERAGE(J1164:J1173)</f>
        <v>8.7209876543209877</v>
      </c>
      <c r="K1174" s="364">
        <f>AVERAGE(K1164:K1173)</f>
        <v>0.96899862825788752</v>
      </c>
      <c r="L1174" s="272"/>
      <c r="M1174" s="270"/>
      <c r="N1174" s="274">
        <f>AVERAGE(N1164:N1173)</f>
        <v>337.62749972135168</v>
      </c>
      <c r="O1174" s="274">
        <f>AVERAGE(O1164:O1173)</f>
        <v>372.84498534515143</v>
      </c>
      <c r="P1174" s="274">
        <f>AVERAGE(P1164:P1173)</f>
        <v>411.93672308973305</v>
      </c>
      <c r="Q1174" s="275">
        <f>AVERAGE(Q1164:Q1173)</f>
        <v>447.58959445283318</v>
      </c>
      <c r="R1174" s="330"/>
      <c r="S1174" s="330"/>
    </row>
    <row r="1175" spans="1:19" s="263" customFormat="1" ht="16.5" thickBot="1" x14ac:dyDescent="0.3">
      <c r="F1175" s="462"/>
      <c r="G1175" s="462"/>
      <c r="H1175" s="276"/>
      <c r="I1175" s="277"/>
      <c r="J1175" s="277"/>
      <c r="K1175" s="277"/>
      <c r="L1175" s="262"/>
      <c r="N1175" s="225"/>
      <c r="O1175" s="225"/>
      <c r="P1175" s="225"/>
      <c r="Q1175" s="225"/>
      <c r="R1175" s="336"/>
      <c r="S1175" s="336"/>
    </row>
    <row r="1176" spans="1:19" s="263" customFormat="1" x14ac:dyDescent="0.25">
      <c r="A1176" s="246" t="s">
        <v>3008</v>
      </c>
      <c r="B1176" s="247"/>
      <c r="C1176" s="247" t="s">
        <v>1026</v>
      </c>
      <c r="D1176" s="247">
        <v>54.001474000000002</v>
      </c>
      <c r="E1176" s="247">
        <v>-1.531793</v>
      </c>
      <c r="F1176" s="458">
        <v>1</v>
      </c>
      <c r="G1176" s="458">
        <v>1</v>
      </c>
      <c r="H1176" s="248">
        <v>211.5</v>
      </c>
      <c r="I1176" s="249">
        <f>SUM(H1176/'Search &amp; Variables'!$E$30)</f>
        <v>4.7</v>
      </c>
      <c r="J1176" s="249">
        <f t="shared" ref="J1176:J1177" si="240">SUM(I1176*2)</f>
        <v>9.4</v>
      </c>
      <c r="K1176" s="249">
        <f t="shared" ref="K1176:K1177" si="241">SUM(J1176/9)</f>
        <v>1.0444444444444445</v>
      </c>
      <c r="L1176" s="252">
        <f t="shared" ref="L1176:L1177" si="242">IF(J1176 &gt; 14,120,0)</f>
        <v>0</v>
      </c>
      <c r="M1176" s="247"/>
      <c r="N1176" s="252">
        <f>SUM(H1176*'Outside M25 '!$J$30+'Outside M25 '!$J$34+'Postcodes tariff'!L1176)</f>
        <v>361.62759733333331</v>
      </c>
      <c r="O1176" s="252">
        <f>SUM(H1176*'Outside M25 '!$K$30+'Outside M25 '!$K$34+'Postcodes tariff'!L1176)</f>
        <v>399.44395244444445</v>
      </c>
      <c r="P1176" s="252">
        <f>SUM(H1176*'Outside M25 '!$L$30+'Outside M25 '!$L$34+'Postcodes tariff'!L1176)</f>
        <v>441.37739208888894</v>
      </c>
      <c r="Q1176" s="253">
        <f>SUM(H1176*'Outside M25 '!$M$30+'Outside M25 '!$M$34+'Postcodes tariff'!L1176)</f>
        <v>479.68732933333337</v>
      </c>
      <c r="R1176" s="336"/>
      <c r="S1176" s="336"/>
    </row>
    <row r="1177" spans="1:19" s="263" customFormat="1" x14ac:dyDescent="0.25">
      <c r="A1177" s="254" t="s">
        <v>3008</v>
      </c>
      <c r="B1177" s="255"/>
      <c r="C1177" s="256" t="s">
        <v>1027</v>
      </c>
      <c r="D1177" s="257">
        <v>53.987000000000002</v>
      </c>
      <c r="E1177" s="257">
        <v>-1.526</v>
      </c>
      <c r="F1177" s="459">
        <v>1</v>
      </c>
      <c r="G1177" s="459">
        <v>1</v>
      </c>
      <c r="H1177" s="258">
        <v>210.6</v>
      </c>
      <c r="I1177" s="259">
        <f>SUM(H1177/'Search &amp; Variables'!$E$30)</f>
        <v>4.68</v>
      </c>
      <c r="J1177" s="259">
        <f t="shared" si="240"/>
        <v>9.36</v>
      </c>
      <c r="K1177" s="259">
        <f t="shared" si="241"/>
        <v>1.04</v>
      </c>
      <c r="L1177" s="226">
        <f t="shared" si="242"/>
        <v>0</v>
      </c>
      <c r="M1177" s="257"/>
      <c r="N1177" s="226">
        <f>SUM(H1177*'Outside M25 '!$J$30+'Outside M25 '!$J$34+'Postcodes tariff'!L1177)</f>
        <v>360.21377340128203</v>
      </c>
      <c r="O1177" s="226">
        <f>SUM(H1177*'Outside M25 '!$K$30+'Outside M25 '!$K$34+'Postcodes tariff'!L1177)</f>
        <v>397.87703147350425</v>
      </c>
      <c r="P1177" s="226">
        <f>SUM(H1177*'Outside M25 '!$L$30+'Outside M25 '!$L$34+'Postcodes tariff'!L1177)</f>
        <v>439.64306904239317</v>
      </c>
      <c r="Q1177" s="261">
        <f>SUM(H1177*'Outside M25 '!$M$30+'Outside M25 '!$M$34+'Postcodes tariff'!L1177)</f>
        <v>477.79648095128209</v>
      </c>
      <c r="R1177" s="336"/>
      <c r="S1177" s="336"/>
    </row>
    <row r="1178" spans="1:19" s="263" customFormat="1" x14ac:dyDescent="0.25">
      <c r="A1178" s="254" t="s">
        <v>3008</v>
      </c>
      <c r="B1178" s="255"/>
      <c r="C1178" s="256" t="s">
        <v>1028</v>
      </c>
      <c r="D1178" s="257">
        <v>54.030999999999999</v>
      </c>
      <c r="E1178" s="257">
        <v>-1.6160000000000001</v>
      </c>
      <c r="F1178" s="459">
        <v>1</v>
      </c>
      <c r="G1178" s="459">
        <v>1</v>
      </c>
      <c r="H1178" s="258">
        <v>224.5</v>
      </c>
      <c r="I1178" s="259">
        <f>SUM(H1178/'Search &amp; Variables'!$E$30)</f>
        <v>4.9888888888888889</v>
      </c>
      <c r="J1178" s="259">
        <f t="shared" ref="J1178:J1180" si="243">SUM(I1178*2)</f>
        <v>9.9777777777777779</v>
      </c>
      <c r="K1178" s="259">
        <f t="shared" ref="K1178:K1180" si="244">SUM(J1178/9)</f>
        <v>1.1086419753086421</v>
      </c>
      <c r="L1178" s="226">
        <f t="shared" ref="L1178:L1180" si="245">IF(J1178 &gt; 14,120,0)</f>
        <v>0</v>
      </c>
      <c r="M1178" s="257"/>
      <c r="N1178" s="226">
        <f>SUM(H1178*'Outside M25 '!$J$30+'Outside M25 '!$J$34+'Postcodes tariff'!L1178)</f>
        <v>382.04949857407405</v>
      </c>
      <c r="O1178" s="226">
        <f>SUM(H1178*'Outside M25 '!$K$30+'Outside M25 '!$K$34+'Postcodes tariff'!L1178)</f>
        <v>422.07725535802467</v>
      </c>
      <c r="P1178" s="226">
        <f>SUM(H1178*'Outside M25 '!$L$30+'Outside M25 '!$L$34+'Postcodes tariff'!L1178)</f>
        <v>466.42872498271606</v>
      </c>
      <c r="Q1178" s="261">
        <f>SUM(H1178*'Outside M25 '!$M$30+'Outside M25 '!$M$34+'Postcodes tariff'!L1178)</f>
        <v>506.99958374074077</v>
      </c>
      <c r="R1178" s="336"/>
      <c r="S1178" s="336"/>
    </row>
    <row r="1179" spans="1:19" s="263" customFormat="1" x14ac:dyDescent="0.25">
      <c r="A1179" s="254" t="s">
        <v>3008</v>
      </c>
      <c r="B1179" s="255"/>
      <c r="C1179" s="256" t="s">
        <v>1029</v>
      </c>
      <c r="D1179" s="257">
        <v>54.155999999999999</v>
      </c>
      <c r="E1179" s="257">
        <v>-1.5660000000000001</v>
      </c>
      <c r="F1179" s="459">
        <v>1</v>
      </c>
      <c r="G1179" s="459">
        <v>1</v>
      </c>
      <c r="H1179" s="258">
        <v>227.3</v>
      </c>
      <c r="I1179" s="259">
        <f>SUM(H1179/'Search &amp; Variables'!$E$30)</f>
        <v>5.0511111111111111</v>
      </c>
      <c r="J1179" s="259">
        <f t="shared" si="243"/>
        <v>10.102222222222222</v>
      </c>
      <c r="K1179" s="259">
        <f t="shared" si="244"/>
        <v>1.1224691358024692</v>
      </c>
      <c r="L1179" s="226">
        <f t="shared" si="245"/>
        <v>0</v>
      </c>
      <c r="M1179" s="257"/>
      <c r="N1179" s="226">
        <f>SUM(H1179*'Outside M25 '!$J$30+'Outside M25 '!$J$34+'Postcodes tariff'!L1179)</f>
        <v>386.44806191823358</v>
      </c>
      <c r="O1179" s="226">
        <f>SUM(H1179*'Outside M25 '!$K$30+'Outside M25 '!$K$34+'Postcodes tariff'!L1179)</f>
        <v>426.95212060094968</v>
      </c>
      <c r="P1179" s="226">
        <f>SUM(H1179*'Outside M25 '!$L$30+'Outside M25 '!$L$34+'Postcodes tariff'!L1179)</f>
        <v>471.824396682925</v>
      </c>
      <c r="Q1179" s="261">
        <f>SUM(H1179*'Outside M25 '!$M$30+'Outside M25 '!$M$34+'Postcodes tariff'!L1179)</f>
        <v>512.88222315156702</v>
      </c>
      <c r="R1179" s="336"/>
      <c r="S1179" s="336"/>
    </row>
    <row r="1180" spans="1:19" s="263" customFormat="1" x14ac:dyDescent="0.25">
      <c r="A1180" s="254" t="s">
        <v>3008</v>
      </c>
      <c r="B1180" s="255"/>
      <c r="C1180" s="256" t="s">
        <v>1030</v>
      </c>
      <c r="D1180" s="256">
        <v>54.012999999999998</v>
      </c>
      <c r="E1180" s="256">
        <v>-1.4570000000000001</v>
      </c>
      <c r="F1180" s="460">
        <v>1</v>
      </c>
      <c r="G1180" s="460">
        <v>1</v>
      </c>
      <c r="H1180" s="264">
        <v>212</v>
      </c>
      <c r="I1180" s="265">
        <f>SUM(H1180/'Search &amp; Variables'!$E$30)</f>
        <v>4.7111111111111112</v>
      </c>
      <c r="J1180" s="265">
        <f t="shared" si="243"/>
        <v>9.4222222222222225</v>
      </c>
      <c r="K1180" s="265">
        <f t="shared" si="244"/>
        <v>1.0469135802469136</v>
      </c>
      <c r="L1180" s="266">
        <f t="shared" si="245"/>
        <v>0</v>
      </c>
      <c r="M1180" s="256"/>
      <c r="N1180" s="266">
        <f>SUM(H1180*'Outside M25 '!$J$30+'Outside M25 '!$J$34+'Postcodes tariff'!L1180)</f>
        <v>362.41305507336182</v>
      </c>
      <c r="O1180" s="266">
        <f>SUM(H1180*'Outside M25 '!$K$30+'Outside M25 '!$K$34+'Postcodes tariff'!L1180)</f>
        <v>400.31446409496675</v>
      </c>
      <c r="P1180" s="266">
        <f>SUM(H1180*'Outside M25 '!$L$30+'Outside M25 '!$L$34+'Postcodes tariff'!L1180)</f>
        <v>442.34090489249763</v>
      </c>
      <c r="Q1180" s="268">
        <f>SUM(H1180*'Outside M25 '!$M$30+'Outside M25 '!$M$34+'Postcodes tariff'!L1180)</f>
        <v>480.73780065669519</v>
      </c>
      <c r="R1180" s="336"/>
      <c r="S1180" s="336"/>
    </row>
    <row r="1181" spans="1:19" s="263" customFormat="1" x14ac:dyDescent="0.25">
      <c r="A1181" s="363"/>
      <c r="B1181" s="256"/>
      <c r="C1181" s="256"/>
      <c r="D1181" s="256"/>
      <c r="E1181" s="256"/>
      <c r="F1181" s="460"/>
      <c r="G1181" s="460"/>
      <c r="H1181" s="264"/>
      <c r="I1181" s="265"/>
      <c r="J1181" s="265"/>
      <c r="K1181" s="265"/>
      <c r="L1181" s="266"/>
      <c r="M1181" s="256"/>
      <c r="N1181" s="266"/>
      <c r="O1181" s="266"/>
      <c r="P1181" s="266"/>
      <c r="Q1181" s="268"/>
      <c r="R1181" s="336"/>
      <c r="S1181" s="336"/>
    </row>
    <row r="1182" spans="1:19" s="243" customFormat="1" ht="16.5" thickBot="1" x14ac:dyDescent="0.3">
      <c r="A1182" s="269" t="s">
        <v>3009</v>
      </c>
      <c r="B1182" s="270"/>
      <c r="C1182" s="270"/>
      <c r="D1182" s="270"/>
      <c r="E1182" s="270"/>
      <c r="F1182" s="461"/>
      <c r="G1182" s="461"/>
      <c r="H1182" s="271">
        <f>AVERAGE(H1176:H1181)</f>
        <v>217.18</v>
      </c>
      <c r="I1182" s="271">
        <f>AVERAGE(I1176:I1181)</f>
        <v>4.8262222222222224</v>
      </c>
      <c r="J1182" s="271">
        <f>AVERAGE(J1176:J1181)</f>
        <v>9.6524444444444448</v>
      </c>
      <c r="K1182" s="271">
        <f>AVERAGE(K1176:K1181)</f>
        <v>1.072493827160494</v>
      </c>
      <c r="L1182" s="272"/>
      <c r="M1182" s="270"/>
      <c r="N1182" s="376">
        <f>AVERAGE(N1176:N1181)</f>
        <v>370.55039726005697</v>
      </c>
      <c r="O1182" s="376">
        <f>AVERAGE(O1176:O1181)</f>
        <v>409.33296479437797</v>
      </c>
      <c r="P1182" s="376">
        <f>AVERAGE(P1176:P1181)</f>
        <v>452.32289753788416</v>
      </c>
      <c r="Q1182" s="377">
        <f>AVERAGE(Q1176:Q1181)</f>
        <v>491.62068356672364</v>
      </c>
      <c r="R1182" s="330"/>
      <c r="S1182" s="330"/>
    </row>
    <row r="1183" spans="1:19" s="263" customFormat="1" ht="16.5" thickBot="1" x14ac:dyDescent="0.3">
      <c r="F1183" s="462"/>
      <c r="G1183" s="462"/>
      <c r="H1183" s="276"/>
      <c r="I1183" s="277"/>
      <c r="J1183" s="277"/>
      <c r="K1183" s="277"/>
      <c r="L1183" s="262"/>
      <c r="N1183" s="225"/>
      <c r="O1183" s="225"/>
      <c r="P1183" s="225"/>
      <c r="Q1183" s="225"/>
      <c r="R1183" s="336"/>
      <c r="S1183" s="336"/>
    </row>
    <row r="1184" spans="1:19" s="243" customFormat="1" x14ac:dyDescent="0.25">
      <c r="A1184" s="246" t="s">
        <v>3011</v>
      </c>
      <c r="B1184" s="247"/>
      <c r="C1184" s="247" t="s">
        <v>1031</v>
      </c>
      <c r="D1184" s="247">
        <v>51.752211000000003</v>
      </c>
      <c r="E1184" s="247">
        <v>-0.504525</v>
      </c>
      <c r="F1184" s="458">
        <v>1</v>
      </c>
      <c r="G1184" s="458">
        <v>1</v>
      </c>
      <c r="H1184" s="248">
        <v>24.5</v>
      </c>
      <c r="I1184" s="249">
        <f>SUM(H1184/'Search &amp; Variables'!$E$30)</f>
        <v>0.5444444444444444</v>
      </c>
      <c r="J1184" s="249">
        <f t="shared" ref="J1184:J1185" si="246">SUM(I1184*2)</f>
        <v>1.0888888888888888</v>
      </c>
      <c r="K1184" s="249">
        <f t="shared" ref="K1184:K1185" si="247">SUM(J1184/9)</f>
        <v>0.12098765432098764</v>
      </c>
      <c r="L1184" s="252">
        <f t="shared" ref="L1184:L1185" si="248">IF(J1184 &gt; 14,120,0)</f>
        <v>0</v>
      </c>
      <c r="M1184" s="247"/>
      <c r="N1184" s="252">
        <f>SUM(H1184*'Outside M25 '!$J$30+'Outside M25 '!$J$34+'Postcodes tariff'!L1184)</f>
        <v>67.866402562678061</v>
      </c>
      <c r="O1184" s="252">
        <f>SUM(H1184*'Outside M25 '!$K$30+'Outside M25 '!$K$34+'Postcodes tariff'!L1184)</f>
        <v>73.872595149097819</v>
      </c>
      <c r="P1184" s="252">
        <f>SUM(H1184*'Outside M25 '!$L$30+'Outside M25 '!$L$34+'Postcodes tariff'!L1184)</f>
        <v>81.023603539221284</v>
      </c>
      <c r="Q1184" s="253">
        <f>SUM(H1184*'Outside M25 '!$M$30+'Outside M25 '!$M$34+'Postcodes tariff'!L1184)</f>
        <v>86.8110543960114</v>
      </c>
      <c r="R1184" s="330"/>
      <c r="S1184" s="330"/>
    </row>
    <row r="1185" spans="1:19" s="263" customFormat="1" x14ac:dyDescent="0.25">
      <c r="A1185" s="254" t="s">
        <v>3011</v>
      </c>
      <c r="B1185" s="255" t="s">
        <v>3579</v>
      </c>
      <c r="C1185" s="256" t="s">
        <v>1032</v>
      </c>
      <c r="D1185" s="257">
        <v>51.609676999999998</v>
      </c>
      <c r="E1185" s="257">
        <v>-0.71480299999999997</v>
      </c>
      <c r="F1185" s="459">
        <v>1</v>
      </c>
      <c r="G1185" s="459">
        <v>1</v>
      </c>
      <c r="H1185" s="258">
        <v>17.399999999999999</v>
      </c>
      <c r="I1185" s="259">
        <f>SUM(H1185/'Search &amp; Variables'!$E$30)</f>
        <v>0.38666666666666666</v>
      </c>
      <c r="J1185" s="259">
        <f t="shared" si="246"/>
        <v>0.77333333333333332</v>
      </c>
      <c r="K1185" s="259">
        <f t="shared" si="247"/>
        <v>8.5925925925925919E-2</v>
      </c>
      <c r="L1185" s="226">
        <f t="shared" si="248"/>
        <v>0</v>
      </c>
      <c r="M1185" s="257"/>
      <c r="N1185" s="226">
        <f>SUM(H1185*'Outside M25 '!$J$30+'Outside M25 '!$J$34+'Postcodes tariff'!L1185)</f>
        <v>56.712902654273506</v>
      </c>
      <c r="O1185" s="226">
        <f>SUM(H1185*'Outside M25 '!$K$30+'Outside M25 '!$K$34+'Postcodes tariff'!L1185)</f>
        <v>61.511329711680915</v>
      </c>
      <c r="P1185" s="226">
        <f>SUM(H1185*'Outside M25 '!$L$30+'Outside M25 '!$L$34+'Postcodes tariff'!L1185)</f>
        <v>67.341721727977216</v>
      </c>
      <c r="Q1185" s="261">
        <f>SUM(H1185*'Outside M25 '!$M$30+'Outside M25 '!$M$34+'Postcodes tariff'!L1185)</f>
        <v>71.894361604273513</v>
      </c>
      <c r="R1185" s="336"/>
      <c r="S1185" s="336"/>
    </row>
    <row r="1186" spans="1:19" s="263" customFormat="1" x14ac:dyDescent="0.25">
      <c r="A1186" s="254" t="s">
        <v>3011</v>
      </c>
      <c r="B1186" s="255"/>
      <c r="C1186" s="256" t="s">
        <v>1033</v>
      </c>
      <c r="D1186" s="257">
        <v>51.620572000000003</v>
      </c>
      <c r="E1186" s="257">
        <v>-0.73899199999999998</v>
      </c>
      <c r="F1186" s="459">
        <v>1</v>
      </c>
      <c r="G1186" s="459">
        <v>1</v>
      </c>
      <c r="H1186" s="258">
        <v>21.7</v>
      </c>
      <c r="I1186" s="259">
        <f>SUM(H1186/'Search &amp; Variables'!$E$30)</f>
        <v>0.48222222222222222</v>
      </c>
      <c r="J1186" s="259">
        <f t="shared" ref="J1186:J1207" si="249">SUM(I1186*2)</f>
        <v>0.96444444444444444</v>
      </c>
      <c r="K1186" s="259">
        <f t="shared" ref="K1186:K1207" si="250">SUM(J1186/9)</f>
        <v>0.10716049382716049</v>
      </c>
      <c r="L1186" s="226">
        <f t="shared" ref="L1186:L1207" si="251">IF(J1186 &gt; 14,120,0)</f>
        <v>0</v>
      </c>
      <c r="M1186" s="257"/>
      <c r="N1186" s="226">
        <f>SUM(H1186*'Outside M25 '!$J$30+'Outside M25 '!$J$34+'Postcodes tariff'!L1186)</f>
        <v>63.46783921851852</v>
      </c>
      <c r="O1186" s="226">
        <f>SUM(H1186*'Outside M25 '!$K$30+'Outside M25 '!$K$34+'Postcodes tariff'!L1186)</f>
        <v>68.997729906172836</v>
      </c>
      <c r="P1186" s="226">
        <f>SUM(H1186*'Outside M25 '!$L$30+'Outside M25 '!$L$34+'Postcodes tariff'!L1186)</f>
        <v>75.627931839012348</v>
      </c>
      <c r="Q1186" s="261">
        <f>SUM(H1186*'Outside M25 '!$M$30+'Outside M25 '!$M$34+'Postcodes tariff'!L1186)</f>
        <v>80.928414985185185</v>
      </c>
      <c r="R1186" s="336"/>
      <c r="S1186" s="336"/>
    </row>
    <row r="1187" spans="1:19" s="263" customFormat="1" x14ac:dyDescent="0.25">
      <c r="A1187" s="254" t="s">
        <v>3011</v>
      </c>
      <c r="B1187" s="255"/>
      <c r="C1187" s="256" t="s">
        <v>1034</v>
      </c>
      <c r="D1187" s="257">
        <v>51.632719000000002</v>
      </c>
      <c r="E1187" s="257">
        <v>-0.78347800000000001</v>
      </c>
      <c r="F1187" s="459">
        <v>1</v>
      </c>
      <c r="G1187" s="459">
        <v>1</v>
      </c>
      <c r="H1187" s="258">
        <v>22.1</v>
      </c>
      <c r="I1187" s="259">
        <f>SUM(H1187/'Search &amp; Variables'!$E$30)</f>
        <v>0.49111111111111116</v>
      </c>
      <c r="J1187" s="259">
        <f t="shared" si="249"/>
        <v>0.98222222222222233</v>
      </c>
      <c r="K1187" s="259">
        <f t="shared" si="250"/>
        <v>0.10913580246913582</v>
      </c>
      <c r="L1187" s="226">
        <f t="shared" si="251"/>
        <v>0</v>
      </c>
      <c r="M1187" s="257"/>
      <c r="N1187" s="226">
        <f>SUM(H1187*'Outside M25 '!$J$30+'Outside M25 '!$J$34+'Postcodes tariff'!L1187)</f>
        <v>64.096205410541316</v>
      </c>
      <c r="O1187" s="226">
        <f>SUM(H1187*'Outside M25 '!$K$30+'Outside M25 '!$K$34+'Postcodes tariff'!L1187)</f>
        <v>69.694139226590693</v>
      </c>
      <c r="P1187" s="226">
        <f>SUM(H1187*'Outside M25 '!$L$30+'Outside M25 '!$L$34+'Postcodes tariff'!L1187)</f>
        <v>76.398742081899343</v>
      </c>
      <c r="Q1187" s="261">
        <f>SUM(H1187*'Outside M25 '!$M$30+'Outside M25 '!$M$34+'Postcodes tariff'!L1187)</f>
        <v>81.768792043874654</v>
      </c>
      <c r="R1187" s="336"/>
      <c r="S1187" s="336"/>
    </row>
    <row r="1188" spans="1:19" s="263" customFormat="1" x14ac:dyDescent="0.25">
      <c r="A1188" s="254" t="s">
        <v>3011</v>
      </c>
      <c r="B1188" s="255"/>
      <c r="C1188" s="256" t="s">
        <v>1035</v>
      </c>
      <c r="D1188" s="257">
        <v>51.634995000000004</v>
      </c>
      <c r="E1188" s="257">
        <v>-0.74332600000000004</v>
      </c>
      <c r="F1188" s="459">
        <v>1</v>
      </c>
      <c r="G1188" s="459">
        <v>1</v>
      </c>
      <c r="H1188" s="258">
        <v>22.6</v>
      </c>
      <c r="I1188" s="259">
        <f>SUM(H1188/'Search &amp; Variables'!$E$30)</f>
        <v>0.50222222222222224</v>
      </c>
      <c r="J1188" s="259">
        <f t="shared" si="249"/>
        <v>1.0044444444444445</v>
      </c>
      <c r="K1188" s="259">
        <f t="shared" si="250"/>
        <v>0.11160493827160495</v>
      </c>
      <c r="L1188" s="226">
        <f t="shared" si="251"/>
        <v>0</v>
      </c>
      <c r="M1188" s="257"/>
      <c r="N1188" s="226">
        <f>SUM(H1188*'Outside M25 '!$J$30+'Outside M25 '!$J$34+'Postcodes tariff'!L1188)</f>
        <v>64.881663150569807</v>
      </c>
      <c r="O1188" s="226">
        <f>SUM(H1188*'Outside M25 '!$K$30+'Outside M25 '!$K$34+'Postcodes tariff'!L1188)</f>
        <v>70.56465087711301</v>
      </c>
      <c r="P1188" s="226">
        <f>SUM(H1188*'Outside M25 '!$L$30+'Outside M25 '!$L$34+'Postcodes tariff'!L1188)</f>
        <v>77.362254885508094</v>
      </c>
      <c r="Q1188" s="261">
        <f>SUM(H1188*'Outside M25 '!$M$30+'Outside M25 '!$M$34+'Postcodes tariff'!L1188)</f>
        <v>82.819263367236488</v>
      </c>
      <c r="R1188" s="336"/>
      <c r="S1188" s="336"/>
    </row>
    <row r="1189" spans="1:19" s="263" customFormat="1" x14ac:dyDescent="0.25">
      <c r="A1189" s="254" t="s">
        <v>3011</v>
      </c>
      <c r="B1189" s="255"/>
      <c r="C1189" s="256" t="s">
        <v>1036</v>
      </c>
      <c r="D1189" s="257">
        <v>51.649054999999997</v>
      </c>
      <c r="E1189" s="257">
        <v>-0.844553</v>
      </c>
      <c r="F1189" s="459">
        <v>1</v>
      </c>
      <c r="G1189" s="459">
        <v>1</v>
      </c>
      <c r="H1189" s="258">
        <v>26.5</v>
      </c>
      <c r="I1189" s="259">
        <f>SUM(H1189/'Search &amp; Variables'!$E$30)</f>
        <v>0.58888888888888891</v>
      </c>
      <c r="J1189" s="259">
        <f t="shared" si="249"/>
        <v>1.1777777777777778</v>
      </c>
      <c r="K1189" s="259">
        <f t="shared" si="250"/>
        <v>0.1308641975308642</v>
      </c>
      <c r="L1189" s="226">
        <f t="shared" si="251"/>
        <v>0</v>
      </c>
      <c r="M1189" s="257"/>
      <c r="N1189" s="226">
        <f>SUM(H1189*'Outside M25 '!$J$30+'Outside M25 '!$J$34+'Postcodes tariff'!L1189)</f>
        <v>71.008233522792025</v>
      </c>
      <c r="O1189" s="226">
        <f>SUM(H1189*'Outside M25 '!$K$30+'Outside M25 '!$K$34+'Postcodes tariff'!L1189)</f>
        <v>77.354641751187089</v>
      </c>
      <c r="P1189" s="226">
        <f>SUM(H1189*'Outside M25 '!$L$30+'Outside M25 '!$L$34+'Postcodes tariff'!L1189)</f>
        <v>84.87765475365623</v>
      </c>
      <c r="Q1189" s="261">
        <f>SUM(H1189*'Outside M25 '!$M$30+'Outside M25 '!$M$34+'Postcodes tariff'!L1189)</f>
        <v>91.012939689458705</v>
      </c>
      <c r="R1189" s="336"/>
      <c r="S1189" s="336"/>
    </row>
    <row r="1190" spans="1:19" s="263" customFormat="1" x14ac:dyDescent="0.25">
      <c r="A1190" s="254" t="s">
        <v>3011</v>
      </c>
      <c r="B1190" s="255"/>
      <c r="C1190" s="256" t="s">
        <v>1037</v>
      </c>
      <c r="D1190" s="257">
        <v>51.654159</v>
      </c>
      <c r="E1190" s="257">
        <v>-0.71536599999999995</v>
      </c>
      <c r="F1190" s="459">
        <v>1</v>
      </c>
      <c r="G1190" s="459">
        <v>1</v>
      </c>
      <c r="H1190" s="258">
        <v>25.2</v>
      </c>
      <c r="I1190" s="259">
        <f>SUM(H1190/'Search &amp; Variables'!$E$30)</f>
        <v>0.55999999999999994</v>
      </c>
      <c r="J1190" s="259">
        <f t="shared" si="249"/>
        <v>1.1199999999999999</v>
      </c>
      <c r="K1190" s="259">
        <f t="shared" si="250"/>
        <v>0.12444444444444443</v>
      </c>
      <c r="L1190" s="226">
        <f t="shared" si="251"/>
        <v>0</v>
      </c>
      <c r="M1190" s="257"/>
      <c r="N1190" s="226">
        <f>SUM(H1190*'Outside M25 '!$J$30+'Outside M25 '!$J$34+'Postcodes tariff'!L1190)</f>
        <v>68.966043398717957</v>
      </c>
      <c r="O1190" s="226">
        <f>SUM(H1190*'Outside M25 '!$K$30+'Outside M25 '!$K$34+'Postcodes tariff'!L1190)</f>
        <v>75.091311459829058</v>
      </c>
      <c r="P1190" s="226">
        <f>SUM(H1190*'Outside M25 '!$L$30+'Outside M25 '!$L$34+'Postcodes tariff'!L1190)</f>
        <v>82.372521464273518</v>
      </c>
      <c r="Q1190" s="261">
        <f>SUM(H1190*'Outside M25 '!$M$30+'Outside M25 '!$M$34+'Postcodes tariff'!L1190)</f>
        <v>88.281714248717947</v>
      </c>
      <c r="R1190" s="336"/>
      <c r="S1190" s="336"/>
    </row>
    <row r="1191" spans="1:19" s="263" customFormat="1" x14ac:dyDescent="0.25">
      <c r="A1191" s="254" t="s">
        <v>3011</v>
      </c>
      <c r="B1191" s="255"/>
      <c r="C1191" s="256" t="s">
        <v>1038</v>
      </c>
      <c r="D1191" s="257">
        <v>51.707549999999998</v>
      </c>
      <c r="E1191" s="257">
        <v>-0.71862000000000004</v>
      </c>
      <c r="F1191" s="459">
        <v>1</v>
      </c>
      <c r="G1191" s="459">
        <v>1</v>
      </c>
      <c r="H1191" s="258">
        <v>25.5</v>
      </c>
      <c r="I1191" s="259">
        <f>SUM(H1191/'Search &amp; Variables'!$E$30)</f>
        <v>0.56666666666666665</v>
      </c>
      <c r="J1191" s="259">
        <f t="shared" si="249"/>
        <v>1.1333333333333333</v>
      </c>
      <c r="K1191" s="259">
        <f t="shared" si="250"/>
        <v>0.12592592592592591</v>
      </c>
      <c r="L1191" s="226">
        <f t="shared" si="251"/>
        <v>0</v>
      </c>
      <c r="M1191" s="257"/>
      <c r="N1191" s="226">
        <f>SUM(H1191*'Outside M25 '!$J$30+'Outside M25 '!$J$34+'Postcodes tariff'!L1191)</f>
        <v>69.437318042735043</v>
      </c>
      <c r="O1191" s="226">
        <f>SUM(H1191*'Outside M25 '!$K$30+'Outside M25 '!$K$34+'Postcodes tariff'!L1191)</f>
        <v>75.613618450142454</v>
      </c>
      <c r="P1191" s="226">
        <f>SUM(H1191*'Outside M25 '!$L$30+'Outside M25 '!$L$34+'Postcodes tariff'!L1191)</f>
        <v>82.950629146438757</v>
      </c>
      <c r="Q1191" s="261">
        <f>SUM(H1191*'Outside M25 '!$M$30+'Outside M25 '!$M$34+'Postcodes tariff'!L1191)</f>
        <v>88.911997042735052</v>
      </c>
      <c r="R1191" s="336"/>
      <c r="S1191" s="336"/>
    </row>
    <row r="1192" spans="1:19" s="263" customFormat="1" x14ac:dyDescent="0.25">
      <c r="A1192" s="254" t="s">
        <v>3011</v>
      </c>
      <c r="B1192" s="255"/>
      <c r="C1192" s="256" t="s">
        <v>1039</v>
      </c>
      <c r="D1192" s="257">
        <v>51.770898000000003</v>
      </c>
      <c r="E1192" s="257">
        <v>-0.85839799999999999</v>
      </c>
      <c r="F1192" s="459">
        <v>1</v>
      </c>
      <c r="G1192" s="459">
        <v>1</v>
      </c>
      <c r="H1192" s="258">
        <v>34.299999999999997</v>
      </c>
      <c r="I1192" s="259">
        <f>SUM(H1192/'Search &amp; Variables'!$E$30)</f>
        <v>0.76222222222222213</v>
      </c>
      <c r="J1192" s="259">
        <f t="shared" si="249"/>
        <v>1.5244444444444443</v>
      </c>
      <c r="K1192" s="259">
        <f t="shared" si="250"/>
        <v>0.16938271604938271</v>
      </c>
      <c r="L1192" s="226">
        <f t="shared" si="251"/>
        <v>0</v>
      </c>
      <c r="M1192" s="257"/>
      <c r="N1192" s="226">
        <f>SUM(H1192*'Outside M25 '!$J$30+'Outside M25 '!$J$34+'Postcodes tariff'!L1192)</f>
        <v>83.261374267236462</v>
      </c>
      <c r="O1192" s="226">
        <f>SUM(H1192*'Outside M25 '!$K$30+'Outside M25 '!$K$34+'Postcodes tariff'!L1192)</f>
        <v>90.934623499335231</v>
      </c>
      <c r="P1192" s="226">
        <f>SUM(H1192*'Outside M25 '!$L$30+'Outside M25 '!$L$34+'Postcodes tariff'!L1192)</f>
        <v>99.908454489952533</v>
      </c>
      <c r="Q1192" s="261">
        <f>SUM(H1192*'Outside M25 '!$M$30+'Outside M25 '!$M$34+'Postcodes tariff'!L1192)</f>
        <v>107.40029233390314</v>
      </c>
      <c r="R1192" s="336"/>
      <c r="S1192" s="336"/>
    </row>
    <row r="1193" spans="1:19" s="263" customFormat="1" x14ac:dyDescent="0.25">
      <c r="A1193" s="254" t="s">
        <v>3011</v>
      </c>
      <c r="B1193" s="255"/>
      <c r="C1193" s="256" t="s">
        <v>1040</v>
      </c>
      <c r="D1193" s="257">
        <v>51.821402999999997</v>
      </c>
      <c r="E1193" s="257">
        <v>-0.92062200000000005</v>
      </c>
      <c r="F1193" s="459">
        <v>1</v>
      </c>
      <c r="G1193" s="459">
        <v>1</v>
      </c>
      <c r="H1193" s="258">
        <v>48.5</v>
      </c>
      <c r="I1193" s="259">
        <f>SUM(H1193/'Search &amp; Variables'!$E$30)</f>
        <v>1.0777777777777777</v>
      </c>
      <c r="J1193" s="259">
        <f t="shared" si="249"/>
        <v>2.1555555555555554</v>
      </c>
      <c r="K1193" s="259">
        <f t="shared" si="250"/>
        <v>0.23950617283950615</v>
      </c>
      <c r="L1193" s="226">
        <f t="shared" si="251"/>
        <v>0</v>
      </c>
      <c r="M1193" s="257"/>
      <c r="N1193" s="226">
        <f>SUM(H1193*'Outside M25 '!$J$30+'Outside M25 '!$J$34+'Postcodes tariff'!L1193)</f>
        <v>105.56837408404559</v>
      </c>
      <c r="O1193" s="226">
        <f>SUM(H1193*'Outside M25 '!$K$30+'Outside M25 '!$K$34+'Postcodes tariff'!L1193)</f>
        <v>115.65715437416904</v>
      </c>
      <c r="P1193" s="226">
        <f>SUM(H1193*'Outside M25 '!$L$30+'Outside M25 '!$L$34+'Postcodes tariff'!L1193)</f>
        <v>127.27221811244067</v>
      </c>
      <c r="Q1193" s="261">
        <f>SUM(H1193*'Outside M25 '!$M$30+'Outside M25 '!$M$34+'Postcodes tariff'!L1193)</f>
        <v>137.23367791737894</v>
      </c>
      <c r="R1193" s="336"/>
      <c r="S1193" s="336"/>
    </row>
    <row r="1194" spans="1:19" s="263" customFormat="1" x14ac:dyDescent="0.25">
      <c r="A1194" s="254" t="s">
        <v>3011</v>
      </c>
      <c r="B1194" s="255"/>
      <c r="C1194" s="256" t="s">
        <v>1041</v>
      </c>
      <c r="D1194" s="257">
        <v>51.823017999999998</v>
      </c>
      <c r="E1194" s="257">
        <v>-0.82687699999999997</v>
      </c>
      <c r="F1194" s="459">
        <v>1</v>
      </c>
      <c r="G1194" s="459">
        <v>1</v>
      </c>
      <c r="H1194" s="258">
        <v>41.5</v>
      </c>
      <c r="I1194" s="259">
        <f>SUM(H1194/'Search &amp; Variables'!$E$30)</f>
        <v>0.92222222222222228</v>
      </c>
      <c r="J1194" s="259">
        <f t="shared" si="249"/>
        <v>1.8444444444444446</v>
      </c>
      <c r="K1194" s="259">
        <f t="shared" si="250"/>
        <v>0.20493827160493827</v>
      </c>
      <c r="L1194" s="226">
        <f t="shared" si="251"/>
        <v>0</v>
      </c>
      <c r="M1194" s="257"/>
      <c r="N1194" s="226">
        <f>SUM(H1194*'Outside M25 '!$J$30+'Outside M25 '!$J$34+'Postcodes tariff'!L1194)</f>
        <v>94.571965723646727</v>
      </c>
      <c r="O1194" s="226">
        <f>SUM(H1194*'Outside M25 '!$K$30+'Outside M25 '!$K$34+'Postcodes tariff'!L1194)</f>
        <v>103.46999126685661</v>
      </c>
      <c r="P1194" s="226">
        <f>SUM(H1194*'Outside M25 '!$L$30+'Outside M25 '!$L$34+'Postcodes tariff'!L1194)</f>
        <v>113.78303886191836</v>
      </c>
      <c r="Q1194" s="261">
        <f>SUM(H1194*'Outside M25 '!$M$30+'Outside M25 '!$M$34+'Postcodes tariff'!L1194)</f>
        <v>122.5270793903134</v>
      </c>
      <c r="R1194" s="336"/>
      <c r="S1194" s="336"/>
    </row>
    <row r="1195" spans="1:19" s="263" customFormat="1" x14ac:dyDescent="0.25">
      <c r="A1195" s="254" t="s">
        <v>3011</v>
      </c>
      <c r="B1195" s="255" t="s">
        <v>3267</v>
      </c>
      <c r="C1195" s="256" t="s">
        <v>1042</v>
      </c>
      <c r="D1195" s="257">
        <v>51.782653000000003</v>
      </c>
      <c r="E1195" s="257">
        <v>-0.47526099999999999</v>
      </c>
      <c r="F1195" s="459">
        <v>1</v>
      </c>
      <c r="G1195" s="459">
        <v>1</v>
      </c>
      <c r="H1195" s="258">
        <v>27.5</v>
      </c>
      <c r="I1195" s="259">
        <f>SUM(H1195/'Search &amp; Variables'!$E$30)</f>
        <v>0.61111111111111116</v>
      </c>
      <c r="J1195" s="259">
        <f t="shared" si="249"/>
        <v>1.2222222222222223</v>
      </c>
      <c r="K1195" s="259">
        <f t="shared" si="250"/>
        <v>0.13580246913580249</v>
      </c>
      <c r="L1195" s="226">
        <f t="shared" si="251"/>
        <v>0</v>
      </c>
      <c r="M1195" s="257"/>
      <c r="N1195" s="226">
        <f>SUM(H1195*'Outside M25 '!$J$30+'Outside M25 '!$J$34+'Postcodes tariff'!L1195)</f>
        <v>72.579149002849007</v>
      </c>
      <c r="O1195" s="226">
        <f>SUM(H1195*'Outside M25 '!$K$30+'Outside M25 '!$K$34+'Postcodes tariff'!L1195)</f>
        <v>79.095665052231723</v>
      </c>
      <c r="P1195" s="226">
        <f>SUM(H1195*'Outside M25 '!$L$30+'Outside M25 '!$L$34+'Postcodes tariff'!L1195)</f>
        <v>86.804680360873704</v>
      </c>
      <c r="Q1195" s="261">
        <f>SUM(H1195*'Outside M25 '!$M$30+'Outside M25 '!$M$34+'Postcodes tariff'!L1195)</f>
        <v>93.113882336182343</v>
      </c>
      <c r="R1195" s="336"/>
      <c r="S1195" s="336"/>
    </row>
    <row r="1196" spans="1:19" s="263" customFormat="1" x14ac:dyDescent="0.25">
      <c r="A1196" s="254" t="s">
        <v>3011</v>
      </c>
      <c r="B1196" s="255"/>
      <c r="C1196" s="256" t="s">
        <v>1043</v>
      </c>
      <c r="D1196" s="257">
        <v>51.820526000000001</v>
      </c>
      <c r="E1196" s="257">
        <v>-0.79867600000000005</v>
      </c>
      <c r="F1196" s="459">
        <v>1</v>
      </c>
      <c r="G1196" s="459">
        <v>1</v>
      </c>
      <c r="H1196" s="258">
        <v>40.200000000000003</v>
      </c>
      <c r="I1196" s="259">
        <f>SUM(H1196/'Search &amp; Variables'!$E$30)</f>
        <v>0.89333333333333342</v>
      </c>
      <c r="J1196" s="259">
        <f t="shared" si="249"/>
        <v>1.7866666666666668</v>
      </c>
      <c r="K1196" s="259">
        <f t="shared" si="250"/>
        <v>0.19851851851851854</v>
      </c>
      <c r="L1196" s="226">
        <f t="shared" si="251"/>
        <v>0</v>
      </c>
      <c r="M1196" s="257"/>
      <c r="N1196" s="226">
        <f>SUM(H1196*'Outside M25 '!$J$30+'Outside M25 '!$J$34+'Postcodes tariff'!L1196)</f>
        <v>92.529775599572659</v>
      </c>
      <c r="O1196" s="226">
        <f>SUM(H1196*'Outside M25 '!$K$30+'Outside M25 '!$K$34+'Postcodes tariff'!L1196)</f>
        <v>101.20666097549858</v>
      </c>
      <c r="P1196" s="226">
        <f>SUM(H1196*'Outside M25 '!$L$30+'Outside M25 '!$L$34+'Postcodes tariff'!L1196)</f>
        <v>111.27790557253564</v>
      </c>
      <c r="Q1196" s="261">
        <f>SUM(H1196*'Outside M25 '!$M$30+'Outside M25 '!$M$34+'Postcodes tariff'!L1196)</f>
        <v>119.79585394957267</v>
      </c>
      <c r="R1196" s="336"/>
      <c r="S1196" s="336"/>
    </row>
    <row r="1197" spans="1:19" s="263" customFormat="1" x14ac:dyDescent="0.25">
      <c r="A1197" s="254" t="s">
        <v>3011</v>
      </c>
      <c r="B1197" s="255"/>
      <c r="C1197" s="256" t="s">
        <v>1044</v>
      </c>
      <c r="D1197" s="257">
        <v>51.805236999999998</v>
      </c>
      <c r="E1197" s="257">
        <v>-0.801427</v>
      </c>
      <c r="F1197" s="459">
        <v>1</v>
      </c>
      <c r="G1197" s="459">
        <v>1</v>
      </c>
      <c r="H1197" s="258">
        <v>34</v>
      </c>
      <c r="I1197" s="259">
        <f>SUM(H1197/'Search &amp; Variables'!$E$30)</f>
        <v>0.75555555555555554</v>
      </c>
      <c r="J1197" s="259">
        <f t="shared" si="249"/>
        <v>1.5111111111111111</v>
      </c>
      <c r="K1197" s="259">
        <f t="shared" si="250"/>
        <v>0.16790123456790124</v>
      </c>
      <c r="L1197" s="226">
        <f t="shared" si="251"/>
        <v>0</v>
      </c>
      <c r="M1197" s="257"/>
      <c r="N1197" s="226">
        <f>SUM(H1197*'Outside M25 '!$J$30+'Outside M25 '!$J$34+'Postcodes tariff'!L1197)</f>
        <v>82.790099623219376</v>
      </c>
      <c r="O1197" s="226">
        <f>SUM(H1197*'Outside M25 '!$K$30+'Outside M25 '!$K$34+'Postcodes tariff'!L1197)</f>
        <v>90.412316509021849</v>
      </c>
      <c r="P1197" s="226">
        <f>SUM(H1197*'Outside M25 '!$L$30+'Outside M25 '!$L$34+'Postcodes tariff'!L1197)</f>
        <v>99.330346807787294</v>
      </c>
      <c r="Q1197" s="261">
        <f>SUM(H1197*'Outside M25 '!$M$30+'Outside M25 '!$M$34+'Postcodes tariff'!L1197)</f>
        <v>106.77000953988605</v>
      </c>
      <c r="R1197" s="336"/>
      <c r="S1197" s="336"/>
    </row>
    <row r="1198" spans="1:19" s="263" customFormat="1" x14ac:dyDescent="0.25">
      <c r="A1198" s="254" t="s">
        <v>3011</v>
      </c>
      <c r="B1198" s="255" t="s">
        <v>3670</v>
      </c>
      <c r="C1198" s="256" t="s">
        <v>1045</v>
      </c>
      <c r="D1198" s="257">
        <v>51.818005999999997</v>
      </c>
      <c r="E1198" s="257">
        <v>-0.82697500000000002</v>
      </c>
      <c r="F1198" s="459">
        <v>1</v>
      </c>
      <c r="G1198" s="459">
        <v>1</v>
      </c>
      <c r="H1198" s="258">
        <v>42.2</v>
      </c>
      <c r="I1198" s="259">
        <f>SUM(H1198/'Search &amp; Variables'!$E$30)</f>
        <v>0.93777777777777782</v>
      </c>
      <c r="J1198" s="259">
        <f t="shared" si="249"/>
        <v>1.8755555555555556</v>
      </c>
      <c r="K1198" s="259">
        <f t="shared" si="250"/>
        <v>0.20839506172839506</v>
      </c>
      <c r="L1198" s="226">
        <f t="shared" si="251"/>
        <v>0</v>
      </c>
      <c r="M1198" s="257"/>
      <c r="N1198" s="226">
        <f>SUM(H1198*'Outside M25 '!$J$30+'Outside M25 '!$J$34+'Postcodes tariff'!L1198)</f>
        <v>95.671606559686623</v>
      </c>
      <c r="O1198" s="226">
        <f>SUM(H1198*'Outside M25 '!$K$30+'Outside M25 '!$K$34+'Postcodes tariff'!L1198)</f>
        <v>104.68870757758785</v>
      </c>
      <c r="P1198" s="226">
        <f>SUM(H1198*'Outside M25 '!$L$30+'Outside M25 '!$L$34+'Postcodes tariff'!L1198)</f>
        <v>115.13195678697059</v>
      </c>
      <c r="Q1198" s="261">
        <f>SUM(H1198*'Outside M25 '!$M$30+'Outside M25 '!$M$34+'Postcodes tariff'!L1198)</f>
        <v>123.99773924301996</v>
      </c>
      <c r="R1198" s="336"/>
      <c r="S1198" s="336"/>
    </row>
    <row r="1199" spans="1:19" s="263" customFormat="1" x14ac:dyDescent="0.25">
      <c r="A1199" s="254" t="s">
        <v>3011</v>
      </c>
      <c r="B1199" s="255"/>
      <c r="C1199" s="256" t="s">
        <v>1046</v>
      </c>
      <c r="D1199" s="257">
        <v>51.796055000000003</v>
      </c>
      <c r="E1199" s="257">
        <v>-0.65454199999999996</v>
      </c>
      <c r="F1199" s="459">
        <v>1</v>
      </c>
      <c r="G1199" s="459">
        <v>1</v>
      </c>
      <c r="H1199" s="258">
        <v>35.299999999999997</v>
      </c>
      <c r="I1199" s="259">
        <f>SUM(H1199/'Search &amp; Variables'!$E$30)</f>
        <v>0.78444444444444439</v>
      </c>
      <c r="J1199" s="259">
        <f t="shared" si="249"/>
        <v>1.5688888888888888</v>
      </c>
      <c r="K1199" s="259">
        <f t="shared" si="250"/>
        <v>0.17432098765432097</v>
      </c>
      <c r="L1199" s="226">
        <f t="shared" si="251"/>
        <v>0</v>
      </c>
      <c r="M1199" s="257"/>
      <c r="N1199" s="226">
        <f>SUM(H1199*'Outside M25 '!$J$30+'Outside M25 '!$J$34+'Postcodes tariff'!L1199)</f>
        <v>84.832289747293444</v>
      </c>
      <c r="O1199" s="226">
        <f>SUM(H1199*'Outside M25 '!$K$30+'Outside M25 '!$K$34+'Postcodes tariff'!L1199)</f>
        <v>92.675646800379866</v>
      </c>
      <c r="P1199" s="226">
        <f>SUM(H1199*'Outside M25 '!$L$30+'Outside M25 '!$L$34+'Postcodes tariff'!L1199)</f>
        <v>101.83548009717001</v>
      </c>
      <c r="Q1199" s="261">
        <f>SUM(H1199*'Outside M25 '!$M$30+'Outside M25 '!$M$34+'Postcodes tariff'!L1199)</f>
        <v>109.50123498062679</v>
      </c>
      <c r="R1199" s="336"/>
      <c r="S1199" s="336"/>
    </row>
    <row r="1200" spans="1:19" s="263" customFormat="1" x14ac:dyDescent="0.25">
      <c r="A1200" s="254" t="s">
        <v>3011</v>
      </c>
      <c r="B1200" s="255" t="s">
        <v>3640</v>
      </c>
      <c r="C1200" s="256" t="s">
        <v>1047</v>
      </c>
      <c r="D1200" s="257">
        <v>51.717252000000002</v>
      </c>
      <c r="E1200" s="257">
        <v>-0.83494299999999999</v>
      </c>
      <c r="F1200" s="459">
        <v>1</v>
      </c>
      <c r="G1200" s="459">
        <v>1</v>
      </c>
      <c r="H1200" s="258">
        <v>29.4</v>
      </c>
      <c r="I1200" s="259">
        <f>SUM(H1200/'Search &amp; Variables'!$E$30)</f>
        <v>0.65333333333333332</v>
      </c>
      <c r="J1200" s="259">
        <f t="shared" si="249"/>
        <v>1.3066666666666666</v>
      </c>
      <c r="K1200" s="259">
        <f t="shared" si="250"/>
        <v>0.14518518518518519</v>
      </c>
      <c r="L1200" s="226">
        <f t="shared" si="251"/>
        <v>0</v>
      </c>
      <c r="M1200" s="257"/>
      <c r="N1200" s="226">
        <f>SUM(H1200*'Outside M25 '!$J$30+'Outside M25 '!$J$34+'Postcodes tariff'!L1200)</f>
        <v>75.563888414957262</v>
      </c>
      <c r="O1200" s="226">
        <f>SUM(H1200*'Outside M25 '!$K$30+'Outside M25 '!$K$34+'Postcodes tariff'!L1200)</f>
        <v>82.403609324216518</v>
      </c>
      <c r="P1200" s="226">
        <f>SUM(H1200*'Outside M25 '!$L$30+'Outside M25 '!$L$34+'Postcodes tariff'!L1200)</f>
        <v>90.466029014586894</v>
      </c>
      <c r="Q1200" s="261">
        <f>SUM(H1200*'Outside M25 '!$M$30+'Outside M25 '!$M$34+'Postcodes tariff'!L1200)</f>
        <v>97.105673364957269</v>
      </c>
      <c r="R1200" s="336"/>
      <c r="S1200" s="336"/>
    </row>
    <row r="1201" spans="1:19" s="263" customFormat="1" x14ac:dyDescent="0.25">
      <c r="A1201" s="254" t="s">
        <v>3011</v>
      </c>
      <c r="B1201" s="255"/>
      <c r="C1201" s="256" t="s">
        <v>1048</v>
      </c>
      <c r="D1201" s="257">
        <v>51.723967000000002</v>
      </c>
      <c r="E1201" s="257">
        <v>-0.48408299999999999</v>
      </c>
      <c r="F1201" s="459">
        <v>1</v>
      </c>
      <c r="G1201" s="459">
        <v>1</v>
      </c>
      <c r="H1201" s="258">
        <v>23.8</v>
      </c>
      <c r="I1201" s="259">
        <f>SUM(H1201/'Search &amp; Variables'!$E$30)</f>
        <v>0.52888888888888885</v>
      </c>
      <c r="J1201" s="259">
        <f t="shared" si="249"/>
        <v>1.0577777777777777</v>
      </c>
      <c r="K1201" s="259">
        <f t="shared" si="250"/>
        <v>0.11753086419753085</v>
      </c>
      <c r="L1201" s="226">
        <f t="shared" si="251"/>
        <v>0</v>
      </c>
      <c r="M1201" s="257"/>
      <c r="N1201" s="226">
        <f>SUM(H1201*'Outside M25 '!$J$30+'Outside M25 '!$J$34+'Postcodes tariff'!L1201)</f>
        <v>66.76676172663818</v>
      </c>
      <c r="O1201" s="226">
        <f>SUM(H1201*'Outside M25 '!$K$30+'Outside M25 '!$K$34+'Postcodes tariff'!L1201)</f>
        <v>72.65387883836658</v>
      </c>
      <c r="P1201" s="226">
        <f>SUM(H1201*'Outside M25 '!$L$30+'Outside M25 '!$L$34+'Postcodes tariff'!L1201)</f>
        <v>79.67468561416905</v>
      </c>
      <c r="Q1201" s="261">
        <f>SUM(H1201*'Outside M25 '!$M$30+'Outside M25 '!$M$34+'Postcodes tariff'!L1201)</f>
        <v>85.340394543304853</v>
      </c>
      <c r="R1201" s="336"/>
      <c r="S1201" s="336"/>
    </row>
    <row r="1202" spans="1:19" s="263" customFormat="1" x14ac:dyDescent="0.25">
      <c r="A1202" s="254" t="s">
        <v>3011</v>
      </c>
      <c r="B1202" s="255"/>
      <c r="C1202" s="256" t="s">
        <v>1049</v>
      </c>
      <c r="D1202" s="257">
        <v>51.787596999999998</v>
      </c>
      <c r="E1202" s="257">
        <v>-0.57142599999999999</v>
      </c>
      <c r="F1202" s="459">
        <v>1</v>
      </c>
      <c r="G1202" s="459">
        <v>1</v>
      </c>
      <c r="H1202" s="258">
        <v>31.1</v>
      </c>
      <c r="I1202" s="259">
        <f>SUM(H1202/'Search &amp; Variables'!$E$30)</f>
        <v>0.69111111111111112</v>
      </c>
      <c r="J1202" s="259">
        <f t="shared" si="249"/>
        <v>1.3822222222222222</v>
      </c>
      <c r="K1202" s="259">
        <f t="shared" si="250"/>
        <v>0.15358024691358024</v>
      </c>
      <c r="L1202" s="226">
        <f t="shared" si="251"/>
        <v>0</v>
      </c>
      <c r="M1202" s="257"/>
      <c r="N1202" s="226">
        <f>SUM(H1202*'Outside M25 '!$J$30+'Outside M25 '!$J$34+'Postcodes tariff'!L1202)</f>
        <v>78.23444473105414</v>
      </c>
      <c r="O1202" s="226">
        <f>SUM(H1202*'Outside M25 '!$K$30+'Outside M25 '!$K$34+'Postcodes tariff'!L1202)</f>
        <v>85.363348935992406</v>
      </c>
      <c r="P1202" s="226">
        <f>SUM(H1202*'Outside M25 '!$L$30+'Outside M25 '!$L$34+'Postcodes tariff'!L1202)</f>
        <v>93.741972546856616</v>
      </c>
      <c r="Q1202" s="261">
        <f>SUM(H1202*'Outside M25 '!$M$30+'Outside M25 '!$M$34+'Postcodes tariff'!L1202)</f>
        <v>100.67727586438748</v>
      </c>
      <c r="R1202" s="336"/>
      <c r="S1202" s="336"/>
    </row>
    <row r="1203" spans="1:19" s="263" customFormat="1" x14ac:dyDescent="0.25">
      <c r="A1203" s="254" t="s">
        <v>3011</v>
      </c>
      <c r="B1203" s="255"/>
      <c r="C1203" s="256" t="s">
        <v>1050</v>
      </c>
      <c r="D1203" s="257">
        <v>51.713562000000003</v>
      </c>
      <c r="E1203" s="257">
        <v>-0.60788500000000001</v>
      </c>
      <c r="F1203" s="459">
        <v>1</v>
      </c>
      <c r="G1203" s="459">
        <v>1</v>
      </c>
      <c r="H1203" s="258">
        <v>24</v>
      </c>
      <c r="I1203" s="259">
        <f>SUM(H1203/'Search &amp; Variables'!$E$30)</f>
        <v>0.53333333333333333</v>
      </c>
      <c r="J1203" s="259">
        <f t="shared" si="249"/>
        <v>1.0666666666666667</v>
      </c>
      <c r="K1203" s="259">
        <f t="shared" si="250"/>
        <v>0.11851851851851852</v>
      </c>
      <c r="L1203" s="226">
        <f t="shared" si="251"/>
        <v>0</v>
      </c>
      <c r="M1203" s="257"/>
      <c r="N1203" s="226">
        <f>SUM(H1203*'Outside M25 '!$J$30+'Outside M25 '!$J$34+'Postcodes tariff'!L1203)</f>
        <v>67.08094482264957</v>
      </c>
      <c r="O1203" s="226">
        <f>SUM(H1203*'Outside M25 '!$K$30+'Outside M25 '!$K$34+'Postcodes tariff'!L1203)</f>
        <v>73.002083498575502</v>
      </c>
      <c r="P1203" s="226">
        <f>SUM(H1203*'Outside M25 '!$L$30+'Outside M25 '!$L$34+'Postcodes tariff'!L1203)</f>
        <v>80.060090735612548</v>
      </c>
      <c r="Q1203" s="261">
        <f>SUM(H1203*'Outside M25 '!$M$30+'Outside M25 '!$M$34+'Postcodes tariff'!L1203)</f>
        <v>85.760583072649581</v>
      </c>
      <c r="R1203" s="336"/>
      <c r="S1203" s="336"/>
    </row>
    <row r="1204" spans="1:19" s="263" customFormat="1" x14ac:dyDescent="0.25">
      <c r="A1204" s="254" t="s">
        <v>3011</v>
      </c>
      <c r="B1204" s="255"/>
      <c r="C1204" s="256" t="s">
        <v>1051</v>
      </c>
      <c r="D1204" s="257">
        <v>51.680571</v>
      </c>
      <c r="E1204" s="257">
        <v>-0.60779399999999995</v>
      </c>
      <c r="F1204" s="459">
        <v>1</v>
      </c>
      <c r="G1204" s="459">
        <v>1</v>
      </c>
      <c r="H1204" s="258">
        <v>21</v>
      </c>
      <c r="I1204" s="259">
        <f>SUM(H1204/'Search &amp; Variables'!$E$30)</f>
        <v>0.46666666666666667</v>
      </c>
      <c r="J1204" s="259">
        <f t="shared" si="249"/>
        <v>0.93333333333333335</v>
      </c>
      <c r="K1204" s="259">
        <f t="shared" si="250"/>
        <v>0.1037037037037037</v>
      </c>
      <c r="L1204" s="226">
        <f t="shared" si="251"/>
        <v>0</v>
      </c>
      <c r="M1204" s="257"/>
      <c r="N1204" s="226">
        <f>SUM(H1204*'Outside M25 '!$J$30+'Outside M25 '!$J$34+'Postcodes tariff'!L1204)</f>
        <v>62.368198382478639</v>
      </c>
      <c r="O1204" s="226">
        <f>SUM(H1204*'Outside M25 '!$K$30+'Outside M25 '!$K$34+'Postcodes tariff'!L1204)</f>
        <v>67.779013595441597</v>
      </c>
      <c r="P1204" s="226">
        <f>SUM(H1204*'Outside M25 '!$L$30+'Outside M25 '!$L$34+'Postcodes tariff'!L1204)</f>
        <v>74.279013913960128</v>
      </c>
      <c r="Q1204" s="261">
        <f>SUM(H1204*'Outside M25 '!$M$30+'Outside M25 '!$M$34+'Postcodes tariff'!L1204)</f>
        <v>79.457755132478638</v>
      </c>
      <c r="R1204" s="336"/>
      <c r="S1204" s="336"/>
    </row>
    <row r="1205" spans="1:19" s="263" customFormat="1" x14ac:dyDescent="0.25">
      <c r="A1205" s="254" t="s">
        <v>3011</v>
      </c>
      <c r="B1205" s="255"/>
      <c r="C1205" s="256" t="s">
        <v>1052</v>
      </c>
      <c r="D1205" s="257">
        <v>51.660581000000001</v>
      </c>
      <c r="E1205" s="257">
        <v>-0.61865499999999995</v>
      </c>
      <c r="F1205" s="459">
        <v>1</v>
      </c>
      <c r="G1205" s="459">
        <v>1</v>
      </c>
      <c r="H1205" s="258">
        <v>20.399999999999999</v>
      </c>
      <c r="I1205" s="259">
        <f>SUM(H1205/'Search &amp; Variables'!$E$30)</f>
        <v>0.45333333333333331</v>
      </c>
      <c r="J1205" s="259">
        <f t="shared" si="249"/>
        <v>0.90666666666666662</v>
      </c>
      <c r="K1205" s="259">
        <f t="shared" si="250"/>
        <v>0.10074074074074074</v>
      </c>
      <c r="L1205" s="226">
        <f t="shared" si="251"/>
        <v>0</v>
      </c>
      <c r="M1205" s="257"/>
      <c r="N1205" s="226">
        <f>SUM(H1205*'Outside M25 '!$J$30+'Outside M25 '!$J$34+'Postcodes tariff'!L1205)</f>
        <v>61.425649094444452</v>
      </c>
      <c r="O1205" s="226">
        <f>SUM(H1205*'Outside M25 '!$K$30+'Outside M25 '!$K$34+'Postcodes tariff'!L1205)</f>
        <v>66.734399614814819</v>
      </c>
      <c r="P1205" s="226">
        <f>SUM(H1205*'Outside M25 '!$L$30+'Outside M25 '!$L$34+'Postcodes tariff'!L1205)</f>
        <v>73.122798549629636</v>
      </c>
      <c r="Q1205" s="261">
        <f>SUM(H1205*'Outside M25 '!$M$30+'Outside M25 '!$M$34+'Postcodes tariff'!L1205)</f>
        <v>78.197189544444456</v>
      </c>
      <c r="R1205" s="336"/>
      <c r="S1205" s="336"/>
    </row>
    <row r="1206" spans="1:19" s="263" customFormat="1" x14ac:dyDescent="0.25">
      <c r="A1206" s="254" t="s">
        <v>3011</v>
      </c>
      <c r="B1206" s="255"/>
      <c r="C1206" s="256" t="s">
        <v>1053</v>
      </c>
      <c r="D1206" s="257">
        <v>51.645743000000003</v>
      </c>
      <c r="E1206" s="257">
        <v>-0.57146699999999995</v>
      </c>
      <c r="F1206" s="459">
        <v>1</v>
      </c>
      <c r="G1206" s="459">
        <v>1</v>
      </c>
      <c r="H1206" s="258">
        <v>18</v>
      </c>
      <c r="I1206" s="259">
        <f>SUM(H1206/'Search &amp; Variables'!$E$30)</f>
        <v>0.4</v>
      </c>
      <c r="J1206" s="259">
        <f t="shared" si="249"/>
        <v>0.8</v>
      </c>
      <c r="K1206" s="259">
        <f t="shared" si="250"/>
        <v>8.8888888888888892E-2</v>
      </c>
      <c r="L1206" s="226">
        <f t="shared" si="251"/>
        <v>0</v>
      </c>
      <c r="M1206" s="257"/>
      <c r="N1206" s="226">
        <f>SUM(H1206*'Outside M25 '!$J$30+'Outside M25 '!$J$34+'Postcodes tariff'!L1206)</f>
        <v>57.655451942307693</v>
      </c>
      <c r="O1206" s="226">
        <f>SUM(H1206*'Outside M25 '!$K$30+'Outside M25 '!$K$34+'Postcodes tariff'!L1206)</f>
        <v>62.555943692307693</v>
      </c>
      <c r="P1206" s="226">
        <f>SUM(H1206*'Outside M25 '!$L$30+'Outside M25 '!$L$34+'Postcodes tariff'!L1206)</f>
        <v>68.497937092307694</v>
      </c>
      <c r="Q1206" s="261">
        <f>SUM(H1206*'Outside M25 '!$M$30+'Outside M25 '!$M$34+'Postcodes tariff'!L1206)</f>
        <v>73.154927192307696</v>
      </c>
      <c r="R1206" s="336"/>
      <c r="S1206" s="336"/>
    </row>
    <row r="1207" spans="1:19" s="263" customFormat="1" x14ac:dyDescent="0.25">
      <c r="A1207" s="254" t="s">
        <v>3011</v>
      </c>
      <c r="B1207" s="255"/>
      <c r="C1207" s="256" t="s">
        <v>1054</v>
      </c>
      <c r="D1207" s="256">
        <v>51.606588000000002</v>
      </c>
      <c r="E1207" s="256">
        <v>-0.63152200000000003</v>
      </c>
      <c r="F1207" s="460">
        <v>1</v>
      </c>
      <c r="G1207" s="460">
        <v>1</v>
      </c>
      <c r="H1207" s="264">
        <v>15.4</v>
      </c>
      <c r="I1207" s="265">
        <f>SUM(H1207/'Search &amp; Variables'!$E$30)</f>
        <v>0.34222222222222221</v>
      </c>
      <c r="J1207" s="265">
        <f t="shared" si="249"/>
        <v>0.68444444444444441</v>
      </c>
      <c r="K1207" s="265">
        <f t="shared" si="250"/>
        <v>7.6049382716049385E-2</v>
      </c>
      <c r="L1207" s="266">
        <f t="shared" si="251"/>
        <v>0</v>
      </c>
      <c r="M1207" s="256"/>
      <c r="N1207" s="266">
        <f>SUM(H1207*'Outside M25 '!$J$30+'Outside M25 '!$J$34+'Postcodes tariff'!L1207)</f>
        <v>53.571071694159549</v>
      </c>
      <c r="O1207" s="266">
        <f>SUM(H1207*'Outside M25 '!$K$30+'Outside M25 '!$K$34+'Postcodes tariff'!L1207)</f>
        <v>58.029283109591645</v>
      </c>
      <c r="P1207" s="266">
        <f>SUM(H1207*'Outside M25 '!$L$30+'Outside M25 '!$L$34+'Postcodes tariff'!L1207)</f>
        <v>63.48767051354227</v>
      </c>
      <c r="Q1207" s="268">
        <f>SUM(H1207*'Outside M25 '!$M$30+'Outside M25 '!$M$34+'Postcodes tariff'!L1207)</f>
        <v>67.692476310826208</v>
      </c>
      <c r="R1207" s="336"/>
      <c r="S1207" s="336"/>
    </row>
    <row r="1208" spans="1:19" s="263" customFormat="1" x14ac:dyDescent="0.25">
      <c r="A1208" s="254"/>
      <c r="B1208" s="255"/>
      <c r="C1208" s="256"/>
      <c r="D1208" s="256"/>
      <c r="E1208" s="256"/>
      <c r="F1208" s="460"/>
      <c r="G1208" s="460"/>
      <c r="H1208" s="264"/>
      <c r="I1208" s="265"/>
      <c r="J1208" s="265"/>
      <c r="K1208" s="265"/>
      <c r="L1208" s="266"/>
      <c r="M1208" s="256"/>
      <c r="N1208" s="374"/>
      <c r="O1208" s="374"/>
      <c r="P1208" s="374"/>
      <c r="Q1208" s="375"/>
      <c r="R1208" s="336"/>
      <c r="S1208" s="336"/>
    </row>
    <row r="1209" spans="1:19" s="243" customFormat="1" ht="16.5" thickBot="1" x14ac:dyDescent="0.3">
      <c r="A1209" s="269" t="s">
        <v>3012</v>
      </c>
      <c r="B1209" s="270"/>
      <c r="C1209" s="270"/>
      <c r="D1209" s="270"/>
      <c r="E1209" s="270"/>
      <c r="F1209" s="461"/>
      <c r="G1209" s="461"/>
      <c r="H1209" s="271">
        <f>AVERAGE(H1184:H1208)</f>
        <v>28.004166666666663</v>
      </c>
      <c r="I1209" s="271">
        <f>AVERAGE(I1184:I1208)</f>
        <v>0.62231481481481477</v>
      </c>
      <c r="J1209" s="271">
        <f>AVERAGE(J1184:J1208)</f>
        <v>1.2446296296296295</v>
      </c>
      <c r="K1209" s="271">
        <f>AVERAGE(K1184:K1208)</f>
        <v>0.13829218106995886</v>
      </c>
      <c r="L1209" s="272"/>
      <c r="M1209" s="270"/>
      <c r="N1209" s="274">
        <f>AVERAGE(N1184:N1208)</f>
        <v>73.371152224044394</v>
      </c>
      <c r="O1209" s="274">
        <f>AVERAGE(O1184:O1208)</f>
        <v>79.973430966508388</v>
      </c>
      <c r="P1209" s="274">
        <f>AVERAGE(P1184:P1208)</f>
        <v>87.776222437845831</v>
      </c>
      <c r="Q1209" s="275">
        <f>AVERAGE(Q1184:Q1208)</f>
        <v>94.17310758723886</v>
      </c>
      <c r="R1209" s="330"/>
      <c r="S1209" s="330"/>
    </row>
    <row r="1210" spans="1:19" s="263" customFormat="1" ht="16.5" thickBot="1" x14ac:dyDescent="0.3">
      <c r="F1210" s="462"/>
      <c r="G1210" s="462"/>
      <c r="H1210" s="276"/>
      <c r="I1210" s="277"/>
      <c r="J1210" s="277"/>
      <c r="K1210" s="277"/>
      <c r="L1210" s="262"/>
      <c r="N1210" s="225"/>
      <c r="O1210" s="225"/>
      <c r="P1210" s="225"/>
      <c r="Q1210" s="225"/>
      <c r="R1210" s="336"/>
      <c r="S1210" s="336"/>
    </row>
    <row r="1211" spans="1:19" s="263" customFormat="1" x14ac:dyDescent="0.25">
      <c r="A1211" s="246" t="s">
        <v>3013</v>
      </c>
      <c r="B1211" s="247"/>
      <c r="C1211" s="247" t="s">
        <v>1055</v>
      </c>
      <c r="D1211" s="247">
        <v>52.065747999999999</v>
      </c>
      <c r="E1211" s="247">
        <v>-2.6284510000000001</v>
      </c>
      <c r="F1211" s="458">
        <v>1</v>
      </c>
      <c r="G1211" s="458">
        <v>1</v>
      </c>
      <c r="H1211" s="248">
        <v>145.1</v>
      </c>
      <c r="I1211" s="249">
        <f>SUM(H1211/'Search &amp; Variables'!$E$30)</f>
        <v>3.2244444444444444</v>
      </c>
      <c r="J1211" s="249">
        <f t="shared" ref="J1211:J1212" si="252">SUM(I1211*2)</f>
        <v>6.4488888888888889</v>
      </c>
      <c r="K1211" s="249">
        <f t="shared" ref="K1211:K1212" si="253">SUM(J1211/9)</f>
        <v>0.71654320987654319</v>
      </c>
      <c r="L1211" s="252">
        <f t="shared" ref="L1211:L1212" si="254">IF(J1211 &gt; 14,120,0)</f>
        <v>0</v>
      </c>
      <c r="M1211" s="247"/>
      <c r="N1211" s="252">
        <f>SUM(H1211*'Outside M25 '!$J$30+'Outside M25 '!$J$34+'Postcodes tariff'!L1211)</f>
        <v>257.31880945754983</v>
      </c>
      <c r="O1211" s="252">
        <f>SUM(H1211*'Outside M25 '!$K$30+'Outside M25 '!$K$34+'Postcodes tariff'!L1211)</f>
        <v>283.84000525508071</v>
      </c>
      <c r="P1211" s="252">
        <f>SUM(H1211*'Outside M25 '!$L$30+'Outside M25 '!$L$34+'Postcodes tariff'!L1211)</f>
        <v>313.42289176964863</v>
      </c>
      <c r="Q1211" s="253">
        <f>SUM(H1211*'Outside M25 '!$M$30+'Outside M25 '!$M$34+'Postcodes tariff'!L1211)</f>
        <v>340.18473759088317</v>
      </c>
      <c r="R1211" s="336"/>
      <c r="S1211" s="336"/>
    </row>
    <row r="1212" spans="1:19" s="263" customFormat="1" x14ac:dyDescent="0.25">
      <c r="A1212" s="254" t="s">
        <v>3015</v>
      </c>
      <c r="B1212" s="255"/>
      <c r="C1212" s="256" t="s">
        <v>1056</v>
      </c>
      <c r="D1212" s="257">
        <v>51.987915999999998</v>
      </c>
      <c r="E1212" s="257">
        <v>-2.8300649999999998</v>
      </c>
      <c r="F1212" s="459">
        <v>1</v>
      </c>
      <c r="G1212" s="459">
        <v>1</v>
      </c>
      <c r="H1212" s="258">
        <v>156.1</v>
      </c>
      <c r="I1212" s="259">
        <f>SUM(H1212/'Search &amp; Variables'!$E$30)</f>
        <v>3.4688888888888889</v>
      </c>
      <c r="J1212" s="259">
        <f t="shared" si="252"/>
        <v>6.9377777777777778</v>
      </c>
      <c r="K1212" s="259">
        <f t="shared" si="253"/>
        <v>0.77086419753086421</v>
      </c>
      <c r="L1212" s="226">
        <f t="shared" si="254"/>
        <v>0</v>
      </c>
      <c r="M1212" s="257"/>
      <c r="N1212" s="226">
        <f>SUM(H1212*'Outside M25 '!$J$30+'Outside M25 '!$J$34+'Postcodes tariff'!L1212)</f>
        <v>274.59887973817661</v>
      </c>
      <c r="O1212" s="226">
        <f>SUM(H1212*'Outside M25 '!$K$30+'Outside M25 '!$K$34+'Postcodes tariff'!L1212)</f>
        <v>302.99126156657172</v>
      </c>
      <c r="P1212" s="226">
        <f>SUM(H1212*'Outside M25 '!$L$30+'Outside M25 '!$L$34+'Postcodes tariff'!L1212)</f>
        <v>334.62017344904086</v>
      </c>
      <c r="Q1212" s="261">
        <f>SUM(H1212*'Outside M25 '!$M$30+'Outside M25 '!$M$34+'Postcodes tariff'!L1212)</f>
        <v>363.29510670484331</v>
      </c>
      <c r="R1212" s="336"/>
      <c r="S1212" s="336"/>
    </row>
    <row r="1213" spans="1:19" s="263" customFormat="1" x14ac:dyDescent="0.25">
      <c r="A1213" s="254" t="s">
        <v>3013</v>
      </c>
      <c r="B1213" s="255"/>
      <c r="C1213" s="256" t="s">
        <v>1057</v>
      </c>
      <c r="D1213" s="257">
        <v>52.098264</v>
      </c>
      <c r="E1213" s="257">
        <v>-2.9818950000000002</v>
      </c>
      <c r="F1213" s="459">
        <v>1</v>
      </c>
      <c r="G1213" s="459">
        <v>1</v>
      </c>
      <c r="H1213" s="258">
        <v>145.4</v>
      </c>
      <c r="I1213" s="259">
        <f>SUM(H1213/'Search &amp; Variables'!$E$30)</f>
        <v>3.2311111111111113</v>
      </c>
      <c r="J1213" s="259">
        <f t="shared" ref="J1213:J1219" si="255">SUM(I1213*2)</f>
        <v>6.4622222222222225</v>
      </c>
      <c r="K1213" s="259">
        <f t="shared" ref="K1213:K1219" si="256">SUM(J1213/9)</f>
        <v>0.71802469135802471</v>
      </c>
      <c r="L1213" s="226">
        <f t="shared" ref="L1213:L1219" si="257">IF(J1213 &gt; 14,120,0)</f>
        <v>0</v>
      </c>
      <c r="M1213" s="257"/>
      <c r="N1213" s="226">
        <f>SUM(H1213*'Outside M25 '!$J$30+'Outside M25 '!$J$34+'Postcodes tariff'!L1213)</f>
        <v>257.79008410156695</v>
      </c>
      <c r="O1213" s="226">
        <f>SUM(H1213*'Outside M25 '!$K$30+'Outside M25 '!$K$34+'Postcodes tariff'!L1213)</f>
        <v>284.36231224539409</v>
      </c>
      <c r="P1213" s="226">
        <f>SUM(H1213*'Outside M25 '!$L$30+'Outside M25 '!$L$34+'Postcodes tariff'!L1213)</f>
        <v>314.00099945181387</v>
      </c>
      <c r="Q1213" s="261">
        <f>SUM(H1213*'Outside M25 '!$M$30+'Outside M25 '!$M$34+'Postcodes tariff'!L1213)</f>
        <v>340.81502038490032</v>
      </c>
      <c r="R1213" s="336"/>
      <c r="S1213" s="336"/>
    </row>
    <row r="1214" spans="1:19" s="263" customFormat="1" x14ac:dyDescent="0.25">
      <c r="A1214" s="254" t="s">
        <v>3013</v>
      </c>
      <c r="B1214" s="255"/>
      <c r="C1214" s="256" t="s">
        <v>1058</v>
      </c>
      <c r="D1214" s="257">
        <v>52.116407000000002</v>
      </c>
      <c r="E1214" s="257">
        <v>-2.8229519999999999</v>
      </c>
      <c r="F1214" s="459">
        <v>1</v>
      </c>
      <c r="G1214" s="459">
        <v>1</v>
      </c>
      <c r="H1214" s="258">
        <v>137.9</v>
      </c>
      <c r="I1214" s="259">
        <f>SUM(H1214/'Search &amp; Variables'!$E$30)</f>
        <v>3.0644444444444447</v>
      </c>
      <c r="J1214" s="259">
        <f t="shared" si="255"/>
        <v>6.1288888888888895</v>
      </c>
      <c r="K1214" s="259">
        <f t="shared" si="256"/>
        <v>0.68098765432098773</v>
      </c>
      <c r="L1214" s="226">
        <f t="shared" si="257"/>
        <v>0</v>
      </c>
      <c r="M1214" s="257"/>
      <c r="N1214" s="226">
        <f>SUM(H1214*'Outside M25 '!$J$30+'Outside M25 '!$J$34+'Postcodes tariff'!L1214)</f>
        <v>246.00821800113962</v>
      </c>
      <c r="O1214" s="226">
        <f>SUM(H1214*'Outside M25 '!$K$30+'Outside M25 '!$K$34+'Postcodes tariff'!L1214)</f>
        <v>271.30463748755938</v>
      </c>
      <c r="P1214" s="226">
        <f>SUM(H1214*'Outside M25 '!$L$30+'Outside M25 '!$L$34+'Postcodes tariff'!L1214)</f>
        <v>299.54830739768283</v>
      </c>
      <c r="Q1214" s="261">
        <f>SUM(H1214*'Outside M25 '!$M$30+'Outside M25 '!$M$34+'Postcodes tariff'!L1214)</f>
        <v>325.05795053447298</v>
      </c>
      <c r="R1214" s="336"/>
      <c r="S1214" s="336"/>
    </row>
    <row r="1215" spans="1:19" s="263" customFormat="1" x14ac:dyDescent="0.25">
      <c r="A1215" s="254" t="s">
        <v>3013</v>
      </c>
      <c r="B1215" s="255"/>
      <c r="C1215" s="256" t="s">
        <v>1059</v>
      </c>
      <c r="D1215" s="257">
        <v>52.183166</v>
      </c>
      <c r="E1215" s="257">
        <v>-3.0660280000000002</v>
      </c>
      <c r="F1215" s="459">
        <v>1</v>
      </c>
      <c r="G1215" s="459">
        <v>1</v>
      </c>
      <c r="H1215" s="258">
        <v>167.1</v>
      </c>
      <c r="I1215" s="259">
        <f>SUM(H1215/'Search &amp; Variables'!$E$30)</f>
        <v>3.7133333333333334</v>
      </c>
      <c r="J1215" s="259">
        <f t="shared" si="255"/>
        <v>7.4266666666666667</v>
      </c>
      <c r="K1215" s="259">
        <f t="shared" si="256"/>
        <v>0.82518518518518524</v>
      </c>
      <c r="L1215" s="226">
        <f t="shared" si="257"/>
        <v>0</v>
      </c>
      <c r="M1215" s="257"/>
      <c r="N1215" s="226">
        <f>SUM(H1215*'Outside M25 '!$J$30+'Outside M25 '!$J$34+'Postcodes tariff'!L1215)</f>
        <v>291.87895001880338</v>
      </c>
      <c r="O1215" s="226">
        <f>SUM(H1215*'Outside M25 '!$K$30+'Outside M25 '!$K$34+'Postcodes tariff'!L1215)</f>
        <v>322.14251787806268</v>
      </c>
      <c r="P1215" s="226">
        <f>SUM(H1215*'Outside M25 '!$L$30+'Outside M25 '!$L$34+'Postcodes tariff'!L1215)</f>
        <v>355.81745512843304</v>
      </c>
      <c r="Q1215" s="261">
        <f>SUM(H1215*'Outside M25 '!$M$30+'Outside M25 '!$M$34+'Postcodes tariff'!L1215)</f>
        <v>386.40547581880344</v>
      </c>
      <c r="R1215" s="336"/>
      <c r="S1215" s="336"/>
    </row>
    <row r="1216" spans="1:19" s="263" customFormat="1" x14ac:dyDescent="0.25">
      <c r="A1216" s="254" t="s">
        <v>3013</v>
      </c>
      <c r="B1216" s="255"/>
      <c r="C1216" s="256" t="s">
        <v>1060</v>
      </c>
      <c r="D1216" s="257">
        <v>52.243214999999999</v>
      </c>
      <c r="E1216" s="257">
        <v>-2.77176</v>
      </c>
      <c r="F1216" s="459">
        <v>1</v>
      </c>
      <c r="G1216" s="459">
        <v>1</v>
      </c>
      <c r="H1216" s="258">
        <v>152.1</v>
      </c>
      <c r="I1216" s="259">
        <f>SUM(H1216/'Search &amp; Variables'!$E$30)</f>
        <v>3.38</v>
      </c>
      <c r="J1216" s="259">
        <f t="shared" si="255"/>
        <v>6.76</v>
      </c>
      <c r="K1216" s="259">
        <f t="shared" si="256"/>
        <v>0.75111111111111106</v>
      </c>
      <c r="L1216" s="226">
        <f t="shared" si="257"/>
        <v>0</v>
      </c>
      <c r="M1216" s="257"/>
      <c r="N1216" s="226">
        <f>SUM(H1216*'Outside M25 '!$J$30+'Outside M25 '!$J$34+'Postcodes tariff'!L1216)</f>
        <v>268.31521781794868</v>
      </c>
      <c r="O1216" s="226">
        <f>SUM(H1216*'Outside M25 '!$K$30+'Outside M25 '!$K$34+'Postcodes tariff'!L1216)</f>
        <v>296.02716836239318</v>
      </c>
      <c r="P1216" s="226">
        <f>SUM(H1216*'Outside M25 '!$L$30+'Outside M25 '!$L$34+'Postcodes tariff'!L1216)</f>
        <v>326.91207102017097</v>
      </c>
      <c r="Q1216" s="261">
        <f>SUM(H1216*'Outside M25 '!$M$30+'Outside M25 '!$M$34+'Postcodes tariff'!L1216)</f>
        <v>354.89133611794875</v>
      </c>
      <c r="R1216" s="336"/>
      <c r="S1216" s="336"/>
    </row>
    <row r="1217" spans="1:19" s="263" customFormat="1" x14ac:dyDescent="0.25">
      <c r="A1217" s="254" t="s">
        <v>3013</v>
      </c>
      <c r="B1217" s="255"/>
      <c r="C1217" s="256" t="s">
        <v>1061</v>
      </c>
      <c r="D1217" s="257">
        <v>52.185816000000003</v>
      </c>
      <c r="E1217" s="257">
        <v>-2.5393780000000001</v>
      </c>
      <c r="F1217" s="459">
        <v>1</v>
      </c>
      <c r="G1217" s="459">
        <v>1</v>
      </c>
      <c r="H1217" s="258">
        <v>138.69999999999999</v>
      </c>
      <c r="I1217" s="259">
        <f>SUM(H1217/'Search &amp; Variables'!$E$30)</f>
        <v>3.0822222222222218</v>
      </c>
      <c r="J1217" s="259">
        <f t="shared" si="255"/>
        <v>6.1644444444444435</v>
      </c>
      <c r="K1217" s="259">
        <f t="shared" si="256"/>
        <v>0.68493827160493814</v>
      </c>
      <c r="L1217" s="226">
        <f t="shared" si="257"/>
        <v>0</v>
      </c>
      <c r="M1217" s="257"/>
      <c r="N1217" s="226">
        <f>SUM(H1217*'Outside M25 '!$J$30+'Outside M25 '!$J$34+'Postcodes tariff'!L1217)</f>
        <v>247.26495038518516</v>
      </c>
      <c r="O1217" s="226">
        <f>SUM(H1217*'Outside M25 '!$K$30+'Outside M25 '!$K$34+'Postcodes tariff'!L1217)</f>
        <v>272.69745612839506</v>
      </c>
      <c r="P1217" s="226">
        <f>SUM(H1217*'Outside M25 '!$L$30+'Outside M25 '!$L$34+'Postcodes tariff'!L1217)</f>
        <v>301.08992788345677</v>
      </c>
      <c r="Q1217" s="261">
        <f>SUM(H1217*'Outside M25 '!$M$30+'Outside M25 '!$M$34+'Postcodes tariff'!L1217)</f>
        <v>326.73870465185183</v>
      </c>
      <c r="R1217" s="336"/>
      <c r="S1217" s="336"/>
    </row>
    <row r="1218" spans="1:19" s="263" customFormat="1" x14ac:dyDescent="0.25">
      <c r="A1218" s="254" t="s">
        <v>3013</v>
      </c>
      <c r="B1218" s="255" t="s">
        <v>3460</v>
      </c>
      <c r="C1218" s="256" t="s">
        <v>1062</v>
      </c>
      <c r="D1218" s="257">
        <v>52.048395999999997</v>
      </c>
      <c r="E1218" s="257">
        <v>-2.4519340000000001</v>
      </c>
      <c r="F1218" s="459">
        <v>1</v>
      </c>
      <c r="G1218" s="459">
        <v>1</v>
      </c>
      <c r="H1218" s="258">
        <v>119.3</v>
      </c>
      <c r="I1218" s="259">
        <f>SUM(H1218/'Search &amp; Variables'!$E$30)</f>
        <v>2.6511111111111112</v>
      </c>
      <c r="J1218" s="259">
        <f t="shared" si="255"/>
        <v>5.3022222222222224</v>
      </c>
      <c r="K1218" s="259">
        <f t="shared" si="256"/>
        <v>0.58913580246913577</v>
      </c>
      <c r="L1218" s="226">
        <f t="shared" si="257"/>
        <v>0</v>
      </c>
      <c r="M1218" s="257"/>
      <c r="N1218" s="226">
        <f>SUM(H1218*'Outside M25 '!$J$30+'Outside M25 '!$J$34+'Postcodes tariff'!L1218)</f>
        <v>216.78919007207978</v>
      </c>
      <c r="O1218" s="226">
        <f>SUM(H1218*'Outside M25 '!$K$30+'Outside M25 '!$K$34+'Postcodes tariff'!L1218)</f>
        <v>238.92160408812913</v>
      </c>
      <c r="P1218" s="226">
        <f>SUM(H1218*'Outside M25 '!$L$30+'Outside M25 '!$L$34+'Postcodes tariff'!L1218)</f>
        <v>263.70563110343784</v>
      </c>
      <c r="Q1218" s="261">
        <f>SUM(H1218*'Outside M25 '!$M$30+'Outside M25 '!$M$34+'Postcodes tariff'!L1218)</f>
        <v>285.98041730541314</v>
      </c>
      <c r="R1218" s="336"/>
      <c r="S1218" s="336"/>
    </row>
    <row r="1219" spans="1:19" s="263" customFormat="1" x14ac:dyDescent="0.25">
      <c r="A1219" s="254" t="s">
        <v>3013</v>
      </c>
      <c r="B1219" s="255"/>
      <c r="C1219" s="256" t="s">
        <v>1063</v>
      </c>
      <c r="D1219" s="256">
        <v>51.908000000000001</v>
      </c>
      <c r="E1219" s="256">
        <v>-2.5819999999999999</v>
      </c>
      <c r="F1219" s="460">
        <v>1</v>
      </c>
      <c r="G1219" s="460">
        <v>1</v>
      </c>
      <c r="H1219" s="264">
        <v>117.5</v>
      </c>
      <c r="I1219" s="265">
        <f>SUM(H1219/'Search &amp; Variables'!$E$30)</f>
        <v>2.6111111111111112</v>
      </c>
      <c r="J1219" s="265">
        <f t="shared" si="255"/>
        <v>5.2222222222222223</v>
      </c>
      <c r="K1219" s="265">
        <f t="shared" si="256"/>
        <v>0.58024691358024694</v>
      </c>
      <c r="L1219" s="266">
        <f t="shared" si="257"/>
        <v>0</v>
      </c>
      <c r="M1219" s="256"/>
      <c r="N1219" s="266">
        <f>SUM(H1219*'Outside M25 '!$J$30+'Outside M25 '!$J$34+'Postcodes tariff'!L1219)</f>
        <v>213.9615422079772</v>
      </c>
      <c r="O1219" s="266">
        <f>SUM(H1219*'Outside M25 '!$K$30+'Outside M25 '!$K$34+'Postcodes tariff'!L1219)</f>
        <v>235.78776214624881</v>
      </c>
      <c r="P1219" s="266">
        <f>SUM(H1219*'Outside M25 '!$L$30+'Outside M25 '!$L$34+'Postcodes tariff'!L1219)</f>
        <v>260.23698501044635</v>
      </c>
      <c r="Q1219" s="268">
        <f>SUM(H1219*'Outside M25 '!$M$30+'Outside M25 '!$M$34+'Postcodes tariff'!L1219)</f>
        <v>282.19872054131059</v>
      </c>
      <c r="R1219" s="336"/>
      <c r="S1219" s="336"/>
    </row>
    <row r="1220" spans="1:19" s="263" customFormat="1" x14ac:dyDescent="0.25">
      <c r="A1220" s="363"/>
      <c r="B1220" s="256"/>
      <c r="C1220" s="256"/>
      <c r="D1220" s="256"/>
      <c r="E1220" s="256"/>
      <c r="F1220" s="460"/>
      <c r="G1220" s="460"/>
      <c r="H1220" s="264"/>
      <c r="I1220" s="265"/>
      <c r="J1220" s="265"/>
      <c r="K1220" s="265"/>
      <c r="L1220" s="266"/>
      <c r="M1220" s="256"/>
      <c r="N1220" s="374"/>
      <c r="O1220" s="374"/>
      <c r="P1220" s="374"/>
      <c r="Q1220" s="375"/>
      <c r="R1220" s="336"/>
      <c r="S1220" s="336"/>
    </row>
    <row r="1221" spans="1:19" s="243" customFormat="1" ht="16.5" thickBot="1" x14ac:dyDescent="0.3">
      <c r="A1221" s="269" t="s">
        <v>3014</v>
      </c>
      <c r="B1221" s="270"/>
      <c r="C1221" s="270"/>
      <c r="D1221" s="270"/>
      <c r="E1221" s="270"/>
      <c r="F1221" s="461"/>
      <c r="G1221" s="461"/>
      <c r="H1221" s="271">
        <f>AVERAGE(H1211:H1220)</f>
        <v>142.13333333333333</v>
      </c>
      <c r="I1221" s="271">
        <f>AVERAGE(I1211:I1220)</f>
        <v>3.1585185185185183</v>
      </c>
      <c r="J1221" s="271">
        <f>AVERAGE(J1211:J1220)</f>
        <v>6.3170370370370366</v>
      </c>
      <c r="K1221" s="271">
        <f>AVERAGE(K1211:K1220)</f>
        <v>0.70189300411522637</v>
      </c>
      <c r="L1221" s="272"/>
      <c r="M1221" s="270"/>
      <c r="N1221" s="274">
        <f>AVERAGE(N1211:N1220)</f>
        <v>252.65842686671417</v>
      </c>
      <c r="O1221" s="274">
        <f>AVERAGE(O1211:O1220)</f>
        <v>278.67496946198168</v>
      </c>
      <c r="P1221" s="274">
        <f>AVERAGE(P1211:P1220)</f>
        <v>307.70604913490348</v>
      </c>
      <c r="Q1221" s="275">
        <f>AVERAGE(Q1211:Q1220)</f>
        <v>333.95194107226979</v>
      </c>
      <c r="R1221" s="330"/>
      <c r="S1221" s="330"/>
    </row>
    <row r="1222" spans="1:19" s="263" customFormat="1" ht="16.5" thickBot="1" x14ac:dyDescent="0.3">
      <c r="F1222" s="462"/>
      <c r="G1222" s="462"/>
      <c r="H1222" s="276"/>
      <c r="I1222" s="277"/>
      <c r="J1222" s="277"/>
      <c r="K1222" s="277"/>
      <c r="L1222" s="262"/>
      <c r="N1222" s="225"/>
      <c r="O1222" s="225"/>
      <c r="P1222" s="225"/>
      <c r="Q1222" s="225"/>
      <c r="R1222" s="336"/>
      <c r="S1222" s="336"/>
    </row>
    <row r="1223" spans="1:19" s="243" customFormat="1" x14ac:dyDescent="0.25">
      <c r="A1223" s="298" t="s">
        <v>3043</v>
      </c>
      <c r="B1223" s="299"/>
      <c r="C1223" s="299" t="s">
        <v>1064</v>
      </c>
      <c r="D1223" s="299">
        <v>58.213000000000001</v>
      </c>
      <c r="E1223" s="299">
        <v>-6.3810000000000002</v>
      </c>
      <c r="F1223" s="466">
        <v>1</v>
      </c>
      <c r="G1223" s="466">
        <v>1</v>
      </c>
      <c r="H1223" s="300"/>
      <c r="I1223" s="301">
        <f t="shared" ref="I1223:I1231" si="258">SUM(H1223/50)</f>
        <v>0</v>
      </c>
      <c r="J1223" s="301">
        <f t="shared" ref="J1223:J1231" si="259">SUM(I1223*2)</f>
        <v>0</v>
      </c>
      <c r="K1223" s="301">
        <f t="shared" ref="K1223:K1231" si="260">SUM(J1223/9)</f>
        <v>0</v>
      </c>
      <c r="L1223" s="302">
        <f t="shared" ref="L1223:L1227" si="261">IF(J1223 &gt; 12,110,0)</f>
        <v>0</v>
      </c>
      <c r="M1223" s="299"/>
      <c r="N1223" s="302" t="s">
        <v>2911</v>
      </c>
      <c r="O1223" s="302" t="s">
        <v>2911</v>
      </c>
      <c r="P1223" s="302" t="s">
        <v>2911</v>
      </c>
      <c r="Q1223" s="303" t="s">
        <v>2911</v>
      </c>
      <c r="R1223" s="330"/>
      <c r="S1223" s="330"/>
    </row>
    <row r="1224" spans="1:19" s="263" customFormat="1" x14ac:dyDescent="0.25">
      <c r="A1224" s="304" t="s">
        <v>3043</v>
      </c>
      <c r="B1224" s="305"/>
      <c r="C1224" s="306" t="s">
        <v>1065</v>
      </c>
      <c r="D1224" s="306">
        <v>58.249000000000002</v>
      </c>
      <c r="E1224" s="306">
        <v>-6.468</v>
      </c>
      <c r="F1224" s="467">
        <v>1</v>
      </c>
      <c r="G1224" s="467">
        <v>1</v>
      </c>
      <c r="H1224" s="307"/>
      <c r="I1224" s="308">
        <f t="shared" si="258"/>
        <v>0</v>
      </c>
      <c r="J1224" s="308">
        <f t="shared" si="259"/>
        <v>0</v>
      </c>
      <c r="K1224" s="308">
        <f t="shared" si="260"/>
        <v>0</v>
      </c>
      <c r="L1224" s="309">
        <f t="shared" si="261"/>
        <v>0</v>
      </c>
      <c r="M1224" s="306"/>
      <c r="N1224" s="309" t="s">
        <v>2911</v>
      </c>
      <c r="O1224" s="309" t="s">
        <v>2911</v>
      </c>
      <c r="P1224" s="309" t="s">
        <v>2911</v>
      </c>
      <c r="Q1224" s="310" t="s">
        <v>2911</v>
      </c>
      <c r="R1224" s="336"/>
      <c r="S1224" s="336"/>
    </row>
    <row r="1225" spans="1:19" s="263" customFormat="1" x14ac:dyDescent="0.25">
      <c r="A1225" s="304" t="s">
        <v>3043</v>
      </c>
      <c r="B1225" s="305"/>
      <c r="C1225" s="306" t="s">
        <v>1066</v>
      </c>
      <c r="D1225" s="306">
        <v>57.878999999999998</v>
      </c>
      <c r="E1225" s="306">
        <v>-6.8529999999999998</v>
      </c>
      <c r="F1225" s="467">
        <v>1</v>
      </c>
      <c r="G1225" s="467">
        <v>1</v>
      </c>
      <c r="H1225" s="307"/>
      <c r="I1225" s="308">
        <f t="shared" si="258"/>
        <v>0</v>
      </c>
      <c r="J1225" s="308">
        <f t="shared" si="259"/>
        <v>0</v>
      </c>
      <c r="K1225" s="308">
        <f t="shared" si="260"/>
        <v>0</v>
      </c>
      <c r="L1225" s="309">
        <f t="shared" si="261"/>
        <v>0</v>
      </c>
      <c r="M1225" s="306"/>
      <c r="N1225" s="309" t="s">
        <v>2911</v>
      </c>
      <c r="O1225" s="309" t="s">
        <v>2911</v>
      </c>
      <c r="P1225" s="309" t="s">
        <v>2911</v>
      </c>
      <c r="Q1225" s="310" t="s">
        <v>2911</v>
      </c>
      <c r="R1225" s="336"/>
      <c r="S1225" s="336"/>
    </row>
    <row r="1226" spans="1:19" s="263" customFormat="1" x14ac:dyDescent="0.25">
      <c r="A1226" s="304" t="s">
        <v>3043</v>
      </c>
      <c r="B1226" s="305"/>
      <c r="C1226" s="306" t="s">
        <v>1067</v>
      </c>
      <c r="D1226" s="306">
        <v>57.87</v>
      </c>
      <c r="E1226" s="306">
        <v>-6.69</v>
      </c>
      <c r="F1226" s="467">
        <v>1</v>
      </c>
      <c r="G1226" s="467">
        <v>1</v>
      </c>
      <c r="H1226" s="307"/>
      <c r="I1226" s="308">
        <f t="shared" si="258"/>
        <v>0</v>
      </c>
      <c r="J1226" s="308">
        <f t="shared" si="259"/>
        <v>0</v>
      </c>
      <c r="K1226" s="308">
        <f t="shared" si="260"/>
        <v>0</v>
      </c>
      <c r="L1226" s="309">
        <f t="shared" si="261"/>
        <v>0</v>
      </c>
      <c r="M1226" s="306"/>
      <c r="N1226" s="309" t="s">
        <v>2911</v>
      </c>
      <c r="O1226" s="309" t="s">
        <v>2911</v>
      </c>
      <c r="P1226" s="309" t="s">
        <v>2911</v>
      </c>
      <c r="Q1226" s="310" t="s">
        <v>2911</v>
      </c>
      <c r="R1226" s="336"/>
      <c r="S1226" s="336"/>
    </row>
    <row r="1227" spans="1:19" s="263" customFormat="1" x14ac:dyDescent="0.25">
      <c r="A1227" s="304" t="s">
        <v>3043</v>
      </c>
      <c r="B1227" s="305"/>
      <c r="C1227" s="306" t="s">
        <v>1068</v>
      </c>
      <c r="D1227" s="306">
        <v>57.8</v>
      </c>
      <c r="E1227" s="306">
        <v>-6.9610000000000003</v>
      </c>
      <c r="F1227" s="467">
        <v>1</v>
      </c>
      <c r="G1227" s="467">
        <v>1</v>
      </c>
      <c r="H1227" s="307"/>
      <c r="I1227" s="308">
        <f t="shared" si="258"/>
        <v>0</v>
      </c>
      <c r="J1227" s="308">
        <f t="shared" si="259"/>
        <v>0</v>
      </c>
      <c r="K1227" s="308">
        <f t="shared" si="260"/>
        <v>0</v>
      </c>
      <c r="L1227" s="309">
        <f t="shared" si="261"/>
        <v>0</v>
      </c>
      <c r="M1227" s="306"/>
      <c r="N1227" s="309" t="s">
        <v>2911</v>
      </c>
      <c r="O1227" s="309" t="s">
        <v>2911</v>
      </c>
      <c r="P1227" s="309" t="s">
        <v>2911</v>
      </c>
      <c r="Q1227" s="310" t="s">
        <v>2911</v>
      </c>
      <c r="R1227" s="336"/>
      <c r="S1227" s="336"/>
    </row>
    <row r="1228" spans="1:19" s="263" customFormat="1" x14ac:dyDescent="0.25">
      <c r="A1228" s="304" t="s">
        <v>3043</v>
      </c>
      <c r="B1228" s="305"/>
      <c r="C1228" s="306" t="s">
        <v>1069</v>
      </c>
      <c r="D1228" s="306">
        <v>57.600999999999999</v>
      </c>
      <c r="E1228" s="306">
        <v>-7.2990000000000004</v>
      </c>
      <c r="F1228" s="467">
        <v>1</v>
      </c>
      <c r="G1228" s="467">
        <v>1</v>
      </c>
      <c r="H1228" s="307"/>
      <c r="I1228" s="308">
        <f t="shared" si="258"/>
        <v>0</v>
      </c>
      <c r="J1228" s="308">
        <f t="shared" si="259"/>
        <v>0</v>
      </c>
      <c r="K1228" s="308">
        <f t="shared" si="260"/>
        <v>0</v>
      </c>
      <c r="L1228" s="309">
        <f t="shared" ref="L1228:L1231" si="262">IF(J1228 &gt; 12,110,0)</f>
        <v>0</v>
      </c>
      <c r="M1228" s="306"/>
      <c r="N1228" s="309" t="s">
        <v>2911</v>
      </c>
      <c r="O1228" s="309" t="s">
        <v>2911</v>
      </c>
      <c r="P1228" s="309" t="s">
        <v>2911</v>
      </c>
      <c r="Q1228" s="310" t="s">
        <v>2911</v>
      </c>
      <c r="R1228" s="336"/>
      <c r="S1228" s="336"/>
    </row>
    <row r="1229" spans="1:19" s="263" customFormat="1" x14ac:dyDescent="0.25">
      <c r="A1229" s="304" t="s">
        <v>3043</v>
      </c>
      <c r="B1229" s="305"/>
      <c r="C1229" s="306" t="s">
        <v>1070</v>
      </c>
      <c r="D1229" s="306">
        <v>57.447000000000003</v>
      </c>
      <c r="E1229" s="306">
        <v>-7.34</v>
      </c>
      <c r="F1229" s="467">
        <v>1</v>
      </c>
      <c r="G1229" s="467">
        <v>1</v>
      </c>
      <c r="H1229" s="307"/>
      <c r="I1229" s="308">
        <f t="shared" si="258"/>
        <v>0</v>
      </c>
      <c r="J1229" s="308">
        <f t="shared" si="259"/>
        <v>0</v>
      </c>
      <c r="K1229" s="308">
        <f t="shared" si="260"/>
        <v>0</v>
      </c>
      <c r="L1229" s="309">
        <f t="shared" si="262"/>
        <v>0</v>
      </c>
      <c r="M1229" s="306"/>
      <c r="N1229" s="309" t="s">
        <v>2911</v>
      </c>
      <c r="O1229" s="309" t="s">
        <v>2911</v>
      </c>
      <c r="P1229" s="309" t="s">
        <v>2911</v>
      </c>
      <c r="Q1229" s="310" t="s">
        <v>2911</v>
      </c>
      <c r="R1229" s="336"/>
      <c r="S1229" s="336"/>
    </row>
    <row r="1230" spans="1:19" s="263" customFormat="1" x14ac:dyDescent="0.25">
      <c r="A1230" s="304" t="s">
        <v>3043</v>
      </c>
      <c r="B1230" s="305"/>
      <c r="C1230" s="306" t="s">
        <v>1071</v>
      </c>
      <c r="D1230" s="306">
        <v>57.232999999999997</v>
      </c>
      <c r="E1230" s="306">
        <v>-7.3460000000000001</v>
      </c>
      <c r="F1230" s="467">
        <v>1</v>
      </c>
      <c r="G1230" s="467">
        <v>1</v>
      </c>
      <c r="H1230" s="307"/>
      <c r="I1230" s="308">
        <f t="shared" si="258"/>
        <v>0</v>
      </c>
      <c r="J1230" s="308">
        <f t="shared" si="259"/>
        <v>0</v>
      </c>
      <c r="K1230" s="308">
        <f t="shared" si="260"/>
        <v>0</v>
      </c>
      <c r="L1230" s="309">
        <f t="shared" si="262"/>
        <v>0</v>
      </c>
      <c r="M1230" s="306"/>
      <c r="N1230" s="309" t="s">
        <v>2911</v>
      </c>
      <c r="O1230" s="309" t="s">
        <v>2911</v>
      </c>
      <c r="P1230" s="309" t="s">
        <v>2911</v>
      </c>
      <c r="Q1230" s="310" t="s">
        <v>2911</v>
      </c>
      <c r="R1230" s="336"/>
      <c r="S1230" s="336"/>
    </row>
    <row r="1231" spans="1:19" s="243" customFormat="1" ht="16.5" thickBot="1" x14ac:dyDescent="0.3">
      <c r="A1231" s="311" t="s">
        <v>3043</v>
      </c>
      <c r="B1231" s="312"/>
      <c r="C1231" s="312" t="s">
        <v>1072</v>
      </c>
      <c r="D1231" s="312">
        <v>56.972000000000001</v>
      </c>
      <c r="E1231" s="312">
        <v>-7.4720000000000004</v>
      </c>
      <c r="F1231" s="475">
        <v>1</v>
      </c>
      <c r="G1231" s="475">
        <v>1</v>
      </c>
      <c r="H1231" s="369"/>
      <c r="I1231" s="370">
        <f t="shared" si="258"/>
        <v>0</v>
      </c>
      <c r="J1231" s="370">
        <f t="shared" si="259"/>
        <v>0</v>
      </c>
      <c r="K1231" s="370">
        <f t="shared" si="260"/>
        <v>0</v>
      </c>
      <c r="L1231" s="371">
        <f t="shared" si="262"/>
        <v>0</v>
      </c>
      <c r="M1231" s="312"/>
      <c r="N1231" s="371" t="s">
        <v>2911</v>
      </c>
      <c r="O1231" s="371" t="s">
        <v>2911</v>
      </c>
      <c r="P1231" s="371" t="s">
        <v>2911</v>
      </c>
      <c r="Q1231" s="372" t="s">
        <v>2911</v>
      </c>
      <c r="R1231" s="330"/>
      <c r="S1231" s="330"/>
    </row>
    <row r="1232" spans="1:19" s="263" customFormat="1" ht="16.5" thickBot="1" x14ac:dyDescent="0.3">
      <c r="F1232" s="462"/>
      <c r="G1232" s="462"/>
      <c r="H1232" s="276"/>
      <c r="I1232" s="277"/>
      <c r="J1232" s="277"/>
      <c r="K1232" s="277"/>
      <c r="L1232" s="262"/>
      <c r="N1232" s="225"/>
      <c r="O1232" s="225"/>
      <c r="P1232" s="225"/>
      <c r="Q1232" s="225"/>
      <c r="R1232" s="336"/>
      <c r="S1232" s="336"/>
    </row>
    <row r="1233" spans="1:19" s="243" customFormat="1" x14ac:dyDescent="0.25">
      <c r="A1233" s="246" t="s">
        <v>3025</v>
      </c>
      <c r="B1233" s="247"/>
      <c r="C1233" s="247" t="s">
        <v>1073</v>
      </c>
      <c r="D1233" s="247">
        <v>53.739795000000001</v>
      </c>
      <c r="E1233" s="247">
        <v>-0.34516599999999997</v>
      </c>
      <c r="F1233" s="458">
        <v>1</v>
      </c>
      <c r="G1233" s="458">
        <v>1</v>
      </c>
      <c r="H1233" s="248">
        <v>196.5</v>
      </c>
      <c r="I1233" s="249">
        <f>SUM(H1233/'Search &amp; Variables'!$E$30)</f>
        <v>4.3666666666666663</v>
      </c>
      <c r="J1233" s="249">
        <f t="shared" ref="J1233:J1234" si="263">SUM(I1233*2)</f>
        <v>8.7333333333333325</v>
      </c>
      <c r="K1233" s="249">
        <f t="shared" ref="K1233:K1234" si="264">SUM(J1233/9)</f>
        <v>0.97037037037037033</v>
      </c>
      <c r="L1233" s="252">
        <f t="shared" ref="L1233:L1234" si="265">IF(J1233 &gt; 14,120,0)</f>
        <v>0</v>
      </c>
      <c r="M1233" s="247"/>
      <c r="N1233" s="252">
        <f>SUM(H1233*'Outside M25 '!$J$30+'Outside M25 '!$J$34+'Postcodes tariff'!L1233)</f>
        <v>338.06386513247861</v>
      </c>
      <c r="O1233" s="252">
        <f>SUM(H1233*'Outside M25 '!$K$30+'Outside M25 '!$K$34+'Postcodes tariff'!L1233)</f>
        <v>373.32860292877496</v>
      </c>
      <c r="P1233" s="252">
        <f>SUM(H1233*'Outside M25 '!$L$30+'Outside M25 '!$L$34+'Postcodes tariff'!L1233)</f>
        <v>412.47200798062681</v>
      </c>
      <c r="Q1233" s="253">
        <f>SUM(H1233*'Outside M25 '!$M$30+'Outside M25 '!$M$34+'Postcodes tariff'!L1233)</f>
        <v>448.17318963247868</v>
      </c>
      <c r="R1233" s="330"/>
      <c r="S1233" s="330"/>
    </row>
    <row r="1234" spans="1:19" s="263" customFormat="1" x14ac:dyDescent="0.25">
      <c r="A1234" s="254" t="s">
        <v>3025</v>
      </c>
      <c r="B1234" s="255"/>
      <c r="C1234" s="256" t="s">
        <v>1074</v>
      </c>
      <c r="D1234" s="257">
        <v>53.746965000000003</v>
      </c>
      <c r="E1234" s="257">
        <v>-0.45112799999999997</v>
      </c>
      <c r="F1234" s="459">
        <v>1</v>
      </c>
      <c r="G1234" s="459">
        <v>1</v>
      </c>
      <c r="H1234" s="258">
        <v>194</v>
      </c>
      <c r="I1234" s="259">
        <f>SUM(H1234/'Search &amp; Variables'!$E$30)</f>
        <v>4.3111111111111109</v>
      </c>
      <c r="J1234" s="259">
        <f t="shared" si="263"/>
        <v>8.6222222222222218</v>
      </c>
      <c r="K1234" s="259">
        <f t="shared" si="264"/>
        <v>0.95802469135802459</v>
      </c>
      <c r="L1234" s="226">
        <f t="shared" si="265"/>
        <v>0</v>
      </c>
      <c r="M1234" s="257"/>
      <c r="N1234" s="226">
        <f>SUM(H1234*'Outside M25 '!$J$30+'Outside M25 '!$J$34+'Postcodes tariff'!L1234)</f>
        <v>334.13657643233614</v>
      </c>
      <c r="O1234" s="226">
        <f>SUM(H1234*'Outside M25 '!$K$30+'Outside M25 '!$K$34+'Postcodes tariff'!L1234)</f>
        <v>368.97604467616333</v>
      </c>
      <c r="P1234" s="226">
        <f>SUM(H1234*'Outside M25 '!$L$30+'Outside M25 '!$L$34+'Postcodes tariff'!L1234)</f>
        <v>407.65444396258312</v>
      </c>
      <c r="Q1234" s="261">
        <f>SUM(H1234*'Outside M25 '!$M$30+'Outside M25 '!$M$34+'Postcodes tariff'!L1234)</f>
        <v>442.92083301566953</v>
      </c>
      <c r="R1234" s="336"/>
      <c r="S1234" s="336"/>
    </row>
    <row r="1235" spans="1:19" s="263" customFormat="1" x14ac:dyDescent="0.25">
      <c r="A1235" s="254" t="s">
        <v>3025</v>
      </c>
      <c r="B1235" s="255"/>
      <c r="C1235" s="256" t="s">
        <v>1075</v>
      </c>
      <c r="D1235" s="257">
        <v>53.826000000000001</v>
      </c>
      <c r="E1235" s="257">
        <v>-0.22</v>
      </c>
      <c r="F1235" s="459">
        <v>1</v>
      </c>
      <c r="G1235" s="459">
        <v>1</v>
      </c>
      <c r="H1235" s="258">
        <v>207</v>
      </c>
      <c r="I1235" s="259">
        <f>SUM(H1235/'Search &amp; Variables'!$E$30)</f>
        <v>4.5999999999999996</v>
      </c>
      <c r="J1235" s="259">
        <f t="shared" ref="J1235:J1252" si="266">SUM(I1235*2)</f>
        <v>9.1999999999999993</v>
      </c>
      <c r="K1235" s="259">
        <f t="shared" ref="K1235:K1252" si="267">SUM(J1235/9)</f>
        <v>1.0222222222222221</v>
      </c>
      <c r="L1235" s="226">
        <f t="shared" ref="L1235:L1252" si="268">IF(J1235 &gt; 14,120,0)</f>
        <v>0</v>
      </c>
      <c r="M1235" s="257"/>
      <c r="N1235" s="226">
        <f>SUM(H1235*'Outside M25 '!$J$30+'Outside M25 '!$J$34+'Postcodes tariff'!L1235)</f>
        <v>354.55847767307688</v>
      </c>
      <c r="O1235" s="226">
        <f>SUM(H1235*'Outside M25 '!$K$30+'Outside M25 '!$K$34+'Postcodes tariff'!L1235)</f>
        <v>391.60934758974361</v>
      </c>
      <c r="P1235" s="226">
        <f>SUM(H1235*'Outside M25 '!$L$30+'Outside M25 '!$L$34+'Postcodes tariff'!L1235)</f>
        <v>432.7057768564103</v>
      </c>
      <c r="Q1235" s="261">
        <f>SUM(H1235*'Outside M25 '!$M$30+'Outside M25 '!$M$34+'Postcodes tariff'!L1235)</f>
        <v>470.23308742307694</v>
      </c>
      <c r="R1235" s="336"/>
      <c r="S1235" s="336"/>
    </row>
    <row r="1236" spans="1:19" s="263" customFormat="1" x14ac:dyDescent="0.25">
      <c r="A1236" s="254" t="s">
        <v>3025</v>
      </c>
      <c r="B1236" s="255"/>
      <c r="C1236" s="256" t="s">
        <v>1076</v>
      </c>
      <c r="D1236" s="257">
        <v>53.723999999999997</v>
      </c>
      <c r="E1236" s="257">
        <v>-0.13</v>
      </c>
      <c r="F1236" s="459">
        <v>1</v>
      </c>
      <c r="G1236" s="459">
        <v>1</v>
      </c>
      <c r="H1236" s="258">
        <v>209</v>
      </c>
      <c r="I1236" s="259">
        <f>SUM(H1236/'Search &amp; Variables'!$E$30)</f>
        <v>4.6444444444444448</v>
      </c>
      <c r="J1236" s="259">
        <f t="shared" si="266"/>
        <v>9.2888888888888896</v>
      </c>
      <c r="K1236" s="259">
        <f t="shared" si="267"/>
        <v>1.0320987654320988</v>
      </c>
      <c r="L1236" s="226">
        <f t="shared" si="268"/>
        <v>0</v>
      </c>
      <c r="M1236" s="257"/>
      <c r="N1236" s="226">
        <f>SUM(H1236*'Outside M25 '!$J$30+'Outside M25 '!$J$34+'Postcodes tariff'!L1236)</f>
        <v>357.70030863319084</v>
      </c>
      <c r="O1236" s="226">
        <f>SUM(H1236*'Outside M25 '!$K$30+'Outside M25 '!$K$34+'Postcodes tariff'!L1236)</f>
        <v>395.09139419183288</v>
      </c>
      <c r="P1236" s="226">
        <f>SUM(H1236*'Outside M25 '!$L$30+'Outside M25 '!$L$34+'Postcodes tariff'!L1236)</f>
        <v>436.55982807084524</v>
      </c>
      <c r="Q1236" s="261">
        <f>SUM(H1236*'Outside M25 '!$M$30+'Outside M25 '!$M$34+'Postcodes tariff'!L1236)</f>
        <v>474.43497271652427</v>
      </c>
      <c r="R1236" s="336"/>
      <c r="S1236" s="336"/>
    </row>
    <row r="1237" spans="1:19" s="263" customFormat="1" x14ac:dyDescent="0.25">
      <c r="A1237" s="254" t="s">
        <v>3025</v>
      </c>
      <c r="B1237" s="255"/>
      <c r="C1237" s="256" t="s">
        <v>1077</v>
      </c>
      <c r="D1237" s="257">
        <v>53.724601999999997</v>
      </c>
      <c r="E1237" s="257">
        <v>-0.44029000000000001</v>
      </c>
      <c r="F1237" s="459">
        <v>1</v>
      </c>
      <c r="G1237" s="459">
        <v>1</v>
      </c>
      <c r="H1237" s="258">
        <v>190.9</v>
      </c>
      <c r="I1237" s="259">
        <f>SUM(H1237/'Search &amp; Variables'!$E$30)</f>
        <v>4.2422222222222228</v>
      </c>
      <c r="J1237" s="259">
        <f t="shared" si="266"/>
        <v>8.4844444444444456</v>
      </c>
      <c r="K1237" s="259">
        <f t="shared" si="267"/>
        <v>0.94271604938271614</v>
      </c>
      <c r="L1237" s="226">
        <f t="shared" si="268"/>
        <v>0</v>
      </c>
      <c r="M1237" s="257"/>
      <c r="N1237" s="226">
        <f>SUM(H1237*'Outside M25 '!$J$30+'Outside M25 '!$J$34+'Postcodes tariff'!L1237)</f>
        <v>329.2667384441595</v>
      </c>
      <c r="O1237" s="226">
        <f>SUM(H1237*'Outside M25 '!$K$30+'Outside M25 '!$K$34+'Postcodes tariff'!L1237)</f>
        <v>363.57887244292499</v>
      </c>
      <c r="P1237" s="226">
        <f>SUM(H1237*'Outside M25 '!$L$30+'Outside M25 '!$L$34+'Postcodes tariff'!L1237)</f>
        <v>401.68066458020894</v>
      </c>
      <c r="Q1237" s="261">
        <f>SUM(H1237*'Outside M25 '!$M$30+'Outside M25 '!$M$34+'Postcodes tariff'!L1237)</f>
        <v>436.40791081082625</v>
      </c>
      <c r="R1237" s="336"/>
      <c r="S1237" s="336"/>
    </row>
    <row r="1238" spans="1:19" s="263" customFormat="1" x14ac:dyDescent="0.25">
      <c r="A1238" s="254" t="s">
        <v>3025</v>
      </c>
      <c r="B1238" s="255"/>
      <c r="C1238" s="256" t="s">
        <v>1078</v>
      </c>
      <c r="D1238" s="257">
        <v>53.728000000000002</v>
      </c>
      <c r="E1238" s="257">
        <v>-0.5</v>
      </c>
      <c r="F1238" s="459">
        <v>1</v>
      </c>
      <c r="G1238" s="459">
        <v>1</v>
      </c>
      <c r="H1238" s="258">
        <v>193.8</v>
      </c>
      <c r="I1238" s="259">
        <f>SUM(H1238/'Search &amp; Variables'!$E$30)</f>
        <v>4.3066666666666666</v>
      </c>
      <c r="J1238" s="259">
        <f t="shared" si="266"/>
        <v>8.6133333333333333</v>
      </c>
      <c r="K1238" s="259">
        <f t="shared" si="267"/>
        <v>0.95703703703703702</v>
      </c>
      <c r="L1238" s="226">
        <f t="shared" si="268"/>
        <v>0</v>
      </c>
      <c r="M1238" s="257"/>
      <c r="N1238" s="226">
        <f>SUM(H1238*'Outside M25 '!$J$30+'Outside M25 '!$J$34+'Postcodes tariff'!L1238)</f>
        <v>333.82239333632475</v>
      </c>
      <c r="O1238" s="226">
        <f>SUM(H1238*'Outside M25 '!$K$30+'Outside M25 '!$K$34+'Postcodes tariff'!L1238)</f>
        <v>368.62784001595446</v>
      </c>
      <c r="P1238" s="226">
        <f>SUM(H1238*'Outside M25 '!$L$30+'Outside M25 '!$L$34+'Postcodes tariff'!L1238)</f>
        <v>407.26903884113966</v>
      </c>
      <c r="Q1238" s="261">
        <f>SUM(H1238*'Outside M25 '!$M$30+'Outside M25 '!$M$34+'Postcodes tariff'!L1238)</f>
        <v>442.50064448632486</v>
      </c>
      <c r="R1238" s="336"/>
      <c r="S1238" s="336"/>
    </row>
    <row r="1239" spans="1:19" s="263" customFormat="1" x14ac:dyDescent="0.25">
      <c r="A1239" s="254" t="s">
        <v>3025</v>
      </c>
      <c r="B1239" s="255"/>
      <c r="C1239" s="256" t="s">
        <v>1079</v>
      </c>
      <c r="D1239" s="257">
        <v>53.756909999999998</v>
      </c>
      <c r="E1239" s="257">
        <v>-0.65301600000000004</v>
      </c>
      <c r="F1239" s="459">
        <v>1</v>
      </c>
      <c r="G1239" s="459">
        <v>1</v>
      </c>
      <c r="H1239" s="258">
        <v>203.1</v>
      </c>
      <c r="I1239" s="259">
        <f>SUM(H1239/'Search &amp; Variables'!$E$30)</f>
        <v>4.5133333333333336</v>
      </c>
      <c r="J1239" s="259">
        <f t="shared" si="266"/>
        <v>9.0266666666666673</v>
      </c>
      <c r="K1239" s="259">
        <f t="shared" si="267"/>
        <v>1.0029629629629631</v>
      </c>
      <c r="L1239" s="226">
        <f t="shared" si="268"/>
        <v>0</v>
      </c>
      <c r="M1239" s="257"/>
      <c r="N1239" s="226">
        <f>SUM(H1239*'Outside M25 '!$J$30+'Outside M25 '!$J$34+'Postcodes tariff'!L1239)</f>
        <v>348.43190730085468</v>
      </c>
      <c r="O1239" s="226">
        <f>SUM(H1239*'Outside M25 '!$K$30+'Outside M25 '!$K$34+'Postcodes tariff'!L1239)</f>
        <v>384.81935671566953</v>
      </c>
      <c r="P1239" s="226">
        <f>SUM(H1239*'Outside M25 '!$L$30+'Outside M25 '!$L$34+'Postcodes tariff'!L1239)</f>
        <v>425.19037698826213</v>
      </c>
      <c r="Q1239" s="261">
        <f>SUM(H1239*'Outside M25 '!$M$30+'Outside M25 '!$M$34+'Postcodes tariff'!L1239)</f>
        <v>462.03941110085475</v>
      </c>
      <c r="R1239" s="336"/>
      <c r="S1239" s="336"/>
    </row>
    <row r="1240" spans="1:19" s="263" customFormat="1" x14ac:dyDescent="0.25">
      <c r="A1240" s="254" t="s">
        <v>3025</v>
      </c>
      <c r="B1240" s="255"/>
      <c r="C1240" s="256" t="s">
        <v>1080</v>
      </c>
      <c r="D1240" s="257">
        <v>53.786180999999999</v>
      </c>
      <c r="E1240" s="257">
        <v>-0.45627200000000001</v>
      </c>
      <c r="F1240" s="459">
        <v>1</v>
      </c>
      <c r="G1240" s="459">
        <v>1</v>
      </c>
      <c r="H1240" s="258">
        <v>195.3</v>
      </c>
      <c r="I1240" s="259">
        <f>SUM(H1240/'Search &amp; Variables'!$E$30)</f>
        <v>4.34</v>
      </c>
      <c r="J1240" s="259">
        <f t="shared" si="266"/>
        <v>8.68</v>
      </c>
      <c r="K1240" s="259">
        <f t="shared" si="267"/>
        <v>0.96444444444444444</v>
      </c>
      <c r="L1240" s="226">
        <f t="shared" si="268"/>
        <v>0</v>
      </c>
      <c r="M1240" s="257"/>
      <c r="N1240" s="226">
        <f>SUM(H1240*'Outside M25 '!$J$30+'Outside M25 '!$J$34+'Postcodes tariff'!L1240)</f>
        <v>336.17876655641027</v>
      </c>
      <c r="O1240" s="226">
        <f>SUM(H1240*'Outside M25 '!$K$30+'Outside M25 '!$K$34+'Postcodes tariff'!L1240)</f>
        <v>371.23937496752137</v>
      </c>
      <c r="P1240" s="226">
        <f>SUM(H1240*'Outside M25 '!$L$30+'Outside M25 '!$L$34+'Postcodes tariff'!L1240)</f>
        <v>410.15957725196586</v>
      </c>
      <c r="Q1240" s="261">
        <f>SUM(H1240*'Outside M25 '!$M$30+'Outside M25 '!$M$34+'Postcodes tariff'!L1240)</f>
        <v>445.65205845641032</v>
      </c>
      <c r="R1240" s="336"/>
      <c r="S1240" s="336"/>
    </row>
    <row r="1241" spans="1:19" s="263" customFormat="1" x14ac:dyDescent="0.25">
      <c r="A1241" s="254" t="s">
        <v>3025</v>
      </c>
      <c r="B1241" s="255"/>
      <c r="C1241" s="256" t="s">
        <v>1081</v>
      </c>
      <c r="D1241" s="257">
        <v>53.855573999999997</v>
      </c>
      <c r="E1241" s="257">
        <v>-0.42058600000000002</v>
      </c>
      <c r="F1241" s="459">
        <v>1</v>
      </c>
      <c r="G1241" s="459">
        <v>1</v>
      </c>
      <c r="H1241" s="258">
        <v>202.8</v>
      </c>
      <c r="I1241" s="259">
        <f>SUM(H1241/'Search &amp; Variables'!$E$30)</f>
        <v>4.5066666666666668</v>
      </c>
      <c r="J1241" s="259">
        <f t="shared" si="266"/>
        <v>9.0133333333333336</v>
      </c>
      <c r="K1241" s="259">
        <f t="shared" si="267"/>
        <v>1.0014814814814814</v>
      </c>
      <c r="L1241" s="226">
        <f t="shared" si="268"/>
        <v>0</v>
      </c>
      <c r="M1241" s="257"/>
      <c r="N1241" s="226">
        <f>SUM(H1241*'Outside M25 '!$J$30+'Outside M25 '!$J$34+'Postcodes tariff'!L1241)</f>
        <v>347.96063265683762</v>
      </c>
      <c r="O1241" s="226">
        <f>SUM(H1241*'Outside M25 '!$K$30+'Outside M25 '!$K$34+'Postcodes tariff'!L1241)</f>
        <v>384.29704972535615</v>
      </c>
      <c r="P1241" s="226">
        <f>SUM(H1241*'Outside M25 '!$L$30+'Outside M25 '!$L$34+'Postcodes tariff'!L1241)</f>
        <v>424.61226930609689</v>
      </c>
      <c r="Q1241" s="261">
        <f>SUM(H1241*'Outside M25 '!$M$30+'Outside M25 '!$M$34+'Postcodes tariff'!L1241)</f>
        <v>461.40912830683766</v>
      </c>
      <c r="R1241" s="336"/>
      <c r="S1241" s="336"/>
    </row>
    <row r="1242" spans="1:19" s="263" customFormat="1" x14ac:dyDescent="0.25">
      <c r="A1242" s="254" t="s">
        <v>3025</v>
      </c>
      <c r="B1242" s="255"/>
      <c r="C1242" s="256" t="s">
        <v>1082</v>
      </c>
      <c r="D1242" s="257">
        <v>53.908999999999999</v>
      </c>
      <c r="E1242" s="257">
        <v>-0.16700000000000001</v>
      </c>
      <c r="F1242" s="459">
        <v>1</v>
      </c>
      <c r="G1242" s="459">
        <v>1</v>
      </c>
      <c r="H1242" s="258">
        <v>213.1</v>
      </c>
      <c r="I1242" s="259">
        <f>SUM(H1242/'Search &amp; Variables'!$E$30)</f>
        <v>4.7355555555555551</v>
      </c>
      <c r="J1242" s="259">
        <f t="shared" si="266"/>
        <v>9.4711111111111101</v>
      </c>
      <c r="K1242" s="259">
        <f t="shared" si="267"/>
        <v>1.0523456790123455</v>
      </c>
      <c r="L1242" s="226">
        <f t="shared" si="268"/>
        <v>0</v>
      </c>
      <c r="M1242" s="257"/>
      <c r="N1242" s="226">
        <f>SUM(H1242*'Outside M25 '!$J$30+'Outside M25 '!$J$34+'Postcodes tariff'!L1242)</f>
        <v>364.14106210142444</v>
      </c>
      <c r="O1242" s="226">
        <f>SUM(H1242*'Outside M25 '!$K$30+'Outside M25 '!$K$34+'Postcodes tariff'!L1242)</f>
        <v>402.22958972611588</v>
      </c>
      <c r="P1242" s="226">
        <f>SUM(H1242*'Outside M25 '!$L$30+'Outside M25 '!$L$34+'Postcodes tariff'!L1242)</f>
        <v>444.46063306043686</v>
      </c>
      <c r="Q1242" s="261">
        <f>SUM(H1242*'Outside M25 '!$M$30+'Outside M25 '!$M$34+'Postcodes tariff'!L1242)</f>
        <v>483.04883756809119</v>
      </c>
      <c r="R1242" s="336"/>
      <c r="S1242" s="336"/>
    </row>
    <row r="1243" spans="1:19" s="263" customFormat="1" x14ac:dyDescent="0.25">
      <c r="A1243" s="254" t="s">
        <v>3025</v>
      </c>
      <c r="B1243" s="255"/>
      <c r="C1243" s="256" t="s">
        <v>1083</v>
      </c>
      <c r="D1243" s="257">
        <v>53.713859999999997</v>
      </c>
      <c r="E1243" s="257">
        <v>3.9661000000000002E-2</v>
      </c>
      <c r="F1243" s="459">
        <v>1</v>
      </c>
      <c r="G1243" s="459">
        <v>1</v>
      </c>
      <c r="H1243" s="258">
        <v>215.1</v>
      </c>
      <c r="I1243" s="259">
        <f>SUM(H1243/'Search &amp; Variables'!$E$30)</f>
        <v>4.78</v>
      </c>
      <c r="J1243" s="259">
        <f t="shared" si="266"/>
        <v>9.56</v>
      </c>
      <c r="K1243" s="259">
        <f t="shared" si="267"/>
        <v>1.0622222222222222</v>
      </c>
      <c r="L1243" s="226">
        <f t="shared" si="268"/>
        <v>0</v>
      </c>
      <c r="M1243" s="257"/>
      <c r="N1243" s="226">
        <f>SUM(H1243*'Outside M25 '!$J$30+'Outside M25 '!$J$34+'Postcodes tariff'!L1243)</f>
        <v>367.2828930615384</v>
      </c>
      <c r="O1243" s="226">
        <f>SUM(H1243*'Outside M25 '!$K$30+'Outside M25 '!$K$34+'Postcodes tariff'!L1243)</f>
        <v>405.71163632820515</v>
      </c>
      <c r="P1243" s="226">
        <f>SUM(H1243*'Outside M25 '!$L$30+'Outside M25 '!$L$34+'Postcodes tariff'!L1243)</f>
        <v>448.31468427487181</v>
      </c>
      <c r="Q1243" s="261">
        <f>SUM(H1243*'Outside M25 '!$M$30+'Outside M25 '!$M$34+'Postcodes tariff'!L1243)</f>
        <v>487.25072286153846</v>
      </c>
      <c r="R1243" s="336"/>
      <c r="S1243" s="336"/>
    </row>
    <row r="1244" spans="1:19" s="263" customFormat="1" x14ac:dyDescent="0.25">
      <c r="A1244" s="254" t="s">
        <v>3025</v>
      </c>
      <c r="B1244" s="255"/>
      <c r="C1244" s="256" t="s">
        <v>1084</v>
      </c>
      <c r="D1244" s="257">
        <v>53.75</v>
      </c>
      <c r="E1244" s="257">
        <v>-0.33800000000000002</v>
      </c>
      <c r="F1244" s="459">
        <v>1</v>
      </c>
      <c r="G1244" s="459">
        <v>1</v>
      </c>
      <c r="H1244" s="258">
        <v>197.4</v>
      </c>
      <c r="I1244" s="259">
        <f>SUM(H1244/'Search &amp; Variables'!$E$30)</f>
        <v>4.3866666666666667</v>
      </c>
      <c r="J1244" s="259">
        <f t="shared" si="266"/>
        <v>8.7733333333333334</v>
      </c>
      <c r="K1244" s="259">
        <f t="shared" si="267"/>
        <v>0.9748148148148148</v>
      </c>
      <c r="L1244" s="226">
        <f t="shared" si="268"/>
        <v>0</v>
      </c>
      <c r="M1244" s="257"/>
      <c r="N1244" s="226">
        <f>SUM(H1244*'Outside M25 '!$J$30+'Outside M25 '!$J$34+'Postcodes tariff'!L1244)</f>
        <v>339.4776890645299</v>
      </c>
      <c r="O1244" s="226">
        <f>SUM(H1244*'Outside M25 '!$K$30+'Outside M25 '!$K$34+'Postcodes tariff'!L1244)</f>
        <v>374.8955238997151</v>
      </c>
      <c r="P1244" s="226">
        <f>SUM(H1244*'Outside M25 '!$L$30+'Outside M25 '!$L$34+'Postcodes tariff'!L1244)</f>
        <v>414.20633102712253</v>
      </c>
      <c r="Q1244" s="261">
        <f>SUM(H1244*'Outside M25 '!$M$30+'Outside M25 '!$M$34+'Postcodes tariff'!L1244)</f>
        <v>450.06403801452996</v>
      </c>
      <c r="R1244" s="336"/>
      <c r="S1244" s="336"/>
    </row>
    <row r="1245" spans="1:19" s="263" customFormat="1" x14ac:dyDescent="0.25">
      <c r="A1245" s="254" t="s">
        <v>3025</v>
      </c>
      <c r="B1245" s="255"/>
      <c r="C1245" s="256" t="s">
        <v>1085</v>
      </c>
      <c r="D1245" s="257">
        <v>53.787999999999997</v>
      </c>
      <c r="E1245" s="257">
        <v>-0.51300000000000001</v>
      </c>
      <c r="F1245" s="459">
        <v>1</v>
      </c>
      <c r="G1245" s="459">
        <v>1</v>
      </c>
      <c r="H1245" s="258">
        <v>207.2</v>
      </c>
      <c r="I1245" s="259">
        <f>SUM(H1245/'Search &amp; Variables'!$E$30)</f>
        <v>4.6044444444444439</v>
      </c>
      <c r="J1245" s="259">
        <f t="shared" si="266"/>
        <v>9.2088888888888878</v>
      </c>
      <c r="K1245" s="259">
        <f t="shared" si="267"/>
        <v>1.0232098765432098</v>
      </c>
      <c r="L1245" s="226">
        <f t="shared" si="268"/>
        <v>0</v>
      </c>
      <c r="M1245" s="257"/>
      <c r="N1245" s="226">
        <f>SUM(H1245*'Outside M25 '!$J$30+'Outside M25 '!$J$34+'Postcodes tariff'!L1245)</f>
        <v>354.87266076908827</v>
      </c>
      <c r="O1245" s="226">
        <f>SUM(H1245*'Outside M25 '!$K$30+'Outside M25 '!$K$34+'Postcodes tariff'!L1245)</f>
        <v>391.95755224995253</v>
      </c>
      <c r="P1245" s="226">
        <f>SUM(H1245*'Outside M25 '!$L$30+'Outside M25 '!$L$34+'Postcodes tariff'!L1245)</f>
        <v>433.09118197785375</v>
      </c>
      <c r="Q1245" s="261">
        <f>SUM(H1245*'Outside M25 '!$M$30+'Outside M25 '!$M$34+'Postcodes tariff'!L1245)</f>
        <v>470.65327595242167</v>
      </c>
      <c r="R1245" s="336"/>
      <c r="S1245" s="336"/>
    </row>
    <row r="1246" spans="1:19" s="263" customFormat="1" x14ac:dyDescent="0.25">
      <c r="A1246" s="254" t="s">
        <v>3025</v>
      </c>
      <c r="B1246" s="255"/>
      <c r="C1246" s="256" t="s">
        <v>1086</v>
      </c>
      <c r="D1246" s="257">
        <v>53.741779000000001</v>
      </c>
      <c r="E1246" s="257">
        <v>-0.35888399999999998</v>
      </c>
      <c r="F1246" s="459">
        <v>1</v>
      </c>
      <c r="G1246" s="459">
        <v>1</v>
      </c>
      <c r="H1246" s="258">
        <v>196.5</v>
      </c>
      <c r="I1246" s="259">
        <f>SUM(H1246/'Search &amp; Variables'!$E$30)</f>
        <v>4.3666666666666663</v>
      </c>
      <c r="J1246" s="259">
        <f t="shared" si="266"/>
        <v>8.7333333333333325</v>
      </c>
      <c r="K1246" s="259">
        <f t="shared" si="267"/>
        <v>0.97037037037037033</v>
      </c>
      <c r="L1246" s="226">
        <f t="shared" si="268"/>
        <v>0</v>
      </c>
      <c r="M1246" s="257"/>
      <c r="N1246" s="226">
        <f>SUM(H1246*'Outside M25 '!$J$30+'Outside M25 '!$J$34+'Postcodes tariff'!L1246)</f>
        <v>338.06386513247861</v>
      </c>
      <c r="O1246" s="226">
        <f>SUM(H1246*'Outside M25 '!$K$30+'Outside M25 '!$K$34+'Postcodes tariff'!L1246)</f>
        <v>373.32860292877496</v>
      </c>
      <c r="P1246" s="226">
        <f>SUM(H1246*'Outside M25 '!$L$30+'Outside M25 '!$L$34+'Postcodes tariff'!L1246)</f>
        <v>412.47200798062681</v>
      </c>
      <c r="Q1246" s="261">
        <f>SUM(H1246*'Outside M25 '!$M$30+'Outside M25 '!$M$34+'Postcodes tariff'!L1246)</f>
        <v>448.17318963247868</v>
      </c>
      <c r="R1246" s="336"/>
      <c r="S1246" s="336"/>
    </row>
    <row r="1247" spans="1:19" s="263" customFormat="1" x14ac:dyDescent="0.25">
      <c r="A1247" s="254" t="s">
        <v>3025</v>
      </c>
      <c r="B1247" s="255"/>
      <c r="C1247" s="256" t="s">
        <v>1087</v>
      </c>
      <c r="D1247" s="257">
        <v>53.735999999999997</v>
      </c>
      <c r="E1247" s="257">
        <v>-0.4</v>
      </c>
      <c r="F1247" s="459">
        <v>1</v>
      </c>
      <c r="G1247" s="459">
        <v>1</v>
      </c>
      <c r="H1247" s="258">
        <v>193.1</v>
      </c>
      <c r="I1247" s="259">
        <f>SUM(H1247/'Search &amp; Variables'!$E$30)</f>
        <v>4.2911111111111113</v>
      </c>
      <c r="J1247" s="259">
        <f t="shared" si="266"/>
        <v>8.5822222222222226</v>
      </c>
      <c r="K1247" s="259">
        <f t="shared" si="267"/>
        <v>0.95358024691358034</v>
      </c>
      <c r="L1247" s="226">
        <f t="shared" si="268"/>
        <v>0</v>
      </c>
      <c r="M1247" s="257"/>
      <c r="N1247" s="226">
        <f>SUM(H1247*'Outside M25 '!$J$30+'Outside M25 '!$J$34+'Postcodes tariff'!L1247)</f>
        <v>332.72275250028486</v>
      </c>
      <c r="O1247" s="226">
        <f>SUM(H1247*'Outside M25 '!$K$30+'Outside M25 '!$K$34+'Postcodes tariff'!L1247)</f>
        <v>367.40912370522318</v>
      </c>
      <c r="P1247" s="226">
        <f>SUM(H1247*'Outside M25 '!$L$30+'Outside M25 '!$L$34+'Postcodes tariff'!L1247)</f>
        <v>405.9201209160874</v>
      </c>
      <c r="Q1247" s="261">
        <f>SUM(H1247*'Outside M25 '!$M$30+'Outside M25 '!$M$34+'Postcodes tariff'!L1247)</f>
        <v>441.02998463361826</v>
      </c>
      <c r="R1247" s="336"/>
      <c r="S1247" s="336"/>
    </row>
    <row r="1248" spans="1:19" s="263" customFormat="1" x14ac:dyDescent="0.25">
      <c r="A1248" s="254" t="s">
        <v>3025</v>
      </c>
      <c r="B1248" s="255"/>
      <c r="C1248" s="256" t="s">
        <v>1088</v>
      </c>
      <c r="D1248" s="257">
        <v>53.760660999999999</v>
      </c>
      <c r="E1248" s="257">
        <v>-0.37667499999999998</v>
      </c>
      <c r="F1248" s="459">
        <v>1</v>
      </c>
      <c r="G1248" s="459">
        <v>1</v>
      </c>
      <c r="H1248" s="258">
        <v>195.2</v>
      </c>
      <c r="I1248" s="259">
        <f>SUM(H1248/'Search &amp; Variables'!$E$30)</f>
        <v>4.3377777777777773</v>
      </c>
      <c r="J1248" s="259">
        <f t="shared" si="266"/>
        <v>8.6755555555555546</v>
      </c>
      <c r="K1248" s="259">
        <f t="shared" si="267"/>
        <v>0.96395061728395048</v>
      </c>
      <c r="L1248" s="226">
        <f t="shared" si="268"/>
        <v>0</v>
      </c>
      <c r="M1248" s="257"/>
      <c r="N1248" s="226">
        <f>SUM(H1248*'Outside M25 '!$J$30+'Outside M25 '!$J$34+'Postcodes tariff'!L1248)</f>
        <v>336.02167500840449</v>
      </c>
      <c r="O1248" s="226">
        <f>SUM(H1248*'Outside M25 '!$K$30+'Outside M25 '!$K$34+'Postcodes tariff'!L1248)</f>
        <v>371.06527263741691</v>
      </c>
      <c r="P1248" s="226">
        <f>SUM(H1248*'Outside M25 '!$L$30+'Outside M25 '!$L$34+'Postcodes tariff'!L1248)</f>
        <v>409.96687469124407</v>
      </c>
      <c r="Q1248" s="261">
        <f>SUM(H1248*'Outside M25 '!$M$30+'Outside M25 '!$M$34+'Postcodes tariff'!L1248)</f>
        <v>445.4419641917379</v>
      </c>
      <c r="R1248" s="336"/>
      <c r="S1248" s="336"/>
    </row>
    <row r="1249" spans="1:19" s="263" customFormat="1" x14ac:dyDescent="0.25">
      <c r="A1249" s="254" t="s">
        <v>3025</v>
      </c>
      <c r="B1249" s="255"/>
      <c r="C1249" s="256" t="s">
        <v>1089</v>
      </c>
      <c r="D1249" s="257">
        <v>53.785865999999999</v>
      </c>
      <c r="E1249" s="257">
        <v>-0.36334699999999998</v>
      </c>
      <c r="F1249" s="459">
        <v>1</v>
      </c>
      <c r="G1249" s="459">
        <v>1</v>
      </c>
      <c r="H1249" s="258">
        <v>202.6</v>
      </c>
      <c r="I1249" s="259">
        <f>SUM(H1249/'Search &amp; Variables'!$E$30)</f>
        <v>4.5022222222222217</v>
      </c>
      <c r="J1249" s="259">
        <f t="shared" si="266"/>
        <v>9.0044444444444434</v>
      </c>
      <c r="K1249" s="259">
        <f t="shared" si="267"/>
        <v>1.0004938271604937</v>
      </c>
      <c r="L1249" s="226">
        <f t="shared" si="268"/>
        <v>0</v>
      </c>
      <c r="M1249" s="257"/>
      <c r="N1249" s="226">
        <f>SUM(H1249*'Outside M25 '!$J$30+'Outside M25 '!$J$34+'Postcodes tariff'!L1249)</f>
        <v>347.64644956082617</v>
      </c>
      <c r="O1249" s="226">
        <f>SUM(H1249*'Outside M25 '!$K$30+'Outside M25 '!$K$34+'Postcodes tariff'!L1249)</f>
        <v>383.94884506514722</v>
      </c>
      <c r="P1249" s="226">
        <f>SUM(H1249*'Outside M25 '!$L$30+'Outside M25 '!$L$34+'Postcodes tariff'!L1249)</f>
        <v>424.22686418465338</v>
      </c>
      <c r="Q1249" s="261">
        <f>SUM(H1249*'Outside M25 '!$M$30+'Outside M25 '!$M$34+'Postcodes tariff'!L1249)</f>
        <v>460.98893977749287</v>
      </c>
      <c r="R1249" s="336"/>
      <c r="S1249" s="336"/>
    </row>
    <row r="1250" spans="1:19" s="263" customFormat="1" x14ac:dyDescent="0.25">
      <c r="A1250" s="254" t="s">
        <v>3025</v>
      </c>
      <c r="B1250" s="255"/>
      <c r="C1250" s="256" t="s">
        <v>1090</v>
      </c>
      <c r="D1250" s="257">
        <v>53.794753999999998</v>
      </c>
      <c r="E1250" s="257">
        <v>-0.32669999999999999</v>
      </c>
      <c r="F1250" s="459">
        <v>1</v>
      </c>
      <c r="G1250" s="459">
        <v>1</v>
      </c>
      <c r="H1250" s="258">
        <v>203.7</v>
      </c>
      <c r="I1250" s="259">
        <f>SUM(H1250/'Search &amp; Variables'!$E$30)</f>
        <v>4.5266666666666664</v>
      </c>
      <c r="J1250" s="259">
        <f t="shared" si="266"/>
        <v>9.0533333333333328</v>
      </c>
      <c r="K1250" s="259">
        <f t="shared" si="267"/>
        <v>1.0059259259259259</v>
      </c>
      <c r="L1250" s="226">
        <f t="shared" si="268"/>
        <v>0</v>
      </c>
      <c r="M1250" s="257"/>
      <c r="N1250" s="226">
        <f>SUM(H1250*'Outside M25 '!$J$30+'Outside M25 '!$J$34+'Postcodes tariff'!L1250)</f>
        <v>349.37445658888885</v>
      </c>
      <c r="O1250" s="226">
        <f>SUM(H1250*'Outside M25 '!$K$30+'Outside M25 '!$K$34+'Postcodes tariff'!L1250)</f>
        <v>385.86397069629629</v>
      </c>
      <c r="P1250" s="226">
        <f>SUM(H1250*'Outside M25 '!$L$30+'Outside M25 '!$L$34+'Postcodes tariff'!L1250)</f>
        <v>426.34659235259261</v>
      </c>
      <c r="Q1250" s="261">
        <f>SUM(H1250*'Outside M25 '!$M$30+'Outside M25 '!$M$34+'Postcodes tariff'!L1250)</f>
        <v>463.29997668888888</v>
      </c>
      <c r="R1250" s="336"/>
      <c r="S1250" s="336"/>
    </row>
    <row r="1251" spans="1:19" s="263" customFormat="1" x14ac:dyDescent="0.25">
      <c r="A1251" s="254" t="s">
        <v>3025</v>
      </c>
      <c r="B1251" s="255"/>
      <c r="C1251" s="256" t="s">
        <v>1091</v>
      </c>
      <c r="D1251" s="257">
        <v>53.768999999999998</v>
      </c>
      <c r="E1251" s="257">
        <v>-0.29899999999999999</v>
      </c>
      <c r="F1251" s="459">
        <v>1</v>
      </c>
      <c r="G1251" s="459">
        <v>1</v>
      </c>
      <c r="H1251" s="258">
        <v>200.7</v>
      </c>
      <c r="I1251" s="259">
        <f>SUM(H1251/'Search &amp; Variables'!$E$30)</f>
        <v>4.46</v>
      </c>
      <c r="J1251" s="259">
        <f t="shared" si="266"/>
        <v>8.92</v>
      </c>
      <c r="K1251" s="259">
        <f t="shared" si="267"/>
        <v>0.99111111111111105</v>
      </c>
      <c r="L1251" s="226">
        <f t="shared" si="268"/>
        <v>0</v>
      </c>
      <c r="M1251" s="257"/>
      <c r="N1251" s="226">
        <f>SUM(H1251*'Outside M25 '!$J$30+'Outside M25 '!$J$34+'Postcodes tariff'!L1251)</f>
        <v>344.66171014871787</v>
      </c>
      <c r="O1251" s="226">
        <f>SUM(H1251*'Outside M25 '!$K$30+'Outside M25 '!$K$34+'Postcodes tariff'!L1251)</f>
        <v>380.64090079316236</v>
      </c>
      <c r="P1251" s="226">
        <f>SUM(H1251*'Outside M25 '!$L$30+'Outside M25 '!$L$34+'Postcodes tariff'!L1251)</f>
        <v>420.56551553094016</v>
      </c>
      <c r="Q1251" s="261">
        <f>SUM(H1251*'Outside M25 '!$M$30+'Outside M25 '!$M$34+'Postcodes tariff'!L1251)</f>
        <v>456.99714874871796</v>
      </c>
      <c r="R1251" s="336"/>
      <c r="S1251" s="336"/>
    </row>
    <row r="1252" spans="1:19" s="263" customFormat="1" x14ac:dyDescent="0.25">
      <c r="A1252" s="254" t="s">
        <v>3025</v>
      </c>
      <c r="B1252" s="255"/>
      <c r="C1252" s="256" t="s">
        <v>1092</v>
      </c>
      <c r="D1252" s="256">
        <v>53.756</v>
      </c>
      <c r="E1252" s="256">
        <v>-0.28599999999999998</v>
      </c>
      <c r="F1252" s="460">
        <v>1</v>
      </c>
      <c r="G1252" s="460">
        <v>1</v>
      </c>
      <c r="H1252" s="264">
        <v>199.9</v>
      </c>
      <c r="I1252" s="265">
        <f>SUM(H1252/'Search &amp; Variables'!$E$30)</f>
        <v>4.4422222222222221</v>
      </c>
      <c r="J1252" s="265">
        <f t="shared" si="266"/>
        <v>8.8844444444444441</v>
      </c>
      <c r="K1252" s="265">
        <f t="shared" si="267"/>
        <v>0.98716049382716042</v>
      </c>
      <c r="L1252" s="266">
        <f t="shared" si="268"/>
        <v>0</v>
      </c>
      <c r="M1252" s="256"/>
      <c r="N1252" s="266">
        <f>SUM(H1252*'Outside M25 '!$J$30+'Outside M25 '!$J$34+'Postcodes tariff'!L1252)</f>
        <v>343.40497776467237</v>
      </c>
      <c r="O1252" s="266">
        <f>SUM(H1252*'Outside M25 '!$K$30+'Outside M25 '!$K$34+'Postcodes tariff'!L1252)</f>
        <v>379.24808215232673</v>
      </c>
      <c r="P1252" s="266">
        <f>SUM(H1252*'Outside M25 '!$L$30+'Outside M25 '!$L$34+'Postcodes tariff'!L1252)</f>
        <v>419.02389504516623</v>
      </c>
      <c r="Q1252" s="268">
        <f>SUM(H1252*'Outside M25 '!$M$30+'Outside M25 '!$M$34+'Postcodes tariff'!L1252)</f>
        <v>455.31639463133905</v>
      </c>
      <c r="R1252" s="336"/>
      <c r="S1252" s="336"/>
    </row>
    <row r="1253" spans="1:19" x14ac:dyDescent="0.25">
      <c r="A1253" s="254"/>
      <c r="B1253" s="255"/>
      <c r="C1253" s="378"/>
      <c r="D1253" s="378"/>
      <c r="E1253" s="378"/>
      <c r="F1253" s="476"/>
      <c r="G1253" s="476"/>
      <c r="H1253" s="379"/>
      <c r="I1253" s="380"/>
      <c r="J1253" s="380"/>
      <c r="K1253" s="380"/>
      <c r="L1253" s="374"/>
      <c r="M1253" s="378"/>
      <c r="N1253" s="381"/>
      <c r="O1253" s="381"/>
      <c r="P1253" s="381"/>
      <c r="Q1253" s="382"/>
      <c r="R1253" s="446"/>
      <c r="S1253" s="446"/>
    </row>
    <row r="1254" spans="1:19" s="243" customFormat="1" ht="16.5" thickBot="1" x14ac:dyDescent="0.3">
      <c r="A1254" s="269" t="s">
        <v>3026</v>
      </c>
      <c r="B1254" s="270"/>
      <c r="C1254" s="270"/>
      <c r="D1254" s="270"/>
      <c r="E1254" s="270"/>
      <c r="F1254" s="461"/>
      <c r="G1254" s="461"/>
      <c r="H1254" s="271">
        <f>AVERAGE(H1233:H1253)</f>
        <v>200.84499999999997</v>
      </c>
      <c r="I1254" s="271">
        <f>AVERAGE(I1233:I1253)</f>
        <v>4.463222222222222</v>
      </c>
      <c r="J1254" s="271">
        <f>AVERAGE(J1233:J1253)</f>
        <v>8.926444444444444</v>
      </c>
      <c r="K1254" s="271">
        <f>AVERAGE(K1233:K1253)</f>
        <v>0.99182716049382713</v>
      </c>
      <c r="L1254" s="272"/>
      <c r="M1254" s="270"/>
      <c r="N1254" s="274">
        <f>AVERAGE(N1233:N1253)</f>
        <v>344.88949289332618</v>
      </c>
      <c r="O1254" s="274">
        <f>AVERAGE(O1233:O1253)</f>
        <v>380.89334917181384</v>
      </c>
      <c r="P1254" s="274">
        <f>AVERAGE(P1233:P1253)</f>
        <v>420.8449342439867</v>
      </c>
      <c r="Q1254" s="275">
        <f>AVERAGE(Q1233:Q1253)</f>
        <v>457.30178543249303</v>
      </c>
      <c r="R1254" s="330"/>
      <c r="S1254" s="330"/>
    </row>
    <row r="1255" spans="1:19" s="243" customFormat="1" ht="16.5" thickBot="1" x14ac:dyDescent="0.3">
      <c r="F1255" s="477"/>
      <c r="G1255" s="477"/>
      <c r="H1255" s="383"/>
      <c r="I1255" s="383"/>
      <c r="J1255" s="383"/>
      <c r="K1255" s="383"/>
      <c r="L1255" s="384"/>
      <c r="N1255" s="385"/>
      <c r="O1255" s="385"/>
      <c r="P1255" s="385"/>
      <c r="Q1255" s="385"/>
      <c r="R1255" s="330"/>
      <c r="S1255" s="330"/>
    </row>
    <row r="1256" spans="1:19" s="243" customFormat="1" x14ac:dyDescent="0.25">
      <c r="A1256" s="246" t="s">
        <v>3027</v>
      </c>
      <c r="B1256" s="247"/>
      <c r="C1256" s="247" t="s">
        <v>1093</v>
      </c>
      <c r="D1256" s="247">
        <v>53.720844999999997</v>
      </c>
      <c r="E1256" s="247">
        <v>-1.8735040000000001</v>
      </c>
      <c r="F1256" s="458">
        <v>1</v>
      </c>
      <c r="G1256" s="458">
        <v>1</v>
      </c>
      <c r="H1256" s="248">
        <v>207.2</v>
      </c>
      <c r="I1256" s="249">
        <f>SUM(H1256/'Search &amp; Variables'!$E$30)</f>
        <v>4.6044444444444439</v>
      </c>
      <c r="J1256" s="249">
        <f t="shared" ref="J1256:J1257" si="269">SUM(I1256*2)</f>
        <v>9.2088888888888878</v>
      </c>
      <c r="K1256" s="249">
        <f t="shared" ref="K1256:K1257" si="270">SUM(J1256/9)</f>
        <v>1.0232098765432098</v>
      </c>
      <c r="L1256" s="252">
        <f t="shared" ref="L1256:L1257" si="271">IF(J1256 &gt; 14,120,0)</f>
        <v>0</v>
      </c>
      <c r="M1256" s="247"/>
      <c r="N1256" s="252">
        <f>SUM(H1256*'Outside M25 '!$J$30+'Outside M25 '!$J$34+'Postcodes tariff'!L1256)</f>
        <v>354.87266076908827</v>
      </c>
      <c r="O1256" s="252">
        <f>SUM(H1256*'Outside M25 '!$K$30+'Outside M25 '!$K$34+'Postcodes tariff'!L1256)</f>
        <v>391.95755224995253</v>
      </c>
      <c r="P1256" s="252">
        <f>SUM(H1256*'Outside M25 '!$L$30+'Outside M25 '!$L$34+'Postcodes tariff'!L1256)</f>
        <v>433.09118197785375</v>
      </c>
      <c r="Q1256" s="253">
        <f>SUM(H1256*'Outside M25 '!$M$30+'Outside M25 '!$M$34+'Postcodes tariff'!L1256)</f>
        <v>470.65327595242167</v>
      </c>
      <c r="R1256" s="330"/>
      <c r="S1256" s="330"/>
    </row>
    <row r="1257" spans="1:19" s="263" customFormat="1" x14ac:dyDescent="0.25">
      <c r="A1257" s="254" t="s">
        <v>3027</v>
      </c>
      <c r="B1257" s="255"/>
      <c r="C1257" s="256" t="s">
        <v>1094</v>
      </c>
      <c r="D1257" s="257">
        <v>53.743758999999997</v>
      </c>
      <c r="E1257" s="257">
        <v>-1.9191279999999999</v>
      </c>
      <c r="F1257" s="459">
        <v>1</v>
      </c>
      <c r="G1257" s="459">
        <v>1</v>
      </c>
      <c r="H1257" s="258">
        <v>209.6</v>
      </c>
      <c r="I1257" s="259">
        <f>SUM(H1257/'Search &amp; Variables'!$E$30)</f>
        <v>4.6577777777777776</v>
      </c>
      <c r="J1257" s="259">
        <f t="shared" si="269"/>
        <v>9.3155555555555551</v>
      </c>
      <c r="K1257" s="259">
        <f t="shared" si="270"/>
        <v>1.0350617283950616</v>
      </c>
      <c r="L1257" s="226">
        <f t="shared" si="271"/>
        <v>0</v>
      </c>
      <c r="M1257" s="257"/>
      <c r="N1257" s="226">
        <f>SUM(H1257*'Outside M25 '!$J$30+'Outside M25 '!$J$34+'Postcodes tariff'!L1257)</f>
        <v>358.64285792122502</v>
      </c>
      <c r="O1257" s="226">
        <f>SUM(H1257*'Outside M25 '!$K$30+'Outside M25 '!$K$34+'Postcodes tariff'!L1257)</f>
        <v>396.13600817245964</v>
      </c>
      <c r="P1257" s="226">
        <f>SUM(H1257*'Outside M25 '!$L$30+'Outside M25 '!$L$34+'Postcodes tariff'!L1257)</f>
        <v>437.71604343517572</v>
      </c>
      <c r="Q1257" s="261">
        <f>SUM(H1257*'Outside M25 '!$M$30+'Outside M25 '!$M$34+'Postcodes tariff'!L1257)</f>
        <v>475.69553830455845</v>
      </c>
      <c r="R1257" s="336"/>
      <c r="S1257" s="336"/>
    </row>
    <row r="1258" spans="1:19" s="263" customFormat="1" x14ac:dyDescent="0.25">
      <c r="A1258" s="254" t="s">
        <v>3027</v>
      </c>
      <c r="B1258" s="255"/>
      <c r="C1258" s="256" t="s">
        <v>1095</v>
      </c>
      <c r="D1258" s="257">
        <v>53.728307999999998</v>
      </c>
      <c r="E1258" s="257">
        <v>-1.8396999999999999</v>
      </c>
      <c r="F1258" s="459">
        <v>1</v>
      </c>
      <c r="G1258" s="459">
        <v>1</v>
      </c>
      <c r="H1258" s="258">
        <v>205</v>
      </c>
      <c r="I1258" s="259">
        <f>SUM(H1258/'Search &amp; Variables'!$E$30)</f>
        <v>4.5555555555555554</v>
      </c>
      <c r="J1258" s="259">
        <f t="shared" ref="J1258:J1262" si="272">SUM(I1258*2)</f>
        <v>9.1111111111111107</v>
      </c>
      <c r="K1258" s="259">
        <f t="shared" ref="K1258:K1262" si="273">SUM(J1258/9)</f>
        <v>1.0123456790123457</v>
      </c>
      <c r="L1258" s="226">
        <f t="shared" ref="L1258:L1262" si="274">IF(J1258 &gt; 14,120,0)</f>
        <v>0</v>
      </c>
      <c r="M1258" s="257"/>
      <c r="N1258" s="226">
        <f>SUM(H1258*'Outside M25 '!$J$30+'Outside M25 '!$J$34+'Postcodes tariff'!L1258)</f>
        <v>351.41664671296292</v>
      </c>
      <c r="O1258" s="226">
        <f>SUM(H1258*'Outside M25 '!$K$30+'Outside M25 '!$K$34+'Postcodes tariff'!L1258)</f>
        <v>388.12730098765434</v>
      </c>
      <c r="P1258" s="226">
        <f>SUM(H1258*'Outside M25 '!$L$30+'Outside M25 '!$L$34+'Postcodes tariff'!L1258)</f>
        <v>428.85172564197535</v>
      </c>
      <c r="Q1258" s="261">
        <f>SUM(H1258*'Outside M25 '!$M$30+'Outside M25 '!$M$34+'Postcodes tariff'!L1258)</f>
        <v>466.03120212962966</v>
      </c>
      <c r="R1258" s="336"/>
      <c r="S1258" s="336"/>
    </row>
    <row r="1259" spans="1:19" s="263" customFormat="1" x14ac:dyDescent="0.25">
      <c r="A1259" s="254" t="s">
        <v>3027</v>
      </c>
      <c r="B1259" s="255"/>
      <c r="C1259" s="256" t="s">
        <v>1096</v>
      </c>
      <c r="D1259" s="257">
        <v>53.682634</v>
      </c>
      <c r="E1259" s="257">
        <v>-1.89299</v>
      </c>
      <c r="F1259" s="459">
        <v>1</v>
      </c>
      <c r="G1259" s="459">
        <v>1</v>
      </c>
      <c r="H1259" s="258">
        <v>212.9</v>
      </c>
      <c r="I1259" s="259">
        <f>SUM(H1259/'Search &amp; Variables'!$E$30)</f>
        <v>4.7311111111111108</v>
      </c>
      <c r="J1259" s="259">
        <f t="shared" si="272"/>
        <v>9.4622222222222216</v>
      </c>
      <c r="K1259" s="259">
        <f t="shared" si="273"/>
        <v>1.0513580246913579</v>
      </c>
      <c r="L1259" s="226">
        <f t="shared" si="274"/>
        <v>0</v>
      </c>
      <c r="M1259" s="257"/>
      <c r="N1259" s="226">
        <f>SUM(H1259*'Outside M25 '!$J$30+'Outside M25 '!$J$34+'Postcodes tariff'!L1259)</f>
        <v>363.8268790054131</v>
      </c>
      <c r="O1259" s="226">
        <f>SUM(H1259*'Outside M25 '!$K$30+'Outside M25 '!$K$34+'Postcodes tariff'!L1259)</f>
        <v>401.88138506590695</v>
      </c>
      <c r="P1259" s="226">
        <f>SUM(H1259*'Outside M25 '!$L$30+'Outside M25 '!$L$34+'Postcodes tariff'!L1259)</f>
        <v>444.07522793899341</v>
      </c>
      <c r="Q1259" s="261">
        <f>SUM(H1259*'Outside M25 '!$M$30+'Outside M25 '!$M$34+'Postcodes tariff'!L1259)</f>
        <v>482.62864903874646</v>
      </c>
      <c r="R1259" s="336"/>
      <c r="S1259" s="336"/>
    </row>
    <row r="1260" spans="1:19" s="263" customFormat="1" x14ac:dyDescent="0.25">
      <c r="A1260" s="254" t="s">
        <v>3027</v>
      </c>
      <c r="B1260" s="255"/>
      <c r="C1260" s="256" t="s">
        <v>1097</v>
      </c>
      <c r="D1260" s="257">
        <v>53.698270000000001</v>
      </c>
      <c r="E1260" s="257">
        <v>-1.833353</v>
      </c>
      <c r="F1260" s="459">
        <v>1</v>
      </c>
      <c r="G1260" s="459">
        <v>1</v>
      </c>
      <c r="H1260" s="258">
        <v>209.1</v>
      </c>
      <c r="I1260" s="259">
        <f>SUM(H1260/'Search &amp; Variables'!$E$30)</f>
        <v>4.6466666666666665</v>
      </c>
      <c r="J1260" s="259">
        <f t="shared" si="272"/>
        <v>9.293333333333333</v>
      </c>
      <c r="K1260" s="259">
        <f t="shared" si="273"/>
        <v>1.0325925925925925</v>
      </c>
      <c r="L1260" s="226">
        <f t="shared" si="274"/>
        <v>0</v>
      </c>
      <c r="M1260" s="257"/>
      <c r="N1260" s="226">
        <f>SUM(H1260*'Outside M25 '!$J$30+'Outside M25 '!$J$34+'Postcodes tariff'!L1260)</f>
        <v>357.85740018119657</v>
      </c>
      <c r="O1260" s="226">
        <f>SUM(H1260*'Outside M25 '!$K$30+'Outside M25 '!$K$34+'Postcodes tariff'!L1260)</f>
        <v>395.26549652193734</v>
      </c>
      <c r="P1260" s="226">
        <f>SUM(H1260*'Outside M25 '!$L$30+'Outside M25 '!$L$34+'Postcodes tariff'!L1260)</f>
        <v>436.75253063156697</v>
      </c>
      <c r="Q1260" s="261">
        <f>SUM(H1260*'Outside M25 '!$M$30+'Outside M25 '!$M$34+'Postcodes tariff'!L1260)</f>
        <v>474.64506698119658</v>
      </c>
      <c r="R1260" s="336"/>
      <c r="S1260" s="336"/>
    </row>
    <row r="1261" spans="1:19" s="263" customFormat="1" x14ac:dyDescent="0.25">
      <c r="A1261" s="254" t="s">
        <v>3027</v>
      </c>
      <c r="B1261" s="255"/>
      <c r="C1261" s="256" t="s">
        <v>1098</v>
      </c>
      <c r="D1261" s="257">
        <v>53.683163999999998</v>
      </c>
      <c r="E1261" s="257">
        <v>-1.923889</v>
      </c>
      <c r="F1261" s="459">
        <v>1</v>
      </c>
      <c r="G1261" s="459">
        <v>1</v>
      </c>
      <c r="H1261" s="258">
        <v>215.4</v>
      </c>
      <c r="I1261" s="259">
        <f>SUM(H1261/'Search &amp; Variables'!$E$30)</f>
        <v>4.7866666666666671</v>
      </c>
      <c r="J1261" s="259">
        <f t="shared" si="272"/>
        <v>9.5733333333333341</v>
      </c>
      <c r="K1261" s="259">
        <f t="shared" si="273"/>
        <v>1.0637037037037038</v>
      </c>
      <c r="L1261" s="226">
        <f t="shared" si="274"/>
        <v>0</v>
      </c>
      <c r="M1261" s="257"/>
      <c r="N1261" s="226">
        <f>SUM(H1261*'Outside M25 '!$J$30+'Outside M25 '!$J$34+'Postcodes tariff'!L1261)</f>
        <v>367.75416770555552</v>
      </c>
      <c r="O1261" s="226">
        <f>SUM(H1261*'Outside M25 '!$K$30+'Outside M25 '!$K$34+'Postcodes tariff'!L1261)</f>
        <v>406.23394331851853</v>
      </c>
      <c r="P1261" s="226">
        <f>SUM(H1261*'Outside M25 '!$L$30+'Outside M25 '!$L$34+'Postcodes tariff'!L1261)</f>
        <v>448.89279195703705</v>
      </c>
      <c r="Q1261" s="261">
        <f>SUM(H1261*'Outside M25 '!$M$30+'Outside M25 '!$M$34+'Postcodes tariff'!L1261)</f>
        <v>487.88100565555561</v>
      </c>
      <c r="R1261" s="336"/>
      <c r="S1261" s="336"/>
    </row>
    <row r="1262" spans="1:19" s="263" customFormat="1" x14ac:dyDescent="0.25">
      <c r="A1262" s="254" t="s">
        <v>3027</v>
      </c>
      <c r="B1262" s="255"/>
      <c r="C1262" s="256" t="s">
        <v>1099</v>
      </c>
      <c r="D1262" s="256">
        <v>53.73509</v>
      </c>
      <c r="E1262" s="256">
        <v>-2.0252490000000001</v>
      </c>
      <c r="F1262" s="460">
        <v>1</v>
      </c>
      <c r="G1262" s="460">
        <v>1</v>
      </c>
      <c r="H1262" s="264">
        <v>219.5</v>
      </c>
      <c r="I1262" s="265">
        <f>SUM(H1262/'Search &amp; Variables'!$E$30)</f>
        <v>4.8777777777777782</v>
      </c>
      <c r="J1262" s="265">
        <f t="shared" si="272"/>
        <v>9.7555555555555564</v>
      </c>
      <c r="K1262" s="265">
        <f t="shared" si="273"/>
        <v>1.0839506172839508</v>
      </c>
      <c r="L1262" s="266">
        <f t="shared" si="274"/>
        <v>0</v>
      </c>
      <c r="M1262" s="256"/>
      <c r="N1262" s="266">
        <f>SUM(H1262*'Outside M25 '!$J$30+'Outside M25 '!$J$34+'Postcodes tariff'!L1262)</f>
        <v>374.19492117378917</v>
      </c>
      <c r="O1262" s="266">
        <f>SUM(H1262*'Outside M25 '!$K$30+'Outside M25 '!$K$34+'Postcodes tariff'!L1262)</f>
        <v>413.37213885280153</v>
      </c>
      <c r="P1262" s="266">
        <f>SUM(H1262*'Outside M25 '!$L$30+'Outside M25 '!$L$34+'Postcodes tariff'!L1262)</f>
        <v>456.79359694662872</v>
      </c>
      <c r="Q1262" s="268">
        <f>SUM(H1262*'Outside M25 '!$M$30+'Outside M25 '!$M$34+'Postcodes tariff'!L1262)</f>
        <v>496.49487050712253</v>
      </c>
      <c r="R1262" s="336"/>
      <c r="S1262" s="336"/>
    </row>
    <row r="1263" spans="1:19" s="263" customFormat="1" x14ac:dyDescent="0.25">
      <c r="A1263" s="254"/>
      <c r="B1263" s="255"/>
      <c r="C1263" s="256"/>
      <c r="D1263" s="256"/>
      <c r="E1263" s="256"/>
      <c r="F1263" s="460"/>
      <c r="G1263" s="460"/>
      <c r="H1263" s="264"/>
      <c r="I1263" s="265"/>
      <c r="J1263" s="265"/>
      <c r="K1263" s="265"/>
      <c r="L1263" s="266"/>
      <c r="M1263" s="256"/>
      <c r="N1263" s="266"/>
      <c r="O1263" s="266"/>
      <c r="P1263" s="266"/>
      <c r="Q1263" s="268"/>
      <c r="R1263" s="336"/>
      <c r="S1263" s="336"/>
    </row>
    <row r="1264" spans="1:19" s="243" customFormat="1" ht="16.5" thickBot="1" x14ac:dyDescent="0.3">
      <c r="A1264" s="269" t="s">
        <v>3028</v>
      </c>
      <c r="B1264" s="270"/>
      <c r="C1264" s="270"/>
      <c r="D1264" s="270"/>
      <c r="E1264" s="270"/>
      <c r="F1264" s="461"/>
      <c r="G1264" s="461"/>
      <c r="H1264" s="271">
        <f>AVERAGE(H1256:H1263)</f>
        <v>211.24285714285716</v>
      </c>
      <c r="I1264" s="271">
        <f>AVERAGE(I1256:I1263)</f>
        <v>4.694285714285714</v>
      </c>
      <c r="J1264" s="271">
        <f>AVERAGE(J1256:J1263)</f>
        <v>9.3885714285714279</v>
      </c>
      <c r="K1264" s="271">
        <f>AVERAGE(K1256:K1263)</f>
        <v>1.0431746031746032</v>
      </c>
      <c r="L1264" s="272"/>
      <c r="M1264" s="270"/>
      <c r="N1264" s="274">
        <f>AVERAGE(N1256:N1263)</f>
        <v>361.2236476384615</v>
      </c>
      <c r="O1264" s="274">
        <f>AVERAGE(O1256:O1263)</f>
        <v>398.9962607384615</v>
      </c>
      <c r="P1264" s="274">
        <f>AVERAGE(P1256:P1263)</f>
        <v>440.88187121846158</v>
      </c>
      <c r="Q1264" s="275">
        <f>AVERAGE(Q1256:Q1263)</f>
        <v>479.1470869384616</v>
      </c>
      <c r="R1264" s="330"/>
      <c r="S1264" s="330"/>
    </row>
    <row r="1265" spans="1:19" s="243" customFormat="1" ht="16.5" thickBot="1" x14ac:dyDescent="0.3">
      <c r="F1265" s="477"/>
      <c r="G1265" s="477"/>
      <c r="H1265" s="383"/>
      <c r="I1265" s="383"/>
      <c r="J1265" s="383"/>
      <c r="K1265" s="383"/>
      <c r="L1265" s="384"/>
      <c r="N1265" s="385"/>
      <c r="O1265" s="385"/>
      <c r="P1265" s="385"/>
      <c r="Q1265" s="385"/>
      <c r="R1265" s="330"/>
      <c r="S1265" s="330"/>
    </row>
    <row r="1266" spans="1:19" s="243" customFormat="1" x14ac:dyDescent="0.25">
      <c r="A1266" s="279" t="s">
        <v>3029</v>
      </c>
      <c r="B1266" s="280"/>
      <c r="C1266" s="280" t="s">
        <v>1100</v>
      </c>
      <c r="D1266" s="280">
        <v>51.559685999999999</v>
      </c>
      <c r="E1266" s="280">
        <v>6.8347000000000005E-2</v>
      </c>
      <c r="F1266" s="463">
        <v>2</v>
      </c>
      <c r="G1266" s="463">
        <v>2</v>
      </c>
      <c r="H1266" s="281">
        <v>34</v>
      </c>
      <c r="I1266" s="282">
        <f>SUM(H1266/'Search &amp; Variables'!$E$31)</f>
        <v>1.7</v>
      </c>
      <c r="J1266" s="282">
        <f t="shared" ref="J1266" si="275">SUM(I1266*2)</f>
        <v>3.4</v>
      </c>
      <c r="K1266" s="282">
        <f t="shared" ref="K1266" si="276">SUM(J1266/9)</f>
        <v>0.37777777777777777</v>
      </c>
      <c r="L1266" s="283">
        <f t="shared" ref="L1266" si="277">IF(J1266 &gt; 12,120,0)</f>
        <v>0</v>
      </c>
      <c r="M1266" s="280"/>
      <c r="N1266" s="283">
        <f>SUM(H1266*'Outer London inside M25'!$J$30+'Outer London inside M25'!$J$34+L1266)</f>
        <v>132.43028280341883</v>
      </c>
      <c r="O1266" s="283">
        <f>SUM(H1266*'Outer London inside M25'!$K$30+'Outer London inside M25'!$K$34+L1266)</f>
        <v>141.92095902564103</v>
      </c>
      <c r="P1266" s="283">
        <f>SUM(H1266*'Outer London inside M25'!$L$30+'Outer London inside M25'!$L$34+'Postcodes tariff'!L1266)</f>
        <v>154.45518889230769</v>
      </c>
      <c r="Q1266" s="284">
        <f>SUM(H1266*'Outer London inside M25'!$M$30+'Outer London inside M25'!$M$34+'Postcodes tariff'!L1266)</f>
        <v>162.85297813675217</v>
      </c>
      <c r="R1266" s="330"/>
      <c r="S1266" s="330"/>
    </row>
    <row r="1267" spans="1:19" s="263" customFormat="1" x14ac:dyDescent="0.25">
      <c r="A1267" s="254" t="s">
        <v>3461</v>
      </c>
      <c r="B1267" s="255" t="s">
        <v>3522</v>
      </c>
      <c r="C1267" s="285" t="s">
        <v>1101</v>
      </c>
      <c r="D1267" s="257">
        <v>51.649175</v>
      </c>
      <c r="E1267" s="257">
        <v>5.6057000000000003E-2</v>
      </c>
      <c r="F1267" s="459">
        <v>1</v>
      </c>
      <c r="G1267" s="459">
        <v>1</v>
      </c>
      <c r="H1267" s="258">
        <v>46.9</v>
      </c>
      <c r="I1267" s="259">
        <f>SUM(H1267/'Search &amp; Variables'!$E$30)</f>
        <v>1.0422222222222222</v>
      </c>
      <c r="J1267" s="259">
        <f t="shared" ref="J1267:J1268" si="278">SUM(I1267*2)</f>
        <v>2.0844444444444443</v>
      </c>
      <c r="K1267" s="259">
        <f t="shared" ref="K1267:K1268" si="279">SUM(J1267/9)</f>
        <v>0.23160493827160492</v>
      </c>
      <c r="L1267" s="226">
        <f t="shared" ref="L1267" si="280">IF(J1267 &gt; 14,120,0)</f>
        <v>0</v>
      </c>
      <c r="M1267" s="257"/>
      <c r="N1267" s="226">
        <f>SUM(H1267*'Outside M25 '!$J$30+'Outside M25 '!$J$34+'Postcodes tariff'!L1267)</f>
        <v>103.05490931595442</v>
      </c>
      <c r="O1267" s="226">
        <f>SUM(H1267*'Outside M25 '!$K$30+'Outside M25 '!$K$34+'Postcodes tariff'!L1267)</f>
        <v>112.87151709249763</v>
      </c>
      <c r="P1267" s="226">
        <f>SUM(H1267*'Outside M25 '!$L$30+'Outside M25 '!$L$34+'Postcodes tariff'!L1267)</f>
        <v>124.18897714089269</v>
      </c>
      <c r="Q1267" s="261">
        <f>SUM(H1267*'Outside M25 '!$M$30+'Outside M25 '!$M$34+'Postcodes tariff'!L1267)</f>
        <v>133.87216968262109</v>
      </c>
      <c r="R1267" s="336"/>
      <c r="S1267" s="336"/>
    </row>
    <row r="1268" spans="1:19" s="263" customFormat="1" x14ac:dyDescent="0.25">
      <c r="A1268" s="286" t="s">
        <v>3029</v>
      </c>
      <c r="B1268" s="287"/>
      <c r="C1268" s="285" t="s">
        <v>1102</v>
      </c>
      <c r="D1268" s="257">
        <v>51.534019999999998</v>
      </c>
      <c r="E1268" s="257">
        <v>9.9884000000000001E-2</v>
      </c>
      <c r="F1268" s="459">
        <v>2</v>
      </c>
      <c r="G1268" s="459">
        <v>2</v>
      </c>
      <c r="H1268" s="258">
        <v>36.799999999999997</v>
      </c>
      <c r="I1268" s="259">
        <f>SUM(H1268/'Search &amp; Variables'!$E$31)</f>
        <v>1.8399999999999999</v>
      </c>
      <c r="J1268" s="259">
        <f t="shared" si="278"/>
        <v>3.6799999999999997</v>
      </c>
      <c r="K1268" s="259">
        <f t="shared" si="279"/>
        <v>0.40888888888888886</v>
      </c>
      <c r="L1268" s="226">
        <f t="shared" ref="L1268" si="281">IF(J1268 &gt; 12,120,0)</f>
        <v>0</v>
      </c>
      <c r="M1268" s="257"/>
      <c r="N1268" s="226">
        <f>SUM(H1268*'Outer London inside M25'!$J$30+'Outer London inside M25'!$J$34+L1268)</f>
        <v>141.02641746666669</v>
      </c>
      <c r="O1268" s="226">
        <f>SUM(H1268*'Outer London inside M25'!$K$30+'Outer London inside M25'!$K$34+L1268)</f>
        <v>151.17729682222222</v>
      </c>
      <c r="P1268" s="226">
        <f>SUM(H1268*'Outer London inside M25'!$L$30+'Outer London inside M25'!$L$34+'Postcodes tariff'!L1268)</f>
        <v>164.55416030666663</v>
      </c>
      <c r="Q1268" s="261">
        <f>SUM(H1268*'Outer London inside M25'!$M$30+'Outer London inside M25'!$M$34+'Postcodes tariff'!L1268)</f>
        <v>173.55385553333335</v>
      </c>
      <c r="R1268" s="336"/>
      <c r="S1268" s="336"/>
    </row>
    <row r="1269" spans="1:19" s="263" customFormat="1" x14ac:dyDescent="0.25">
      <c r="A1269" s="286" t="s">
        <v>3029</v>
      </c>
      <c r="B1269" s="287"/>
      <c r="C1269" s="285" t="s">
        <v>1103</v>
      </c>
      <c r="D1269" s="257">
        <v>51.573480000000004</v>
      </c>
      <c r="E1269" s="257">
        <v>8.3849999999999994E-2</v>
      </c>
      <c r="F1269" s="459">
        <v>2</v>
      </c>
      <c r="G1269" s="459">
        <v>2</v>
      </c>
      <c r="H1269" s="258">
        <v>33.799999999999997</v>
      </c>
      <c r="I1269" s="259">
        <f>SUM(H1269/'Search &amp; Variables'!$E$31)</f>
        <v>1.69</v>
      </c>
      <c r="J1269" s="259">
        <f t="shared" ref="J1269:J1273" si="282">SUM(I1269*2)</f>
        <v>3.38</v>
      </c>
      <c r="K1269" s="259">
        <f t="shared" ref="K1269:K1273" si="283">SUM(J1269/9)</f>
        <v>0.37555555555555553</v>
      </c>
      <c r="L1269" s="226">
        <f t="shared" ref="L1269:L1273" si="284">IF(J1269 &gt; 12,120,0)</f>
        <v>0</v>
      </c>
      <c r="M1269" s="257"/>
      <c r="N1269" s="226">
        <f>SUM(H1269*'Outer London inside M25'!$J$30+'Outer London inside M25'!$J$34+L1269)</f>
        <v>131.8162731846154</v>
      </c>
      <c r="O1269" s="226">
        <f>SUM(H1269*'Outer London inside M25'!$K$30+'Outer London inside M25'!$K$34+L1269)</f>
        <v>141.25979204017091</v>
      </c>
      <c r="P1269" s="226">
        <f>SUM(H1269*'Outer London inside M25'!$L$30+'Outer London inside M25'!$L$34+'Postcodes tariff'!L1269)</f>
        <v>153.73383379128202</v>
      </c>
      <c r="Q1269" s="261">
        <f>SUM(H1269*'Outer London inside M25'!$M$30+'Outer London inside M25'!$M$34+'Postcodes tariff'!L1269)</f>
        <v>162.08862975128207</v>
      </c>
      <c r="R1269" s="336"/>
      <c r="S1269" s="336"/>
    </row>
    <row r="1270" spans="1:19" s="263" customFormat="1" x14ac:dyDescent="0.25">
      <c r="A1270" s="286" t="s">
        <v>3029</v>
      </c>
      <c r="B1270" s="287"/>
      <c r="C1270" s="285" t="s">
        <v>1104</v>
      </c>
      <c r="D1270" s="257">
        <v>51.564914999999999</v>
      </c>
      <c r="E1270" s="257">
        <v>9.7781999999999994E-2</v>
      </c>
      <c r="F1270" s="459">
        <v>2</v>
      </c>
      <c r="G1270" s="459">
        <v>2</v>
      </c>
      <c r="H1270" s="258">
        <v>35.6</v>
      </c>
      <c r="I1270" s="259">
        <f>SUM(H1270/'Search &amp; Variables'!$E$31)</f>
        <v>1.78</v>
      </c>
      <c r="J1270" s="259">
        <f t="shared" si="282"/>
        <v>3.56</v>
      </c>
      <c r="K1270" s="259">
        <f t="shared" si="283"/>
        <v>0.39555555555555555</v>
      </c>
      <c r="L1270" s="226">
        <f t="shared" si="284"/>
        <v>0</v>
      </c>
      <c r="M1270" s="257"/>
      <c r="N1270" s="226">
        <f>SUM(H1270*'Outer London inside M25'!$J$30+'Outer London inside M25'!$J$34+L1270)</f>
        <v>137.34235975384618</v>
      </c>
      <c r="O1270" s="226">
        <f>SUM(H1270*'Outer London inside M25'!$K$30+'Outer London inside M25'!$K$34+L1270)</f>
        <v>147.21029490940168</v>
      </c>
      <c r="P1270" s="226">
        <f>SUM(H1270*'Outer London inside M25'!$L$30+'Outer London inside M25'!$L$34+'Postcodes tariff'!L1270)</f>
        <v>160.22602970051281</v>
      </c>
      <c r="Q1270" s="261">
        <f>SUM(H1270*'Outer London inside M25'!$M$30+'Outer London inside M25'!$M$34+'Postcodes tariff'!L1270)</f>
        <v>168.96776522051286</v>
      </c>
      <c r="R1270" s="336"/>
      <c r="S1270" s="336"/>
    </row>
    <row r="1271" spans="1:19" s="263" customFormat="1" x14ac:dyDescent="0.25">
      <c r="A1271" s="286" t="s">
        <v>3029</v>
      </c>
      <c r="B1271" s="287"/>
      <c r="C1271" s="285" t="s">
        <v>1105</v>
      </c>
      <c r="D1271" s="257">
        <v>51.574154999999998</v>
      </c>
      <c r="E1271" s="257">
        <v>5.6586999999999998E-2</v>
      </c>
      <c r="F1271" s="459">
        <v>2</v>
      </c>
      <c r="G1271" s="459">
        <v>2</v>
      </c>
      <c r="H1271" s="258">
        <v>32.299999999999997</v>
      </c>
      <c r="I1271" s="259">
        <f>SUM(H1271/'Search &amp; Variables'!$E$31)</f>
        <v>1.6149999999999998</v>
      </c>
      <c r="J1271" s="259">
        <f t="shared" si="282"/>
        <v>3.2299999999999995</v>
      </c>
      <c r="K1271" s="259">
        <f t="shared" si="283"/>
        <v>0.35888888888888881</v>
      </c>
      <c r="L1271" s="226">
        <f t="shared" si="284"/>
        <v>0</v>
      </c>
      <c r="M1271" s="257"/>
      <c r="N1271" s="226">
        <f>SUM(H1271*'Outer London inside M25'!$J$30+'Outer London inside M25'!$J$34+L1271)</f>
        <v>127.21120104358975</v>
      </c>
      <c r="O1271" s="226">
        <f>SUM(H1271*'Outer London inside M25'!$K$30+'Outer London inside M25'!$K$34+L1271)</f>
        <v>136.30103964914528</v>
      </c>
      <c r="P1271" s="226">
        <f>SUM(H1271*'Outer London inside M25'!$L$30+'Outer London inside M25'!$L$34+'Postcodes tariff'!L1271)</f>
        <v>148.32367053358973</v>
      </c>
      <c r="Q1271" s="261">
        <f>SUM(H1271*'Outer London inside M25'!$M$30+'Outer London inside M25'!$M$34+'Postcodes tariff'!L1271)</f>
        <v>156.35601686025643</v>
      </c>
      <c r="R1271" s="336"/>
      <c r="S1271" s="336"/>
    </row>
    <row r="1272" spans="1:19" s="263" customFormat="1" x14ac:dyDescent="0.25">
      <c r="A1272" s="286" t="s">
        <v>3029</v>
      </c>
      <c r="B1272" s="287"/>
      <c r="C1272" s="285" t="s">
        <v>1106</v>
      </c>
      <c r="D1272" s="257">
        <v>51.578099999999999</v>
      </c>
      <c r="E1272" s="257">
        <v>6.1797999999999999E-2</v>
      </c>
      <c r="F1272" s="459">
        <v>2</v>
      </c>
      <c r="G1272" s="459">
        <v>2</v>
      </c>
      <c r="H1272" s="258">
        <v>31.7</v>
      </c>
      <c r="I1272" s="259">
        <f>SUM(H1272/'Search &amp; Variables'!$E$31)</f>
        <v>1.585</v>
      </c>
      <c r="J1272" s="259">
        <f t="shared" si="282"/>
        <v>3.17</v>
      </c>
      <c r="K1272" s="259">
        <f t="shared" si="283"/>
        <v>0.35222222222222221</v>
      </c>
      <c r="L1272" s="226">
        <f t="shared" si="284"/>
        <v>0</v>
      </c>
      <c r="M1272" s="257"/>
      <c r="N1272" s="226">
        <f>SUM(H1272*'Outer London inside M25'!$J$30+'Outer London inside M25'!$J$34+L1272)</f>
        <v>125.3691721871795</v>
      </c>
      <c r="O1272" s="226">
        <f>SUM(H1272*'Outer London inside M25'!$K$30+'Outer London inside M25'!$K$34+L1272)</f>
        <v>134.31753869273501</v>
      </c>
      <c r="P1272" s="226">
        <f>SUM(H1272*'Outer London inside M25'!$L$30+'Outer London inside M25'!$L$34+'Postcodes tariff'!L1272)</f>
        <v>146.1596052305128</v>
      </c>
      <c r="Q1272" s="261">
        <f>SUM(H1272*'Outer London inside M25'!$M$30+'Outer London inside M25'!$M$34+'Postcodes tariff'!L1272)</f>
        <v>154.06297170384616</v>
      </c>
      <c r="R1272" s="336"/>
      <c r="S1272" s="336"/>
    </row>
    <row r="1273" spans="1:19" s="263" customFormat="1" x14ac:dyDescent="0.25">
      <c r="A1273" s="286" t="s">
        <v>3029</v>
      </c>
      <c r="B1273" s="287"/>
      <c r="C1273" s="285" t="s">
        <v>1107</v>
      </c>
      <c r="D1273" s="257">
        <v>51.585973000000003</v>
      </c>
      <c r="E1273" s="257">
        <v>9.5711000000000004E-2</v>
      </c>
      <c r="F1273" s="459">
        <v>2</v>
      </c>
      <c r="G1273" s="459">
        <v>2</v>
      </c>
      <c r="H1273" s="258">
        <v>34.6</v>
      </c>
      <c r="I1273" s="259">
        <f>SUM(H1273/'Search &amp; Variables'!$E$31)</f>
        <v>1.73</v>
      </c>
      <c r="J1273" s="259">
        <f t="shared" si="282"/>
        <v>3.46</v>
      </c>
      <c r="K1273" s="259">
        <f t="shared" si="283"/>
        <v>0.38444444444444442</v>
      </c>
      <c r="L1273" s="226">
        <f t="shared" si="284"/>
        <v>0</v>
      </c>
      <c r="M1273" s="257"/>
      <c r="N1273" s="226">
        <f>SUM(H1273*'Outer London inside M25'!$J$30+'Outer London inside M25'!$J$34+L1273)</f>
        <v>134.27231165982909</v>
      </c>
      <c r="O1273" s="226">
        <f>SUM(H1273*'Outer London inside M25'!$K$30+'Outer London inside M25'!$K$34+L1273)</f>
        <v>143.90445998205126</v>
      </c>
      <c r="P1273" s="226">
        <f>SUM(H1273*'Outer London inside M25'!$L$30+'Outer London inside M25'!$L$34+'Postcodes tariff'!L1273)</f>
        <v>156.6192541953846</v>
      </c>
      <c r="Q1273" s="261">
        <f>SUM(H1273*'Outer London inside M25'!$M$30+'Outer London inside M25'!$M$34+'Postcodes tariff'!L1273)</f>
        <v>165.14602329316241</v>
      </c>
      <c r="R1273" s="336"/>
      <c r="S1273" s="336"/>
    </row>
    <row r="1274" spans="1:19" s="263" customFormat="1" x14ac:dyDescent="0.25">
      <c r="A1274" s="254" t="s">
        <v>3462</v>
      </c>
      <c r="B1274" s="255"/>
      <c r="C1274" s="285" t="s">
        <v>1108</v>
      </c>
      <c r="D1274" s="257">
        <v>51.622804000000002</v>
      </c>
      <c r="E1274" s="257">
        <v>8.2497000000000001E-2</v>
      </c>
      <c r="F1274" s="459">
        <v>1</v>
      </c>
      <c r="G1274" s="459">
        <v>1</v>
      </c>
      <c r="H1274" s="258">
        <v>49.1</v>
      </c>
      <c r="I1274" s="259">
        <f>SUM(H1274/'Search &amp; Variables'!$E$30)</f>
        <v>1.0911111111111111</v>
      </c>
      <c r="J1274" s="259">
        <f t="shared" ref="J1274:J1275" si="285">SUM(I1274*2)</f>
        <v>2.1822222222222223</v>
      </c>
      <c r="K1274" s="259">
        <f t="shared" ref="K1274:K1275" si="286">SUM(J1274/9)</f>
        <v>0.24246913580246915</v>
      </c>
      <c r="L1274" s="226">
        <f t="shared" ref="L1274" si="287">IF(J1274 &gt; 14,120,0)</f>
        <v>0</v>
      </c>
      <c r="M1274" s="257"/>
      <c r="N1274" s="226">
        <f>SUM(H1274*'Outside M25 '!$J$30+'Outside M25 '!$J$34+'Postcodes tariff'!L1274)</f>
        <v>106.51092337207977</v>
      </c>
      <c r="O1274" s="226">
        <f>SUM(H1274*'Outside M25 '!$K$30+'Outside M25 '!$K$34+'Postcodes tariff'!L1274)</f>
        <v>116.70176835479583</v>
      </c>
      <c r="P1274" s="226">
        <f>SUM(H1274*'Outside M25 '!$L$30+'Outside M25 '!$L$34+'Postcodes tariff'!L1274)</f>
        <v>128.42843347677115</v>
      </c>
      <c r="Q1274" s="261">
        <f>SUM(H1274*'Outside M25 '!$M$30+'Outside M25 '!$M$34+'Postcodes tariff'!L1274)</f>
        <v>138.49424350541312</v>
      </c>
      <c r="R1274" s="336"/>
      <c r="S1274" s="336"/>
    </row>
    <row r="1275" spans="1:19" s="263" customFormat="1" x14ac:dyDescent="0.25">
      <c r="A1275" s="286" t="s">
        <v>3029</v>
      </c>
      <c r="B1275" s="287"/>
      <c r="C1275" s="285" t="s">
        <v>1109</v>
      </c>
      <c r="D1275" s="257">
        <v>51.607056999999998</v>
      </c>
      <c r="E1275" s="257">
        <v>3.6802000000000001E-2</v>
      </c>
      <c r="F1275" s="459">
        <v>2</v>
      </c>
      <c r="G1275" s="459">
        <v>2</v>
      </c>
      <c r="H1275" s="258">
        <v>30.9</v>
      </c>
      <c r="I1275" s="259">
        <f>SUM(H1275/'Search &amp; Variables'!$E$31)</f>
        <v>1.5449999999999999</v>
      </c>
      <c r="J1275" s="259">
        <f t="shared" si="285"/>
        <v>3.09</v>
      </c>
      <c r="K1275" s="259">
        <f t="shared" si="286"/>
        <v>0.34333333333333332</v>
      </c>
      <c r="L1275" s="226">
        <f t="shared" ref="L1275" si="288">IF(J1275 &gt; 12,120,0)</f>
        <v>0</v>
      </c>
      <c r="M1275" s="257"/>
      <c r="N1275" s="226">
        <f>SUM(H1275*'Outer London inside M25'!$J$30+'Outer London inside M25'!$J$34+L1275)</f>
        <v>122.91313371196581</v>
      </c>
      <c r="O1275" s="226">
        <f>SUM(H1275*'Outer London inside M25'!$K$30+'Outer London inside M25'!$K$34+L1275)</f>
        <v>131.67287075085468</v>
      </c>
      <c r="P1275" s="226">
        <f>SUM(H1275*'Outer London inside M25'!$L$30+'Outer London inside M25'!$L$34+'Postcodes tariff'!L1275)</f>
        <v>143.27418482641025</v>
      </c>
      <c r="Q1275" s="261">
        <f>SUM(H1275*'Outer London inside M25'!$M$30+'Outer London inside M25'!$M$34+'Postcodes tariff'!L1275)</f>
        <v>151.00557816196581</v>
      </c>
      <c r="R1275" s="336"/>
      <c r="S1275" s="336"/>
    </row>
    <row r="1276" spans="1:19" s="263" customFormat="1" x14ac:dyDescent="0.25">
      <c r="A1276" s="254" t="s">
        <v>3461</v>
      </c>
      <c r="B1276" s="255"/>
      <c r="C1276" s="285" t="s">
        <v>1110</v>
      </c>
      <c r="D1276" s="285">
        <v>51.622193000000003</v>
      </c>
      <c r="E1276" s="285">
        <v>3.9030000000000002E-2</v>
      </c>
      <c r="F1276" s="464">
        <v>1</v>
      </c>
      <c r="G1276" s="464">
        <v>1</v>
      </c>
      <c r="H1276" s="288">
        <v>48.5</v>
      </c>
      <c r="I1276" s="289">
        <f>SUM(H1276/'Search &amp; Variables'!$E$30)</f>
        <v>1.0777777777777777</v>
      </c>
      <c r="J1276" s="289">
        <f t="shared" ref="J1276" si="289">SUM(I1276*2)</f>
        <v>2.1555555555555554</v>
      </c>
      <c r="K1276" s="289">
        <f t="shared" ref="K1276" si="290">SUM(J1276/9)</f>
        <v>0.23950617283950615</v>
      </c>
      <c r="L1276" s="290">
        <f t="shared" ref="L1276" si="291">IF(J1276 &gt; 14,120,0)</f>
        <v>0</v>
      </c>
      <c r="M1276" s="285"/>
      <c r="N1276" s="290">
        <f>SUM(H1276*'Outside M25 '!$J$30+'Outside M25 '!$J$34+'Postcodes tariff'!L1276)</f>
        <v>105.56837408404559</v>
      </c>
      <c r="O1276" s="290">
        <f>SUM(H1276*'Outside M25 '!$K$30+'Outside M25 '!$K$34+'Postcodes tariff'!L1276)</f>
        <v>115.65715437416904</v>
      </c>
      <c r="P1276" s="290">
        <f>SUM(H1276*'Outside M25 '!$L$30+'Outside M25 '!$L$34+'Postcodes tariff'!L1276)</f>
        <v>127.27221811244067</v>
      </c>
      <c r="Q1276" s="291">
        <f>SUM(H1276*'Outside M25 '!$M$30+'Outside M25 '!$M$34+'Postcodes tariff'!L1276)</f>
        <v>137.23367791737894</v>
      </c>
      <c r="R1276" s="336"/>
      <c r="S1276" s="336"/>
    </row>
    <row r="1277" spans="1:19" s="263" customFormat="1" x14ac:dyDescent="0.25">
      <c r="A1277" s="286"/>
      <c r="B1277" s="287"/>
      <c r="C1277" s="285"/>
      <c r="D1277" s="285"/>
      <c r="E1277" s="285"/>
      <c r="F1277" s="464"/>
      <c r="G1277" s="464"/>
      <c r="H1277" s="288"/>
      <c r="I1277" s="289"/>
      <c r="J1277" s="289"/>
      <c r="K1277" s="289"/>
      <c r="L1277" s="290"/>
      <c r="M1277" s="285"/>
      <c r="N1277" s="361"/>
      <c r="O1277" s="361"/>
      <c r="P1277" s="361"/>
      <c r="Q1277" s="362"/>
      <c r="R1277" s="336"/>
      <c r="S1277" s="336"/>
    </row>
    <row r="1278" spans="1:19" s="243" customFormat="1" ht="16.5" thickBot="1" x14ac:dyDescent="0.3">
      <c r="A1278" s="292" t="s">
        <v>3030</v>
      </c>
      <c r="B1278" s="293"/>
      <c r="C1278" s="293"/>
      <c r="D1278" s="293"/>
      <c r="E1278" s="293"/>
      <c r="F1278" s="465"/>
      <c r="G1278" s="465"/>
      <c r="H1278" s="294">
        <f>AVERAGE(H1266:H1277)</f>
        <v>37.654545454545456</v>
      </c>
      <c r="I1278" s="294">
        <f>AVERAGE(I1266:I1277)</f>
        <v>1.517828282828283</v>
      </c>
      <c r="J1278" s="294">
        <f>AVERAGE(J1266:J1277)</f>
        <v>3.0356565656565659</v>
      </c>
      <c r="K1278" s="294">
        <f>AVERAGE(K1266:K1277)</f>
        <v>0.33729517396184061</v>
      </c>
      <c r="L1278" s="295"/>
      <c r="M1278" s="293"/>
      <c r="N1278" s="296">
        <f>AVERAGE(N1266:N1277)</f>
        <v>124.31957805301739</v>
      </c>
      <c r="O1278" s="296">
        <f>AVERAGE(O1266:O1277)</f>
        <v>133.90860833578952</v>
      </c>
      <c r="P1278" s="296">
        <f>AVERAGE(P1266:P1277)</f>
        <v>146.11232329152463</v>
      </c>
      <c r="Q1278" s="297">
        <f>AVERAGE(Q1266:Q1277)</f>
        <v>154.87580997877495</v>
      </c>
      <c r="R1278" s="330"/>
      <c r="S1278" s="330"/>
    </row>
    <row r="1279" spans="1:19" s="243" customFormat="1" ht="16.5" thickBot="1" x14ac:dyDescent="0.3">
      <c r="A1279" s="365"/>
      <c r="B1279" s="365"/>
      <c r="C1279" s="365"/>
      <c r="D1279" s="365"/>
      <c r="E1279" s="365"/>
      <c r="F1279" s="474"/>
      <c r="G1279" s="474"/>
      <c r="H1279" s="386"/>
      <c r="I1279" s="386"/>
      <c r="J1279" s="386"/>
      <c r="K1279" s="386"/>
      <c r="L1279" s="367"/>
      <c r="M1279" s="365"/>
      <c r="N1279" s="368"/>
      <c r="O1279" s="368"/>
      <c r="P1279" s="368"/>
      <c r="Q1279" s="368"/>
      <c r="R1279" s="330"/>
      <c r="S1279" s="330"/>
    </row>
    <row r="1280" spans="1:19" s="263" customFormat="1" x14ac:dyDescent="0.25">
      <c r="A1280" s="298" t="s">
        <v>3169</v>
      </c>
      <c r="B1280" s="299"/>
      <c r="C1280" s="299" t="s">
        <v>2819</v>
      </c>
      <c r="D1280" s="299">
        <v>54.151470000000003</v>
      </c>
      <c r="E1280" s="299">
        <v>-4.4819152999999998</v>
      </c>
      <c r="F1280" s="466">
        <v>1</v>
      </c>
      <c r="G1280" s="466">
        <v>1</v>
      </c>
      <c r="H1280" s="300"/>
      <c r="I1280" s="301">
        <f t="shared" ref="I1280:I1288" si="292">SUM(H1280/50)</f>
        <v>0</v>
      </c>
      <c r="J1280" s="301">
        <f t="shared" ref="J1280:J1288" si="293">SUM(I1280*2)</f>
        <v>0</v>
      </c>
      <c r="K1280" s="301">
        <f t="shared" ref="K1280:K1288" si="294">SUM(J1280/9)</f>
        <v>0</v>
      </c>
      <c r="L1280" s="302">
        <f t="shared" ref="L1280:L1288" si="295">IF(J1280 &gt; 12,110,0)</f>
        <v>0</v>
      </c>
      <c r="M1280" s="299"/>
      <c r="N1280" s="302" t="s">
        <v>2911</v>
      </c>
      <c r="O1280" s="302" t="s">
        <v>2911</v>
      </c>
      <c r="P1280" s="302" t="s">
        <v>2911</v>
      </c>
      <c r="Q1280" s="303" t="s">
        <v>2911</v>
      </c>
      <c r="R1280" s="336"/>
      <c r="S1280" s="336"/>
    </row>
    <row r="1281" spans="1:19" s="263" customFormat="1" x14ac:dyDescent="0.25">
      <c r="A1281" s="304" t="s">
        <v>3169</v>
      </c>
      <c r="B1281" s="305"/>
      <c r="C1281" s="306" t="s">
        <v>2820</v>
      </c>
      <c r="D1281" s="306">
        <v>54.150920999999997</v>
      </c>
      <c r="E1281" s="306">
        <v>-4.8541699999999999</v>
      </c>
      <c r="F1281" s="467">
        <v>1</v>
      </c>
      <c r="G1281" s="467">
        <v>1</v>
      </c>
      <c r="H1281" s="307"/>
      <c r="I1281" s="308">
        <f t="shared" si="292"/>
        <v>0</v>
      </c>
      <c r="J1281" s="308">
        <f t="shared" si="293"/>
        <v>0</v>
      </c>
      <c r="K1281" s="308">
        <f t="shared" si="294"/>
        <v>0</v>
      </c>
      <c r="L1281" s="309">
        <f t="shared" si="295"/>
        <v>0</v>
      </c>
      <c r="M1281" s="306"/>
      <c r="N1281" s="309" t="s">
        <v>2911</v>
      </c>
      <c r="O1281" s="309" t="s">
        <v>2911</v>
      </c>
      <c r="P1281" s="309" t="s">
        <v>2911</v>
      </c>
      <c r="Q1281" s="310" t="s">
        <v>2911</v>
      </c>
      <c r="R1281" s="336"/>
      <c r="S1281" s="336"/>
    </row>
    <row r="1282" spans="1:19" s="263" customFormat="1" x14ac:dyDescent="0.25">
      <c r="A1282" s="304" t="s">
        <v>3169</v>
      </c>
      <c r="B1282" s="305"/>
      <c r="C1282" s="306" t="s">
        <v>2821</v>
      </c>
      <c r="D1282" s="306">
        <v>54.173009700000001</v>
      </c>
      <c r="E1282" s="306">
        <v>-4.446974</v>
      </c>
      <c r="F1282" s="467">
        <v>1</v>
      </c>
      <c r="G1282" s="467">
        <v>1</v>
      </c>
      <c r="H1282" s="307"/>
      <c r="I1282" s="308">
        <f t="shared" si="292"/>
        <v>0</v>
      </c>
      <c r="J1282" s="308">
        <f t="shared" si="293"/>
        <v>0</v>
      </c>
      <c r="K1282" s="308">
        <f t="shared" si="294"/>
        <v>0</v>
      </c>
      <c r="L1282" s="309">
        <f t="shared" si="295"/>
        <v>0</v>
      </c>
      <c r="M1282" s="306"/>
      <c r="N1282" s="309" t="s">
        <v>2911</v>
      </c>
      <c r="O1282" s="309" t="s">
        <v>2911</v>
      </c>
      <c r="P1282" s="309" t="s">
        <v>2911</v>
      </c>
      <c r="Q1282" s="310" t="s">
        <v>2911</v>
      </c>
      <c r="R1282" s="336"/>
      <c r="S1282" s="336"/>
    </row>
    <row r="1283" spans="1:19" s="263" customFormat="1" x14ac:dyDescent="0.25">
      <c r="A1283" s="304" t="s">
        <v>3169</v>
      </c>
      <c r="B1283" s="305"/>
      <c r="C1283" s="306" t="s">
        <v>2822</v>
      </c>
      <c r="D1283" s="306">
        <v>54.192861100000002</v>
      </c>
      <c r="E1283" s="306">
        <v>-4.4831808999999998</v>
      </c>
      <c r="F1283" s="467">
        <v>1</v>
      </c>
      <c r="G1283" s="467">
        <v>1</v>
      </c>
      <c r="H1283" s="307"/>
      <c r="I1283" s="308">
        <f t="shared" si="292"/>
        <v>0</v>
      </c>
      <c r="J1283" s="308">
        <f t="shared" si="293"/>
        <v>0</v>
      </c>
      <c r="K1283" s="308">
        <f t="shared" si="294"/>
        <v>0</v>
      </c>
      <c r="L1283" s="309">
        <f t="shared" si="295"/>
        <v>0</v>
      </c>
      <c r="M1283" s="306"/>
      <c r="N1283" s="309" t="s">
        <v>2911</v>
      </c>
      <c r="O1283" s="309" t="s">
        <v>2911</v>
      </c>
      <c r="P1283" s="309" t="s">
        <v>2911</v>
      </c>
      <c r="Q1283" s="310" t="s">
        <v>2911</v>
      </c>
      <c r="R1283" s="336"/>
      <c r="S1283" s="336"/>
    </row>
    <row r="1284" spans="1:19" s="263" customFormat="1" x14ac:dyDescent="0.25">
      <c r="A1284" s="304" t="s">
        <v>3169</v>
      </c>
      <c r="B1284" s="305"/>
      <c r="C1284" s="306" t="s">
        <v>2823</v>
      </c>
      <c r="D1284" s="306">
        <v>54.169446999999998</v>
      </c>
      <c r="E1284" s="306">
        <v>-4.7275929999999997</v>
      </c>
      <c r="F1284" s="467">
        <v>1</v>
      </c>
      <c r="G1284" s="467">
        <v>1</v>
      </c>
      <c r="H1284" s="307"/>
      <c r="I1284" s="308">
        <f t="shared" si="292"/>
        <v>0</v>
      </c>
      <c r="J1284" s="308">
        <f t="shared" si="293"/>
        <v>0</v>
      </c>
      <c r="K1284" s="308">
        <f t="shared" si="294"/>
        <v>0</v>
      </c>
      <c r="L1284" s="309">
        <f t="shared" si="295"/>
        <v>0</v>
      </c>
      <c r="M1284" s="306"/>
      <c r="N1284" s="309" t="s">
        <v>2911</v>
      </c>
      <c r="O1284" s="309" t="s">
        <v>2911</v>
      </c>
      <c r="P1284" s="309" t="s">
        <v>2911</v>
      </c>
      <c r="Q1284" s="310" t="s">
        <v>2911</v>
      </c>
      <c r="R1284" s="336"/>
      <c r="S1284" s="336"/>
    </row>
    <row r="1285" spans="1:19" s="263" customFormat="1" x14ac:dyDescent="0.25">
      <c r="A1285" s="304" t="s">
        <v>3169</v>
      </c>
      <c r="B1285" s="305"/>
      <c r="C1285" s="306" t="s">
        <v>2824</v>
      </c>
      <c r="D1285" s="306">
        <v>54.280099999999997</v>
      </c>
      <c r="E1285" s="306">
        <v>-4.5858129999999999</v>
      </c>
      <c r="F1285" s="467">
        <v>1</v>
      </c>
      <c r="G1285" s="467">
        <v>1</v>
      </c>
      <c r="H1285" s="307"/>
      <c r="I1285" s="308">
        <f t="shared" si="292"/>
        <v>0</v>
      </c>
      <c r="J1285" s="308">
        <f t="shared" si="293"/>
        <v>0</v>
      </c>
      <c r="K1285" s="308">
        <f t="shared" si="294"/>
        <v>0</v>
      </c>
      <c r="L1285" s="309">
        <f t="shared" si="295"/>
        <v>0</v>
      </c>
      <c r="M1285" s="306"/>
      <c r="N1285" s="309" t="s">
        <v>2911</v>
      </c>
      <c r="O1285" s="309" t="s">
        <v>2911</v>
      </c>
      <c r="P1285" s="309" t="s">
        <v>2911</v>
      </c>
      <c r="Q1285" s="310" t="s">
        <v>2911</v>
      </c>
      <c r="R1285" s="336"/>
      <c r="S1285" s="336"/>
    </row>
    <row r="1286" spans="1:19" s="263" customFormat="1" x14ac:dyDescent="0.25">
      <c r="A1286" s="304" t="s">
        <v>3169</v>
      </c>
      <c r="B1286" s="305"/>
      <c r="C1286" s="306" t="s">
        <v>2825</v>
      </c>
      <c r="D1286" s="306">
        <v>54.381528000000003</v>
      </c>
      <c r="E1286" s="306">
        <v>-4.4273065000000003</v>
      </c>
      <c r="F1286" s="467">
        <v>1</v>
      </c>
      <c r="G1286" s="467">
        <v>1</v>
      </c>
      <c r="H1286" s="307"/>
      <c r="I1286" s="308">
        <f t="shared" si="292"/>
        <v>0</v>
      </c>
      <c r="J1286" s="308">
        <f t="shared" si="293"/>
        <v>0</v>
      </c>
      <c r="K1286" s="308">
        <f t="shared" si="294"/>
        <v>0</v>
      </c>
      <c r="L1286" s="309">
        <f t="shared" si="295"/>
        <v>0</v>
      </c>
      <c r="M1286" s="306"/>
      <c r="N1286" s="309" t="s">
        <v>2911</v>
      </c>
      <c r="O1286" s="309" t="s">
        <v>2911</v>
      </c>
      <c r="P1286" s="309" t="s">
        <v>2911</v>
      </c>
      <c r="Q1286" s="310" t="s">
        <v>2911</v>
      </c>
      <c r="R1286" s="336"/>
      <c r="S1286" s="336"/>
    </row>
    <row r="1287" spans="1:19" s="263" customFormat="1" x14ac:dyDescent="0.25">
      <c r="A1287" s="304" t="s">
        <v>3169</v>
      </c>
      <c r="B1287" s="305"/>
      <c r="C1287" s="306" t="s">
        <v>2815</v>
      </c>
      <c r="D1287" s="306">
        <v>54.294843299999997</v>
      </c>
      <c r="E1287" s="306">
        <v>-4.3895246999999999</v>
      </c>
      <c r="F1287" s="467">
        <v>1</v>
      </c>
      <c r="G1287" s="467">
        <v>1</v>
      </c>
      <c r="H1287" s="307"/>
      <c r="I1287" s="308">
        <f t="shared" si="292"/>
        <v>0</v>
      </c>
      <c r="J1287" s="308">
        <f t="shared" si="293"/>
        <v>0</v>
      </c>
      <c r="K1287" s="308">
        <f t="shared" si="294"/>
        <v>0</v>
      </c>
      <c r="L1287" s="309">
        <f t="shared" si="295"/>
        <v>0</v>
      </c>
      <c r="M1287" s="306"/>
      <c r="N1287" s="309" t="s">
        <v>2911</v>
      </c>
      <c r="O1287" s="309" t="s">
        <v>2911</v>
      </c>
      <c r="P1287" s="309" t="s">
        <v>2911</v>
      </c>
      <c r="Q1287" s="310" t="s">
        <v>2911</v>
      </c>
      <c r="R1287" s="336"/>
      <c r="S1287" s="336"/>
    </row>
    <row r="1288" spans="1:19" s="263" customFormat="1" ht="16.5" thickBot="1" x14ac:dyDescent="0.3">
      <c r="A1288" s="311" t="s">
        <v>3169</v>
      </c>
      <c r="B1288" s="312"/>
      <c r="C1288" s="312" t="s">
        <v>2816</v>
      </c>
      <c r="D1288" s="312">
        <v>54.095088799999999</v>
      </c>
      <c r="E1288" s="312">
        <v>-4.6928517999999997</v>
      </c>
      <c r="F1288" s="475">
        <v>1</v>
      </c>
      <c r="G1288" s="475">
        <v>1</v>
      </c>
      <c r="H1288" s="369"/>
      <c r="I1288" s="370">
        <f t="shared" si="292"/>
        <v>0</v>
      </c>
      <c r="J1288" s="370">
        <f t="shared" si="293"/>
        <v>0</v>
      </c>
      <c r="K1288" s="370">
        <f t="shared" si="294"/>
        <v>0</v>
      </c>
      <c r="L1288" s="371">
        <f t="shared" si="295"/>
        <v>0</v>
      </c>
      <c r="M1288" s="312"/>
      <c r="N1288" s="371" t="s">
        <v>2911</v>
      </c>
      <c r="O1288" s="371" t="s">
        <v>2911</v>
      </c>
      <c r="P1288" s="371" t="s">
        <v>2911</v>
      </c>
      <c r="Q1288" s="372" t="s">
        <v>2911</v>
      </c>
      <c r="R1288" s="336"/>
      <c r="S1288" s="336"/>
    </row>
    <row r="1289" spans="1:19" s="263" customFormat="1" ht="16.5" thickBot="1" x14ac:dyDescent="0.3">
      <c r="F1289" s="462"/>
      <c r="G1289" s="462"/>
      <c r="H1289" s="276"/>
      <c r="I1289" s="277"/>
      <c r="J1289" s="277"/>
      <c r="K1289" s="277"/>
      <c r="L1289" s="262"/>
      <c r="N1289" s="225"/>
      <c r="O1289" s="225"/>
      <c r="P1289" s="225"/>
      <c r="Q1289" s="225"/>
      <c r="R1289" s="336"/>
      <c r="S1289" s="336"/>
    </row>
    <row r="1290" spans="1:19" s="243" customFormat="1" x14ac:dyDescent="0.25">
      <c r="A1290" s="246" t="s">
        <v>3032</v>
      </c>
      <c r="B1290" s="247"/>
      <c r="C1290" s="247" t="s">
        <v>1111</v>
      </c>
      <c r="D1290" s="247">
        <v>52.072325999999997</v>
      </c>
      <c r="E1290" s="247">
        <v>1.134822</v>
      </c>
      <c r="F1290" s="458">
        <v>1</v>
      </c>
      <c r="G1290" s="458">
        <v>1</v>
      </c>
      <c r="H1290" s="248">
        <v>110.4</v>
      </c>
      <c r="I1290" s="249">
        <f>SUM(H1290/'Search &amp; Variables'!$E$30)</f>
        <v>2.4533333333333336</v>
      </c>
      <c r="J1290" s="249">
        <f t="shared" ref="J1290:J1291" si="296">SUM(I1290*2)</f>
        <v>4.9066666666666672</v>
      </c>
      <c r="K1290" s="249">
        <f t="shared" ref="K1290:K1291" si="297">SUM(J1290/9)</f>
        <v>0.54518518518518522</v>
      </c>
      <c r="L1290" s="252">
        <f t="shared" ref="L1290:L1291" si="298">IF(J1290 &gt; 14,120,0)</f>
        <v>0</v>
      </c>
      <c r="M1290" s="247"/>
      <c r="N1290" s="252">
        <f>SUM(H1290*'Outside M25 '!$J$30+'Outside M25 '!$J$34+'Postcodes tariff'!L1290)</f>
        <v>202.80804229957266</v>
      </c>
      <c r="O1290" s="252">
        <f>SUM(H1290*'Outside M25 '!$K$30+'Outside M25 '!$K$34+'Postcodes tariff'!L1290)</f>
        <v>223.42649670883191</v>
      </c>
      <c r="P1290" s="252">
        <f>SUM(H1290*'Outside M25 '!$L$30+'Outside M25 '!$L$34+'Postcodes tariff'!L1290)</f>
        <v>246.55510319920234</v>
      </c>
      <c r="Q1290" s="253">
        <f>SUM(H1290*'Outside M25 '!$M$30+'Outside M25 '!$M$34+'Postcodes tariff'!L1290)</f>
        <v>267.28202774957271</v>
      </c>
      <c r="R1290" s="330"/>
      <c r="S1290" s="330"/>
    </row>
    <row r="1291" spans="1:19" s="263" customFormat="1" x14ac:dyDescent="0.25">
      <c r="A1291" s="254" t="s">
        <v>3032</v>
      </c>
      <c r="B1291" s="255"/>
      <c r="C1291" s="256" t="s">
        <v>1112</v>
      </c>
      <c r="D1291" s="257">
        <v>52.024963</v>
      </c>
      <c r="E1291" s="257">
        <v>1.250815</v>
      </c>
      <c r="F1291" s="459">
        <v>1</v>
      </c>
      <c r="G1291" s="459">
        <v>1</v>
      </c>
      <c r="H1291" s="258">
        <v>115.8</v>
      </c>
      <c r="I1291" s="259">
        <f>SUM(H1291/'Search &amp; Variables'!$E$30)</f>
        <v>2.5733333333333333</v>
      </c>
      <c r="J1291" s="259">
        <f t="shared" si="296"/>
        <v>5.1466666666666665</v>
      </c>
      <c r="K1291" s="259">
        <f t="shared" si="297"/>
        <v>0.57185185185185183</v>
      </c>
      <c r="L1291" s="226">
        <f t="shared" si="298"/>
        <v>0</v>
      </c>
      <c r="M1291" s="257"/>
      <c r="N1291" s="226">
        <f>SUM(H1291*'Outside M25 '!$J$30+'Outside M25 '!$J$34+'Postcodes tariff'!L1291)</f>
        <v>211.29098589188035</v>
      </c>
      <c r="O1291" s="226">
        <f>SUM(H1291*'Outside M25 '!$K$30+'Outside M25 '!$K$34+'Postcodes tariff'!L1291)</f>
        <v>232.82802253447292</v>
      </c>
      <c r="P1291" s="226">
        <f>SUM(H1291*'Outside M25 '!$L$30+'Outside M25 '!$L$34+'Postcodes tariff'!L1291)</f>
        <v>256.96104147817664</v>
      </c>
      <c r="Q1291" s="261">
        <f>SUM(H1291*'Outside M25 '!$M$30+'Outside M25 '!$M$34+'Postcodes tariff'!L1291)</f>
        <v>278.62711804188035</v>
      </c>
      <c r="R1291" s="336"/>
      <c r="S1291" s="336"/>
    </row>
    <row r="1292" spans="1:19" s="263" customFormat="1" x14ac:dyDescent="0.25">
      <c r="A1292" s="254" t="s">
        <v>3032</v>
      </c>
      <c r="B1292" s="255"/>
      <c r="C1292" s="256" t="s">
        <v>1113</v>
      </c>
      <c r="D1292" s="257">
        <v>51.969904999999997</v>
      </c>
      <c r="E1292" s="257">
        <v>1.340978</v>
      </c>
      <c r="F1292" s="459">
        <v>1</v>
      </c>
      <c r="G1292" s="459">
        <v>1</v>
      </c>
      <c r="H1292" s="258">
        <v>119.1</v>
      </c>
      <c r="I1292" s="259">
        <f>SUM(H1292/'Search &amp; Variables'!$E$30)</f>
        <v>2.6466666666666665</v>
      </c>
      <c r="J1292" s="259">
        <f t="shared" ref="J1292:J1322" si="299">SUM(I1292*2)</f>
        <v>5.293333333333333</v>
      </c>
      <c r="K1292" s="259">
        <f t="shared" ref="K1292:K1322" si="300">SUM(J1292/9)</f>
        <v>0.58814814814814809</v>
      </c>
      <c r="L1292" s="226">
        <f t="shared" ref="L1292:L1322" si="301">IF(J1292 &gt; 14,120,0)</f>
        <v>0</v>
      </c>
      <c r="M1292" s="257"/>
      <c r="N1292" s="226">
        <f>SUM(H1292*'Outside M25 '!$J$30+'Outside M25 '!$J$34+'Postcodes tariff'!L1292)</f>
        <v>216.47500697606836</v>
      </c>
      <c r="O1292" s="226">
        <f>SUM(H1292*'Outside M25 '!$K$30+'Outside M25 '!$K$34+'Postcodes tariff'!L1292)</f>
        <v>238.57339942792021</v>
      </c>
      <c r="P1292" s="226">
        <f>SUM(H1292*'Outside M25 '!$L$30+'Outside M25 '!$L$34+'Postcodes tariff'!L1292)</f>
        <v>263.32022598199433</v>
      </c>
      <c r="Q1292" s="261">
        <f>SUM(H1292*'Outside M25 '!$M$30+'Outside M25 '!$M$34+'Postcodes tariff'!L1292)</f>
        <v>285.56022877606841</v>
      </c>
      <c r="R1292" s="336"/>
      <c r="S1292" s="336"/>
    </row>
    <row r="1293" spans="1:19" s="263" customFormat="1" x14ac:dyDescent="0.25">
      <c r="A1293" s="254" t="s">
        <v>3032</v>
      </c>
      <c r="B1293" s="255"/>
      <c r="C1293" s="256" t="s">
        <v>1114</v>
      </c>
      <c r="D1293" s="257">
        <v>52.081958999999998</v>
      </c>
      <c r="E1293" s="257">
        <v>1.4159040000000001</v>
      </c>
      <c r="F1293" s="459">
        <v>1</v>
      </c>
      <c r="G1293" s="459">
        <v>1</v>
      </c>
      <c r="H1293" s="258">
        <v>127.1</v>
      </c>
      <c r="I1293" s="259">
        <f>SUM(H1293/'Search &amp; Variables'!$E$30)</f>
        <v>2.8244444444444445</v>
      </c>
      <c r="J1293" s="259">
        <f t="shared" si="299"/>
        <v>5.6488888888888891</v>
      </c>
      <c r="K1293" s="259">
        <f t="shared" si="300"/>
        <v>0.62765432098765439</v>
      </c>
      <c r="L1293" s="226">
        <f t="shared" si="301"/>
        <v>0</v>
      </c>
      <c r="M1293" s="257"/>
      <c r="N1293" s="226">
        <f>SUM(H1293*'Outside M25 '!$J$30+'Outside M25 '!$J$34+'Postcodes tariff'!L1293)</f>
        <v>229.04233081652421</v>
      </c>
      <c r="O1293" s="226">
        <f>SUM(H1293*'Outside M25 '!$K$30+'Outside M25 '!$K$34+'Postcodes tariff'!L1293)</f>
        <v>252.50158583627729</v>
      </c>
      <c r="P1293" s="226">
        <f>SUM(H1293*'Outside M25 '!$L$30+'Outside M25 '!$L$34+'Postcodes tariff'!L1293)</f>
        <v>278.73643083973411</v>
      </c>
      <c r="Q1293" s="261">
        <f>SUM(H1293*'Outside M25 '!$M$30+'Outside M25 '!$M$34+'Postcodes tariff'!L1293)</f>
        <v>302.36776994985757</v>
      </c>
      <c r="R1293" s="336"/>
      <c r="S1293" s="336"/>
    </row>
    <row r="1294" spans="1:19" s="263" customFormat="1" x14ac:dyDescent="0.25">
      <c r="A1294" s="254" t="s">
        <v>3032</v>
      </c>
      <c r="B1294" s="255"/>
      <c r="C1294" s="256" t="s">
        <v>1115</v>
      </c>
      <c r="D1294" s="257">
        <v>52.189287</v>
      </c>
      <c r="E1294" s="257">
        <v>1.3316509999999999</v>
      </c>
      <c r="F1294" s="459">
        <v>1</v>
      </c>
      <c r="G1294" s="459">
        <v>1</v>
      </c>
      <c r="H1294" s="258">
        <v>130</v>
      </c>
      <c r="I1294" s="259">
        <f>SUM(H1294/'Search &amp; Variables'!$E$30)</f>
        <v>2.8888888888888888</v>
      </c>
      <c r="J1294" s="259">
        <f t="shared" si="299"/>
        <v>5.7777777777777777</v>
      </c>
      <c r="K1294" s="259">
        <f t="shared" si="300"/>
        <v>0.64197530864197527</v>
      </c>
      <c r="L1294" s="226">
        <f t="shared" si="301"/>
        <v>0</v>
      </c>
      <c r="M1294" s="257"/>
      <c r="N1294" s="226">
        <f>SUM(H1294*'Outside M25 '!$J$30+'Outside M25 '!$J$34+'Postcodes tariff'!L1294)</f>
        <v>233.59798570868946</v>
      </c>
      <c r="O1294" s="226">
        <f>SUM(H1294*'Outside M25 '!$K$30+'Outside M25 '!$K$34+'Postcodes tariff'!L1294)</f>
        <v>257.55055340930676</v>
      </c>
      <c r="P1294" s="226">
        <f>SUM(H1294*'Outside M25 '!$L$30+'Outside M25 '!$L$34+'Postcodes tariff'!L1294)</f>
        <v>284.32480510066478</v>
      </c>
      <c r="Q1294" s="261">
        <f>SUM(H1294*'Outside M25 '!$M$30+'Outside M25 '!$M$34+'Postcodes tariff'!L1294)</f>
        <v>308.46050362535613</v>
      </c>
      <c r="R1294" s="336"/>
      <c r="S1294" s="336"/>
    </row>
    <row r="1295" spans="1:19" s="263" customFormat="1" x14ac:dyDescent="0.25">
      <c r="A1295" s="254" t="s">
        <v>3032</v>
      </c>
      <c r="B1295" s="255"/>
      <c r="C1295" s="256" t="s">
        <v>1116</v>
      </c>
      <c r="D1295" s="257">
        <v>52.208359000000002</v>
      </c>
      <c r="E1295" s="257">
        <v>1.0820879999999999</v>
      </c>
      <c r="F1295" s="459">
        <v>1</v>
      </c>
      <c r="G1295" s="459">
        <v>1</v>
      </c>
      <c r="H1295" s="258">
        <v>121.2</v>
      </c>
      <c r="I1295" s="259">
        <f>SUM(H1295/'Search &amp; Variables'!$E$30)</f>
        <v>2.6933333333333334</v>
      </c>
      <c r="J1295" s="259">
        <f t="shared" si="299"/>
        <v>5.3866666666666667</v>
      </c>
      <c r="K1295" s="259">
        <f t="shared" si="300"/>
        <v>0.59851851851851856</v>
      </c>
      <c r="L1295" s="226">
        <f t="shared" si="301"/>
        <v>0</v>
      </c>
      <c r="M1295" s="257"/>
      <c r="N1295" s="226">
        <f>SUM(H1295*'Outside M25 '!$J$30+'Outside M25 '!$J$34+'Postcodes tariff'!L1295)</f>
        <v>219.77392948418805</v>
      </c>
      <c r="O1295" s="226">
        <f>SUM(H1295*'Outside M25 '!$K$30+'Outside M25 '!$K$34+'Postcodes tariff'!L1295)</f>
        <v>242.22954836011394</v>
      </c>
      <c r="P1295" s="226">
        <f>SUM(H1295*'Outside M25 '!$L$30+'Outside M25 '!$L$34+'Postcodes tariff'!L1295)</f>
        <v>267.366979757151</v>
      </c>
      <c r="Q1295" s="261">
        <f>SUM(H1295*'Outside M25 '!$M$30+'Outside M25 '!$M$34+'Postcodes tariff'!L1295)</f>
        <v>289.97220833418805</v>
      </c>
      <c r="R1295" s="336"/>
      <c r="S1295" s="336"/>
    </row>
    <row r="1296" spans="1:19" s="263" customFormat="1" x14ac:dyDescent="0.25">
      <c r="A1296" s="254" t="s">
        <v>3032</v>
      </c>
      <c r="B1296" s="255"/>
      <c r="C1296" s="256" t="s">
        <v>1117</v>
      </c>
      <c r="D1296" s="257">
        <v>52.171953000000002</v>
      </c>
      <c r="E1296" s="257">
        <v>1.5864750000000001</v>
      </c>
      <c r="F1296" s="459">
        <v>1</v>
      </c>
      <c r="G1296" s="459">
        <v>1</v>
      </c>
      <c r="H1296" s="258">
        <v>136.4</v>
      </c>
      <c r="I1296" s="259">
        <f>SUM(H1296/'Search &amp; Variables'!$E$30)</f>
        <v>3.0311111111111111</v>
      </c>
      <c r="J1296" s="259">
        <f t="shared" si="299"/>
        <v>6.0622222222222222</v>
      </c>
      <c r="K1296" s="259">
        <f t="shared" si="300"/>
        <v>0.67358024691358021</v>
      </c>
      <c r="L1296" s="226">
        <f t="shared" si="301"/>
        <v>0</v>
      </c>
      <c r="M1296" s="257"/>
      <c r="N1296" s="226">
        <f>SUM(H1296*'Outside M25 '!$J$30+'Outside M25 '!$J$34+'Postcodes tariff'!L1296)</f>
        <v>243.65184478105414</v>
      </c>
      <c r="O1296" s="226">
        <f>SUM(H1296*'Outside M25 '!$K$30+'Outside M25 '!$K$34+'Postcodes tariff'!L1296)</f>
        <v>268.69310253599241</v>
      </c>
      <c r="P1296" s="226">
        <f>SUM(H1296*'Outside M25 '!$L$30+'Outside M25 '!$L$34+'Postcodes tariff'!L1296)</f>
        <v>296.65776898685664</v>
      </c>
      <c r="Q1296" s="261">
        <f>SUM(H1296*'Outside M25 '!$M$30+'Outside M25 '!$M$34+'Postcodes tariff'!L1296)</f>
        <v>321.90653656438752</v>
      </c>
      <c r="R1296" s="336"/>
      <c r="S1296" s="336"/>
    </row>
    <row r="1297" spans="1:19" s="263" customFormat="1" x14ac:dyDescent="0.25">
      <c r="A1297" s="254" t="s">
        <v>3032</v>
      </c>
      <c r="B1297" s="255"/>
      <c r="C1297" s="256" t="s">
        <v>1118</v>
      </c>
      <c r="D1297" s="257">
        <v>52.207377999999999</v>
      </c>
      <c r="E1297" s="257">
        <v>1.5762400000000001</v>
      </c>
      <c r="F1297" s="459">
        <v>1</v>
      </c>
      <c r="G1297" s="459">
        <v>1</v>
      </c>
      <c r="H1297" s="258">
        <v>137.19999999999999</v>
      </c>
      <c r="I1297" s="259">
        <f>SUM(H1297/'Search &amp; Variables'!$E$30)</f>
        <v>3.0488888888888885</v>
      </c>
      <c r="J1297" s="259">
        <f t="shared" si="299"/>
        <v>6.0977777777777771</v>
      </c>
      <c r="K1297" s="259">
        <f t="shared" si="300"/>
        <v>0.67753086419753084</v>
      </c>
      <c r="L1297" s="226">
        <f t="shared" si="301"/>
        <v>0</v>
      </c>
      <c r="M1297" s="257"/>
      <c r="N1297" s="226">
        <f>SUM(H1297*'Outside M25 '!$J$30+'Outside M25 '!$J$34+'Postcodes tariff'!L1297)</f>
        <v>244.9085771650997</v>
      </c>
      <c r="O1297" s="226">
        <f>SUM(H1297*'Outside M25 '!$K$30+'Outside M25 '!$K$34+'Postcodes tariff'!L1297)</f>
        <v>270.08592117682809</v>
      </c>
      <c r="P1297" s="226">
        <f>SUM(H1297*'Outside M25 '!$L$30+'Outside M25 '!$L$34+'Postcodes tariff'!L1297)</f>
        <v>298.19938947263057</v>
      </c>
      <c r="Q1297" s="261">
        <f>SUM(H1297*'Outside M25 '!$M$30+'Outside M25 '!$M$34+'Postcodes tariff'!L1297)</f>
        <v>323.58729068176638</v>
      </c>
      <c r="R1297" s="336"/>
      <c r="S1297" s="336"/>
    </row>
    <row r="1298" spans="1:19" s="263" customFormat="1" x14ac:dyDescent="0.25">
      <c r="A1298" s="254" t="s">
        <v>3032</v>
      </c>
      <c r="B1298" s="255"/>
      <c r="C1298" s="256" t="s">
        <v>1119</v>
      </c>
      <c r="D1298" s="257">
        <v>52.239351999999997</v>
      </c>
      <c r="E1298" s="257">
        <v>1.516316</v>
      </c>
      <c r="F1298" s="459">
        <v>1</v>
      </c>
      <c r="G1298" s="459">
        <v>1</v>
      </c>
      <c r="H1298" s="258">
        <v>135.9</v>
      </c>
      <c r="I1298" s="259">
        <f>SUM(H1298/'Search &amp; Variables'!$E$30)</f>
        <v>3.02</v>
      </c>
      <c r="J1298" s="259">
        <f t="shared" si="299"/>
        <v>6.04</v>
      </c>
      <c r="K1298" s="259">
        <f t="shared" si="300"/>
        <v>0.6711111111111111</v>
      </c>
      <c r="L1298" s="226">
        <f t="shared" si="301"/>
        <v>0</v>
      </c>
      <c r="M1298" s="257"/>
      <c r="N1298" s="226">
        <f>SUM(H1298*'Outside M25 '!$J$30+'Outside M25 '!$J$34+'Postcodes tariff'!L1298)</f>
        <v>242.86638704102566</v>
      </c>
      <c r="O1298" s="226">
        <f>SUM(H1298*'Outside M25 '!$K$30+'Outside M25 '!$K$34+'Postcodes tariff'!L1298)</f>
        <v>267.82259088547011</v>
      </c>
      <c r="P1298" s="226">
        <f>SUM(H1298*'Outside M25 '!$L$30+'Outside M25 '!$L$34+'Postcodes tariff'!L1298)</f>
        <v>295.69425618324789</v>
      </c>
      <c r="Q1298" s="261">
        <f>SUM(H1298*'Outside M25 '!$M$30+'Outside M25 '!$M$34+'Postcodes tariff'!L1298)</f>
        <v>320.85606524102565</v>
      </c>
      <c r="R1298" s="336"/>
      <c r="S1298" s="336"/>
    </row>
    <row r="1299" spans="1:19" s="263" customFormat="1" x14ac:dyDescent="0.25">
      <c r="A1299" s="254" t="s">
        <v>3032</v>
      </c>
      <c r="B1299" s="255"/>
      <c r="C1299" s="256" t="s">
        <v>1120</v>
      </c>
      <c r="D1299" s="257">
        <v>52.330590000000001</v>
      </c>
      <c r="E1299" s="257">
        <v>1.6554629999999999</v>
      </c>
      <c r="F1299" s="459">
        <v>1</v>
      </c>
      <c r="G1299" s="459">
        <v>1</v>
      </c>
      <c r="H1299" s="258">
        <v>145.30000000000001</v>
      </c>
      <c r="I1299" s="259">
        <f>SUM(H1299/'Search &amp; Variables'!$E$30)</f>
        <v>3.2288888888888891</v>
      </c>
      <c r="J1299" s="259">
        <f t="shared" si="299"/>
        <v>6.4577777777777783</v>
      </c>
      <c r="K1299" s="259">
        <f t="shared" si="300"/>
        <v>0.71753086419753087</v>
      </c>
      <c r="L1299" s="226">
        <f t="shared" si="301"/>
        <v>0</v>
      </c>
      <c r="M1299" s="257"/>
      <c r="N1299" s="226">
        <f>SUM(H1299*'Outside M25 '!$J$30+'Outside M25 '!$J$34+'Postcodes tariff'!L1299)</f>
        <v>257.63299255356128</v>
      </c>
      <c r="O1299" s="226">
        <f>SUM(H1299*'Outside M25 '!$K$30+'Outside M25 '!$K$34+'Postcodes tariff'!L1299)</f>
        <v>284.18820991528969</v>
      </c>
      <c r="P1299" s="226">
        <f>SUM(H1299*'Outside M25 '!$L$30+'Outside M25 '!$L$34+'Postcodes tariff'!L1299)</f>
        <v>313.80829689109214</v>
      </c>
      <c r="Q1299" s="261">
        <f>SUM(H1299*'Outside M25 '!$M$30+'Outside M25 '!$M$34+'Postcodes tariff'!L1299)</f>
        <v>340.60492612022796</v>
      </c>
      <c r="R1299" s="336"/>
      <c r="S1299" s="336"/>
    </row>
    <row r="1300" spans="1:19" s="263" customFormat="1" x14ac:dyDescent="0.25">
      <c r="A1300" s="254" t="s">
        <v>3032</v>
      </c>
      <c r="B1300" s="255"/>
      <c r="C1300" s="256" t="s">
        <v>1121</v>
      </c>
      <c r="D1300" s="257">
        <v>52.341546999999998</v>
      </c>
      <c r="E1300" s="257">
        <v>1.483608</v>
      </c>
      <c r="F1300" s="459">
        <v>1</v>
      </c>
      <c r="G1300" s="459">
        <v>1</v>
      </c>
      <c r="H1300" s="258">
        <v>143.69999999999999</v>
      </c>
      <c r="I1300" s="259">
        <f>SUM(H1300/'Search &amp; Variables'!$E$30)</f>
        <v>3.1933333333333329</v>
      </c>
      <c r="J1300" s="259">
        <f t="shared" si="299"/>
        <v>6.3866666666666658</v>
      </c>
      <c r="K1300" s="259">
        <f t="shared" si="300"/>
        <v>0.7096296296296295</v>
      </c>
      <c r="L1300" s="226">
        <f t="shared" si="301"/>
        <v>0</v>
      </c>
      <c r="M1300" s="257"/>
      <c r="N1300" s="226">
        <f>SUM(H1300*'Outside M25 '!$J$30+'Outside M25 '!$J$34+'Postcodes tariff'!L1300)</f>
        <v>255.11952778547007</v>
      </c>
      <c r="O1300" s="226">
        <f>SUM(H1300*'Outside M25 '!$K$30+'Outside M25 '!$K$34+'Postcodes tariff'!L1300)</f>
        <v>281.40257263361821</v>
      </c>
      <c r="P1300" s="226">
        <f>SUM(H1300*'Outside M25 '!$L$30+'Outside M25 '!$L$34+'Postcodes tariff'!L1300)</f>
        <v>310.72505591954416</v>
      </c>
      <c r="Q1300" s="261">
        <f>SUM(H1300*'Outside M25 '!$M$30+'Outside M25 '!$M$34+'Postcodes tariff'!L1300)</f>
        <v>337.24341788547008</v>
      </c>
      <c r="R1300" s="336"/>
      <c r="S1300" s="336"/>
    </row>
    <row r="1301" spans="1:19" s="263" customFormat="1" x14ac:dyDescent="0.25">
      <c r="A1301" s="254" t="s">
        <v>3032</v>
      </c>
      <c r="B1301" s="255"/>
      <c r="C1301" s="256" t="s">
        <v>1122</v>
      </c>
      <c r="D1301" s="257">
        <v>52.045180000000002</v>
      </c>
      <c r="E1301" s="257">
        <v>1.13314</v>
      </c>
      <c r="F1301" s="459">
        <v>1</v>
      </c>
      <c r="G1301" s="459">
        <v>1</v>
      </c>
      <c r="H1301" s="258">
        <v>109.1</v>
      </c>
      <c r="I1301" s="259">
        <f>SUM(H1301/'Search &amp; Variables'!$E$30)</f>
        <v>2.4244444444444442</v>
      </c>
      <c r="J1301" s="259">
        <f t="shared" si="299"/>
        <v>4.8488888888888884</v>
      </c>
      <c r="K1301" s="259">
        <f t="shared" si="300"/>
        <v>0.53876543209876537</v>
      </c>
      <c r="L1301" s="226">
        <f t="shared" si="301"/>
        <v>0</v>
      </c>
      <c r="M1301" s="257"/>
      <c r="N1301" s="226">
        <f>SUM(H1301*'Outside M25 '!$J$30+'Outside M25 '!$J$34+'Postcodes tariff'!L1301)</f>
        <v>200.76585217549857</v>
      </c>
      <c r="O1301" s="226">
        <f>SUM(H1301*'Outside M25 '!$K$30+'Outside M25 '!$K$34+'Postcodes tariff'!L1301)</f>
        <v>221.16316641747386</v>
      </c>
      <c r="P1301" s="226">
        <f>SUM(H1301*'Outside M25 '!$L$30+'Outside M25 '!$L$34+'Postcodes tariff'!L1301)</f>
        <v>244.04996990981959</v>
      </c>
      <c r="Q1301" s="261">
        <f>SUM(H1301*'Outside M25 '!$M$30+'Outside M25 '!$M$34+'Postcodes tariff'!L1301)</f>
        <v>264.55080230883192</v>
      </c>
      <c r="R1301" s="336"/>
      <c r="S1301" s="336"/>
    </row>
    <row r="1302" spans="1:19" s="263" customFormat="1" x14ac:dyDescent="0.25">
      <c r="A1302" s="254" t="s">
        <v>3032</v>
      </c>
      <c r="B1302" s="255"/>
      <c r="C1302" s="256" t="s">
        <v>1123</v>
      </c>
      <c r="D1302" s="257">
        <v>52.407035999999998</v>
      </c>
      <c r="E1302" s="257">
        <v>1.3310709999999999</v>
      </c>
      <c r="F1302" s="459">
        <v>1</v>
      </c>
      <c r="G1302" s="459">
        <v>1</v>
      </c>
      <c r="H1302" s="258">
        <v>139.9</v>
      </c>
      <c r="I1302" s="259">
        <f>SUM(H1302/'Search &amp; Variables'!$E$30)</f>
        <v>3.108888888888889</v>
      </c>
      <c r="J1302" s="259">
        <f t="shared" si="299"/>
        <v>6.2177777777777781</v>
      </c>
      <c r="K1302" s="259">
        <f t="shared" si="300"/>
        <v>0.69086419753086425</v>
      </c>
      <c r="L1302" s="226">
        <f t="shared" si="301"/>
        <v>0</v>
      </c>
      <c r="M1302" s="257"/>
      <c r="N1302" s="226">
        <f>SUM(H1302*'Outside M25 '!$J$30+'Outside M25 '!$J$34+'Postcodes tariff'!L1302)</f>
        <v>249.15004896125356</v>
      </c>
      <c r="O1302" s="226">
        <f>SUM(H1302*'Outside M25 '!$K$30+'Outside M25 '!$K$34+'Postcodes tariff'!L1302)</f>
        <v>274.78668408964865</v>
      </c>
      <c r="P1302" s="226">
        <f>SUM(H1302*'Outside M25 '!$L$30+'Outside M25 '!$L$34+'Postcodes tariff'!L1302)</f>
        <v>303.40235861211778</v>
      </c>
      <c r="Q1302" s="261">
        <f>SUM(H1302*'Outside M25 '!$M$30+'Outside M25 '!$M$34+'Postcodes tariff'!L1302)</f>
        <v>329.25983582792026</v>
      </c>
      <c r="R1302" s="336"/>
      <c r="S1302" s="336"/>
    </row>
    <row r="1303" spans="1:19" s="263" customFormat="1" x14ac:dyDescent="0.25">
      <c r="A1303" s="254" t="s">
        <v>3032</v>
      </c>
      <c r="B1303" s="255"/>
      <c r="C1303" s="256" t="s">
        <v>1124</v>
      </c>
      <c r="D1303" s="257">
        <v>52.375472000000002</v>
      </c>
      <c r="E1303" s="257">
        <v>1.223617</v>
      </c>
      <c r="F1303" s="459">
        <v>1</v>
      </c>
      <c r="G1303" s="459">
        <v>1</v>
      </c>
      <c r="H1303" s="258">
        <v>135.6</v>
      </c>
      <c r="I1303" s="259">
        <f>SUM(H1303/'Search &amp; Variables'!$E$30)</f>
        <v>3.0133333333333332</v>
      </c>
      <c r="J1303" s="259">
        <f t="shared" si="299"/>
        <v>6.0266666666666664</v>
      </c>
      <c r="K1303" s="259">
        <f t="shared" si="300"/>
        <v>0.66962962962962957</v>
      </c>
      <c r="L1303" s="226">
        <f t="shared" si="301"/>
        <v>0</v>
      </c>
      <c r="M1303" s="257"/>
      <c r="N1303" s="226">
        <f>SUM(H1303*'Outside M25 '!$J$30+'Outside M25 '!$J$34+'Postcodes tariff'!L1303)</f>
        <v>242.39511239700855</v>
      </c>
      <c r="O1303" s="226">
        <f>SUM(H1303*'Outside M25 '!$K$30+'Outside M25 '!$K$34+'Postcodes tariff'!L1303)</f>
        <v>267.30028389515667</v>
      </c>
      <c r="P1303" s="226">
        <f>SUM(H1303*'Outside M25 '!$L$30+'Outside M25 '!$L$34+'Postcodes tariff'!L1303)</f>
        <v>295.11614850108265</v>
      </c>
      <c r="Q1303" s="261">
        <f>SUM(H1303*'Outside M25 '!$M$30+'Outside M25 '!$M$34+'Postcodes tariff'!L1303)</f>
        <v>320.22578244700856</v>
      </c>
      <c r="R1303" s="336"/>
      <c r="S1303" s="336"/>
    </row>
    <row r="1304" spans="1:19" s="263" customFormat="1" x14ac:dyDescent="0.25">
      <c r="A1304" s="254" t="s">
        <v>3032</v>
      </c>
      <c r="B1304" s="255"/>
      <c r="C1304" s="256" t="s">
        <v>1125</v>
      </c>
      <c r="D1304" s="257">
        <v>52.383493000000001</v>
      </c>
      <c r="E1304" s="257">
        <v>1.016119</v>
      </c>
      <c r="F1304" s="459">
        <v>1</v>
      </c>
      <c r="G1304" s="459">
        <v>1</v>
      </c>
      <c r="H1304" s="258">
        <v>126.8</v>
      </c>
      <c r="I1304" s="259">
        <f>SUM(H1304/'Search &amp; Variables'!$E$30)</f>
        <v>2.8177777777777777</v>
      </c>
      <c r="J1304" s="259">
        <f t="shared" si="299"/>
        <v>5.6355555555555554</v>
      </c>
      <c r="K1304" s="259">
        <f t="shared" si="300"/>
        <v>0.62617283950617286</v>
      </c>
      <c r="L1304" s="226">
        <f t="shared" si="301"/>
        <v>0</v>
      </c>
      <c r="M1304" s="257"/>
      <c r="N1304" s="226">
        <f>SUM(H1304*'Outside M25 '!$J$30+'Outside M25 '!$J$34+'Postcodes tariff'!L1304)</f>
        <v>228.57105617250713</v>
      </c>
      <c r="O1304" s="226">
        <f>SUM(H1304*'Outside M25 '!$K$30+'Outside M25 '!$K$34+'Postcodes tariff'!L1304)</f>
        <v>251.9792788459639</v>
      </c>
      <c r="P1304" s="226">
        <f>SUM(H1304*'Outside M25 '!$L$30+'Outside M25 '!$L$34+'Postcodes tariff'!L1304)</f>
        <v>278.15832315756887</v>
      </c>
      <c r="Q1304" s="261">
        <f>SUM(H1304*'Outside M25 '!$M$30+'Outside M25 '!$M$34+'Postcodes tariff'!L1304)</f>
        <v>301.73748715584048</v>
      </c>
      <c r="R1304" s="336"/>
      <c r="S1304" s="336"/>
    </row>
    <row r="1305" spans="1:19" s="263" customFormat="1" x14ac:dyDescent="0.25">
      <c r="A1305" s="254" t="s">
        <v>3032</v>
      </c>
      <c r="B1305" s="255"/>
      <c r="C1305" s="256" t="s">
        <v>1126</v>
      </c>
      <c r="D1305" s="257">
        <v>52.313068000000001</v>
      </c>
      <c r="E1305" s="257">
        <v>1.1146320000000001</v>
      </c>
      <c r="F1305" s="459">
        <v>1</v>
      </c>
      <c r="G1305" s="459">
        <v>1</v>
      </c>
      <c r="H1305" s="258">
        <v>127.1</v>
      </c>
      <c r="I1305" s="259">
        <f>SUM(H1305/'Search &amp; Variables'!$E$30)</f>
        <v>2.8244444444444445</v>
      </c>
      <c r="J1305" s="259">
        <f t="shared" si="299"/>
        <v>5.6488888888888891</v>
      </c>
      <c r="K1305" s="259">
        <f t="shared" si="300"/>
        <v>0.62765432098765439</v>
      </c>
      <c r="L1305" s="226">
        <f t="shared" si="301"/>
        <v>0</v>
      </c>
      <c r="M1305" s="257"/>
      <c r="N1305" s="226">
        <f>SUM(H1305*'Outside M25 '!$J$30+'Outside M25 '!$J$34+'Postcodes tariff'!L1305)</f>
        <v>229.04233081652421</v>
      </c>
      <c r="O1305" s="226">
        <f>SUM(H1305*'Outside M25 '!$K$30+'Outside M25 '!$K$34+'Postcodes tariff'!L1305)</f>
        <v>252.50158583627729</v>
      </c>
      <c r="P1305" s="226">
        <f>SUM(H1305*'Outside M25 '!$L$30+'Outside M25 '!$L$34+'Postcodes tariff'!L1305)</f>
        <v>278.73643083973411</v>
      </c>
      <c r="Q1305" s="261">
        <f>SUM(H1305*'Outside M25 '!$M$30+'Outside M25 '!$M$34+'Postcodes tariff'!L1305)</f>
        <v>302.36776994985757</v>
      </c>
      <c r="R1305" s="336"/>
      <c r="S1305" s="336"/>
    </row>
    <row r="1306" spans="1:19" s="263" customFormat="1" x14ac:dyDescent="0.25">
      <c r="A1306" s="254" t="s">
        <v>3032</v>
      </c>
      <c r="B1306" s="255"/>
      <c r="C1306" s="256" t="s">
        <v>1127</v>
      </c>
      <c r="D1306" s="257">
        <v>52.444043999999998</v>
      </c>
      <c r="E1306" s="257">
        <v>0.75340300000000004</v>
      </c>
      <c r="F1306" s="459">
        <v>1</v>
      </c>
      <c r="G1306" s="459">
        <v>1</v>
      </c>
      <c r="H1306" s="258">
        <v>115.3</v>
      </c>
      <c r="I1306" s="259">
        <f>SUM(H1306/'Search &amp; Variables'!$E$30)</f>
        <v>2.5622222222222222</v>
      </c>
      <c r="J1306" s="259">
        <f t="shared" si="299"/>
        <v>5.1244444444444444</v>
      </c>
      <c r="K1306" s="259">
        <f t="shared" si="300"/>
        <v>0.56938271604938273</v>
      </c>
      <c r="L1306" s="226">
        <f t="shared" si="301"/>
        <v>0</v>
      </c>
      <c r="M1306" s="257"/>
      <c r="N1306" s="226">
        <f>SUM(H1306*'Outside M25 '!$J$30+'Outside M25 '!$J$34+'Postcodes tariff'!L1306)</f>
        <v>210.50552815185185</v>
      </c>
      <c r="O1306" s="226">
        <f>SUM(H1306*'Outside M25 '!$K$30+'Outside M25 '!$K$34+'Postcodes tariff'!L1306)</f>
        <v>231.95751088395059</v>
      </c>
      <c r="P1306" s="226">
        <f>SUM(H1306*'Outside M25 '!$L$30+'Outside M25 '!$L$34+'Postcodes tariff'!L1306)</f>
        <v>255.99752867456795</v>
      </c>
      <c r="Q1306" s="261">
        <f>SUM(H1306*'Outside M25 '!$M$30+'Outside M25 '!$M$34+'Postcodes tariff'!L1306)</f>
        <v>277.57664671851853</v>
      </c>
      <c r="R1306" s="336"/>
      <c r="S1306" s="336"/>
    </row>
    <row r="1307" spans="1:19" s="263" customFormat="1" x14ac:dyDescent="0.25">
      <c r="A1307" s="254" t="s">
        <v>3032</v>
      </c>
      <c r="B1307" s="255"/>
      <c r="C1307" s="256" t="s">
        <v>1128</v>
      </c>
      <c r="D1307" s="257">
        <v>52.535553</v>
      </c>
      <c r="E1307" s="257">
        <v>0.83720099999999997</v>
      </c>
      <c r="F1307" s="459">
        <v>1</v>
      </c>
      <c r="G1307" s="459">
        <v>1</v>
      </c>
      <c r="H1307" s="258">
        <v>128</v>
      </c>
      <c r="I1307" s="259">
        <f>SUM(H1307/'Search &amp; Variables'!$E$30)</f>
        <v>2.8444444444444446</v>
      </c>
      <c r="J1307" s="259">
        <f t="shared" si="299"/>
        <v>5.6888888888888891</v>
      </c>
      <c r="K1307" s="259">
        <f t="shared" si="300"/>
        <v>0.63209876543209875</v>
      </c>
      <c r="L1307" s="226">
        <f t="shared" si="301"/>
        <v>0</v>
      </c>
      <c r="M1307" s="257"/>
      <c r="N1307" s="226">
        <f>SUM(H1307*'Outside M25 '!$J$30+'Outside M25 '!$J$34+'Postcodes tariff'!L1307)</f>
        <v>230.4561547485755</v>
      </c>
      <c r="O1307" s="226">
        <f>SUM(H1307*'Outside M25 '!$K$30+'Outside M25 '!$K$34+'Postcodes tariff'!L1307)</f>
        <v>254.06850680721746</v>
      </c>
      <c r="P1307" s="226">
        <f>SUM(H1307*'Outside M25 '!$L$30+'Outside M25 '!$L$34+'Postcodes tariff'!L1307)</f>
        <v>280.47075388622983</v>
      </c>
      <c r="Q1307" s="261">
        <f>SUM(H1307*'Outside M25 '!$M$30+'Outside M25 '!$M$34+'Postcodes tariff'!L1307)</f>
        <v>304.25861833190885</v>
      </c>
      <c r="R1307" s="336"/>
      <c r="S1307" s="336"/>
    </row>
    <row r="1308" spans="1:19" s="263" customFormat="1" x14ac:dyDescent="0.25">
      <c r="A1308" s="254" t="s">
        <v>3032</v>
      </c>
      <c r="B1308" s="255"/>
      <c r="C1308" s="256" t="s">
        <v>1129</v>
      </c>
      <c r="D1308" s="257">
        <v>52.515619000000001</v>
      </c>
      <c r="E1308" s="257">
        <v>0.57493099999999997</v>
      </c>
      <c r="F1308" s="459">
        <v>1</v>
      </c>
      <c r="G1308" s="459">
        <v>1</v>
      </c>
      <c r="H1308" s="258">
        <v>118.2</v>
      </c>
      <c r="I1308" s="259">
        <f>SUM(H1308/'Search &amp; Variables'!$E$30)</f>
        <v>2.6266666666666669</v>
      </c>
      <c r="J1308" s="259">
        <f t="shared" si="299"/>
        <v>5.2533333333333339</v>
      </c>
      <c r="K1308" s="259">
        <f t="shared" si="300"/>
        <v>0.58370370370370372</v>
      </c>
      <c r="L1308" s="226">
        <f t="shared" si="301"/>
        <v>0</v>
      </c>
      <c r="M1308" s="257"/>
      <c r="N1308" s="226">
        <f>SUM(H1308*'Outside M25 '!$J$30+'Outside M25 '!$J$34+'Postcodes tariff'!L1308)</f>
        <v>215.0611830440171</v>
      </c>
      <c r="O1308" s="226">
        <f>SUM(H1308*'Outside M25 '!$K$30+'Outside M25 '!$K$34+'Postcodes tariff'!L1308)</f>
        <v>237.00647845698006</v>
      </c>
      <c r="P1308" s="226">
        <f>SUM(H1308*'Outside M25 '!$L$30+'Outside M25 '!$L$34+'Postcodes tariff'!L1308)</f>
        <v>261.58590293549861</v>
      </c>
      <c r="Q1308" s="261">
        <f>SUM(H1308*'Outside M25 '!$M$30+'Outside M25 '!$M$34+'Postcodes tariff'!L1308)</f>
        <v>283.66938039401714</v>
      </c>
      <c r="R1308" s="336"/>
      <c r="S1308" s="336"/>
    </row>
    <row r="1309" spans="1:19" s="263" customFormat="1" x14ac:dyDescent="0.25">
      <c r="A1309" s="254" t="s">
        <v>3032</v>
      </c>
      <c r="B1309" s="255" t="s">
        <v>3552</v>
      </c>
      <c r="C1309" s="256" t="s">
        <v>1130</v>
      </c>
      <c r="D1309" s="257">
        <v>52.423555999999998</v>
      </c>
      <c r="E1309" s="257">
        <v>0.57390399999999997</v>
      </c>
      <c r="F1309" s="459">
        <v>1</v>
      </c>
      <c r="G1309" s="459">
        <v>1</v>
      </c>
      <c r="H1309" s="258">
        <v>108.5</v>
      </c>
      <c r="I1309" s="259">
        <f>SUM(H1309/'Search &amp; Variables'!$E$30)</f>
        <v>2.411111111111111</v>
      </c>
      <c r="J1309" s="259">
        <f t="shared" si="299"/>
        <v>4.822222222222222</v>
      </c>
      <c r="K1309" s="259">
        <f t="shared" si="300"/>
        <v>0.53580246913580243</v>
      </c>
      <c r="L1309" s="226">
        <f t="shared" si="301"/>
        <v>0</v>
      </c>
      <c r="M1309" s="257"/>
      <c r="N1309" s="226">
        <f>SUM(H1309*'Outside M25 '!$J$30+'Outside M25 '!$J$34+'Postcodes tariff'!L1309)</f>
        <v>199.82330288746439</v>
      </c>
      <c r="O1309" s="226">
        <f>SUM(H1309*'Outside M25 '!$K$30+'Outside M25 '!$K$34+'Postcodes tariff'!L1309)</f>
        <v>220.1185524368471</v>
      </c>
      <c r="P1309" s="226">
        <f>SUM(H1309*'Outside M25 '!$L$30+'Outside M25 '!$L$34+'Postcodes tariff'!L1309)</f>
        <v>242.89375454548912</v>
      </c>
      <c r="Q1309" s="261">
        <f>SUM(H1309*'Outside M25 '!$M$30+'Outside M25 '!$M$34+'Postcodes tariff'!L1309)</f>
        <v>263.29023672079774</v>
      </c>
      <c r="R1309" s="336"/>
      <c r="S1309" s="336"/>
    </row>
    <row r="1310" spans="1:19" s="263" customFormat="1" x14ac:dyDescent="0.25">
      <c r="A1310" s="254" t="s">
        <v>3032</v>
      </c>
      <c r="B1310" s="255"/>
      <c r="C1310" s="256" t="s">
        <v>1131</v>
      </c>
      <c r="D1310" s="257">
        <v>52.328401999999997</v>
      </c>
      <c r="E1310" s="257">
        <v>0.551091</v>
      </c>
      <c r="F1310" s="459">
        <v>1</v>
      </c>
      <c r="G1310" s="459">
        <v>1</v>
      </c>
      <c r="H1310" s="258">
        <v>102.9</v>
      </c>
      <c r="I1310" s="259">
        <f>SUM(H1310/'Search &amp; Variables'!$E$30)</f>
        <v>2.2866666666666666</v>
      </c>
      <c r="J1310" s="259">
        <f t="shared" si="299"/>
        <v>4.5733333333333333</v>
      </c>
      <c r="K1310" s="259">
        <f t="shared" si="300"/>
        <v>0.50814814814814813</v>
      </c>
      <c r="L1310" s="226">
        <f t="shared" si="301"/>
        <v>0</v>
      </c>
      <c r="M1310" s="257"/>
      <c r="N1310" s="226">
        <f>SUM(H1310*'Outside M25 '!$J$30+'Outside M25 '!$J$34+'Postcodes tariff'!L1310)</f>
        <v>191.02617619914531</v>
      </c>
      <c r="O1310" s="226">
        <f>SUM(H1310*'Outside M25 '!$K$30+'Outside M25 '!$K$34+'Postcodes tariff'!L1310)</f>
        <v>210.36882195099716</v>
      </c>
      <c r="P1310" s="226">
        <f>SUM(H1310*'Outside M25 '!$L$30+'Outside M25 '!$L$34+'Postcodes tariff'!L1310)</f>
        <v>232.10241114507127</v>
      </c>
      <c r="Q1310" s="261">
        <f>SUM(H1310*'Outside M25 '!$M$30+'Outside M25 '!$M$34+'Postcodes tariff'!L1310)</f>
        <v>251.52495789914536</v>
      </c>
      <c r="R1310" s="336"/>
      <c r="S1310" s="336"/>
    </row>
    <row r="1311" spans="1:19" s="263" customFormat="1" x14ac:dyDescent="0.25">
      <c r="A1311" s="254" t="s">
        <v>3032</v>
      </c>
      <c r="B1311" s="255"/>
      <c r="C1311" s="256" t="s">
        <v>1132</v>
      </c>
      <c r="D1311" s="257">
        <v>52.179451999999998</v>
      </c>
      <c r="E1311" s="257">
        <v>0.66575700000000004</v>
      </c>
      <c r="F1311" s="459">
        <v>1</v>
      </c>
      <c r="G1311" s="459">
        <v>1</v>
      </c>
      <c r="H1311" s="258">
        <v>111</v>
      </c>
      <c r="I1311" s="259">
        <f>SUM(H1311/'Search &amp; Variables'!$E$30)</f>
        <v>2.4666666666666668</v>
      </c>
      <c r="J1311" s="259">
        <f t="shared" si="299"/>
        <v>4.9333333333333336</v>
      </c>
      <c r="K1311" s="259">
        <f t="shared" si="300"/>
        <v>0.54814814814814816</v>
      </c>
      <c r="L1311" s="226">
        <f t="shared" si="301"/>
        <v>0</v>
      </c>
      <c r="M1311" s="257"/>
      <c r="N1311" s="226">
        <f>SUM(H1311*'Outside M25 '!$J$30+'Outside M25 '!$J$34+'Postcodes tariff'!L1311)</f>
        <v>203.75059158760683</v>
      </c>
      <c r="O1311" s="226">
        <f>SUM(H1311*'Outside M25 '!$K$30+'Outside M25 '!$K$34+'Postcodes tariff'!L1311)</f>
        <v>224.47111068945867</v>
      </c>
      <c r="P1311" s="226">
        <f>SUM(H1311*'Outside M25 '!$L$30+'Outside M25 '!$L$34+'Postcodes tariff'!L1311)</f>
        <v>247.71131856353279</v>
      </c>
      <c r="Q1311" s="261">
        <f>SUM(H1311*'Outside M25 '!$M$30+'Outside M25 '!$M$34+'Postcodes tariff'!L1311)</f>
        <v>268.54259333760689</v>
      </c>
      <c r="R1311" s="336"/>
      <c r="S1311" s="336"/>
    </row>
    <row r="1312" spans="1:19" s="263" customFormat="1" x14ac:dyDescent="0.25">
      <c r="A1312" s="254" t="s">
        <v>3032</v>
      </c>
      <c r="B1312" s="255"/>
      <c r="C1312" s="256" t="s">
        <v>1133</v>
      </c>
      <c r="D1312" s="257">
        <v>52.041547999999999</v>
      </c>
      <c r="E1312" s="257">
        <v>1.1848730000000001</v>
      </c>
      <c r="F1312" s="459">
        <v>1</v>
      </c>
      <c r="G1312" s="459">
        <v>1</v>
      </c>
      <c r="H1312" s="258">
        <v>112.8</v>
      </c>
      <c r="I1312" s="259">
        <f>SUM(H1312/'Search &amp; Variables'!$E$30)</f>
        <v>2.5066666666666668</v>
      </c>
      <c r="J1312" s="259">
        <f t="shared" si="299"/>
        <v>5.0133333333333336</v>
      </c>
      <c r="K1312" s="259">
        <f t="shared" si="300"/>
        <v>0.55703703703703711</v>
      </c>
      <c r="L1312" s="226">
        <f t="shared" si="301"/>
        <v>0</v>
      </c>
      <c r="M1312" s="257"/>
      <c r="N1312" s="226">
        <f>SUM(H1312*'Outside M25 '!$J$30+'Outside M25 '!$J$34+'Postcodes tariff'!L1312)</f>
        <v>206.57823945170941</v>
      </c>
      <c r="O1312" s="226">
        <f>SUM(H1312*'Outside M25 '!$K$30+'Outside M25 '!$K$34+'Postcodes tariff'!L1312)</f>
        <v>227.60495263133902</v>
      </c>
      <c r="P1312" s="226">
        <f>SUM(H1312*'Outside M25 '!$L$30+'Outside M25 '!$L$34+'Postcodes tariff'!L1312)</f>
        <v>251.17996465652425</v>
      </c>
      <c r="Q1312" s="261">
        <f>SUM(H1312*'Outside M25 '!$M$30+'Outside M25 '!$M$34+'Postcodes tariff'!L1312)</f>
        <v>272.32429010170944</v>
      </c>
      <c r="R1312" s="336"/>
      <c r="S1312" s="336"/>
    </row>
    <row r="1313" spans="1:19" s="263" customFormat="1" x14ac:dyDescent="0.25">
      <c r="A1313" s="254" t="s">
        <v>3032</v>
      </c>
      <c r="B1313" s="255"/>
      <c r="C1313" s="256" t="s">
        <v>1134</v>
      </c>
      <c r="D1313" s="257">
        <v>52.188470000000002</v>
      </c>
      <c r="E1313" s="257">
        <v>0.82897799999999999</v>
      </c>
      <c r="F1313" s="459">
        <v>1</v>
      </c>
      <c r="G1313" s="459">
        <v>1</v>
      </c>
      <c r="H1313" s="258">
        <v>115.9</v>
      </c>
      <c r="I1313" s="259">
        <f>SUM(H1313/'Search &amp; Variables'!$E$30)</f>
        <v>2.5755555555555558</v>
      </c>
      <c r="J1313" s="259">
        <f t="shared" si="299"/>
        <v>5.1511111111111116</v>
      </c>
      <c r="K1313" s="259">
        <f t="shared" si="300"/>
        <v>0.57234567901234579</v>
      </c>
      <c r="L1313" s="226">
        <f t="shared" si="301"/>
        <v>0</v>
      </c>
      <c r="M1313" s="257"/>
      <c r="N1313" s="226">
        <f>SUM(H1313*'Outside M25 '!$J$30+'Outside M25 '!$J$34+'Postcodes tariff'!L1313)</f>
        <v>211.44807743988605</v>
      </c>
      <c r="O1313" s="226">
        <f>SUM(H1313*'Outside M25 '!$K$30+'Outside M25 '!$K$34+'Postcodes tariff'!L1313)</f>
        <v>233.00212486457738</v>
      </c>
      <c r="P1313" s="226">
        <f>SUM(H1313*'Outside M25 '!$L$30+'Outside M25 '!$L$34+'Postcodes tariff'!L1313)</f>
        <v>257.15374403889842</v>
      </c>
      <c r="Q1313" s="261">
        <f>SUM(H1313*'Outside M25 '!$M$30+'Outside M25 '!$M$34+'Postcodes tariff'!L1313)</f>
        <v>278.83721230655277</v>
      </c>
      <c r="R1313" s="336"/>
      <c r="S1313" s="336"/>
    </row>
    <row r="1314" spans="1:19" s="263" customFormat="1" x14ac:dyDescent="0.25">
      <c r="A1314" s="254" t="s">
        <v>3032</v>
      </c>
      <c r="B1314" s="255"/>
      <c r="C1314" s="256" t="s">
        <v>1135</v>
      </c>
      <c r="D1314" s="257">
        <v>52.305019999999999</v>
      </c>
      <c r="E1314" s="257">
        <v>0.839422</v>
      </c>
      <c r="F1314" s="459">
        <v>1</v>
      </c>
      <c r="G1314" s="459">
        <v>1</v>
      </c>
      <c r="H1314" s="258">
        <v>114.1</v>
      </c>
      <c r="I1314" s="259">
        <f>SUM(H1314/'Search &amp; Variables'!$E$30)</f>
        <v>2.5355555555555553</v>
      </c>
      <c r="J1314" s="259">
        <f t="shared" si="299"/>
        <v>5.0711111111111107</v>
      </c>
      <c r="K1314" s="259">
        <f t="shared" si="300"/>
        <v>0.56345679012345673</v>
      </c>
      <c r="L1314" s="226">
        <f t="shared" si="301"/>
        <v>0</v>
      </c>
      <c r="M1314" s="257"/>
      <c r="N1314" s="226">
        <f>SUM(H1314*'Outside M25 '!$J$30+'Outside M25 '!$J$34+'Postcodes tariff'!L1314)</f>
        <v>208.62042957578348</v>
      </c>
      <c r="O1314" s="226">
        <f>SUM(H1314*'Outside M25 '!$K$30+'Outside M25 '!$K$34+'Postcodes tariff'!L1314)</f>
        <v>229.86828292269703</v>
      </c>
      <c r="P1314" s="226">
        <f>SUM(H1314*'Outside M25 '!$L$30+'Outside M25 '!$L$34+'Postcodes tariff'!L1314)</f>
        <v>253.68509794590696</v>
      </c>
      <c r="Q1314" s="261">
        <f>SUM(H1314*'Outside M25 '!$M$30+'Outside M25 '!$M$34+'Postcodes tariff'!L1314)</f>
        <v>275.05551554245017</v>
      </c>
      <c r="R1314" s="336"/>
      <c r="S1314" s="336"/>
    </row>
    <row r="1315" spans="1:19" s="263" customFormat="1" x14ac:dyDescent="0.25">
      <c r="A1315" s="254" t="s">
        <v>3032</v>
      </c>
      <c r="B1315" s="255"/>
      <c r="C1315" s="256" t="s">
        <v>1136</v>
      </c>
      <c r="D1315" s="257">
        <v>52.252749999999999</v>
      </c>
      <c r="E1315" s="257">
        <v>0.72498200000000002</v>
      </c>
      <c r="F1315" s="459">
        <v>1</v>
      </c>
      <c r="G1315" s="459">
        <v>1</v>
      </c>
      <c r="H1315" s="258">
        <v>109.6</v>
      </c>
      <c r="I1315" s="259">
        <f>SUM(H1315/'Search &amp; Variables'!$E$30)</f>
        <v>2.4355555555555553</v>
      </c>
      <c r="J1315" s="259">
        <f t="shared" si="299"/>
        <v>4.8711111111111105</v>
      </c>
      <c r="K1315" s="259">
        <f t="shared" si="300"/>
        <v>0.54123456790123448</v>
      </c>
      <c r="L1315" s="226">
        <f t="shared" si="301"/>
        <v>0</v>
      </c>
      <c r="M1315" s="257"/>
      <c r="N1315" s="226">
        <f>SUM(H1315*'Outside M25 '!$J$30+'Outside M25 '!$J$34+'Postcodes tariff'!L1315)</f>
        <v>201.55130991552707</v>
      </c>
      <c r="O1315" s="226">
        <f>SUM(H1315*'Outside M25 '!$K$30+'Outside M25 '!$K$34+'Postcodes tariff'!L1315)</f>
        <v>222.03367806799619</v>
      </c>
      <c r="P1315" s="226">
        <f>SUM(H1315*'Outside M25 '!$L$30+'Outside M25 '!$L$34+'Postcodes tariff'!L1315)</f>
        <v>245.01348271342832</v>
      </c>
      <c r="Q1315" s="261">
        <f>SUM(H1315*'Outside M25 '!$M$30+'Outside M25 '!$M$34+'Postcodes tariff'!L1315)</f>
        <v>265.60127363219374</v>
      </c>
      <c r="R1315" s="336"/>
      <c r="S1315" s="336"/>
    </row>
    <row r="1316" spans="1:19" s="263" customFormat="1" x14ac:dyDescent="0.25">
      <c r="A1316" s="254" t="s">
        <v>3032</v>
      </c>
      <c r="B1316" s="255"/>
      <c r="C1316" s="256" t="s">
        <v>1137</v>
      </c>
      <c r="D1316" s="257">
        <v>52.240228999999999</v>
      </c>
      <c r="E1316" s="257">
        <v>0.70107200000000003</v>
      </c>
      <c r="F1316" s="459">
        <v>1</v>
      </c>
      <c r="G1316" s="459">
        <v>1</v>
      </c>
      <c r="H1316" s="258">
        <v>107.1</v>
      </c>
      <c r="I1316" s="259">
        <f>SUM(H1316/'Search &amp; Variables'!$E$30)</f>
        <v>2.38</v>
      </c>
      <c r="J1316" s="259">
        <f t="shared" si="299"/>
        <v>4.76</v>
      </c>
      <c r="K1316" s="259">
        <f t="shared" si="300"/>
        <v>0.52888888888888885</v>
      </c>
      <c r="L1316" s="226">
        <f t="shared" si="301"/>
        <v>0</v>
      </c>
      <c r="M1316" s="257"/>
      <c r="N1316" s="226">
        <f>SUM(H1316*'Outside M25 '!$J$30+'Outside M25 '!$J$34+'Postcodes tariff'!L1316)</f>
        <v>197.6240212153846</v>
      </c>
      <c r="O1316" s="226">
        <f>SUM(H1316*'Outside M25 '!$K$30+'Outside M25 '!$K$34+'Postcodes tariff'!L1316)</f>
        <v>217.68111981538459</v>
      </c>
      <c r="P1316" s="226">
        <f>SUM(H1316*'Outside M25 '!$L$30+'Outside M25 '!$L$34+'Postcodes tariff'!L1316)</f>
        <v>240.19591869538465</v>
      </c>
      <c r="Q1316" s="261">
        <f>SUM(H1316*'Outside M25 '!$M$30+'Outside M25 '!$M$34+'Postcodes tariff'!L1316)</f>
        <v>260.34891701538464</v>
      </c>
      <c r="R1316" s="336"/>
      <c r="S1316" s="336"/>
    </row>
    <row r="1317" spans="1:19" s="263" customFormat="1" x14ac:dyDescent="0.25">
      <c r="A1317" s="254" t="s">
        <v>3032</v>
      </c>
      <c r="B1317" s="255"/>
      <c r="C1317" s="256" t="s">
        <v>1138</v>
      </c>
      <c r="D1317" s="257">
        <v>52.062519999999999</v>
      </c>
      <c r="E1317" s="257">
        <v>1.188256</v>
      </c>
      <c r="F1317" s="459">
        <v>1</v>
      </c>
      <c r="G1317" s="459">
        <v>1</v>
      </c>
      <c r="H1317" s="258">
        <v>111.4</v>
      </c>
      <c r="I1317" s="259">
        <f>SUM(H1317/'Search &amp; Variables'!$E$30)</f>
        <v>2.4755555555555557</v>
      </c>
      <c r="J1317" s="259">
        <f t="shared" si="299"/>
        <v>4.9511111111111115</v>
      </c>
      <c r="K1317" s="259">
        <f t="shared" si="300"/>
        <v>0.55012345679012353</v>
      </c>
      <c r="L1317" s="226">
        <f t="shared" si="301"/>
        <v>0</v>
      </c>
      <c r="M1317" s="257"/>
      <c r="N1317" s="226">
        <f>SUM(H1317*'Outside M25 '!$J$30+'Outside M25 '!$J$34+'Postcodes tariff'!L1317)</f>
        <v>204.37895777962964</v>
      </c>
      <c r="O1317" s="226">
        <f>SUM(H1317*'Outside M25 '!$K$30+'Outside M25 '!$K$34+'Postcodes tariff'!L1317)</f>
        <v>225.16752000987654</v>
      </c>
      <c r="P1317" s="226">
        <f>SUM(H1317*'Outside M25 '!$L$30+'Outside M25 '!$L$34+'Postcodes tariff'!L1317)</f>
        <v>248.48212880641981</v>
      </c>
      <c r="Q1317" s="261">
        <f>SUM(H1317*'Outside M25 '!$M$30+'Outside M25 '!$M$34+'Postcodes tariff'!L1317)</f>
        <v>269.38297039629634</v>
      </c>
      <c r="R1317" s="336"/>
      <c r="S1317" s="336"/>
    </row>
    <row r="1318" spans="1:19" s="263" customFormat="1" x14ac:dyDescent="0.25">
      <c r="A1318" s="254" t="s">
        <v>3463</v>
      </c>
      <c r="B1318" s="255" t="s">
        <v>3464</v>
      </c>
      <c r="C1318" s="256" t="s">
        <v>1139</v>
      </c>
      <c r="D1318" s="257">
        <v>52.065921000000003</v>
      </c>
      <c r="E1318" s="257">
        <v>1.2170000000000001</v>
      </c>
      <c r="F1318" s="459">
        <v>1</v>
      </c>
      <c r="G1318" s="459">
        <v>1</v>
      </c>
      <c r="H1318" s="258">
        <v>118.4</v>
      </c>
      <c r="I1318" s="259">
        <f>SUM(H1318/'Search &amp; Variables'!$E$30)</f>
        <v>2.6311111111111112</v>
      </c>
      <c r="J1318" s="259">
        <f t="shared" si="299"/>
        <v>5.2622222222222224</v>
      </c>
      <c r="K1318" s="259">
        <f t="shared" si="300"/>
        <v>0.58469135802469141</v>
      </c>
      <c r="L1318" s="226">
        <f t="shared" si="301"/>
        <v>0</v>
      </c>
      <c r="M1318" s="257"/>
      <c r="N1318" s="226">
        <f>SUM(H1318*'Outside M25 '!$J$30+'Outside M25 '!$J$34+'Postcodes tariff'!L1318)</f>
        <v>215.37536614002849</v>
      </c>
      <c r="O1318" s="226">
        <f>SUM(H1318*'Outside M25 '!$K$30+'Outside M25 '!$K$34+'Postcodes tariff'!L1318)</f>
        <v>237.35468311718898</v>
      </c>
      <c r="P1318" s="226">
        <f>SUM(H1318*'Outside M25 '!$L$30+'Outside M25 '!$L$34+'Postcodes tariff'!L1318)</f>
        <v>261.97130805694212</v>
      </c>
      <c r="Q1318" s="261">
        <f>SUM(H1318*'Outside M25 '!$M$30+'Outside M25 '!$M$34+'Postcodes tariff'!L1318)</f>
        <v>284.08956892336187</v>
      </c>
      <c r="R1318" s="451"/>
      <c r="S1318" s="336"/>
    </row>
    <row r="1319" spans="1:19" s="263" customFormat="1" x14ac:dyDescent="0.25">
      <c r="A1319" s="254" t="s">
        <v>3032</v>
      </c>
      <c r="B1319" s="255"/>
      <c r="C1319" s="256" t="s">
        <v>1140</v>
      </c>
      <c r="D1319" s="257">
        <v>52.119280000000003</v>
      </c>
      <c r="E1319" s="257">
        <v>1.1271770000000001</v>
      </c>
      <c r="F1319" s="459">
        <v>1</v>
      </c>
      <c r="G1319" s="459">
        <v>1</v>
      </c>
      <c r="H1319" s="258">
        <v>117.6</v>
      </c>
      <c r="I1319" s="259">
        <f>SUM(H1319/'Search &amp; Variables'!$E$30)</f>
        <v>2.6133333333333333</v>
      </c>
      <c r="J1319" s="259">
        <f t="shared" si="299"/>
        <v>5.2266666666666666</v>
      </c>
      <c r="K1319" s="259">
        <f t="shared" si="300"/>
        <v>0.58074074074074078</v>
      </c>
      <c r="L1319" s="226">
        <f t="shared" si="301"/>
        <v>0</v>
      </c>
      <c r="M1319" s="257"/>
      <c r="N1319" s="226">
        <f>SUM(H1319*'Outside M25 '!$J$30+'Outside M25 '!$J$34+'Postcodes tariff'!L1319)</f>
        <v>214.1186337559829</v>
      </c>
      <c r="O1319" s="226">
        <f>SUM(H1319*'Outside M25 '!$K$30+'Outside M25 '!$K$34+'Postcodes tariff'!L1319)</f>
        <v>235.96186447635324</v>
      </c>
      <c r="P1319" s="226">
        <f>SUM(H1319*'Outside M25 '!$L$30+'Outside M25 '!$L$34+'Postcodes tariff'!L1319)</f>
        <v>260.42968757116807</v>
      </c>
      <c r="Q1319" s="261">
        <f>SUM(H1319*'Outside M25 '!$M$30+'Outside M25 '!$M$34+'Postcodes tariff'!L1319)</f>
        <v>282.4088148059829</v>
      </c>
      <c r="R1319" s="336"/>
      <c r="S1319" s="336"/>
    </row>
    <row r="1320" spans="1:19" s="263" customFormat="1" x14ac:dyDescent="0.25">
      <c r="A1320" s="254" t="s">
        <v>3032</v>
      </c>
      <c r="B1320" s="255"/>
      <c r="C1320" s="256" t="s">
        <v>1141</v>
      </c>
      <c r="D1320" s="257">
        <v>52.081398999999998</v>
      </c>
      <c r="E1320" s="257">
        <v>0.99617999999999995</v>
      </c>
      <c r="F1320" s="459">
        <v>1</v>
      </c>
      <c r="G1320" s="459">
        <v>1</v>
      </c>
      <c r="H1320" s="258">
        <v>109.4</v>
      </c>
      <c r="I1320" s="259">
        <f>SUM(H1320/'Search &amp; Variables'!$E$30)</f>
        <v>2.4311111111111114</v>
      </c>
      <c r="J1320" s="259">
        <f t="shared" si="299"/>
        <v>4.8622222222222229</v>
      </c>
      <c r="K1320" s="259">
        <f t="shared" si="300"/>
        <v>0.54024691358024701</v>
      </c>
      <c r="L1320" s="226">
        <f t="shared" si="301"/>
        <v>0</v>
      </c>
      <c r="M1320" s="257"/>
      <c r="N1320" s="226">
        <f>SUM(H1320*'Outside M25 '!$J$30+'Outside M25 '!$J$34+'Postcodes tariff'!L1320)</f>
        <v>201.23712681951568</v>
      </c>
      <c r="O1320" s="226">
        <f>SUM(H1320*'Outside M25 '!$K$30+'Outside M25 '!$K$34+'Postcodes tariff'!L1320)</f>
        <v>221.68547340778727</v>
      </c>
      <c r="P1320" s="226">
        <f>SUM(H1320*'Outside M25 '!$L$30+'Outside M25 '!$L$34+'Postcodes tariff'!L1320)</f>
        <v>244.62807759198486</v>
      </c>
      <c r="Q1320" s="261">
        <f>SUM(H1320*'Outside M25 '!$M$30+'Outside M25 '!$M$34+'Postcodes tariff'!L1320)</f>
        <v>265.18108510284907</v>
      </c>
      <c r="R1320" s="336"/>
      <c r="S1320" s="336"/>
    </row>
    <row r="1321" spans="1:19" s="263" customFormat="1" x14ac:dyDescent="0.25">
      <c r="A1321" s="254" t="s">
        <v>3032</v>
      </c>
      <c r="B1321" s="255" t="s">
        <v>3663</v>
      </c>
      <c r="C1321" s="256" t="s">
        <v>1142</v>
      </c>
      <c r="D1321" s="257">
        <v>52.06467</v>
      </c>
      <c r="E1321" s="257">
        <v>1.063923</v>
      </c>
      <c r="F1321" s="459">
        <v>1</v>
      </c>
      <c r="G1321" s="459">
        <v>1</v>
      </c>
      <c r="H1321" s="258">
        <v>110.5</v>
      </c>
      <c r="I1321" s="259">
        <f>SUM(H1321/'Search &amp; Variables'!$E$30)</f>
        <v>2.4555555555555557</v>
      </c>
      <c r="J1321" s="259">
        <f t="shared" si="299"/>
        <v>4.9111111111111114</v>
      </c>
      <c r="K1321" s="259">
        <f t="shared" si="300"/>
        <v>0.54567901234567906</v>
      </c>
      <c r="L1321" s="226">
        <f t="shared" si="301"/>
        <v>0</v>
      </c>
      <c r="M1321" s="257"/>
      <c r="N1321" s="226">
        <f>SUM(H1321*'Outside M25 '!$J$30+'Outside M25 '!$J$34+'Postcodes tariff'!L1321)</f>
        <v>202.96513384757836</v>
      </c>
      <c r="O1321" s="226">
        <f>SUM(H1321*'Outside M25 '!$K$30+'Outside M25 '!$K$34+'Postcodes tariff'!L1321)</f>
        <v>223.60059903893637</v>
      </c>
      <c r="P1321" s="226">
        <f>SUM(H1321*'Outside M25 '!$L$30+'Outside M25 '!$L$34+'Postcodes tariff'!L1321)</f>
        <v>246.74780575992406</v>
      </c>
      <c r="Q1321" s="261">
        <f>SUM(H1321*'Outside M25 '!$M$30+'Outside M25 '!$M$34+'Postcodes tariff'!L1321)</f>
        <v>267.49212201424507</v>
      </c>
      <c r="R1321" s="336"/>
      <c r="S1321" s="336"/>
    </row>
    <row r="1322" spans="1:19" s="263" customFormat="1" x14ac:dyDescent="0.25">
      <c r="A1322" s="254" t="s">
        <v>3032</v>
      </c>
      <c r="B1322" s="255"/>
      <c r="C1322" s="256" t="s">
        <v>1143</v>
      </c>
      <c r="D1322" s="256">
        <v>52.002073000000003</v>
      </c>
      <c r="E1322" s="256">
        <v>1.1471089999999999</v>
      </c>
      <c r="F1322" s="460">
        <v>1</v>
      </c>
      <c r="G1322" s="460">
        <v>1</v>
      </c>
      <c r="H1322" s="264">
        <v>113.4</v>
      </c>
      <c r="I1322" s="265">
        <f>SUM(H1322/'Search &amp; Variables'!$E$30)</f>
        <v>2.52</v>
      </c>
      <c r="J1322" s="265">
        <f t="shared" si="299"/>
        <v>5.04</v>
      </c>
      <c r="K1322" s="265">
        <f t="shared" si="300"/>
        <v>0.56000000000000005</v>
      </c>
      <c r="L1322" s="266">
        <f t="shared" si="301"/>
        <v>0</v>
      </c>
      <c r="M1322" s="256"/>
      <c r="N1322" s="266">
        <f>SUM(H1322*'Outside M25 '!$J$30+'Outside M25 '!$J$34+'Postcodes tariff'!L1322)</f>
        <v>207.52078873974361</v>
      </c>
      <c r="O1322" s="266">
        <f>SUM(H1322*'Outside M25 '!$K$30+'Outside M25 '!$K$34+'Postcodes tariff'!L1322)</f>
        <v>228.64956661196581</v>
      </c>
      <c r="P1322" s="266">
        <f>SUM(H1322*'Outside M25 '!$L$30+'Outside M25 '!$L$34+'Postcodes tariff'!L1322)</f>
        <v>252.33618002085475</v>
      </c>
      <c r="Q1322" s="268">
        <f>SUM(H1322*'Outside M25 '!$M$30+'Outside M25 '!$M$34+'Postcodes tariff'!L1322)</f>
        <v>273.58485568974362</v>
      </c>
      <c r="R1322" s="336"/>
      <c r="S1322" s="336"/>
    </row>
    <row r="1323" spans="1:19" s="263" customFormat="1" x14ac:dyDescent="0.25">
      <c r="A1323" s="254"/>
      <c r="B1323" s="255"/>
      <c r="C1323" s="256"/>
      <c r="D1323" s="256"/>
      <c r="E1323" s="256"/>
      <c r="F1323" s="460"/>
      <c r="G1323" s="460"/>
      <c r="H1323" s="264"/>
      <c r="I1323" s="265"/>
      <c r="J1323" s="265"/>
      <c r="K1323" s="265"/>
      <c r="L1323" s="266"/>
      <c r="M1323" s="256"/>
      <c r="N1323" s="374"/>
      <c r="O1323" s="374"/>
      <c r="P1323" s="374"/>
      <c r="Q1323" s="375"/>
      <c r="R1323" s="336"/>
      <c r="S1323" s="336"/>
    </row>
    <row r="1324" spans="1:19" s="243" customFormat="1" ht="16.5" thickBot="1" x14ac:dyDescent="0.3">
      <c r="A1324" s="269" t="s">
        <v>3033</v>
      </c>
      <c r="B1324" s="270"/>
      <c r="C1324" s="270"/>
      <c r="D1324" s="270"/>
      <c r="E1324" s="270"/>
      <c r="F1324" s="461"/>
      <c r="G1324" s="461"/>
      <c r="H1324" s="271">
        <f>AVERAGE(H1290:H1323)</f>
        <v>120.74848484848485</v>
      </c>
      <c r="I1324" s="271">
        <f>AVERAGE(I1290:I1323)</f>
        <v>2.6832996632996635</v>
      </c>
      <c r="J1324" s="271">
        <f>AVERAGE(J1290:J1323)</f>
        <v>5.366599326599327</v>
      </c>
      <c r="K1324" s="271">
        <f>AVERAGE(K1290:K1323)</f>
        <v>0.59628881406659184</v>
      </c>
      <c r="L1324" s="272"/>
      <c r="M1324" s="270"/>
      <c r="N1324" s="274">
        <f>AVERAGE(N1290:N1323)</f>
        <v>219.06463734319263</v>
      </c>
      <c r="O1324" s="274">
        <f>AVERAGE(O1290:O1323)</f>
        <v>241.44344996055133</v>
      </c>
      <c r="P1324" s="274">
        <f>AVERAGE(P1290:P1323)</f>
        <v>266.49689849813456</v>
      </c>
      <c r="Q1324" s="275">
        <f>AVERAGE(Q1290:Q1323)</f>
        <v>289.02360089672806</v>
      </c>
      <c r="R1324" s="330"/>
      <c r="S1324" s="330"/>
    </row>
    <row r="1325" spans="1:19" s="263" customFormat="1" ht="16.5" thickBot="1" x14ac:dyDescent="0.3">
      <c r="F1325" s="462"/>
      <c r="G1325" s="462"/>
      <c r="H1325" s="276"/>
      <c r="I1325" s="277"/>
      <c r="J1325" s="277"/>
      <c r="K1325" s="277"/>
      <c r="L1325" s="262"/>
      <c r="N1325" s="225"/>
      <c r="O1325" s="225"/>
      <c r="P1325" s="225"/>
      <c r="Q1325" s="225"/>
      <c r="R1325" s="336"/>
      <c r="S1325" s="336"/>
    </row>
    <row r="1326" spans="1:19" s="243" customFormat="1" x14ac:dyDescent="0.25">
      <c r="A1326" s="246" t="s">
        <v>3034</v>
      </c>
      <c r="B1326" s="247"/>
      <c r="C1326" s="247" t="s">
        <v>1144</v>
      </c>
      <c r="D1326" s="247">
        <v>57.501885000000001</v>
      </c>
      <c r="E1326" s="247">
        <v>-4.2683150000000003</v>
      </c>
      <c r="F1326" s="458">
        <v>1</v>
      </c>
      <c r="G1326" s="458">
        <v>1</v>
      </c>
      <c r="H1326" s="248">
        <v>560.70000000000005</v>
      </c>
      <c r="I1326" s="249">
        <f>SUM(H1326/'Search &amp; Variables'!$E$30)</f>
        <v>12.46</v>
      </c>
      <c r="J1326" s="249">
        <f t="shared" ref="J1326:J1327" si="302">SUM(I1326*2)</f>
        <v>24.92</v>
      </c>
      <c r="K1326" s="249">
        <f t="shared" ref="K1326:K1327" si="303">SUM(J1326/9)</f>
        <v>2.7688888888888892</v>
      </c>
      <c r="L1326" s="252">
        <f t="shared" ref="L1326:L1327" si="304">IF(J1326 &gt; 14,120,0)</f>
        <v>120</v>
      </c>
      <c r="M1326" s="247"/>
      <c r="N1326" s="252">
        <f>SUM(H1326*'Outside M25 '!$J$30+'Outside M25 '!$J$34+'Postcodes tariff'!L1326)</f>
        <v>1030.1912829692308</v>
      </c>
      <c r="O1326" s="252">
        <f>SUM(H1326*'Outside M25 '!$K$30+'Outside M25 '!$K$34+'Postcodes tariff'!L1326)</f>
        <v>1127.4092891692308</v>
      </c>
      <c r="P1326" s="252">
        <f>SUM(H1326*'Outside M25 '!$L$30+'Outside M25 '!$L$34+'Postcodes tariff'!L1326)</f>
        <v>1234.2947341292308</v>
      </c>
      <c r="Q1326" s="253">
        <f>SUM(H1326*'Outside M25 '!$M$30+'Outside M25 '!$M$34+'Postcodes tariff'!L1326)</f>
        <v>1333.3365015692309</v>
      </c>
      <c r="R1326" s="330"/>
      <c r="S1326" s="330"/>
    </row>
    <row r="1327" spans="1:19" s="263" customFormat="1" x14ac:dyDescent="0.25">
      <c r="A1327" s="254" t="s">
        <v>3034</v>
      </c>
      <c r="B1327" s="255"/>
      <c r="C1327" s="256" t="s">
        <v>1145</v>
      </c>
      <c r="D1327" s="257">
        <v>57.585000000000001</v>
      </c>
      <c r="E1327" s="257">
        <v>-4.1260000000000003</v>
      </c>
      <c r="F1327" s="459">
        <v>1</v>
      </c>
      <c r="G1327" s="459">
        <v>1</v>
      </c>
      <c r="H1327" s="258">
        <v>571.1</v>
      </c>
      <c r="I1327" s="259">
        <f>SUM(H1327/'Search &amp; Variables'!$E$30)</f>
        <v>12.691111111111111</v>
      </c>
      <c r="J1327" s="259">
        <f t="shared" si="302"/>
        <v>25.382222222222222</v>
      </c>
      <c r="K1327" s="259">
        <f t="shared" si="303"/>
        <v>2.820246913580247</v>
      </c>
      <c r="L1327" s="226">
        <f t="shared" si="304"/>
        <v>120</v>
      </c>
      <c r="M1327" s="257"/>
      <c r="N1327" s="226">
        <f>SUM(H1327*'Outside M25 '!$J$30+'Outside M25 '!$J$34+'Postcodes tariff'!L1327)</f>
        <v>1046.5288039618233</v>
      </c>
      <c r="O1327" s="226">
        <f>SUM(H1327*'Outside M25 '!$K$30+'Outside M25 '!$K$34+'Postcodes tariff'!L1327)</f>
        <v>1145.5159315000949</v>
      </c>
      <c r="P1327" s="226">
        <f>SUM(H1327*'Outside M25 '!$L$30+'Outside M25 '!$L$34+'Postcodes tariff'!L1327)</f>
        <v>1254.3358004442925</v>
      </c>
      <c r="Q1327" s="261">
        <f>SUM(H1327*'Outside M25 '!$M$30+'Outside M25 '!$M$34+'Postcodes tariff'!L1327)</f>
        <v>1355.1863050951567</v>
      </c>
      <c r="R1327" s="336"/>
      <c r="S1327" s="336"/>
    </row>
    <row r="1328" spans="1:19" s="263" customFormat="1" x14ac:dyDescent="0.25">
      <c r="A1328" s="254" t="s">
        <v>3034</v>
      </c>
      <c r="B1328" s="255"/>
      <c r="C1328" s="256" t="s">
        <v>1146</v>
      </c>
      <c r="D1328" s="257">
        <v>57.677</v>
      </c>
      <c r="E1328" s="257">
        <v>-4.0380000000000003</v>
      </c>
      <c r="F1328" s="459">
        <v>1</v>
      </c>
      <c r="G1328" s="459">
        <v>1</v>
      </c>
      <c r="H1328" s="258">
        <v>576.79999999999995</v>
      </c>
      <c r="I1328" s="259">
        <f>SUM(H1328/'Search &amp; Variables'!$E$30)</f>
        <v>12.817777777777776</v>
      </c>
      <c r="J1328" s="259">
        <f t="shared" ref="J1328:J1353" si="305">SUM(I1328*2)</f>
        <v>25.635555555555552</v>
      </c>
      <c r="K1328" s="259">
        <f t="shared" ref="K1328:K1353" si="306">SUM(J1328/9)</f>
        <v>2.8483950617283949</v>
      </c>
      <c r="L1328" s="226">
        <f t="shared" ref="L1328:L1353" si="307">IF(J1328 &gt; 14,120,0)</f>
        <v>120</v>
      </c>
      <c r="M1328" s="257"/>
      <c r="N1328" s="226">
        <f>SUM(H1328*'Outside M25 '!$J$30+'Outside M25 '!$J$34+'Postcodes tariff'!L1328)</f>
        <v>1055.4830221981479</v>
      </c>
      <c r="O1328" s="226">
        <f>SUM(H1328*'Outside M25 '!$K$30+'Outside M25 '!$K$34+'Postcodes tariff'!L1328)</f>
        <v>1155.4397643160491</v>
      </c>
      <c r="P1328" s="226">
        <f>SUM(H1328*'Outside M25 '!$L$30+'Outside M25 '!$L$34+'Postcodes tariff'!L1328)</f>
        <v>1265.3198464054321</v>
      </c>
      <c r="Q1328" s="261">
        <f>SUM(H1328*'Outside M25 '!$M$30+'Outside M25 '!$M$34+'Postcodes tariff'!L1328)</f>
        <v>1367.1616781814814</v>
      </c>
      <c r="R1328" s="336"/>
      <c r="S1328" s="336"/>
    </row>
    <row r="1329" spans="1:19" s="263" customFormat="1" x14ac:dyDescent="0.25">
      <c r="A1329" s="254" t="s">
        <v>3034</v>
      </c>
      <c r="B1329" s="255"/>
      <c r="C1329" s="256" t="s">
        <v>1147</v>
      </c>
      <c r="D1329" s="257">
        <v>57.573999999999998</v>
      </c>
      <c r="E1329" s="257">
        <v>-3.8639999999999999</v>
      </c>
      <c r="F1329" s="459">
        <v>1</v>
      </c>
      <c r="G1329" s="459">
        <v>1</v>
      </c>
      <c r="H1329" s="258">
        <v>565.6</v>
      </c>
      <c r="I1329" s="259">
        <f>SUM(H1329/'Search &amp; Variables'!$E$30)</f>
        <v>12.568888888888889</v>
      </c>
      <c r="J1329" s="259">
        <f t="shared" si="305"/>
        <v>25.137777777777778</v>
      </c>
      <c r="K1329" s="259">
        <f t="shared" si="306"/>
        <v>2.7930864197530862</v>
      </c>
      <c r="L1329" s="226">
        <f t="shared" si="307"/>
        <v>120</v>
      </c>
      <c r="M1329" s="257"/>
      <c r="N1329" s="226">
        <f>SUM(H1329*'Outside M25 '!$J$30+'Outside M25 '!$J$34+'Postcodes tariff'!L1329)</f>
        <v>1037.88876882151</v>
      </c>
      <c r="O1329" s="226">
        <f>SUM(H1329*'Outside M25 '!$K$30+'Outside M25 '!$K$34+'Postcodes tariff'!L1329)</f>
        <v>1135.9403033443496</v>
      </c>
      <c r="P1329" s="226">
        <f>SUM(H1329*'Outside M25 '!$L$30+'Outside M25 '!$L$34+'Postcodes tariff'!L1329)</f>
        <v>1243.7371596045964</v>
      </c>
      <c r="Q1329" s="261">
        <f>SUM(H1329*'Outside M25 '!$M$30+'Outside M25 '!$M$34+'Postcodes tariff'!L1329)</f>
        <v>1343.6311205381767</v>
      </c>
      <c r="R1329" s="336"/>
      <c r="S1329" s="336"/>
    </row>
    <row r="1330" spans="1:19" s="263" customFormat="1" x14ac:dyDescent="0.25">
      <c r="A1330" s="254" t="s">
        <v>3034</v>
      </c>
      <c r="B1330" s="255"/>
      <c r="C1330" s="256" t="s">
        <v>1148</v>
      </c>
      <c r="D1330" s="257">
        <v>57.343000000000004</v>
      </c>
      <c r="E1330" s="257">
        <v>-4.0129999999999999</v>
      </c>
      <c r="F1330" s="459">
        <v>1</v>
      </c>
      <c r="G1330" s="459">
        <v>1</v>
      </c>
      <c r="H1330" s="258">
        <v>545.70000000000005</v>
      </c>
      <c r="I1330" s="259">
        <f>SUM(H1330/'Search &amp; Variables'!$E$30)</f>
        <v>12.126666666666667</v>
      </c>
      <c r="J1330" s="259">
        <f t="shared" si="305"/>
        <v>24.253333333333334</v>
      </c>
      <c r="K1330" s="259">
        <f t="shared" si="306"/>
        <v>2.6948148148148148</v>
      </c>
      <c r="L1330" s="226">
        <f t="shared" si="307"/>
        <v>120</v>
      </c>
      <c r="M1330" s="257"/>
      <c r="N1330" s="226">
        <f>SUM(H1330*'Outside M25 '!$J$30+'Outside M25 '!$J$34+'Postcodes tariff'!L1330)</f>
        <v>1006.6275507683761</v>
      </c>
      <c r="O1330" s="226">
        <f>SUM(H1330*'Outside M25 '!$K$30+'Outside M25 '!$K$34+'Postcodes tariff'!L1330)</f>
        <v>1101.2939396535612</v>
      </c>
      <c r="P1330" s="226">
        <f>SUM(H1330*'Outside M25 '!$L$30+'Outside M25 '!$L$34+'Postcodes tariff'!L1330)</f>
        <v>1205.3893500209688</v>
      </c>
      <c r="Q1330" s="261">
        <f>SUM(H1330*'Outside M25 '!$M$30+'Outside M25 '!$M$34+'Postcodes tariff'!L1330)</f>
        <v>1301.8223618683762</v>
      </c>
      <c r="R1330" s="336"/>
      <c r="S1330" s="336"/>
    </row>
    <row r="1331" spans="1:19" s="263" customFormat="1" x14ac:dyDescent="0.25">
      <c r="A1331" s="254" t="s">
        <v>3034</v>
      </c>
      <c r="B1331" s="255"/>
      <c r="C1331" s="256" t="s">
        <v>1149</v>
      </c>
      <c r="D1331" s="257">
        <v>57.585999999999999</v>
      </c>
      <c r="E1331" s="257">
        <v>-4.5469999999999997</v>
      </c>
      <c r="F1331" s="459">
        <v>1</v>
      </c>
      <c r="G1331" s="459">
        <v>1</v>
      </c>
      <c r="H1331" s="258">
        <v>576.79999999999995</v>
      </c>
      <c r="I1331" s="259">
        <f>SUM(H1331/'Search &amp; Variables'!$E$30)</f>
        <v>12.817777777777776</v>
      </c>
      <c r="J1331" s="259">
        <f t="shared" si="305"/>
        <v>25.635555555555552</v>
      </c>
      <c r="K1331" s="259">
        <f t="shared" si="306"/>
        <v>2.8483950617283949</v>
      </c>
      <c r="L1331" s="226">
        <f t="shared" si="307"/>
        <v>120</v>
      </c>
      <c r="M1331" s="257"/>
      <c r="N1331" s="226">
        <f>SUM(H1331*'Outside M25 '!$J$30+'Outside M25 '!$J$34+'Postcodes tariff'!L1331)</f>
        <v>1055.4830221981479</v>
      </c>
      <c r="O1331" s="226">
        <f>SUM(H1331*'Outside M25 '!$K$30+'Outside M25 '!$K$34+'Postcodes tariff'!L1331)</f>
        <v>1155.4397643160491</v>
      </c>
      <c r="P1331" s="226">
        <f>SUM(H1331*'Outside M25 '!$L$30+'Outside M25 '!$L$34+'Postcodes tariff'!L1331)</f>
        <v>1265.3198464054321</v>
      </c>
      <c r="Q1331" s="261">
        <f>SUM(H1331*'Outside M25 '!$M$30+'Outside M25 '!$M$34+'Postcodes tariff'!L1331)</f>
        <v>1367.1616781814814</v>
      </c>
      <c r="R1331" s="336"/>
      <c r="S1331" s="336"/>
    </row>
    <row r="1332" spans="1:19" s="263" customFormat="1" x14ac:dyDescent="0.25">
      <c r="A1332" s="254" t="s">
        <v>3034</v>
      </c>
      <c r="B1332" s="255"/>
      <c r="C1332" s="256" t="s">
        <v>1150</v>
      </c>
      <c r="D1332" s="257">
        <v>57.598999999999997</v>
      </c>
      <c r="E1332" s="257">
        <v>-4.43</v>
      </c>
      <c r="F1332" s="459">
        <v>1</v>
      </c>
      <c r="G1332" s="459">
        <v>1</v>
      </c>
      <c r="H1332" s="258">
        <v>571.6</v>
      </c>
      <c r="I1332" s="259">
        <f>SUM(H1332/'Search &amp; Variables'!$E$30)</f>
        <v>12.702222222222222</v>
      </c>
      <c r="J1332" s="259">
        <f t="shared" si="305"/>
        <v>25.404444444444444</v>
      </c>
      <c r="K1332" s="259">
        <f t="shared" si="306"/>
        <v>2.8227160493827159</v>
      </c>
      <c r="L1332" s="226">
        <f t="shared" si="307"/>
        <v>120</v>
      </c>
      <c r="M1332" s="257"/>
      <c r="N1332" s="226">
        <f>SUM(H1332*'Outside M25 '!$J$30+'Outside M25 '!$J$34+'Postcodes tariff'!L1332)</f>
        <v>1047.3142617018518</v>
      </c>
      <c r="O1332" s="226">
        <f>SUM(H1332*'Outside M25 '!$K$30+'Outside M25 '!$K$34+'Postcodes tariff'!L1332)</f>
        <v>1146.3864431506172</v>
      </c>
      <c r="P1332" s="226">
        <f>SUM(H1332*'Outside M25 '!$L$30+'Outside M25 '!$L$34+'Postcodes tariff'!L1332)</f>
        <v>1255.2993132479014</v>
      </c>
      <c r="Q1332" s="261">
        <f>SUM(H1332*'Outside M25 '!$M$30+'Outside M25 '!$M$34+'Postcodes tariff'!L1332)</f>
        <v>1356.2367764185187</v>
      </c>
      <c r="R1332" s="336"/>
      <c r="S1332" s="336"/>
    </row>
    <row r="1333" spans="1:19" s="263" customFormat="1" x14ac:dyDescent="0.25">
      <c r="A1333" s="254" t="s">
        <v>3034</v>
      </c>
      <c r="B1333" s="255"/>
      <c r="C1333" s="256" t="s">
        <v>1151</v>
      </c>
      <c r="D1333" s="257">
        <v>57.664999999999999</v>
      </c>
      <c r="E1333" s="257">
        <v>-4.3369999999999997</v>
      </c>
      <c r="F1333" s="459">
        <v>1</v>
      </c>
      <c r="G1333" s="459">
        <v>1</v>
      </c>
      <c r="H1333" s="258">
        <v>580.6</v>
      </c>
      <c r="I1333" s="259">
        <f>SUM(H1333/'Search &amp; Variables'!$E$30)</f>
        <v>12.902222222222223</v>
      </c>
      <c r="J1333" s="259">
        <f t="shared" si="305"/>
        <v>25.804444444444446</v>
      </c>
      <c r="K1333" s="259">
        <f t="shared" si="306"/>
        <v>2.8671604938271606</v>
      </c>
      <c r="L1333" s="226">
        <f t="shared" si="307"/>
        <v>120</v>
      </c>
      <c r="M1333" s="257"/>
      <c r="N1333" s="226">
        <f>SUM(H1333*'Outside M25 '!$J$30+'Outside M25 '!$J$34+'Postcodes tariff'!L1333)</f>
        <v>1061.4525010223647</v>
      </c>
      <c r="O1333" s="226">
        <f>SUM(H1333*'Outside M25 '!$K$30+'Outside M25 '!$K$34+'Postcodes tariff'!L1333)</f>
        <v>1162.0556528600189</v>
      </c>
      <c r="P1333" s="226">
        <f>SUM(H1333*'Outside M25 '!$L$30+'Outside M25 '!$L$34+'Postcodes tariff'!L1333)</f>
        <v>1272.6425437128585</v>
      </c>
      <c r="Q1333" s="261">
        <f>SUM(H1333*'Outside M25 '!$M$30+'Outside M25 '!$M$34+'Postcodes tariff'!L1333)</f>
        <v>1375.1452602390314</v>
      </c>
      <c r="R1333" s="336"/>
      <c r="S1333" s="336"/>
    </row>
    <row r="1334" spans="1:19" s="263" customFormat="1" x14ac:dyDescent="0.25">
      <c r="A1334" s="254" t="s">
        <v>3034</v>
      </c>
      <c r="B1334" s="255"/>
      <c r="C1334" s="256" t="s">
        <v>1152</v>
      </c>
      <c r="D1334" s="257">
        <v>57.7</v>
      </c>
      <c r="E1334" s="257">
        <v>-4.26</v>
      </c>
      <c r="F1334" s="459">
        <v>1</v>
      </c>
      <c r="G1334" s="459">
        <v>1</v>
      </c>
      <c r="H1334" s="258">
        <v>585.70000000000005</v>
      </c>
      <c r="I1334" s="259">
        <f>SUM(H1334/'Search &amp; Variables'!$E$30)</f>
        <v>13.015555555555556</v>
      </c>
      <c r="J1334" s="259">
        <f t="shared" si="305"/>
        <v>26.031111111111112</v>
      </c>
      <c r="K1334" s="259">
        <f t="shared" si="306"/>
        <v>2.8923456790123456</v>
      </c>
      <c r="L1334" s="226">
        <f t="shared" si="307"/>
        <v>120</v>
      </c>
      <c r="M1334" s="257"/>
      <c r="N1334" s="226">
        <f>SUM(H1334*'Outside M25 '!$J$30+'Outside M25 '!$J$34+'Postcodes tariff'!L1334)</f>
        <v>1069.4641699706553</v>
      </c>
      <c r="O1334" s="226">
        <f>SUM(H1334*'Outside M25 '!$K$30+'Outside M25 '!$K$34+'Postcodes tariff'!L1334)</f>
        <v>1170.9348716953466</v>
      </c>
      <c r="P1334" s="226">
        <f>SUM(H1334*'Outside M25 '!$L$30+'Outside M25 '!$L$34+'Postcodes tariff'!L1334)</f>
        <v>1282.4703743096677</v>
      </c>
      <c r="Q1334" s="261">
        <f>SUM(H1334*'Outside M25 '!$M$30+'Outside M25 '!$M$34+'Postcodes tariff'!L1334)</f>
        <v>1385.8600677373222</v>
      </c>
      <c r="R1334" s="336"/>
      <c r="S1334" s="336"/>
    </row>
    <row r="1335" spans="1:19" s="263" customFormat="1" x14ac:dyDescent="0.25">
      <c r="A1335" s="254" t="s">
        <v>3034</v>
      </c>
      <c r="B1335" s="255"/>
      <c r="C1335" s="256" t="s">
        <v>1153</v>
      </c>
      <c r="D1335" s="257">
        <v>57.701999999999998</v>
      </c>
      <c r="E1335" s="257">
        <v>-4.1550000000000002</v>
      </c>
      <c r="F1335" s="459">
        <v>1</v>
      </c>
      <c r="G1335" s="459">
        <v>1</v>
      </c>
      <c r="H1335" s="258">
        <v>582.5</v>
      </c>
      <c r="I1335" s="259">
        <f>SUM(H1335/'Search &amp; Variables'!$E$30)</f>
        <v>12.944444444444445</v>
      </c>
      <c r="J1335" s="259">
        <f t="shared" si="305"/>
        <v>25.888888888888889</v>
      </c>
      <c r="K1335" s="259">
        <f t="shared" si="306"/>
        <v>2.8765432098765431</v>
      </c>
      <c r="L1335" s="226">
        <f t="shared" si="307"/>
        <v>120</v>
      </c>
      <c r="M1335" s="257"/>
      <c r="N1335" s="226">
        <f>SUM(H1335*'Outside M25 '!$J$30+'Outside M25 '!$J$34+'Postcodes tariff'!L1335)</f>
        <v>1064.4372404344729</v>
      </c>
      <c r="O1335" s="226">
        <f>SUM(H1335*'Outside M25 '!$K$30+'Outside M25 '!$K$34+'Postcodes tariff'!L1335)</f>
        <v>1165.3635971320036</v>
      </c>
      <c r="P1335" s="226">
        <f>SUM(H1335*'Outside M25 '!$L$30+'Outside M25 '!$L$34+'Postcodes tariff'!L1335)</f>
        <v>1276.3038923665717</v>
      </c>
      <c r="Q1335" s="261">
        <f>SUM(H1335*'Outside M25 '!$M$30+'Outside M25 '!$M$34+'Postcodes tariff'!L1335)</f>
        <v>1379.1370512678063</v>
      </c>
      <c r="R1335" s="336"/>
      <c r="S1335" s="336"/>
    </row>
    <row r="1336" spans="1:19" s="263" customFormat="1" x14ac:dyDescent="0.25">
      <c r="A1336" s="254" t="s">
        <v>3034</v>
      </c>
      <c r="B1336" s="255"/>
      <c r="C1336" s="256" t="s">
        <v>1154</v>
      </c>
      <c r="D1336" s="257">
        <v>57.805</v>
      </c>
      <c r="E1336" s="257">
        <v>-4.0609999999999999</v>
      </c>
      <c r="F1336" s="459">
        <v>1</v>
      </c>
      <c r="G1336" s="459">
        <v>1</v>
      </c>
      <c r="H1336" s="258">
        <v>592</v>
      </c>
      <c r="I1336" s="259">
        <f>SUM(H1336/'Search &amp; Variables'!$E$30)</f>
        <v>13.155555555555555</v>
      </c>
      <c r="J1336" s="259">
        <f t="shared" si="305"/>
        <v>26.31111111111111</v>
      </c>
      <c r="K1336" s="259">
        <f t="shared" si="306"/>
        <v>2.9234567901234567</v>
      </c>
      <c r="L1336" s="226">
        <f t="shared" si="307"/>
        <v>120</v>
      </c>
      <c r="M1336" s="257"/>
      <c r="N1336" s="226">
        <f>SUM(H1336*'Outside M25 '!$J$30+'Outside M25 '!$J$34+'Postcodes tariff'!L1336)</f>
        <v>1079.3609374950142</v>
      </c>
      <c r="O1336" s="226">
        <f>SUM(H1336*'Outside M25 '!$K$30+'Outside M25 '!$K$34+'Postcodes tariff'!L1336)</f>
        <v>1181.9033184919278</v>
      </c>
      <c r="P1336" s="226">
        <f>SUM(H1336*'Outside M25 '!$L$30+'Outside M25 '!$L$34+'Postcodes tariff'!L1336)</f>
        <v>1294.6106356351377</v>
      </c>
      <c r="Q1336" s="261">
        <f>SUM(H1336*'Outside M25 '!$M$30+'Outside M25 '!$M$34+'Postcodes tariff'!L1336)</f>
        <v>1399.0960064116809</v>
      </c>
      <c r="R1336" s="336"/>
      <c r="S1336" s="336"/>
    </row>
    <row r="1337" spans="1:19" s="263" customFormat="1" x14ac:dyDescent="0.25">
      <c r="A1337" s="254" t="s">
        <v>3034</v>
      </c>
      <c r="B1337" s="255"/>
      <c r="C1337" s="256" t="s">
        <v>1155</v>
      </c>
      <c r="D1337" s="257">
        <v>57.386453000000003</v>
      </c>
      <c r="E1337" s="257">
        <v>-4.2361329999999997</v>
      </c>
      <c r="F1337" s="459">
        <v>1</v>
      </c>
      <c r="G1337" s="459">
        <v>1</v>
      </c>
      <c r="H1337" s="258">
        <v>560.9</v>
      </c>
      <c r="I1337" s="259">
        <f>SUM(H1337/'Search &amp; Variables'!$E$30)</f>
        <v>12.464444444444444</v>
      </c>
      <c r="J1337" s="259">
        <f t="shared" si="305"/>
        <v>24.928888888888888</v>
      </c>
      <c r="K1337" s="259">
        <f t="shared" si="306"/>
        <v>2.7698765432098766</v>
      </c>
      <c r="L1337" s="226">
        <f t="shared" si="307"/>
        <v>120</v>
      </c>
      <c r="M1337" s="257"/>
      <c r="N1337" s="226">
        <f>SUM(H1337*'Outside M25 '!$J$30+'Outside M25 '!$J$34+'Postcodes tariff'!L1337)</f>
        <v>1030.5054660652422</v>
      </c>
      <c r="O1337" s="226">
        <f>SUM(H1337*'Outside M25 '!$K$30+'Outside M25 '!$K$34+'Postcodes tariff'!L1337)</f>
        <v>1127.7574938294397</v>
      </c>
      <c r="P1337" s="226">
        <f>SUM(H1337*'Outside M25 '!$L$30+'Outside M25 '!$L$34+'Postcodes tariff'!L1337)</f>
        <v>1234.6801392506743</v>
      </c>
      <c r="Q1337" s="261">
        <f>SUM(H1337*'Outside M25 '!$M$30+'Outside M25 '!$M$34+'Postcodes tariff'!L1337)</f>
        <v>1333.7566900985755</v>
      </c>
      <c r="R1337" s="336"/>
      <c r="S1337" s="336"/>
    </row>
    <row r="1338" spans="1:19" s="263" customFormat="1" x14ac:dyDescent="0.25">
      <c r="A1338" s="254" t="s">
        <v>3034</v>
      </c>
      <c r="B1338" s="255"/>
      <c r="C1338" s="256" t="s">
        <v>1156</v>
      </c>
      <c r="D1338" s="257">
        <v>57.786000000000001</v>
      </c>
      <c r="E1338" s="257">
        <v>-3.907</v>
      </c>
      <c r="F1338" s="459">
        <v>1</v>
      </c>
      <c r="G1338" s="459">
        <v>1</v>
      </c>
      <c r="H1338" s="258">
        <v>592.20000000000005</v>
      </c>
      <c r="I1338" s="259">
        <f>SUM(H1338/'Search &amp; Variables'!$E$30)</f>
        <v>13.16</v>
      </c>
      <c r="J1338" s="259">
        <f t="shared" si="305"/>
        <v>26.32</v>
      </c>
      <c r="K1338" s="259">
        <f t="shared" si="306"/>
        <v>2.9244444444444446</v>
      </c>
      <c r="L1338" s="226">
        <f t="shared" si="307"/>
        <v>120</v>
      </c>
      <c r="M1338" s="257"/>
      <c r="N1338" s="226">
        <f>SUM(H1338*'Outside M25 '!$J$30+'Outside M25 '!$J$34+'Postcodes tariff'!L1338)</f>
        <v>1079.6751205910257</v>
      </c>
      <c r="O1338" s="226">
        <f>SUM(H1338*'Outside M25 '!$K$30+'Outside M25 '!$K$34+'Postcodes tariff'!L1338)</f>
        <v>1182.2515231521368</v>
      </c>
      <c r="P1338" s="226">
        <f>SUM(H1338*'Outside M25 '!$L$30+'Outside M25 '!$L$34+'Postcodes tariff'!L1338)</f>
        <v>1294.9960407565814</v>
      </c>
      <c r="Q1338" s="261">
        <f>SUM(H1338*'Outside M25 '!$M$30+'Outside M25 '!$M$34+'Postcodes tariff'!L1338)</f>
        <v>1399.5161949410258</v>
      </c>
      <c r="R1338" s="336"/>
      <c r="S1338" s="336"/>
    </row>
    <row r="1339" spans="1:19" s="263" customFormat="1" x14ac:dyDescent="0.25">
      <c r="A1339" s="254" t="s">
        <v>3034</v>
      </c>
      <c r="B1339" s="255"/>
      <c r="C1339" s="256" t="s">
        <v>1157</v>
      </c>
      <c r="D1339" s="257">
        <v>57.723999999999997</v>
      </c>
      <c r="E1339" s="257">
        <v>-5.72</v>
      </c>
      <c r="F1339" s="459">
        <v>1</v>
      </c>
      <c r="G1339" s="459">
        <v>1</v>
      </c>
      <c r="H1339" s="258">
        <v>627.29999999999995</v>
      </c>
      <c r="I1339" s="259">
        <f>SUM(H1339/'Search &amp; Variables'!$E$30)</f>
        <v>13.94</v>
      </c>
      <c r="J1339" s="259">
        <f t="shared" si="305"/>
        <v>27.88</v>
      </c>
      <c r="K1339" s="259">
        <f t="shared" si="306"/>
        <v>3.0977777777777775</v>
      </c>
      <c r="L1339" s="226">
        <f t="shared" si="307"/>
        <v>120</v>
      </c>
      <c r="M1339" s="257"/>
      <c r="N1339" s="226">
        <f>SUM(H1339*'Outside M25 '!$J$30+'Outside M25 '!$J$34+'Postcodes tariff'!L1339)</f>
        <v>1134.8142539410255</v>
      </c>
      <c r="O1339" s="226">
        <f>SUM(H1339*'Outside M25 '!$K$30+'Outside M25 '!$K$34+'Postcodes tariff'!L1339)</f>
        <v>1243.3614410188034</v>
      </c>
      <c r="P1339" s="226">
        <f>SUM(H1339*'Outside M25 '!$L$30+'Outside M25 '!$L$34+'Postcodes tariff'!L1339)</f>
        <v>1362.6346395699145</v>
      </c>
      <c r="Q1339" s="261">
        <f>SUM(H1339*'Outside M25 '!$M$30+'Outside M25 '!$M$34+'Postcodes tariff'!L1339)</f>
        <v>1473.2592818410255</v>
      </c>
      <c r="R1339" s="336"/>
      <c r="S1339" s="336"/>
    </row>
    <row r="1340" spans="1:19" s="263" customFormat="1" x14ac:dyDescent="0.25">
      <c r="A1340" s="254" t="s">
        <v>3034</v>
      </c>
      <c r="B1340" s="255"/>
      <c r="C1340" s="256" t="s">
        <v>1158</v>
      </c>
      <c r="D1340" s="257">
        <v>57.741999999999997</v>
      </c>
      <c r="E1340" s="257">
        <v>-5.5060000000000002</v>
      </c>
      <c r="F1340" s="459">
        <v>1</v>
      </c>
      <c r="G1340" s="459">
        <v>1</v>
      </c>
      <c r="H1340" s="258">
        <v>611.6</v>
      </c>
      <c r="I1340" s="259">
        <f>SUM(H1340/'Search &amp; Variables'!$E$30)</f>
        <v>13.591111111111111</v>
      </c>
      <c r="J1340" s="259">
        <f t="shared" si="305"/>
        <v>27.182222222222222</v>
      </c>
      <c r="K1340" s="259">
        <f t="shared" si="306"/>
        <v>3.0202469135802468</v>
      </c>
      <c r="L1340" s="226">
        <f t="shared" si="307"/>
        <v>120</v>
      </c>
      <c r="M1340" s="257"/>
      <c r="N1340" s="226">
        <f>SUM(H1340*'Outside M25 '!$J$30+'Outside M25 '!$J$34+'Postcodes tariff'!L1340)</f>
        <v>1110.1508809041311</v>
      </c>
      <c r="O1340" s="226">
        <f>SUM(H1340*'Outside M25 '!$K$30+'Outside M25 '!$K$34+'Postcodes tariff'!L1340)</f>
        <v>1216.0273751924026</v>
      </c>
      <c r="P1340" s="226">
        <f>SUM(H1340*'Outside M25 '!$L$30+'Outside M25 '!$L$34+'Postcodes tariff'!L1340)</f>
        <v>1332.3803375366003</v>
      </c>
      <c r="Q1340" s="261">
        <f>SUM(H1340*'Outside M25 '!$M$30+'Outside M25 '!$M$34+'Postcodes tariff'!L1340)</f>
        <v>1440.2744822874645</v>
      </c>
      <c r="R1340" s="336"/>
      <c r="S1340" s="336"/>
    </row>
    <row r="1341" spans="1:19" s="263" customFormat="1" x14ac:dyDescent="0.25">
      <c r="A1341" s="254" t="s">
        <v>3034</v>
      </c>
      <c r="B1341" s="255"/>
      <c r="C1341" s="256" t="s">
        <v>1159</v>
      </c>
      <c r="D1341" s="257">
        <v>57.773000000000003</v>
      </c>
      <c r="E1341" s="257">
        <v>-5.01</v>
      </c>
      <c r="F1341" s="459">
        <v>1</v>
      </c>
      <c r="G1341" s="459">
        <v>1</v>
      </c>
      <c r="H1341" s="258">
        <v>598.1</v>
      </c>
      <c r="I1341" s="259">
        <f>SUM(H1341/'Search &amp; Variables'!$E$30)</f>
        <v>13.291111111111112</v>
      </c>
      <c r="J1341" s="259">
        <f t="shared" si="305"/>
        <v>26.582222222222224</v>
      </c>
      <c r="K1341" s="259">
        <f t="shared" si="306"/>
        <v>2.9535802469135803</v>
      </c>
      <c r="L1341" s="226">
        <f t="shared" si="307"/>
        <v>120</v>
      </c>
      <c r="M1341" s="257"/>
      <c r="N1341" s="226">
        <f>SUM(H1341*'Outside M25 '!$J$30+'Outside M25 '!$J$34+'Postcodes tariff'!L1341)</f>
        <v>1088.9435219233619</v>
      </c>
      <c r="O1341" s="226">
        <f>SUM(H1341*'Outside M25 '!$K$30+'Outside M25 '!$K$34+'Postcodes tariff'!L1341)</f>
        <v>1192.5235606283002</v>
      </c>
      <c r="P1341" s="226">
        <f>SUM(H1341*'Outside M25 '!$L$30+'Outside M25 '!$L$34+'Postcodes tariff'!L1341)</f>
        <v>1306.3654918391644</v>
      </c>
      <c r="Q1341" s="261">
        <f>SUM(H1341*'Outside M25 '!$M$30+'Outside M25 '!$M$34+'Postcodes tariff'!L1341)</f>
        <v>1411.9117565566953</v>
      </c>
      <c r="R1341" s="336"/>
      <c r="S1341" s="336"/>
    </row>
    <row r="1342" spans="1:19" s="263" customFormat="1" x14ac:dyDescent="0.25">
      <c r="A1342" s="254" t="s">
        <v>3034</v>
      </c>
      <c r="B1342" s="255"/>
      <c r="C1342" s="256" t="s">
        <v>1160</v>
      </c>
      <c r="D1342" s="257">
        <v>57.890999999999998</v>
      </c>
      <c r="E1342" s="257">
        <v>-4.3550000000000004</v>
      </c>
      <c r="F1342" s="459">
        <v>1</v>
      </c>
      <c r="G1342" s="459">
        <v>1</v>
      </c>
      <c r="H1342" s="258">
        <v>601.20000000000005</v>
      </c>
      <c r="I1342" s="259">
        <f>SUM(H1342/'Search &amp; Variables'!$E$30)</f>
        <v>13.360000000000001</v>
      </c>
      <c r="J1342" s="259">
        <f t="shared" si="305"/>
        <v>26.720000000000002</v>
      </c>
      <c r="K1342" s="259">
        <f t="shared" si="306"/>
        <v>2.9688888888888894</v>
      </c>
      <c r="L1342" s="226">
        <f t="shared" si="307"/>
        <v>120</v>
      </c>
      <c r="M1342" s="257"/>
      <c r="N1342" s="226">
        <f>SUM(H1342*'Outside M25 '!$J$30+'Outside M25 '!$J$34+'Postcodes tariff'!L1342)</f>
        <v>1093.8133599115386</v>
      </c>
      <c r="O1342" s="226">
        <f>SUM(H1342*'Outside M25 '!$K$30+'Outside M25 '!$K$34+'Postcodes tariff'!L1342)</f>
        <v>1197.9207328615385</v>
      </c>
      <c r="P1342" s="226">
        <f>SUM(H1342*'Outside M25 '!$L$30+'Outside M25 '!$L$34+'Postcodes tariff'!L1342)</f>
        <v>1312.3392712215386</v>
      </c>
      <c r="Q1342" s="261">
        <f>SUM(H1342*'Outside M25 '!$M$30+'Outside M25 '!$M$34+'Postcodes tariff'!L1342)</f>
        <v>1418.4246787615386</v>
      </c>
      <c r="R1342" s="336"/>
      <c r="S1342" s="336"/>
    </row>
    <row r="1343" spans="1:19" s="263" customFormat="1" x14ac:dyDescent="0.25">
      <c r="A1343" s="254" t="s">
        <v>3034</v>
      </c>
      <c r="B1343" s="255"/>
      <c r="C1343" s="256" t="s">
        <v>1161</v>
      </c>
      <c r="D1343" s="257">
        <v>57.890999999999998</v>
      </c>
      <c r="E1343" s="257">
        <v>-4.0419999999999998</v>
      </c>
      <c r="F1343" s="459">
        <v>1</v>
      </c>
      <c r="G1343" s="459">
        <v>1</v>
      </c>
      <c r="H1343" s="258">
        <v>599.70000000000005</v>
      </c>
      <c r="I1343" s="259">
        <f>SUM(H1343/'Search &amp; Variables'!$E$30)</f>
        <v>13.326666666666668</v>
      </c>
      <c r="J1343" s="259">
        <f t="shared" si="305"/>
        <v>26.653333333333336</v>
      </c>
      <c r="K1343" s="259">
        <f t="shared" si="306"/>
        <v>2.9614814814814818</v>
      </c>
      <c r="L1343" s="226">
        <f t="shared" si="307"/>
        <v>120</v>
      </c>
      <c r="M1343" s="257"/>
      <c r="N1343" s="226">
        <f>SUM(H1343*'Outside M25 '!$J$30+'Outside M25 '!$J$34+'Postcodes tariff'!L1343)</f>
        <v>1091.456986691453</v>
      </c>
      <c r="O1343" s="226">
        <f>SUM(H1343*'Outside M25 '!$K$30+'Outside M25 '!$K$34+'Postcodes tariff'!L1343)</f>
        <v>1195.3091979099715</v>
      </c>
      <c r="P1343" s="226">
        <f>SUM(H1343*'Outside M25 '!$L$30+'Outside M25 '!$L$34+'Postcodes tariff'!L1343)</f>
        <v>1309.4487328107123</v>
      </c>
      <c r="Q1343" s="261">
        <f>SUM(H1343*'Outside M25 '!$M$30+'Outside M25 '!$M$34+'Postcodes tariff'!L1343)</f>
        <v>1415.2732647914531</v>
      </c>
      <c r="R1343" s="336"/>
      <c r="S1343" s="336"/>
    </row>
    <row r="1344" spans="1:19" s="263" customFormat="1" x14ac:dyDescent="0.25">
      <c r="A1344" s="254" t="s">
        <v>3034</v>
      </c>
      <c r="B1344" s="255"/>
      <c r="C1344" s="256" t="s">
        <v>1162</v>
      </c>
      <c r="D1344" s="257">
        <v>57.915999999999997</v>
      </c>
      <c r="E1344" s="257">
        <v>-5.173</v>
      </c>
      <c r="F1344" s="459">
        <v>1</v>
      </c>
      <c r="G1344" s="459">
        <v>1</v>
      </c>
      <c r="H1344" s="258">
        <v>623.6</v>
      </c>
      <c r="I1344" s="259">
        <f>SUM(H1344/'Search &amp; Variables'!$E$30)</f>
        <v>13.857777777777779</v>
      </c>
      <c r="J1344" s="259">
        <f t="shared" si="305"/>
        <v>27.715555555555557</v>
      </c>
      <c r="K1344" s="259">
        <f t="shared" si="306"/>
        <v>3.0795061728395066</v>
      </c>
      <c r="L1344" s="226">
        <f t="shared" si="307"/>
        <v>120</v>
      </c>
      <c r="M1344" s="257"/>
      <c r="N1344" s="226">
        <f>SUM(H1344*'Outside M25 '!$J$30+'Outside M25 '!$J$34+'Postcodes tariff'!L1344)</f>
        <v>1129.0018666648148</v>
      </c>
      <c r="O1344" s="226">
        <f>SUM(H1344*'Outside M25 '!$K$30+'Outside M25 '!$K$34+'Postcodes tariff'!L1344)</f>
        <v>1236.9196548049383</v>
      </c>
      <c r="P1344" s="226">
        <f>SUM(H1344*'Outside M25 '!$L$30+'Outside M25 '!$L$34+'Postcodes tariff'!L1344)</f>
        <v>1355.5046448232099</v>
      </c>
      <c r="Q1344" s="261">
        <f>SUM(H1344*'Outside M25 '!$M$30+'Outside M25 '!$M$34+'Postcodes tariff'!L1344)</f>
        <v>1465.4857940481484</v>
      </c>
      <c r="R1344" s="336"/>
      <c r="S1344" s="336"/>
    </row>
    <row r="1345" spans="1:19" s="263" customFormat="1" x14ac:dyDescent="0.25">
      <c r="A1345" s="254" t="s">
        <v>3034</v>
      </c>
      <c r="B1345" s="255"/>
      <c r="C1345" s="256" t="s">
        <v>1163</v>
      </c>
      <c r="D1345" s="257">
        <v>58.277000000000001</v>
      </c>
      <c r="E1345" s="257">
        <v>-4.8</v>
      </c>
      <c r="F1345" s="459">
        <v>1</v>
      </c>
      <c r="G1345" s="459">
        <v>1</v>
      </c>
      <c r="H1345" s="258">
        <v>678.4</v>
      </c>
      <c r="I1345" s="259">
        <f>SUM(H1345/'Search &amp; Variables'!$E$30)</f>
        <v>15.075555555555555</v>
      </c>
      <c r="J1345" s="259">
        <f t="shared" si="305"/>
        <v>30.15111111111111</v>
      </c>
      <c r="K1345" s="259">
        <f t="shared" si="306"/>
        <v>3.3501234567901235</v>
      </c>
      <c r="L1345" s="226">
        <f t="shared" si="307"/>
        <v>120</v>
      </c>
      <c r="M1345" s="257"/>
      <c r="N1345" s="226">
        <f>SUM(H1345*'Outside M25 '!$J$30+'Outside M25 '!$J$34+'Postcodes tariff'!L1345)</f>
        <v>1215.0880349719373</v>
      </c>
      <c r="O1345" s="226">
        <f>SUM(H1345*'Outside M25 '!$K$30+'Outside M25 '!$K$34+'Postcodes tariff'!L1345)</f>
        <v>1332.3277317021841</v>
      </c>
      <c r="P1345" s="226">
        <f>SUM(H1345*'Outside M25 '!$L$30+'Outside M25 '!$L$34+'Postcodes tariff'!L1345)</f>
        <v>1461.1056480987274</v>
      </c>
      <c r="Q1345" s="261">
        <f>SUM(H1345*'Outside M25 '!$M$30+'Outside M25 '!$M$34+'Postcodes tariff'!L1345)</f>
        <v>1580.617451088604</v>
      </c>
      <c r="R1345" s="336"/>
      <c r="S1345" s="336"/>
    </row>
    <row r="1346" spans="1:19" s="263" customFormat="1" x14ac:dyDescent="0.25">
      <c r="A1346" s="254" t="s">
        <v>3034</v>
      </c>
      <c r="B1346" s="255"/>
      <c r="C1346" s="256" t="s">
        <v>1164</v>
      </c>
      <c r="D1346" s="257">
        <v>58.015000000000001</v>
      </c>
      <c r="E1346" s="257">
        <v>-4.157</v>
      </c>
      <c r="F1346" s="459">
        <v>1</v>
      </c>
      <c r="G1346" s="459">
        <v>1</v>
      </c>
      <c r="H1346" s="258">
        <v>614.1</v>
      </c>
      <c r="I1346" s="259">
        <f>SUM(H1346/'Search &amp; Variables'!$E$30)</f>
        <v>13.646666666666667</v>
      </c>
      <c r="J1346" s="259">
        <f t="shared" si="305"/>
        <v>27.293333333333333</v>
      </c>
      <c r="K1346" s="259">
        <f t="shared" si="306"/>
        <v>3.0325925925925925</v>
      </c>
      <c r="L1346" s="226">
        <f t="shared" si="307"/>
        <v>120</v>
      </c>
      <c r="M1346" s="257"/>
      <c r="N1346" s="226">
        <f>SUM(H1346*'Outside M25 '!$J$30+'Outside M25 '!$J$34+'Postcodes tariff'!L1346)</f>
        <v>1114.0781696042736</v>
      </c>
      <c r="O1346" s="226">
        <f>SUM(H1346*'Outside M25 '!$K$30+'Outside M25 '!$K$34+'Postcodes tariff'!L1346)</f>
        <v>1220.3799334450143</v>
      </c>
      <c r="P1346" s="226">
        <f>SUM(H1346*'Outside M25 '!$L$30+'Outside M25 '!$L$34+'Postcodes tariff'!L1346)</f>
        <v>1337.197901554644</v>
      </c>
      <c r="Q1346" s="261">
        <f>SUM(H1346*'Outside M25 '!$M$30+'Outside M25 '!$M$34+'Postcodes tariff'!L1346)</f>
        <v>1445.5268389042735</v>
      </c>
      <c r="R1346" s="336"/>
      <c r="S1346" s="336"/>
    </row>
    <row r="1347" spans="1:19" s="263" customFormat="1" x14ac:dyDescent="0.25">
      <c r="A1347" s="254" t="s">
        <v>3034</v>
      </c>
      <c r="B1347" s="255"/>
      <c r="C1347" s="256" t="s">
        <v>1165</v>
      </c>
      <c r="D1347" s="257">
        <v>57.476999999999997</v>
      </c>
      <c r="E1347" s="257">
        <v>-4.2450000000000001</v>
      </c>
      <c r="F1347" s="459">
        <v>1</v>
      </c>
      <c r="G1347" s="459">
        <v>1</v>
      </c>
      <c r="H1347" s="258">
        <v>564.29999999999995</v>
      </c>
      <c r="I1347" s="259">
        <f>SUM(H1347/'Search &amp; Variables'!$E$30)</f>
        <v>12.54</v>
      </c>
      <c r="J1347" s="259">
        <f t="shared" si="305"/>
        <v>25.08</v>
      </c>
      <c r="K1347" s="259">
        <f t="shared" si="306"/>
        <v>2.7866666666666666</v>
      </c>
      <c r="L1347" s="226">
        <f t="shared" si="307"/>
        <v>120</v>
      </c>
      <c r="M1347" s="257"/>
      <c r="N1347" s="226">
        <f>SUM(H1347*'Outside M25 '!$J$30+'Outside M25 '!$J$34+'Postcodes tariff'!L1347)</f>
        <v>1035.8465786974357</v>
      </c>
      <c r="O1347" s="226">
        <f>SUM(H1347*'Outside M25 '!$K$30+'Outside M25 '!$K$34+'Postcodes tariff'!L1347)</f>
        <v>1133.6769730529913</v>
      </c>
      <c r="P1347" s="226">
        <f>SUM(H1347*'Outside M25 '!$L$30+'Outside M25 '!$L$34+'Postcodes tariff'!L1347)</f>
        <v>1241.2320263152137</v>
      </c>
      <c r="Q1347" s="261">
        <f>SUM(H1347*'Outside M25 '!$M$30+'Outside M25 '!$M$34+'Postcodes tariff'!L1347)</f>
        <v>1340.8998950974358</v>
      </c>
      <c r="R1347" s="336"/>
      <c r="S1347" s="336"/>
    </row>
    <row r="1348" spans="1:19" s="263" customFormat="1" x14ac:dyDescent="0.25">
      <c r="A1348" s="254" t="s">
        <v>3034</v>
      </c>
      <c r="B1348" s="255"/>
      <c r="C1348" s="256" t="s">
        <v>1166</v>
      </c>
      <c r="D1348" s="257">
        <v>57.654000000000003</v>
      </c>
      <c r="E1348" s="257">
        <v>-3.327</v>
      </c>
      <c r="F1348" s="459">
        <v>1</v>
      </c>
      <c r="G1348" s="459">
        <v>1</v>
      </c>
      <c r="H1348" s="258">
        <v>577.29999999999995</v>
      </c>
      <c r="I1348" s="259">
        <f>SUM(H1348/'Search &amp; Variables'!$E$30)</f>
        <v>12.828888888888887</v>
      </c>
      <c r="J1348" s="259">
        <f t="shared" si="305"/>
        <v>25.657777777777774</v>
      </c>
      <c r="K1348" s="259">
        <f t="shared" si="306"/>
        <v>2.8508641975308637</v>
      </c>
      <c r="L1348" s="226">
        <f t="shared" si="307"/>
        <v>120</v>
      </c>
      <c r="M1348" s="257"/>
      <c r="N1348" s="226">
        <f>SUM(H1348*'Outside M25 '!$J$30+'Outside M25 '!$J$34+'Postcodes tariff'!L1348)</f>
        <v>1056.2684799381764</v>
      </c>
      <c r="O1348" s="226">
        <f>SUM(H1348*'Outside M25 '!$K$30+'Outside M25 '!$K$34+'Postcodes tariff'!L1348)</f>
        <v>1156.3102759665715</v>
      </c>
      <c r="P1348" s="226">
        <f>SUM(H1348*'Outside M25 '!$L$30+'Outside M25 '!$L$34+'Postcodes tariff'!L1348)</f>
        <v>1266.2833592090408</v>
      </c>
      <c r="Q1348" s="261">
        <f>SUM(H1348*'Outside M25 '!$M$30+'Outside M25 '!$M$34+'Postcodes tariff'!L1348)</f>
        <v>1368.2121495048432</v>
      </c>
      <c r="R1348" s="336"/>
      <c r="S1348" s="336"/>
    </row>
    <row r="1349" spans="1:19" s="263" customFormat="1" x14ac:dyDescent="0.25">
      <c r="A1349" s="254" t="s">
        <v>3034</v>
      </c>
      <c r="B1349" s="255"/>
      <c r="C1349" s="256" t="s">
        <v>1167</v>
      </c>
      <c r="D1349" s="257">
        <v>57.716999999999999</v>
      </c>
      <c r="E1349" s="257">
        <v>-3.2890000000000001</v>
      </c>
      <c r="F1349" s="459">
        <v>1</v>
      </c>
      <c r="G1349" s="459">
        <v>1</v>
      </c>
      <c r="H1349" s="258">
        <v>581.4</v>
      </c>
      <c r="I1349" s="259">
        <f>SUM(H1349/'Search &amp; Variables'!$E$30)</f>
        <v>12.92</v>
      </c>
      <c r="J1349" s="259">
        <f t="shared" si="305"/>
        <v>25.84</v>
      </c>
      <c r="K1349" s="259">
        <f t="shared" si="306"/>
        <v>2.8711111111111109</v>
      </c>
      <c r="L1349" s="226">
        <f t="shared" si="307"/>
        <v>120</v>
      </c>
      <c r="M1349" s="257"/>
      <c r="N1349" s="226">
        <f>SUM(H1349*'Outside M25 '!$J$30+'Outside M25 '!$J$34+'Postcodes tariff'!L1349)</f>
        <v>1062.70923340641</v>
      </c>
      <c r="O1349" s="226">
        <f>SUM(H1349*'Outside M25 '!$K$30+'Outside M25 '!$K$34+'Postcodes tariff'!L1349)</f>
        <v>1163.4484715008546</v>
      </c>
      <c r="P1349" s="226">
        <f>SUM(H1349*'Outside M25 '!$L$30+'Outside M25 '!$L$34+'Postcodes tariff'!L1349)</f>
        <v>1274.1841641986325</v>
      </c>
      <c r="Q1349" s="261">
        <f>SUM(H1349*'Outside M25 '!$M$30+'Outside M25 '!$M$34+'Postcodes tariff'!L1349)</f>
        <v>1376.8260143564103</v>
      </c>
      <c r="R1349" s="336"/>
      <c r="S1349" s="336"/>
    </row>
    <row r="1350" spans="1:19" s="263" customFormat="1" x14ac:dyDescent="0.25">
      <c r="A1350" s="254" t="s">
        <v>3034</v>
      </c>
      <c r="B1350" s="255"/>
      <c r="C1350" s="256" t="s">
        <v>1168</v>
      </c>
      <c r="D1350" s="257">
        <v>57.613613000000001</v>
      </c>
      <c r="E1350" s="257">
        <v>-3.1785130000000001</v>
      </c>
      <c r="F1350" s="459">
        <v>1</v>
      </c>
      <c r="G1350" s="459">
        <v>1</v>
      </c>
      <c r="H1350" s="258">
        <v>574.6</v>
      </c>
      <c r="I1350" s="259">
        <f>SUM(H1350/'Search &amp; Variables'!$E$30)</f>
        <v>12.76888888888889</v>
      </c>
      <c r="J1350" s="259">
        <f t="shared" si="305"/>
        <v>25.53777777777778</v>
      </c>
      <c r="K1350" s="259">
        <f t="shared" si="306"/>
        <v>2.837530864197531</v>
      </c>
      <c r="L1350" s="226">
        <f t="shared" si="307"/>
        <v>120</v>
      </c>
      <c r="M1350" s="257"/>
      <c r="N1350" s="226">
        <f>SUM(H1350*'Outside M25 '!$J$30+'Outside M25 '!$J$34+'Postcodes tariff'!L1350)</f>
        <v>1052.0270081420226</v>
      </c>
      <c r="O1350" s="226">
        <f>SUM(H1350*'Outside M25 '!$K$30+'Outside M25 '!$K$34+'Postcodes tariff'!L1350)</f>
        <v>1151.6095130537512</v>
      </c>
      <c r="P1350" s="226">
        <f>SUM(H1350*'Outside M25 '!$L$30+'Outside M25 '!$L$34+'Postcodes tariff'!L1350)</f>
        <v>1261.0803900695537</v>
      </c>
      <c r="Q1350" s="261">
        <f>SUM(H1350*'Outside M25 '!$M$30+'Outside M25 '!$M$34+'Postcodes tariff'!L1350)</f>
        <v>1362.5396043586895</v>
      </c>
      <c r="R1350" s="336"/>
      <c r="S1350" s="336"/>
    </row>
    <row r="1351" spans="1:19" s="263" customFormat="1" x14ac:dyDescent="0.25">
      <c r="A1351" s="254" t="s">
        <v>3034</v>
      </c>
      <c r="B1351" s="255"/>
      <c r="C1351" s="256" t="s">
        <v>1169</v>
      </c>
      <c r="D1351" s="257">
        <v>57.578724000000001</v>
      </c>
      <c r="E1351" s="257">
        <v>-3.5820180000000001</v>
      </c>
      <c r="F1351" s="459">
        <v>1</v>
      </c>
      <c r="G1351" s="459">
        <v>1</v>
      </c>
      <c r="H1351" s="258">
        <v>583.1</v>
      </c>
      <c r="I1351" s="259">
        <f>SUM(H1351/'Search &amp; Variables'!$E$30)</f>
        <v>12.957777777777778</v>
      </c>
      <c r="J1351" s="259">
        <f t="shared" si="305"/>
        <v>25.915555555555557</v>
      </c>
      <c r="K1351" s="259">
        <f t="shared" si="306"/>
        <v>2.8795061728395064</v>
      </c>
      <c r="L1351" s="226">
        <f t="shared" si="307"/>
        <v>120</v>
      </c>
      <c r="M1351" s="257"/>
      <c r="N1351" s="226">
        <f>SUM(H1351*'Outside M25 '!$J$30+'Outside M25 '!$J$34+'Postcodes tariff'!L1351)</f>
        <v>1065.3797897225072</v>
      </c>
      <c r="O1351" s="226">
        <f>SUM(H1351*'Outside M25 '!$K$30+'Outside M25 '!$K$34+'Postcodes tariff'!L1351)</f>
        <v>1166.4082111126306</v>
      </c>
      <c r="P1351" s="226">
        <f>SUM(H1351*'Outside M25 '!$L$30+'Outside M25 '!$L$34+'Postcodes tariff'!L1351)</f>
        <v>1277.4601077309023</v>
      </c>
      <c r="Q1351" s="261">
        <f>SUM(H1351*'Outside M25 '!$M$30+'Outside M25 '!$M$34+'Postcodes tariff'!L1351)</f>
        <v>1380.3976168558406</v>
      </c>
      <c r="R1351" s="336"/>
      <c r="S1351" s="336"/>
    </row>
    <row r="1352" spans="1:19" s="263" customFormat="1" x14ac:dyDescent="0.25">
      <c r="A1352" s="254" t="s">
        <v>3034</v>
      </c>
      <c r="B1352" s="255"/>
      <c r="C1352" s="256" t="s">
        <v>1170</v>
      </c>
      <c r="D1352" s="257">
        <v>57.376175000000003</v>
      </c>
      <c r="E1352" s="257">
        <v>-4.8019980000000002</v>
      </c>
      <c r="F1352" s="459">
        <v>1</v>
      </c>
      <c r="G1352" s="459">
        <v>1</v>
      </c>
      <c r="H1352" s="258">
        <v>576.29999999999995</v>
      </c>
      <c r="I1352" s="259">
        <f>SUM(H1352/'Search &amp; Variables'!$E$30)</f>
        <v>12.806666666666665</v>
      </c>
      <c r="J1352" s="259">
        <f t="shared" si="305"/>
        <v>25.61333333333333</v>
      </c>
      <c r="K1352" s="259">
        <f t="shared" si="306"/>
        <v>2.8459259259259255</v>
      </c>
      <c r="L1352" s="226">
        <f t="shared" si="307"/>
        <v>120</v>
      </c>
      <c r="M1352" s="257"/>
      <c r="N1352" s="226">
        <f>SUM(H1352*'Outside M25 '!$J$30+'Outside M25 '!$J$34+'Postcodes tariff'!L1352)</f>
        <v>1054.6975644581196</v>
      </c>
      <c r="O1352" s="226">
        <f>SUM(H1352*'Outside M25 '!$K$30+'Outside M25 '!$K$34+'Postcodes tariff'!L1352)</f>
        <v>1154.5692526655268</v>
      </c>
      <c r="P1352" s="226">
        <f>SUM(H1352*'Outside M25 '!$L$30+'Outside M25 '!$L$34+'Postcodes tariff'!L1352)</f>
        <v>1264.3563336018233</v>
      </c>
      <c r="Q1352" s="261">
        <f>SUM(H1352*'Outside M25 '!$M$30+'Outside M25 '!$M$34+'Postcodes tariff'!L1352)</f>
        <v>1366.1112068581197</v>
      </c>
      <c r="R1352" s="336"/>
      <c r="S1352" s="336"/>
    </row>
    <row r="1353" spans="1:19" s="263" customFormat="1" x14ac:dyDescent="0.25">
      <c r="A1353" s="254" t="s">
        <v>3034</v>
      </c>
      <c r="B1353" s="255"/>
      <c r="C1353" s="256" t="s">
        <v>1171</v>
      </c>
      <c r="D1353" s="257">
        <v>57.274999999999999</v>
      </c>
      <c r="E1353" s="257">
        <v>-5.65</v>
      </c>
      <c r="F1353" s="459">
        <v>1</v>
      </c>
      <c r="G1353" s="459">
        <v>1</v>
      </c>
      <c r="H1353" s="258">
        <v>568.6</v>
      </c>
      <c r="I1353" s="259">
        <f>SUM(H1353/'Search &amp; Variables'!$E$30)</f>
        <v>12.635555555555555</v>
      </c>
      <c r="J1353" s="259">
        <f t="shared" si="305"/>
        <v>25.271111111111111</v>
      </c>
      <c r="K1353" s="259">
        <f t="shared" si="306"/>
        <v>2.8079012345679013</v>
      </c>
      <c r="L1353" s="226">
        <f t="shared" si="307"/>
        <v>120</v>
      </c>
      <c r="M1353" s="257"/>
      <c r="N1353" s="226">
        <f>SUM(H1353*'Outside M25 '!$J$30+'Outside M25 '!$J$34+'Postcodes tariff'!L1353)</f>
        <v>1042.601515261681</v>
      </c>
      <c r="O1353" s="226">
        <f>SUM(H1353*'Outside M25 '!$K$30+'Outside M25 '!$K$34+'Postcodes tariff'!L1353)</f>
        <v>1141.1633732474834</v>
      </c>
      <c r="P1353" s="226">
        <f>SUM(H1353*'Outside M25 '!$L$30+'Outside M25 '!$L$34+'Postcodes tariff'!L1353)</f>
        <v>1249.5182364262489</v>
      </c>
      <c r="Q1353" s="261">
        <f>SUM(H1353*'Outside M25 '!$M$30+'Outside M25 '!$M$34+'Postcodes tariff'!L1353)</f>
        <v>1349.9339484783477</v>
      </c>
      <c r="R1353" s="336"/>
      <c r="S1353" s="336"/>
    </row>
    <row r="1354" spans="1:19" s="263" customFormat="1" x14ac:dyDescent="0.25">
      <c r="A1354" s="304" t="s">
        <v>3044</v>
      </c>
      <c r="B1354" s="305"/>
      <c r="C1354" s="306" t="s">
        <v>1172</v>
      </c>
      <c r="D1354" s="306">
        <v>57.274000000000001</v>
      </c>
      <c r="E1354" s="306">
        <v>-5.7350000000000003</v>
      </c>
      <c r="F1354" s="467">
        <v>1</v>
      </c>
      <c r="G1354" s="467">
        <v>1</v>
      </c>
      <c r="H1354" s="307">
        <v>591.1</v>
      </c>
      <c r="I1354" s="308">
        <f>SUM(H1354/'Search &amp; Variables'!$E$30)</f>
        <v>13.135555555555555</v>
      </c>
      <c r="J1354" s="308">
        <f t="shared" ref="J1354" si="308">SUM(I1354*2)</f>
        <v>26.271111111111111</v>
      </c>
      <c r="K1354" s="308">
        <f t="shared" ref="K1354" si="309">SUM(J1354/9)</f>
        <v>2.9190123456790125</v>
      </c>
      <c r="L1354" s="309">
        <f t="shared" ref="L1354" si="310">IF(J1354 &gt; 14,120,0)</f>
        <v>120</v>
      </c>
      <c r="M1354" s="306"/>
      <c r="N1354" s="309" t="s">
        <v>2911</v>
      </c>
      <c r="O1354" s="309" t="s">
        <v>2911</v>
      </c>
      <c r="P1354" s="309" t="s">
        <v>2911</v>
      </c>
      <c r="Q1354" s="310" t="s">
        <v>2911</v>
      </c>
      <c r="R1354" s="336"/>
      <c r="S1354" s="336"/>
    </row>
    <row r="1355" spans="1:19" s="263" customFormat="1" x14ac:dyDescent="0.25">
      <c r="A1355" s="304" t="s">
        <v>3044</v>
      </c>
      <c r="B1355" s="305"/>
      <c r="C1355" s="306" t="s">
        <v>1173</v>
      </c>
      <c r="D1355" s="306">
        <v>57.238999999999997</v>
      </c>
      <c r="E1355" s="306">
        <v>-5.8289999999999997</v>
      </c>
      <c r="F1355" s="467">
        <v>1</v>
      </c>
      <c r="G1355" s="467">
        <v>1</v>
      </c>
      <c r="H1355" s="307">
        <v>588.1</v>
      </c>
      <c r="I1355" s="308">
        <f>SUM(H1355/'Search &amp; Variables'!$E$30)</f>
        <v>13.068888888888889</v>
      </c>
      <c r="J1355" s="308">
        <f t="shared" ref="J1355:J1362" si="311">SUM(I1355*2)</f>
        <v>26.137777777777778</v>
      </c>
      <c r="K1355" s="308">
        <f t="shared" ref="K1355:K1362" si="312">SUM(J1355/9)</f>
        <v>2.9041975308641974</v>
      </c>
      <c r="L1355" s="309">
        <f t="shared" ref="L1355:L1362" si="313">IF(J1355 &gt; 14,120,0)</f>
        <v>120</v>
      </c>
      <c r="M1355" s="306"/>
      <c r="N1355" s="309" t="s">
        <v>2911</v>
      </c>
      <c r="O1355" s="309" t="s">
        <v>2911</v>
      </c>
      <c r="P1355" s="309" t="s">
        <v>2911</v>
      </c>
      <c r="Q1355" s="310" t="s">
        <v>2911</v>
      </c>
      <c r="R1355" s="336"/>
      <c r="S1355" s="336"/>
    </row>
    <row r="1356" spans="1:19" s="263" customFormat="1" x14ac:dyDescent="0.25">
      <c r="A1356" s="304" t="s">
        <v>3044</v>
      </c>
      <c r="B1356" s="305"/>
      <c r="C1356" s="306" t="s">
        <v>1174</v>
      </c>
      <c r="D1356" s="306">
        <v>57.155999999999999</v>
      </c>
      <c r="E1356" s="306">
        <v>-5.81</v>
      </c>
      <c r="F1356" s="467">
        <v>1</v>
      </c>
      <c r="G1356" s="467">
        <v>1</v>
      </c>
      <c r="H1356" s="307">
        <v>560.5</v>
      </c>
      <c r="I1356" s="308">
        <f>SUM(H1356/'Search &amp; Variables'!$E$30)</f>
        <v>12.455555555555556</v>
      </c>
      <c r="J1356" s="308">
        <f t="shared" si="311"/>
        <v>24.911111111111111</v>
      </c>
      <c r="K1356" s="308">
        <f t="shared" si="312"/>
        <v>2.7679012345679013</v>
      </c>
      <c r="L1356" s="309">
        <f t="shared" si="313"/>
        <v>120</v>
      </c>
      <c r="M1356" s="306"/>
      <c r="N1356" s="309" t="s">
        <v>2911</v>
      </c>
      <c r="O1356" s="309" t="s">
        <v>2911</v>
      </c>
      <c r="P1356" s="309" t="s">
        <v>2911</v>
      </c>
      <c r="Q1356" s="310" t="s">
        <v>2911</v>
      </c>
      <c r="R1356" s="336"/>
      <c r="S1356" s="336"/>
    </row>
    <row r="1357" spans="1:19" s="263" customFormat="1" x14ac:dyDescent="0.25">
      <c r="A1357" s="304" t="s">
        <v>3044</v>
      </c>
      <c r="B1357" s="305"/>
      <c r="C1357" s="306" t="s">
        <v>1175</v>
      </c>
      <c r="D1357" s="306">
        <v>57.115000000000002</v>
      </c>
      <c r="E1357" s="306">
        <v>-5.8739999999999997</v>
      </c>
      <c r="F1357" s="467">
        <v>1</v>
      </c>
      <c r="G1357" s="467">
        <v>1</v>
      </c>
      <c r="H1357" s="307">
        <v>558.5</v>
      </c>
      <c r="I1357" s="308">
        <f>SUM(H1357/'Search &amp; Variables'!$E$30)</f>
        <v>12.411111111111111</v>
      </c>
      <c r="J1357" s="308">
        <f t="shared" si="311"/>
        <v>24.822222222222223</v>
      </c>
      <c r="K1357" s="308">
        <f t="shared" si="312"/>
        <v>2.7580246913580249</v>
      </c>
      <c r="L1357" s="309">
        <f t="shared" si="313"/>
        <v>120</v>
      </c>
      <c r="M1357" s="306"/>
      <c r="N1357" s="309" t="s">
        <v>2911</v>
      </c>
      <c r="O1357" s="309" t="s">
        <v>2911</v>
      </c>
      <c r="P1357" s="309" t="s">
        <v>2911</v>
      </c>
      <c r="Q1357" s="310" t="s">
        <v>2911</v>
      </c>
      <c r="R1357" s="336"/>
      <c r="S1357" s="336"/>
    </row>
    <row r="1358" spans="1:19" s="263" customFormat="1" x14ac:dyDescent="0.25">
      <c r="A1358" s="304" t="s">
        <v>3044</v>
      </c>
      <c r="B1358" s="305"/>
      <c r="C1358" s="306" t="s">
        <v>1176</v>
      </c>
      <c r="D1358" s="306">
        <v>57.067</v>
      </c>
      <c r="E1358" s="306">
        <v>-5.9059999999999997</v>
      </c>
      <c r="F1358" s="467">
        <v>1</v>
      </c>
      <c r="G1358" s="467">
        <v>1</v>
      </c>
      <c r="H1358" s="307">
        <v>555.29999999999995</v>
      </c>
      <c r="I1358" s="308">
        <f>SUM(H1358/'Search &amp; Variables'!$E$30)</f>
        <v>12.34</v>
      </c>
      <c r="J1358" s="308">
        <f t="shared" si="311"/>
        <v>24.68</v>
      </c>
      <c r="K1358" s="308">
        <f t="shared" si="312"/>
        <v>2.7422222222222223</v>
      </c>
      <c r="L1358" s="309">
        <f t="shared" si="313"/>
        <v>120</v>
      </c>
      <c r="M1358" s="306"/>
      <c r="N1358" s="309" t="s">
        <v>2911</v>
      </c>
      <c r="O1358" s="309" t="s">
        <v>2911</v>
      </c>
      <c r="P1358" s="309" t="s">
        <v>2911</v>
      </c>
      <c r="Q1358" s="310" t="s">
        <v>2911</v>
      </c>
      <c r="R1358" s="336"/>
      <c r="S1358" s="336"/>
    </row>
    <row r="1359" spans="1:19" s="263" customFormat="1" x14ac:dyDescent="0.25">
      <c r="A1359" s="304" t="s">
        <v>3044</v>
      </c>
      <c r="B1359" s="305"/>
      <c r="C1359" s="306" t="s">
        <v>1177</v>
      </c>
      <c r="D1359" s="306">
        <v>57.113999999999997</v>
      </c>
      <c r="E1359" s="306">
        <v>-5.984</v>
      </c>
      <c r="F1359" s="467">
        <v>1</v>
      </c>
      <c r="G1359" s="467">
        <v>1</v>
      </c>
      <c r="H1359" s="307">
        <v>556.9</v>
      </c>
      <c r="I1359" s="308">
        <f>SUM(H1359/'Search &amp; Variables'!$E$30)</f>
        <v>12.375555555555556</v>
      </c>
      <c r="J1359" s="308">
        <f t="shared" si="311"/>
        <v>24.751111111111111</v>
      </c>
      <c r="K1359" s="308">
        <f t="shared" si="312"/>
        <v>2.7501234567901234</v>
      </c>
      <c r="L1359" s="309">
        <f t="shared" si="313"/>
        <v>120</v>
      </c>
      <c r="M1359" s="306"/>
      <c r="N1359" s="309" t="s">
        <v>2911</v>
      </c>
      <c r="O1359" s="309" t="s">
        <v>2911</v>
      </c>
      <c r="P1359" s="309" t="s">
        <v>2911</v>
      </c>
      <c r="Q1359" s="310" t="s">
        <v>2911</v>
      </c>
      <c r="R1359" s="336"/>
      <c r="S1359" s="336"/>
    </row>
    <row r="1360" spans="1:19" s="263" customFormat="1" x14ac:dyDescent="0.25">
      <c r="A1360" s="304" t="s">
        <v>3044</v>
      </c>
      <c r="B1360" s="305"/>
      <c r="C1360" s="306" t="s">
        <v>1178</v>
      </c>
      <c r="D1360" s="306">
        <v>57.293999999999997</v>
      </c>
      <c r="E1360" s="306">
        <v>-6.3440000000000003</v>
      </c>
      <c r="F1360" s="467">
        <v>1</v>
      </c>
      <c r="G1360" s="467">
        <v>1</v>
      </c>
      <c r="H1360" s="307">
        <v>616.6</v>
      </c>
      <c r="I1360" s="308">
        <f>SUM(H1360/'Search &amp; Variables'!$E$30)</f>
        <v>13.702222222222222</v>
      </c>
      <c r="J1360" s="308">
        <f t="shared" si="311"/>
        <v>27.404444444444444</v>
      </c>
      <c r="K1360" s="308">
        <f t="shared" si="312"/>
        <v>3.0449382716049382</v>
      </c>
      <c r="L1360" s="309">
        <f t="shared" si="313"/>
        <v>120</v>
      </c>
      <c r="M1360" s="306"/>
      <c r="N1360" s="309" t="s">
        <v>2911</v>
      </c>
      <c r="O1360" s="309" t="s">
        <v>2911</v>
      </c>
      <c r="P1360" s="309" t="s">
        <v>2911</v>
      </c>
      <c r="Q1360" s="310" t="s">
        <v>2911</v>
      </c>
      <c r="R1360" s="336"/>
      <c r="S1360" s="336"/>
    </row>
    <row r="1361" spans="1:19" s="263" customFormat="1" x14ac:dyDescent="0.25">
      <c r="A1361" s="304" t="s">
        <v>3044</v>
      </c>
      <c r="B1361" s="305"/>
      <c r="C1361" s="306" t="s">
        <v>1179</v>
      </c>
      <c r="D1361" s="306">
        <v>57.311</v>
      </c>
      <c r="E1361" s="306">
        <v>-6.0979999999999999</v>
      </c>
      <c r="F1361" s="467">
        <v>1</v>
      </c>
      <c r="G1361" s="467">
        <v>1</v>
      </c>
      <c r="H1361" s="307">
        <v>601.6</v>
      </c>
      <c r="I1361" s="308">
        <f>SUM(H1361/'Search &amp; Variables'!$E$30)</f>
        <v>13.36888888888889</v>
      </c>
      <c r="J1361" s="308">
        <f t="shared" si="311"/>
        <v>26.737777777777779</v>
      </c>
      <c r="K1361" s="308">
        <f t="shared" si="312"/>
        <v>2.9708641975308643</v>
      </c>
      <c r="L1361" s="309">
        <f t="shared" si="313"/>
        <v>120</v>
      </c>
      <c r="M1361" s="306"/>
      <c r="N1361" s="309" t="s">
        <v>2911</v>
      </c>
      <c r="O1361" s="309" t="s">
        <v>2911</v>
      </c>
      <c r="P1361" s="309" t="s">
        <v>2911</v>
      </c>
      <c r="Q1361" s="310" t="s">
        <v>2911</v>
      </c>
      <c r="R1361" s="336"/>
      <c r="S1361" s="336"/>
    </row>
    <row r="1362" spans="1:19" s="263" customFormat="1" x14ac:dyDescent="0.25">
      <c r="A1362" s="304" t="s">
        <v>3044</v>
      </c>
      <c r="B1362" s="305"/>
      <c r="C1362" s="306" t="s">
        <v>1180</v>
      </c>
      <c r="D1362" s="306">
        <v>57.228000000000002</v>
      </c>
      <c r="E1362" s="306">
        <v>-5.9459999999999997</v>
      </c>
      <c r="F1362" s="467">
        <v>1</v>
      </c>
      <c r="G1362" s="467">
        <v>1</v>
      </c>
      <c r="H1362" s="307">
        <v>598.5</v>
      </c>
      <c r="I1362" s="308">
        <f>SUM(H1362/'Search &amp; Variables'!$E$30)</f>
        <v>13.3</v>
      </c>
      <c r="J1362" s="308">
        <f t="shared" si="311"/>
        <v>26.6</v>
      </c>
      <c r="K1362" s="308">
        <f t="shared" si="312"/>
        <v>2.9555555555555557</v>
      </c>
      <c r="L1362" s="309">
        <f t="shared" si="313"/>
        <v>120</v>
      </c>
      <c r="M1362" s="306"/>
      <c r="N1362" s="309" t="s">
        <v>2911</v>
      </c>
      <c r="O1362" s="309" t="s">
        <v>2911</v>
      </c>
      <c r="P1362" s="309" t="s">
        <v>2911</v>
      </c>
      <c r="Q1362" s="310" t="s">
        <v>2911</v>
      </c>
      <c r="R1362" s="336"/>
      <c r="S1362" s="336"/>
    </row>
    <row r="1363" spans="1:19" s="263" customFormat="1" x14ac:dyDescent="0.25">
      <c r="A1363" s="254" t="s">
        <v>3034</v>
      </c>
      <c r="B1363" s="255"/>
      <c r="C1363" s="256" t="s">
        <v>1181</v>
      </c>
      <c r="D1363" s="257">
        <v>57.468000000000004</v>
      </c>
      <c r="E1363" s="257">
        <v>-4.4109999999999996</v>
      </c>
      <c r="F1363" s="459">
        <v>1</v>
      </c>
      <c r="G1363" s="459">
        <v>1</v>
      </c>
      <c r="H1363" s="258">
        <v>567.6</v>
      </c>
      <c r="I1363" s="259">
        <f>SUM(H1363/'Search &amp; Variables'!$E$30)</f>
        <v>12.613333333333333</v>
      </c>
      <c r="J1363" s="259">
        <f t="shared" ref="J1363:J1364" si="314">SUM(I1363*2)</f>
        <v>25.226666666666667</v>
      </c>
      <c r="K1363" s="259">
        <f t="shared" ref="K1363:K1364" si="315">SUM(J1363/9)</f>
        <v>2.8029629629629631</v>
      </c>
      <c r="L1363" s="226">
        <f t="shared" ref="L1363:L1370" si="316">IF(J1363 &gt; 14,120,0)</f>
        <v>120</v>
      </c>
      <c r="M1363" s="257"/>
      <c r="N1363" s="226">
        <f>SUM(H1363*'Outside M25 '!$J$30+'Outside M25 '!$J$34+'Postcodes tariff'!L1363)</f>
        <v>1041.030599781624</v>
      </c>
      <c r="O1363" s="226">
        <f>SUM(H1363*'Outside M25 '!$K$30+'Outside M25 '!$K$34+'Postcodes tariff'!L1363)</f>
        <v>1139.4223499464388</v>
      </c>
      <c r="P1363" s="226">
        <f>SUM(H1363*'Outside M25 '!$L$30+'Outside M25 '!$L$34+'Postcodes tariff'!L1363)</f>
        <v>1247.5912108190314</v>
      </c>
      <c r="Q1363" s="261">
        <f>SUM(H1363*'Outside M25 '!$M$30+'Outside M25 '!$M$34+'Postcodes tariff'!L1363)</f>
        <v>1347.833005831624</v>
      </c>
      <c r="R1363" s="336"/>
      <c r="S1363" s="336"/>
    </row>
    <row r="1364" spans="1:19" s="263" customFormat="1" x14ac:dyDescent="0.25">
      <c r="A1364" s="304" t="s">
        <v>3044</v>
      </c>
      <c r="B1364" s="305"/>
      <c r="C1364" s="306" t="s">
        <v>1182</v>
      </c>
      <c r="D1364" s="306">
        <v>57.481000000000002</v>
      </c>
      <c r="E1364" s="306">
        <v>-6.2460000000000004</v>
      </c>
      <c r="F1364" s="467">
        <v>1</v>
      </c>
      <c r="G1364" s="467">
        <v>1</v>
      </c>
      <c r="H1364" s="307">
        <v>624.29999999999995</v>
      </c>
      <c r="I1364" s="308">
        <f>SUM(H1364/'Search &amp; Variables'!$E$30)</f>
        <v>13.873333333333333</v>
      </c>
      <c r="J1364" s="308">
        <f t="shared" si="314"/>
        <v>27.746666666666666</v>
      </c>
      <c r="K1364" s="308">
        <f t="shared" si="315"/>
        <v>3.0829629629629629</v>
      </c>
      <c r="L1364" s="309">
        <f t="shared" si="316"/>
        <v>120</v>
      </c>
      <c r="M1364" s="306"/>
      <c r="N1364" s="309" t="s">
        <v>2911</v>
      </c>
      <c r="O1364" s="309" t="s">
        <v>2911</v>
      </c>
      <c r="P1364" s="309" t="s">
        <v>2911</v>
      </c>
      <c r="Q1364" s="310" t="s">
        <v>2911</v>
      </c>
      <c r="R1364" s="336"/>
      <c r="S1364" s="336"/>
    </row>
    <row r="1365" spans="1:19" s="263" customFormat="1" x14ac:dyDescent="0.25">
      <c r="A1365" s="254" t="s">
        <v>3034</v>
      </c>
      <c r="B1365" s="255"/>
      <c r="C1365" s="256" t="s">
        <v>1183</v>
      </c>
      <c r="D1365" s="257">
        <v>57.337000000000003</v>
      </c>
      <c r="E1365" s="257">
        <v>-5.6509999999999998</v>
      </c>
      <c r="F1365" s="459">
        <v>1</v>
      </c>
      <c r="G1365" s="459">
        <v>1</v>
      </c>
      <c r="H1365" s="258">
        <v>584.4</v>
      </c>
      <c r="I1365" s="259">
        <f>SUM(H1365/'Search &amp; Variables'!$E$30)</f>
        <v>12.986666666666666</v>
      </c>
      <c r="J1365" s="259">
        <f t="shared" ref="J1365" si="317">SUM(I1365*2)</f>
        <v>25.973333333333333</v>
      </c>
      <c r="K1365" s="259">
        <f t="shared" ref="K1365" si="318">SUM(J1365/9)</f>
        <v>2.885925925925926</v>
      </c>
      <c r="L1365" s="226">
        <f t="shared" si="316"/>
        <v>120</v>
      </c>
      <c r="M1365" s="257"/>
      <c r="N1365" s="226">
        <f>SUM(H1365*'Outside M25 '!$J$30+'Outside M25 '!$J$34+'Postcodes tariff'!L1365)</f>
        <v>1067.4219798465811</v>
      </c>
      <c r="O1365" s="226">
        <f>SUM(H1365*'Outside M25 '!$K$30+'Outside M25 '!$K$34+'Postcodes tariff'!L1365)</f>
        <v>1168.6715414039884</v>
      </c>
      <c r="P1365" s="226">
        <f>SUM(H1365*'Outside M25 '!$L$30+'Outside M25 '!$L$34+'Postcodes tariff'!L1365)</f>
        <v>1279.9652410202848</v>
      </c>
      <c r="Q1365" s="261">
        <f>SUM(H1365*'Outside M25 '!$M$30+'Outside M25 '!$M$34+'Postcodes tariff'!L1365)</f>
        <v>1383.1288422965813</v>
      </c>
      <c r="R1365" s="336"/>
      <c r="S1365" s="336"/>
    </row>
    <row r="1366" spans="1:19" s="263" customFormat="1" x14ac:dyDescent="0.25">
      <c r="A1366" s="254" t="s">
        <v>3034</v>
      </c>
      <c r="B1366" s="255"/>
      <c r="C1366" s="256" t="s">
        <v>1184</v>
      </c>
      <c r="D1366" s="257">
        <v>57.344000000000001</v>
      </c>
      <c r="E1366" s="257">
        <v>-5.5540000000000003</v>
      </c>
      <c r="F1366" s="459">
        <v>1</v>
      </c>
      <c r="G1366" s="459">
        <v>1</v>
      </c>
      <c r="H1366" s="258">
        <v>581.5</v>
      </c>
      <c r="I1366" s="259">
        <f>SUM(H1366/'Search &amp; Variables'!$E$30)</f>
        <v>12.922222222222222</v>
      </c>
      <c r="J1366" s="259">
        <f t="shared" ref="J1366:J1369" si="319">SUM(I1366*2)</f>
        <v>25.844444444444445</v>
      </c>
      <c r="K1366" s="259">
        <f t="shared" ref="K1366:K1369" si="320">SUM(J1366/9)</f>
        <v>2.8716049382716049</v>
      </c>
      <c r="L1366" s="226">
        <f t="shared" ref="L1366:L1369" si="321">IF(J1366 &gt; 14,120,0)</f>
        <v>120</v>
      </c>
      <c r="M1366" s="257"/>
      <c r="N1366" s="226">
        <f>SUM(H1366*'Outside M25 '!$J$30+'Outside M25 '!$J$34+'Postcodes tariff'!L1366)</f>
        <v>1062.8663249544159</v>
      </c>
      <c r="O1366" s="226">
        <f>SUM(H1366*'Outside M25 '!$K$30+'Outside M25 '!$K$34+'Postcodes tariff'!L1366)</f>
        <v>1163.622573830959</v>
      </c>
      <c r="P1366" s="226">
        <f>SUM(H1366*'Outside M25 '!$L$30+'Outside M25 '!$L$34+'Postcodes tariff'!L1366)</f>
        <v>1274.3768667593542</v>
      </c>
      <c r="Q1366" s="261">
        <f>SUM(H1366*'Outside M25 '!$M$30+'Outside M25 '!$M$34+'Postcodes tariff'!L1366)</f>
        <v>1377.0361086210826</v>
      </c>
      <c r="R1366" s="336"/>
      <c r="S1366" s="336"/>
    </row>
    <row r="1367" spans="1:19" s="263" customFormat="1" x14ac:dyDescent="0.25">
      <c r="A1367" s="254" t="s">
        <v>3034</v>
      </c>
      <c r="B1367" s="255"/>
      <c r="C1367" s="256" t="s">
        <v>1185</v>
      </c>
      <c r="D1367" s="257">
        <v>57.430999999999997</v>
      </c>
      <c r="E1367" s="257">
        <v>-5.6159999999999997</v>
      </c>
      <c r="F1367" s="459">
        <v>1</v>
      </c>
      <c r="G1367" s="459">
        <v>1</v>
      </c>
      <c r="H1367" s="258">
        <v>598.5</v>
      </c>
      <c r="I1367" s="259">
        <f>SUM(H1367/'Search &amp; Variables'!$E$30)</f>
        <v>13.3</v>
      </c>
      <c r="J1367" s="259">
        <f t="shared" si="319"/>
        <v>26.6</v>
      </c>
      <c r="K1367" s="259">
        <f t="shared" si="320"/>
        <v>2.9555555555555557</v>
      </c>
      <c r="L1367" s="226">
        <f t="shared" si="321"/>
        <v>120</v>
      </c>
      <c r="M1367" s="257"/>
      <c r="N1367" s="226">
        <f>SUM(H1367*'Outside M25 '!$J$30+'Outside M25 '!$J$34+'Postcodes tariff'!L1367)</f>
        <v>1089.5718881153846</v>
      </c>
      <c r="O1367" s="226">
        <f>SUM(H1367*'Outside M25 '!$K$30+'Outside M25 '!$K$34+'Postcodes tariff'!L1367)</f>
        <v>1193.219969948718</v>
      </c>
      <c r="P1367" s="226">
        <f>SUM(H1367*'Outside M25 '!$L$30+'Outside M25 '!$L$34+'Postcodes tariff'!L1367)</f>
        <v>1307.1363020820513</v>
      </c>
      <c r="Q1367" s="261">
        <f>SUM(H1367*'Outside M25 '!$M$30+'Outside M25 '!$M$34+'Postcodes tariff'!L1367)</f>
        <v>1412.7521336153848</v>
      </c>
      <c r="R1367" s="336"/>
      <c r="S1367" s="336"/>
    </row>
    <row r="1368" spans="1:19" s="263" customFormat="1" x14ac:dyDescent="0.25">
      <c r="A1368" s="304" t="s">
        <v>3044</v>
      </c>
      <c r="B1368" s="305"/>
      <c r="C1368" s="306" t="s">
        <v>1186</v>
      </c>
      <c r="D1368" s="306">
        <v>57.459000000000003</v>
      </c>
      <c r="E1368" s="306">
        <v>-6.6109999999999998</v>
      </c>
      <c r="F1368" s="467">
        <v>1</v>
      </c>
      <c r="G1368" s="467">
        <v>1</v>
      </c>
      <c r="H1368" s="307">
        <v>630.6</v>
      </c>
      <c r="I1368" s="308">
        <f>SUM(H1368/'Search &amp; Variables'!$E$30)</f>
        <v>14.013333333333334</v>
      </c>
      <c r="J1368" s="308">
        <f t="shared" si="319"/>
        <v>28.026666666666667</v>
      </c>
      <c r="K1368" s="308">
        <f t="shared" si="320"/>
        <v>3.114074074074074</v>
      </c>
      <c r="L1368" s="309">
        <f t="shared" si="321"/>
        <v>120</v>
      </c>
      <c r="M1368" s="306"/>
      <c r="N1368" s="309" t="s">
        <v>2911</v>
      </c>
      <c r="O1368" s="309" t="s">
        <v>2911</v>
      </c>
      <c r="P1368" s="309" t="s">
        <v>2911</v>
      </c>
      <c r="Q1368" s="310" t="s">
        <v>2911</v>
      </c>
      <c r="R1368" s="336"/>
      <c r="S1368" s="336"/>
    </row>
    <row r="1369" spans="1:19" s="263" customFormat="1" x14ac:dyDescent="0.25">
      <c r="A1369" s="304" t="s">
        <v>3044</v>
      </c>
      <c r="B1369" s="305"/>
      <c r="C1369" s="306" t="s">
        <v>1187</v>
      </c>
      <c r="D1369" s="306">
        <v>57.366</v>
      </c>
      <c r="E1369" s="306">
        <v>-6.4290000000000003</v>
      </c>
      <c r="F1369" s="467">
        <v>1</v>
      </c>
      <c r="G1369" s="467">
        <v>1</v>
      </c>
      <c r="H1369" s="307">
        <v>620.5</v>
      </c>
      <c r="I1369" s="308">
        <f>SUM(H1369/'Search &amp; Variables'!$E$30)</f>
        <v>13.78888888888889</v>
      </c>
      <c r="J1369" s="308">
        <f t="shared" si="319"/>
        <v>27.577777777777779</v>
      </c>
      <c r="K1369" s="308">
        <f t="shared" si="320"/>
        <v>3.0641975308641975</v>
      </c>
      <c r="L1369" s="309">
        <f t="shared" si="321"/>
        <v>120</v>
      </c>
      <c r="M1369" s="306"/>
      <c r="N1369" s="309" t="s">
        <v>2911</v>
      </c>
      <c r="O1369" s="309" t="s">
        <v>2911</v>
      </c>
      <c r="P1369" s="309" t="s">
        <v>2911</v>
      </c>
      <c r="Q1369" s="310" t="s">
        <v>2911</v>
      </c>
      <c r="R1369" s="336"/>
      <c r="S1369" s="336"/>
    </row>
    <row r="1370" spans="1:19" s="263" customFormat="1" x14ac:dyDescent="0.25">
      <c r="A1370" s="254" t="s">
        <v>3034</v>
      </c>
      <c r="B1370" s="255"/>
      <c r="C1370" s="256" t="s">
        <v>1188</v>
      </c>
      <c r="D1370" s="257">
        <v>57.526000000000003</v>
      </c>
      <c r="E1370" s="257">
        <v>-4.4580000000000002</v>
      </c>
      <c r="F1370" s="459">
        <v>1</v>
      </c>
      <c r="G1370" s="459">
        <v>1</v>
      </c>
      <c r="H1370" s="258">
        <v>584.9</v>
      </c>
      <c r="I1370" s="259">
        <f>SUM(H1370/'Search &amp; Variables'!$E$30)</f>
        <v>12.997777777777777</v>
      </c>
      <c r="J1370" s="259">
        <f t="shared" ref="J1370" si="322">SUM(I1370*2)</f>
        <v>25.995555555555555</v>
      </c>
      <c r="K1370" s="259">
        <f t="shared" ref="K1370" si="323">SUM(J1370/9)</f>
        <v>2.8883950617283949</v>
      </c>
      <c r="L1370" s="226">
        <f t="shared" si="316"/>
        <v>120</v>
      </c>
      <c r="M1370" s="257"/>
      <c r="N1370" s="226">
        <f>SUM(H1370*'Outside M25 '!$J$30+'Outside M25 '!$J$34+'Postcodes tariff'!L1370)</f>
        <v>1068.2074375866096</v>
      </c>
      <c r="O1370" s="226">
        <f>SUM(H1370*'Outside M25 '!$K$30+'Outside M25 '!$K$34+'Postcodes tariff'!L1370)</f>
        <v>1169.5420530545109</v>
      </c>
      <c r="P1370" s="226">
        <f>SUM(H1370*'Outside M25 '!$L$30+'Outside M25 '!$L$34+'Postcodes tariff'!L1370)</f>
        <v>1280.9287538238937</v>
      </c>
      <c r="Q1370" s="261">
        <f>SUM(H1370*'Outside M25 '!$M$30+'Outside M25 '!$M$34+'Postcodes tariff'!L1370)</f>
        <v>1384.1793136199431</v>
      </c>
      <c r="R1370" s="336"/>
      <c r="S1370" s="336"/>
    </row>
    <row r="1371" spans="1:19" s="263" customFormat="1" x14ac:dyDescent="0.25">
      <c r="A1371" s="254" t="s">
        <v>3034</v>
      </c>
      <c r="B1371" s="255"/>
      <c r="C1371" s="256" t="s">
        <v>1189</v>
      </c>
      <c r="D1371" s="257">
        <v>57.323</v>
      </c>
      <c r="E1371" s="257">
        <v>-4.5049999999999999</v>
      </c>
      <c r="F1371" s="459">
        <v>1</v>
      </c>
      <c r="G1371" s="459">
        <v>1</v>
      </c>
      <c r="H1371" s="258">
        <v>556</v>
      </c>
      <c r="I1371" s="259">
        <f>SUM(H1371/'Search &amp; Variables'!$E$30)</f>
        <v>12.355555555555556</v>
      </c>
      <c r="J1371" s="259">
        <f t="shared" ref="J1371:J1374" si="324">SUM(I1371*2)</f>
        <v>24.711111111111112</v>
      </c>
      <c r="K1371" s="259">
        <f t="shared" ref="K1371:K1374" si="325">SUM(J1371/9)</f>
        <v>2.7456790123456791</v>
      </c>
      <c r="L1371" s="226">
        <f t="shared" ref="L1371:L1374" si="326">IF(J1371 &gt; 14,120,0)</f>
        <v>120</v>
      </c>
      <c r="M1371" s="257"/>
      <c r="N1371" s="226">
        <f>SUM(H1371*'Outside M25 '!$J$30+'Outside M25 '!$J$34+'Postcodes tariff'!L1371)</f>
        <v>1022.8079802129629</v>
      </c>
      <c r="O1371" s="226">
        <f>SUM(H1371*'Outside M25 '!$K$30+'Outside M25 '!$K$34+'Postcodes tariff'!L1371)</f>
        <v>1119.2264796543209</v>
      </c>
      <c r="P1371" s="226">
        <f>SUM(H1371*'Outside M25 '!$L$30+'Outside M25 '!$L$34+'Postcodes tariff'!L1371)</f>
        <v>1225.2377137753087</v>
      </c>
      <c r="Q1371" s="261">
        <f>SUM(H1371*'Outside M25 '!$M$30+'Outside M25 '!$M$34+'Postcodes tariff'!L1371)</f>
        <v>1323.4620711296297</v>
      </c>
      <c r="R1371" s="336"/>
      <c r="S1371" s="336"/>
    </row>
    <row r="1372" spans="1:19" s="263" customFormat="1" x14ac:dyDescent="0.25">
      <c r="A1372" s="254" t="s">
        <v>3034</v>
      </c>
      <c r="B1372" s="255"/>
      <c r="C1372" s="256" t="s">
        <v>1190</v>
      </c>
      <c r="D1372" s="257">
        <v>57.584000000000003</v>
      </c>
      <c r="E1372" s="257">
        <v>-4.3840000000000003</v>
      </c>
      <c r="F1372" s="459">
        <v>1</v>
      </c>
      <c r="G1372" s="459">
        <v>1</v>
      </c>
      <c r="H1372" s="258">
        <v>569.29999999999995</v>
      </c>
      <c r="I1372" s="259">
        <f>SUM(H1372/'Search &amp; Variables'!$E$30)</f>
        <v>12.65111111111111</v>
      </c>
      <c r="J1372" s="259">
        <f t="shared" si="324"/>
        <v>25.30222222222222</v>
      </c>
      <c r="K1372" s="259">
        <f t="shared" si="325"/>
        <v>2.8113580246913576</v>
      </c>
      <c r="L1372" s="226">
        <f t="shared" si="326"/>
        <v>120</v>
      </c>
      <c r="M1372" s="257"/>
      <c r="N1372" s="226">
        <f>SUM(H1372*'Outside M25 '!$J$30+'Outside M25 '!$J$34+'Postcodes tariff'!L1372)</f>
        <v>1043.7011560977207</v>
      </c>
      <c r="O1372" s="226">
        <f>SUM(H1372*'Outside M25 '!$K$30+'Outside M25 '!$K$34+'Postcodes tariff'!L1372)</f>
        <v>1142.3820895582144</v>
      </c>
      <c r="P1372" s="226">
        <f>SUM(H1372*'Outside M25 '!$L$30+'Outside M25 '!$L$34+'Postcodes tariff'!L1372)</f>
        <v>1250.867154351301</v>
      </c>
      <c r="Q1372" s="261">
        <f>SUM(H1372*'Outside M25 '!$M$30+'Outside M25 '!$M$34+'Postcodes tariff'!L1372)</f>
        <v>1351.4046083310541</v>
      </c>
      <c r="R1372" s="336"/>
      <c r="S1372" s="336"/>
    </row>
    <row r="1373" spans="1:19" s="263" customFormat="1" x14ac:dyDescent="0.25">
      <c r="A1373" s="254" t="s">
        <v>3034</v>
      </c>
      <c r="B1373" s="255"/>
      <c r="C1373" s="256" t="s">
        <v>1191</v>
      </c>
      <c r="D1373" s="257">
        <v>57.554000000000002</v>
      </c>
      <c r="E1373" s="257">
        <v>-4.2649999999999997</v>
      </c>
      <c r="F1373" s="459">
        <v>1</v>
      </c>
      <c r="G1373" s="459">
        <v>1</v>
      </c>
      <c r="H1373" s="258">
        <v>566.70000000000005</v>
      </c>
      <c r="I1373" s="259">
        <f>SUM(H1373/'Search &amp; Variables'!$E$30)</f>
        <v>12.593333333333334</v>
      </c>
      <c r="J1373" s="259">
        <f t="shared" si="324"/>
        <v>25.186666666666667</v>
      </c>
      <c r="K1373" s="259">
        <f t="shared" si="325"/>
        <v>2.7985185185185184</v>
      </c>
      <c r="L1373" s="226">
        <f t="shared" si="326"/>
        <v>120</v>
      </c>
      <c r="M1373" s="257"/>
      <c r="N1373" s="226">
        <f>SUM(H1373*'Outside M25 '!$J$30+'Outside M25 '!$J$34+'Postcodes tariff'!L1373)</f>
        <v>1039.6167758495726</v>
      </c>
      <c r="O1373" s="226">
        <f>SUM(H1373*'Outside M25 '!$K$30+'Outside M25 '!$K$34+'Postcodes tariff'!L1373)</f>
        <v>1137.8554289754986</v>
      </c>
      <c r="P1373" s="226">
        <f>SUM(H1373*'Outside M25 '!$L$30+'Outside M25 '!$L$34+'Postcodes tariff'!L1373)</f>
        <v>1245.8568877725356</v>
      </c>
      <c r="Q1373" s="261">
        <f>SUM(H1373*'Outside M25 '!$M$30+'Outside M25 '!$M$34+'Postcodes tariff'!L1373)</f>
        <v>1345.9421574495727</v>
      </c>
      <c r="R1373" s="336"/>
      <c r="S1373" s="336"/>
    </row>
    <row r="1374" spans="1:19" s="263" customFormat="1" x14ac:dyDescent="0.25">
      <c r="A1374" s="254" t="s">
        <v>3034</v>
      </c>
      <c r="B1374" s="255"/>
      <c r="C1374" s="256" t="s">
        <v>1192</v>
      </c>
      <c r="D1374" s="256">
        <v>57.569000000000003</v>
      </c>
      <c r="E1374" s="256">
        <v>-4.1769999999999996</v>
      </c>
      <c r="F1374" s="460">
        <v>1</v>
      </c>
      <c r="G1374" s="460">
        <v>1</v>
      </c>
      <c r="H1374" s="264">
        <v>568.9</v>
      </c>
      <c r="I1374" s="265">
        <f>SUM(H1374/'Search &amp; Variables'!$E$30)</f>
        <v>12.642222222222221</v>
      </c>
      <c r="J1374" s="265">
        <f t="shared" si="324"/>
        <v>25.284444444444443</v>
      </c>
      <c r="K1374" s="265">
        <f t="shared" si="325"/>
        <v>2.8093827160493827</v>
      </c>
      <c r="L1374" s="266">
        <f t="shared" si="326"/>
        <v>120</v>
      </c>
      <c r="M1374" s="256"/>
      <c r="N1374" s="266">
        <f>SUM(H1374*'Outside M25 '!$J$30+'Outside M25 '!$J$34+'Postcodes tariff'!L1374)</f>
        <v>1043.0727899056978</v>
      </c>
      <c r="O1374" s="266">
        <f>SUM(H1374*'Outside M25 '!$K$30+'Outside M25 '!$K$34+'Postcodes tariff'!L1374)</f>
        <v>1141.6856802377968</v>
      </c>
      <c r="P1374" s="266">
        <f>SUM(H1374*'Outside M25 '!$L$30+'Outside M25 '!$L$34+'Postcodes tariff'!L1374)</f>
        <v>1250.0963441084141</v>
      </c>
      <c r="Q1374" s="268">
        <f>SUM(H1374*'Outside M25 '!$M$30+'Outside M25 '!$M$34+'Postcodes tariff'!L1374)</f>
        <v>1350.5642312723646</v>
      </c>
      <c r="R1374" s="336"/>
      <c r="S1374" s="336"/>
    </row>
    <row r="1375" spans="1:19" s="263" customFormat="1" x14ac:dyDescent="0.25">
      <c r="A1375" s="254"/>
      <c r="B1375" s="255"/>
      <c r="C1375" s="256"/>
      <c r="D1375" s="256"/>
      <c r="E1375" s="256"/>
      <c r="F1375" s="460"/>
      <c r="G1375" s="460"/>
      <c r="H1375" s="264"/>
      <c r="I1375" s="265"/>
      <c r="J1375" s="265"/>
      <c r="K1375" s="265"/>
      <c r="L1375" s="266"/>
      <c r="M1375" s="256"/>
      <c r="N1375" s="374"/>
      <c r="O1375" s="374"/>
      <c r="P1375" s="374"/>
      <c r="Q1375" s="375"/>
      <c r="R1375" s="336"/>
      <c r="S1375" s="336"/>
    </row>
    <row r="1376" spans="1:19" s="243" customFormat="1" ht="16.5" thickBot="1" x14ac:dyDescent="0.3">
      <c r="A1376" s="269" t="s">
        <v>3035</v>
      </c>
      <c r="B1376" s="270"/>
      <c r="C1376" s="270"/>
      <c r="D1376" s="270"/>
      <c r="E1376" s="270"/>
      <c r="F1376" s="461"/>
      <c r="G1376" s="461"/>
      <c r="H1376" s="271">
        <f>AVERAGE(H1326:H1375)</f>
        <v>586.1653061224489</v>
      </c>
      <c r="I1376" s="271">
        <f>AVERAGE(I1326:I1375)</f>
        <v>13.02589569160998</v>
      </c>
      <c r="J1376" s="271">
        <f>AVERAGE(J1326:J1375)</f>
        <v>26.05179138321996</v>
      </c>
      <c r="K1376" s="271">
        <f>AVERAGE(K1326:K1375)</f>
        <v>2.8946434870244393</v>
      </c>
      <c r="L1376" s="272"/>
      <c r="M1376" s="270"/>
      <c r="N1376" s="274">
        <f>AVERAGE(N1326:N1375)</f>
        <v>1067.2861168861439</v>
      </c>
      <c r="O1376" s="274">
        <f>AVERAGE(O1326:O1375)</f>
        <v>1168.5209664157899</v>
      </c>
      <c r="P1376" s="274">
        <f>AVERAGE(P1326:P1375)</f>
        <v>1279.7985793461476</v>
      </c>
      <c r="Q1376" s="275">
        <f>AVERAGE(Q1326:Q1375)</f>
        <v>1382.9471391487564</v>
      </c>
      <c r="R1376" s="330"/>
      <c r="S1376" s="330"/>
    </row>
    <row r="1377" spans="1:19" s="243" customFormat="1" ht="16.5" thickBot="1" x14ac:dyDescent="0.3">
      <c r="A1377" s="365"/>
      <c r="B1377" s="365"/>
      <c r="C1377" s="365"/>
      <c r="D1377" s="365"/>
      <c r="E1377" s="365"/>
      <c r="F1377" s="474"/>
      <c r="G1377" s="474"/>
      <c r="H1377" s="386"/>
      <c r="I1377" s="386"/>
      <c r="J1377" s="386"/>
      <c r="K1377" s="386"/>
      <c r="L1377" s="367"/>
      <c r="M1377" s="365"/>
      <c r="N1377" s="368"/>
      <c r="O1377" s="368"/>
      <c r="P1377" s="368"/>
      <c r="Q1377" s="368"/>
      <c r="R1377" s="330"/>
      <c r="S1377" s="330"/>
    </row>
    <row r="1378" spans="1:19" s="263" customFormat="1" x14ac:dyDescent="0.25">
      <c r="A1378" s="298" t="s">
        <v>3172</v>
      </c>
      <c r="B1378" s="299"/>
      <c r="C1378" s="299" t="s">
        <v>2817</v>
      </c>
      <c r="D1378" s="299">
        <v>49.2</v>
      </c>
      <c r="E1378" s="299">
        <v>-2.1333000000000002</v>
      </c>
      <c r="F1378" s="466">
        <v>1</v>
      </c>
      <c r="G1378" s="466">
        <v>1</v>
      </c>
      <c r="H1378" s="300"/>
      <c r="I1378" s="301">
        <f>SUM(H1378/50)</f>
        <v>0</v>
      </c>
      <c r="J1378" s="301">
        <f>SUM(I1378*2)</f>
        <v>0</v>
      </c>
      <c r="K1378" s="301">
        <f>SUM(J1378/9)</f>
        <v>0</v>
      </c>
      <c r="L1378" s="302">
        <f>IF(J1378 &gt; 12,110,0)</f>
        <v>0</v>
      </c>
      <c r="M1378" s="299"/>
      <c r="N1378" s="302" t="s">
        <v>2911</v>
      </c>
      <c r="O1378" s="302" t="s">
        <v>2911</v>
      </c>
      <c r="P1378" s="302" t="s">
        <v>2911</v>
      </c>
      <c r="Q1378" s="303" t="s">
        <v>2911</v>
      </c>
      <c r="R1378" s="336"/>
      <c r="S1378" s="336"/>
    </row>
    <row r="1379" spans="1:19" s="263" customFormat="1" x14ac:dyDescent="0.25">
      <c r="A1379" s="304" t="s">
        <v>3172</v>
      </c>
      <c r="B1379" s="305"/>
      <c r="C1379" s="306" t="s">
        <v>2826</v>
      </c>
      <c r="D1379" s="306">
        <v>49.198461000000002</v>
      </c>
      <c r="E1379" s="306">
        <v>-2.1163110000000001</v>
      </c>
      <c r="F1379" s="467">
        <v>1</v>
      </c>
      <c r="G1379" s="467">
        <v>1</v>
      </c>
      <c r="H1379" s="307"/>
      <c r="I1379" s="308">
        <f>SUM(H1379/50)</f>
        <v>0</v>
      </c>
      <c r="J1379" s="308">
        <f>SUM(I1379*2)</f>
        <v>0</v>
      </c>
      <c r="K1379" s="308">
        <f>SUM(J1379/9)</f>
        <v>0</v>
      </c>
      <c r="L1379" s="309">
        <f>IF(J1379 &gt; 12,110,0)</f>
        <v>0</v>
      </c>
      <c r="M1379" s="306"/>
      <c r="N1379" s="309" t="s">
        <v>2911</v>
      </c>
      <c r="O1379" s="309" t="s">
        <v>2911</v>
      </c>
      <c r="P1379" s="309" t="s">
        <v>2911</v>
      </c>
      <c r="Q1379" s="310" t="s">
        <v>2911</v>
      </c>
      <c r="R1379" s="336"/>
      <c r="S1379" s="336"/>
    </row>
    <row r="1380" spans="1:19" s="263" customFormat="1" x14ac:dyDescent="0.25">
      <c r="A1380" s="304" t="s">
        <v>3172</v>
      </c>
      <c r="B1380" s="305"/>
      <c r="C1380" s="306" t="s">
        <v>2827</v>
      </c>
      <c r="D1380" s="306">
        <v>49.186385999999999</v>
      </c>
      <c r="E1380" s="306">
        <v>-2.2042519999999999</v>
      </c>
      <c r="F1380" s="467">
        <v>1</v>
      </c>
      <c r="G1380" s="467">
        <v>1</v>
      </c>
      <c r="H1380" s="307"/>
      <c r="I1380" s="308">
        <f>SUM(H1380/50)</f>
        <v>0</v>
      </c>
      <c r="J1380" s="308">
        <f>SUM(I1380*2)</f>
        <v>0</v>
      </c>
      <c r="K1380" s="308">
        <f>SUM(J1380/9)</f>
        <v>0</v>
      </c>
      <c r="L1380" s="309">
        <f>IF(J1380 &gt; 12,110,0)</f>
        <v>0</v>
      </c>
      <c r="M1380" s="306"/>
      <c r="N1380" s="309" t="s">
        <v>2911</v>
      </c>
      <c r="O1380" s="309" t="s">
        <v>2911</v>
      </c>
      <c r="P1380" s="309" t="s">
        <v>2911</v>
      </c>
      <c r="Q1380" s="310" t="s">
        <v>2911</v>
      </c>
      <c r="R1380" s="336"/>
      <c r="S1380" s="336"/>
    </row>
    <row r="1381" spans="1:19" s="263" customFormat="1" ht="16.5" thickBot="1" x14ac:dyDescent="0.3">
      <c r="A1381" s="311" t="s">
        <v>3172</v>
      </c>
      <c r="B1381" s="312"/>
      <c r="C1381" s="312" t="s">
        <v>2818</v>
      </c>
      <c r="D1381" s="312">
        <v>49.2</v>
      </c>
      <c r="E1381" s="312">
        <v>-2.1333000000000002</v>
      </c>
      <c r="F1381" s="475">
        <v>1</v>
      </c>
      <c r="G1381" s="475">
        <v>1</v>
      </c>
      <c r="H1381" s="369"/>
      <c r="I1381" s="370">
        <f>SUM(H1381/50)</f>
        <v>0</v>
      </c>
      <c r="J1381" s="370">
        <f>SUM(I1381*2)</f>
        <v>0</v>
      </c>
      <c r="K1381" s="370">
        <f>SUM(J1381/9)</f>
        <v>0</v>
      </c>
      <c r="L1381" s="371">
        <f>IF(J1381 &gt; 12,110,0)</f>
        <v>0</v>
      </c>
      <c r="M1381" s="312"/>
      <c r="N1381" s="371" t="s">
        <v>2911</v>
      </c>
      <c r="O1381" s="371" t="s">
        <v>2911</v>
      </c>
      <c r="P1381" s="371" t="s">
        <v>2911</v>
      </c>
      <c r="Q1381" s="372" t="s">
        <v>2911</v>
      </c>
      <c r="R1381" s="336"/>
      <c r="S1381" s="336"/>
    </row>
    <row r="1382" spans="1:19" s="263" customFormat="1" ht="16.5" thickBot="1" x14ac:dyDescent="0.3">
      <c r="F1382" s="462"/>
      <c r="G1382" s="462"/>
      <c r="H1382" s="276"/>
      <c r="I1382" s="277"/>
      <c r="J1382" s="277"/>
      <c r="K1382" s="277"/>
      <c r="L1382" s="262"/>
      <c r="N1382" s="225"/>
      <c r="O1382" s="225"/>
      <c r="P1382" s="225"/>
      <c r="Q1382" s="225"/>
      <c r="R1382" s="336"/>
      <c r="S1382" s="336"/>
    </row>
    <row r="1383" spans="1:19" s="263" customFormat="1" x14ac:dyDescent="0.25">
      <c r="A1383" s="246" t="s">
        <v>3036</v>
      </c>
      <c r="B1383" s="247"/>
      <c r="C1383" s="387" t="s">
        <v>1193</v>
      </c>
      <c r="D1383" s="387">
        <v>55.575944</v>
      </c>
      <c r="E1383" s="387">
        <v>-4.4990059999999996</v>
      </c>
      <c r="F1383" s="478">
        <v>1</v>
      </c>
      <c r="G1383" s="478">
        <v>1</v>
      </c>
      <c r="H1383" s="388">
        <v>410.5</v>
      </c>
      <c r="I1383" s="389">
        <f>SUM(H1383/'Search &amp; Variables'!$E$30)</f>
        <v>9.1222222222222218</v>
      </c>
      <c r="J1383" s="389">
        <f t="shared" ref="J1383:J1384" si="327">SUM(I1383*2)</f>
        <v>18.244444444444444</v>
      </c>
      <c r="K1383" s="389">
        <f t="shared" ref="K1383:K1384" si="328">SUM(J1383/9)</f>
        <v>2.0271604938271603</v>
      </c>
      <c r="L1383" s="250">
        <f t="shared" ref="L1383:L1384" si="329">IF(J1383 &gt; 14,120,0)</f>
        <v>120</v>
      </c>
      <c r="M1383" s="387"/>
      <c r="N1383" s="252">
        <f>SUM(H1383*'Outside M25 '!$J$30+'Outside M25 '!$J$34+'Postcodes tariff'!L1383)</f>
        <v>794.23977786467231</v>
      </c>
      <c r="O1383" s="252">
        <f>SUM(H1383*'Outside M25 '!$K$30+'Outside M25 '!$K$34+'Postcodes tariff'!L1383)</f>
        <v>865.90758935232668</v>
      </c>
      <c r="P1383" s="252">
        <f>SUM(H1383*'Outside M25 '!$L$30+'Outside M25 '!$L$34+'Postcodes tariff'!L1383)</f>
        <v>944.85548792516636</v>
      </c>
      <c r="Q1383" s="253">
        <f>SUM(H1383*'Outside M25 '!$M$30+'Outside M25 '!$M$34+'Postcodes tariff'!L1383)</f>
        <v>1017.7749160313392</v>
      </c>
      <c r="R1383" s="336"/>
      <c r="S1383" s="336"/>
    </row>
    <row r="1384" spans="1:19" s="263" customFormat="1" x14ac:dyDescent="0.25">
      <c r="A1384" s="254" t="s">
        <v>3036</v>
      </c>
      <c r="B1384" s="255"/>
      <c r="C1384" s="256" t="s">
        <v>1194</v>
      </c>
      <c r="D1384" s="257">
        <v>55.550826000000001</v>
      </c>
      <c r="E1384" s="257">
        <v>-4.6482729999999997</v>
      </c>
      <c r="F1384" s="459">
        <v>1</v>
      </c>
      <c r="G1384" s="459">
        <v>1</v>
      </c>
      <c r="H1384" s="258">
        <v>415.7</v>
      </c>
      <c r="I1384" s="259">
        <f>SUM(H1384/'Search &amp; Variables'!$E$30)</f>
        <v>9.2377777777777776</v>
      </c>
      <c r="J1384" s="259">
        <f t="shared" si="327"/>
        <v>18.475555555555555</v>
      </c>
      <c r="K1384" s="259">
        <f t="shared" si="328"/>
        <v>2.0528395061728393</v>
      </c>
      <c r="L1384" s="226">
        <f t="shared" si="329"/>
        <v>120</v>
      </c>
      <c r="M1384" s="257"/>
      <c r="N1384" s="226">
        <f>SUM(H1384*'Outside M25 '!$J$30+'Outside M25 '!$J$34+'Postcodes tariff'!L1384)</f>
        <v>802.40853836096858</v>
      </c>
      <c r="O1384" s="226">
        <f>SUM(H1384*'Outside M25 '!$K$30+'Outside M25 '!$K$34+'Postcodes tariff'!L1384)</f>
        <v>874.96091051775875</v>
      </c>
      <c r="P1384" s="226">
        <f>SUM(H1384*'Outside M25 '!$L$30+'Outside M25 '!$L$34+'Postcodes tariff'!L1384)</f>
        <v>954.87602108269721</v>
      </c>
      <c r="Q1384" s="261">
        <f>SUM(H1384*'Outside M25 '!$M$30+'Outside M25 '!$M$34+'Postcodes tariff'!L1384)</f>
        <v>1028.6998177943021</v>
      </c>
      <c r="R1384" s="336"/>
      <c r="S1384" s="336"/>
    </row>
    <row r="1385" spans="1:19" s="263" customFormat="1" x14ac:dyDescent="0.25">
      <c r="A1385" s="254" t="s">
        <v>3036</v>
      </c>
      <c r="B1385" s="255"/>
      <c r="C1385" s="256" t="s">
        <v>1195</v>
      </c>
      <c r="D1385" s="257">
        <v>55.612651</v>
      </c>
      <c r="E1385" s="257">
        <v>-4.6236170000000003</v>
      </c>
      <c r="F1385" s="459">
        <v>1</v>
      </c>
      <c r="G1385" s="459">
        <v>1</v>
      </c>
      <c r="H1385" s="258">
        <v>412.3</v>
      </c>
      <c r="I1385" s="259">
        <f>SUM(H1385/'Search &amp; Variables'!$E$30)</f>
        <v>9.1622222222222227</v>
      </c>
      <c r="J1385" s="259">
        <f t="shared" ref="J1385:J1401" si="330">SUM(I1385*2)</f>
        <v>18.324444444444445</v>
      </c>
      <c r="K1385" s="259">
        <f t="shared" ref="K1385:K1401" si="331">SUM(J1385/9)</f>
        <v>2.0360493827160493</v>
      </c>
      <c r="L1385" s="226">
        <f t="shared" ref="L1385:L1401" si="332">IF(J1385 &gt; 14,120,0)</f>
        <v>120</v>
      </c>
      <c r="M1385" s="257"/>
      <c r="N1385" s="226">
        <f>SUM(H1385*'Outside M25 '!$J$30+'Outside M25 '!$J$34+'Postcodes tariff'!L1385)</f>
        <v>797.06742572877488</v>
      </c>
      <c r="O1385" s="226">
        <f>SUM(H1385*'Outside M25 '!$K$30+'Outside M25 '!$K$34+'Postcodes tariff'!L1385)</f>
        <v>869.04143129420709</v>
      </c>
      <c r="P1385" s="226">
        <f>SUM(H1385*'Outside M25 '!$L$30+'Outside M25 '!$L$34+'Postcodes tariff'!L1385)</f>
        <v>948.32413401815779</v>
      </c>
      <c r="Q1385" s="261">
        <f>SUM(H1385*'Outside M25 '!$M$30+'Outside M25 '!$M$34+'Postcodes tariff'!L1385)</f>
        <v>1021.5566127954418</v>
      </c>
      <c r="R1385" s="336"/>
      <c r="S1385" s="336"/>
    </row>
    <row r="1386" spans="1:19" s="263" customFormat="1" x14ac:dyDescent="0.25">
      <c r="A1386" s="254" t="s">
        <v>3036</v>
      </c>
      <c r="B1386" s="255"/>
      <c r="C1386" s="256" t="s">
        <v>1196</v>
      </c>
      <c r="D1386" s="257">
        <v>55.619641000000001</v>
      </c>
      <c r="E1386" s="257">
        <v>-4.6682360000000003</v>
      </c>
      <c r="F1386" s="459">
        <v>1</v>
      </c>
      <c r="G1386" s="459">
        <v>1</v>
      </c>
      <c r="H1386" s="258">
        <v>414.3</v>
      </c>
      <c r="I1386" s="259">
        <f>SUM(H1386/'Search &amp; Variables'!$E$30)</f>
        <v>9.206666666666667</v>
      </c>
      <c r="J1386" s="259">
        <f t="shared" si="330"/>
        <v>18.413333333333334</v>
      </c>
      <c r="K1386" s="259">
        <f t="shared" si="331"/>
        <v>2.0459259259259261</v>
      </c>
      <c r="L1386" s="226">
        <f t="shared" si="332"/>
        <v>120</v>
      </c>
      <c r="M1386" s="257"/>
      <c r="N1386" s="226">
        <f>SUM(H1386*'Outside M25 '!$J$30+'Outside M25 '!$J$34+'Postcodes tariff'!L1386)</f>
        <v>800.2092566888889</v>
      </c>
      <c r="O1386" s="226">
        <f>SUM(H1386*'Outside M25 '!$K$30+'Outside M25 '!$K$34+'Postcodes tariff'!L1386)</f>
        <v>872.5234778962963</v>
      </c>
      <c r="P1386" s="226">
        <f>SUM(H1386*'Outside M25 '!$L$30+'Outside M25 '!$L$34+'Postcodes tariff'!L1386)</f>
        <v>952.17818523259268</v>
      </c>
      <c r="Q1386" s="261">
        <f>SUM(H1386*'Outside M25 '!$M$30+'Outside M25 '!$M$34+'Postcodes tariff'!L1386)</f>
        <v>1025.7584980888892</v>
      </c>
      <c r="R1386" s="336"/>
      <c r="S1386" s="336"/>
    </row>
    <row r="1387" spans="1:19" s="263" customFormat="1" x14ac:dyDescent="0.25">
      <c r="A1387" s="254" t="s">
        <v>3036</v>
      </c>
      <c r="B1387" s="255"/>
      <c r="C1387" s="256" t="s">
        <v>1197</v>
      </c>
      <c r="D1387" s="257">
        <v>55.671278000000001</v>
      </c>
      <c r="E1387" s="257">
        <v>-4.6633190000000004</v>
      </c>
      <c r="F1387" s="459">
        <v>1</v>
      </c>
      <c r="G1387" s="459">
        <v>1</v>
      </c>
      <c r="H1387" s="258">
        <v>424.2</v>
      </c>
      <c r="I1387" s="259">
        <f>SUM(H1387/'Search &amp; Variables'!$E$30)</f>
        <v>9.4266666666666659</v>
      </c>
      <c r="J1387" s="259">
        <f t="shared" si="330"/>
        <v>18.853333333333332</v>
      </c>
      <c r="K1387" s="259">
        <f t="shared" si="331"/>
        <v>2.0948148148148147</v>
      </c>
      <c r="L1387" s="226">
        <f t="shared" si="332"/>
        <v>120</v>
      </c>
      <c r="M1387" s="257"/>
      <c r="N1387" s="226">
        <f>SUM(H1387*'Outside M25 '!$J$30+'Outside M25 '!$J$34+'Postcodes tariff'!L1387)</f>
        <v>815.76131994145294</v>
      </c>
      <c r="O1387" s="226">
        <f>SUM(H1387*'Outside M25 '!$K$30+'Outside M25 '!$K$34+'Postcodes tariff'!L1387)</f>
        <v>889.75960857663813</v>
      </c>
      <c r="P1387" s="226">
        <f>SUM(H1387*'Outside M25 '!$L$30+'Outside M25 '!$L$34+'Postcodes tariff'!L1387)</f>
        <v>971.25573874404563</v>
      </c>
      <c r="Q1387" s="261">
        <f>SUM(H1387*'Outside M25 '!$M$30+'Outside M25 '!$M$34+'Postcodes tariff'!L1387)</f>
        <v>1046.5578302914532</v>
      </c>
      <c r="R1387" s="336"/>
      <c r="S1387" s="336"/>
    </row>
    <row r="1388" spans="1:19" s="263" customFormat="1" x14ac:dyDescent="0.25">
      <c r="A1388" s="254" t="s">
        <v>3036</v>
      </c>
      <c r="B1388" s="255"/>
      <c r="C1388" s="256" t="s">
        <v>1198</v>
      </c>
      <c r="D1388" s="257">
        <v>55.74</v>
      </c>
      <c r="E1388" s="257">
        <v>-4.6710000000000003</v>
      </c>
      <c r="F1388" s="459">
        <v>1</v>
      </c>
      <c r="G1388" s="459">
        <v>1</v>
      </c>
      <c r="H1388" s="258">
        <v>423</v>
      </c>
      <c r="I1388" s="259">
        <f>SUM(H1388/'Search &amp; Variables'!$E$30)</f>
        <v>9.4</v>
      </c>
      <c r="J1388" s="259">
        <f t="shared" si="330"/>
        <v>18.8</v>
      </c>
      <c r="K1388" s="259">
        <f t="shared" si="331"/>
        <v>2.088888888888889</v>
      </c>
      <c r="L1388" s="226">
        <f t="shared" si="332"/>
        <v>120</v>
      </c>
      <c r="M1388" s="257"/>
      <c r="N1388" s="226">
        <f>SUM(H1388*'Outside M25 '!$J$30+'Outside M25 '!$J$34+'Postcodes tariff'!L1388)</f>
        <v>813.87622136538459</v>
      </c>
      <c r="O1388" s="226">
        <f>SUM(H1388*'Outside M25 '!$K$30+'Outside M25 '!$K$34+'Postcodes tariff'!L1388)</f>
        <v>887.6703806153846</v>
      </c>
      <c r="P1388" s="226">
        <f>SUM(H1388*'Outside M25 '!$L$30+'Outside M25 '!$L$34+'Postcodes tariff'!L1388)</f>
        <v>968.94330801538479</v>
      </c>
      <c r="Q1388" s="261">
        <f>SUM(H1388*'Outside M25 '!$M$30+'Outside M25 '!$M$34+'Postcodes tariff'!L1388)</f>
        <v>1044.0366991153846</v>
      </c>
      <c r="R1388" s="336"/>
      <c r="S1388" s="336"/>
    </row>
    <row r="1389" spans="1:19" s="263" customFormat="1" x14ac:dyDescent="0.25">
      <c r="A1389" s="254" t="s">
        <v>3036</v>
      </c>
      <c r="B1389" s="255"/>
      <c r="C1389" s="256" t="s">
        <v>1199</v>
      </c>
      <c r="D1389" s="257">
        <v>55.737551000000003</v>
      </c>
      <c r="E1389" s="257">
        <v>-4.6023230000000002</v>
      </c>
      <c r="F1389" s="459">
        <v>1</v>
      </c>
      <c r="G1389" s="459">
        <v>1</v>
      </c>
      <c r="H1389" s="258">
        <v>422.3</v>
      </c>
      <c r="I1389" s="259">
        <f>SUM(H1389/'Search &amp; Variables'!$E$30)</f>
        <v>9.3844444444444441</v>
      </c>
      <c r="J1389" s="259">
        <f t="shared" si="330"/>
        <v>18.768888888888888</v>
      </c>
      <c r="K1389" s="259">
        <f t="shared" si="331"/>
        <v>2.0854320987654322</v>
      </c>
      <c r="L1389" s="226">
        <f t="shared" si="332"/>
        <v>120</v>
      </c>
      <c r="M1389" s="257"/>
      <c r="N1389" s="226">
        <f>SUM(H1389*'Outside M25 '!$J$30+'Outside M25 '!$J$34+'Postcodes tariff'!L1389)</f>
        <v>812.77658052934476</v>
      </c>
      <c r="O1389" s="226">
        <f>SUM(H1389*'Outside M25 '!$K$30+'Outside M25 '!$K$34+'Postcodes tariff'!L1389)</f>
        <v>886.45166430465338</v>
      </c>
      <c r="P1389" s="226">
        <f>SUM(H1389*'Outside M25 '!$L$30+'Outside M25 '!$L$34+'Postcodes tariff'!L1389)</f>
        <v>967.59439009033258</v>
      </c>
      <c r="Q1389" s="261">
        <f>SUM(H1389*'Outside M25 '!$M$30+'Outside M25 '!$M$34+'Postcodes tariff'!L1389)</f>
        <v>1042.5660392626783</v>
      </c>
      <c r="R1389" s="336"/>
      <c r="S1389" s="336"/>
    </row>
    <row r="1390" spans="1:19" s="263" customFormat="1" x14ac:dyDescent="0.25">
      <c r="A1390" s="254" t="s">
        <v>3036</v>
      </c>
      <c r="B1390" s="255"/>
      <c r="C1390" s="256" t="s">
        <v>1200</v>
      </c>
      <c r="D1390" s="257">
        <v>55.606999999999999</v>
      </c>
      <c r="E1390" s="257">
        <v>-4.33</v>
      </c>
      <c r="F1390" s="459">
        <v>1</v>
      </c>
      <c r="G1390" s="459">
        <v>1</v>
      </c>
      <c r="H1390" s="258">
        <v>396</v>
      </c>
      <c r="I1390" s="259">
        <f>SUM(H1390/'Search &amp; Variables'!$E$30)</f>
        <v>8.8000000000000007</v>
      </c>
      <c r="J1390" s="259">
        <f t="shared" si="330"/>
        <v>17.600000000000001</v>
      </c>
      <c r="K1390" s="259">
        <f t="shared" si="331"/>
        <v>1.9555555555555557</v>
      </c>
      <c r="L1390" s="226">
        <f t="shared" si="332"/>
        <v>120</v>
      </c>
      <c r="M1390" s="257"/>
      <c r="N1390" s="226">
        <f>SUM(H1390*'Outside M25 '!$J$30+'Outside M25 '!$J$34+'Postcodes tariff'!L1390)</f>
        <v>771.46150340384611</v>
      </c>
      <c r="O1390" s="226">
        <f>SUM(H1390*'Outside M25 '!$K$30+'Outside M25 '!$K$34+'Postcodes tariff'!L1390)</f>
        <v>840.66275148717943</v>
      </c>
      <c r="P1390" s="226">
        <f>SUM(H1390*'Outside M25 '!$L$30+'Outside M25 '!$L$34+'Postcodes tariff'!L1390)</f>
        <v>916.91361662051293</v>
      </c>
      <c r="Q1390" s="261">
        <f>SUM(H1390*'Outside M25 '!$M$30+'Outside M25 '!$M$34+'Postcodes tariff'!L1390)</f>
        <v>987.31124765384629</v>
      </c>
      <c r="R1390" s="336"/>
      <c r="S1390" s="336"/>
    </row>
    <row r="1391" spans="1:19" s="263" customFormat="1" x14ac:dyDescent="0.25">
      <c r="A1391" s="254" t="s">
        <v>3036</v>
      </c>
      <c r="B1391" s="255"/>
      <c r="C1391" s="256" t="s">
        <v>1201</v>
      </c>
      <c r="D1391" s="257">
        <v>55.615496999999998</v>
      </c>
      <c r="E1391" s="257">
        <v>-4.3479070000000002</v>
      </c>
      <c r="F1391" s="459">
        <v>1</v>
      </c>
      <c r="G1391" s="459">
        <v>1</v>
      </c>
      <c r="H1391" s="258">
        <v>393.8</v>
      </c>
      <c r="I1391" s="259">
        <f>SUM(H1391/'Search &amp; Variables'!$E$30)</f>
        <v>8.7511111111111113</v>
      </c>
      <c r="J1391" s="259">
        <f t="shared" si="330"/>
        <v>17.502222222222223</v>
      </c>
      <c r="K1391" s="259">
        <f t="shared" si="331"/>
        <v>1.9446913580246914</v>
      </c>
      <c r="L1391" s="226">
        <f t="shared" si="332"/>
        <v>120</v>
      </c>
      <c r="M1391" s="257"/>
      <c r="N1391" s="226">
        <f>SUM(H1391*'Outside M25 '!$J$30+'Outside M25 '!$J$34+'Postcodes tariff'!L1391)</f>
        <v>768.00548934772075</v>
      </c>
      <c r="O1391" s="226">
        <f>SUM(H1391*'Outside M25 '!$K$30+'Outside M25 '!$K$34+'Postcodes tariff'!L1391)</f>
        <v>836.8325002248813</v>
      </c>
      <c r="P1391" s="226">
        <f>SUM(H1391*'Outside M25 '!$L$30+'Outside M25 '!$L$34+'Postcodes tariff'!L1391)</f>
        <v>912.67416028463447</v>
      </c>
      <c r="Q1391" s="261">
        <f>SUM(H1391*'Outside M25 '!$M$30+'Outside M25 '!$M$34+'Postcodes tariff'!L1391)</f>
        <v>982.68917383105429</v>
      </c>
      <c r="R1391" s="336"/>
      <c r="S1391" s="336"/>
    </row>
    <row r="1392" spans="1:19" s="263" customFormat="1" x14ac:dyDescent="0.25">
      <c r="A1392" s="254" t="s">
        <v>3036</v>
      </c>
      <c r="B1392" s="255"/>
      <c r="C1392" s="256" t="s">
        <v>1202</v>
      </c>
      <c r="D1392" s="257">
        <v>55.451000000000001</v>
      </c>
      <c r="E1392" s="257">
        <v>-4.2389999999999999</v>
      </c>
      <c r="F1392" s="459">
        <v>1</v>
      </c>
      <c r="G1392" s="459">
        <v>1</v>
      </c>
      <c r="H1392" s="258">
        <v>383.6</v>
      </c>
      <c r="I1392" s="259">
        <f>SUM(H1392/'Search &amp; Variables'!$E$30)</f>
        <v>8.5244444444444447</v>
      </c>
      <c r="J1392" s="259">
        <f t="shared" si="330"/>
        <v>17.048888888888889</v>
      </c>
      <c r="K1392" s="259">
        <f t="shared" si="331"/>
        <v>1.894320987654321</v>
      </c>
      <c r="L1392" s="226">
        <f t="shared" si="332"/>
        <v>120</v>
      </c>
      <c r="M1392" s="257"/>
      <c r="N1392" s="226">
        <f>SUM(H1392*'Outside M25 '!$J$30+'Outside M25 '!$J$34+'Postcodes tariff'!L1392)</f>
        <v>751.98215145113954</v>
      </c>
      <c r="O1392" s="226">
        <f>SUM(H1392*'Outside M25 '!$K$30+'Outside M25 '!$K$34+'Postcodes tariff'!L1392)</f>
        <v>819.07406255422609</v>
      </c>
      <c r="P1392" s="226">
        <f>SUM(H1392*'Outside M25 '!$L$30+'Outside M25 '!$L$34+'Postcodes tariff'!L1392)</f>
        <v>893.01849909101634</v>
      </c>
      <c r="Q1392" s="261">
        <f>SUM(H1392*'Outside M25 '!$M$30+'Outside M25 '!$M$34+'Postcodes tariff'!L1392)</f>
        <v>961.25955883447307</v>
      </c>
      <c r="R1392" s="336"/>
      <c r="S1392" s="336"/>
    </row>
    <row r="1393" spans="1:19" s="263" customFormat="1" x14ac:dyDescent="0.25">
      <c r="A1393" s="254" t="s">
        <v>3036</v>
      </c>
      <c r="B1393" s="255"/>
      <c r="C1393" s="256" t="s">
        <v>1203</v>
      </c>
      <c r="D1393" s="257">
        <v>55.345999999999997</v>
      </c>
      <c r="E1393" s="257">
        <v>-4.6669999999999998</v>
      </c>
      <c r="F1393" s="459">
        <v>1</v>
      </c>
      <c r="G1393" s="459">
        <v>1</v>
      </c>
      <c r="H1393" s="258">
        <v>393.2</v>
      </c>
      <c r="I1393" s="259">
        <f>SUM(H1393/'Search &amp; Variables'!$E$30)</f>
        <v>8.7377777777777776</v>
      </c>
      <c r="J1393" s="259">
        <f t="shared" si="330"/>
        <v>17.475555555555555</v>
      </c>
      <c r="K1393" s="259">
        <f t="shared" si="331"/>
        <v>1.9417283950617283</v>
      </c>
      <c r="L1393" s="226">
        <f t="shared" si="332"/>
        <v>120</v>
      </c>
      <c r="M1393" s="257"/>
      <c r="N1393" s="226">
        <f>SUM(H1393*'Outside M25 '!$J$30+'Outside M25 '!$J$34+'Postcodes tariff'!L1393)</f>
        <v>767.06294005968653</v>
      </c>
      <c r="O1393" s="226">
        <f>SUM(H1393*'Outside M25 '!$K$30+'Outside M25 '!$K$34+'Postcodes tariff'!L1393)</f>
        <v>835.78788624425454</v>
      </c>
      <c r="P1393" s="226">
        <f>SUM(H1393*'Outside M25 '!$L$30+'Outside M25 '!$L$34+'Postcodes tariff'!L1393)</f>
        <v>911.51794492030399</v>
      </c>
      <c r="Q1393" s="261">
        <f>SUM(H1393*'Outside M25 '!$M$30+'Outside M25 '!$M$34+'Postcodes tariff'!L1393)</f>
        <v>981.42860824302011</v>
      </c>
      <c r="R1393" s="336"/>
      <c r="S1393" s="336"/>
    </row>
    <row r="1394" spans="1:19" s="263" customFormat="1" x14ac:dyDescent="0.25">
      <c r="A1394" s="254" t="s">
        <v>3036</v>
      </c>
      <c r="B1394" s="255"/>
      <c r="C1394" s="256" t="s">
        <v>1204</v>
      </c>
      <c r="D1394" s="257">
        <v>55.591135000000001</v>
      </c>
      <c r="E1394" s="257">
        <v>-4.5578589999999997</v>
      </c>
      <c r="F1394" s="459">
        <v>1</v>
      </c>
      <c r="G1394" s="459">
        <v>1</v>
      </c>
      <c r="H1394" s="258">
        <v>410.6</v>
      </c>
      <c r="I1394" s="259">
        <f>SUM(H1394/'Search &amp; Variables'!$E$30)</f>
        <v>9.1244444444444444</v>
      </c>
      <c r="J1394" s="259">
        <f t="shared" si="330"/>
        <v>18.248888888888889</v>
      </c>
      <c r="K1394" s="259">
        <f t="shared" si="331"/>
        <v>2.0276543209876543</v>
      </c>
      <c r="L1394" s="226">
        <f t="shared" si="332"/>
        <v>120</v>
      </c>
      <c r="M1394" s="257"/>
      <c r="N1394" s="226">
        <f>SUM(H1394*'Outside M25 '!$J$30+'Outside M25 '!$J$34+'Postcodes tariff'!L1394)</f>
        <v>794.39686941267803</v>
      </c>
      <c r="O1394" s="226">
        <f>SUM(H1394*'Outside M25 '!$K$30+'Outside M25 '!$K$34+'Postcodes tariff'!L1394)</f>
        <v>866.08169168243114</v>
      </c>
      <c r="P1394" s="226">
        <f>SUM(H1394*'Outside M25 '!$L$30+'Outside M25 '!$L$34+'Postcodes tariff'!L1394)</f>
        <v>945.04819048588809</v>
      </c>
      <c r="Q1394" s="261">
        <f>SUM(H1394*'Outside M25 '!$M$30+'Outside M25 '!$M$34+'Postcodes tariff'!L1394)</f>
        <v>1017.9850102960115</v>
      </c>
      <c r="R1394" s="336"/>
      <c r="S1394" s="336"/>
    </row>
    <row r="1395" spans="1:19" s="263" customFormat="1" x14ac:dyDescent="0.25">
      <c r="A1395" s="254" t="s">
        <v>3036</v>
      </c>
      <c r="B1395" s="255"/>
      <c r="C1395" s="256" t="s">
        <v>1205</v>
      </c>
      <c r="D1395" s="257">
        <v>55.640900999999999</v>
      </c>
      <c r="E1395" s="257">
        <v>-4.7530669999999997</v>
      </c>
      <c r="F1395" s="459">
        <v>1</v>
      </c>
      <c r="G1395" s="459">
        <v>1</v>
      </c>
      <c r="H1395" s="258">
        <v>418.6</v>
      </c>
      <c r="I1395" s="259">
        <f>SUM(H1395/'Search &amp; Variables'!$E$30)</f>
        <v>9.3022222222222233</v>
      </c>
      <c r="J1395" s="259">
        <f t="shared" si="330"/>
        <v>18.604444444444447</v>
      </c>
      <c r="K1395" s="259">
        <f t="shared" si="331"/>
        <v>2.0671604938271608</v>
      </c>
      <c r="L1395" s="226">
        <f t="shared" si="332"/>
        <v>120</v>
      </c>
      <c r="M1395" s="257"/>
      <c r="N1395" s="226">
        <f>SUM(H1395*'Outside M25 '!$J$30+'Outside M25 '!$J$34+'Postcodes tariff'!L1395)</f>
        <v>806.96419325313389</v>
      </c>
      <c r="O1395" s="226">
        <f>SUM(H1395*'Outside M25 '!$K$30+'Outside M25 '!$K$34+'Postcodes tariff'!L1395)</f>
        <v>880.00987809078822</v>
      </c>
      <c r="P1395" s="226">
        <f>SUM(H1395*'Outside M25 '!$L$30+'Outside M25 '!$L$34+'Postcodes tariff'!L1395)</f>
        <v>960.46439534362787</v>
      </c>
      <c r="Q1395" s="261">
        <f>SUM(H1395*'Outside M25 '!$M$30+'Outside M25 '!$M$34+'Postcodes tariff'!L1395)</f>
        <v>1034.7925514698009</v>
      </c>
      <c r="R1395" s="336"/>
      <c r="S1395" s="336"/>
    </row>
    <row r="1396" spans="1:19" s="263" customFormat="1" x14ac:dyDescent="0.25">
      <c r="A1396" s="254" t="s">
        <v>3036</v>
      </c>
      <c r="B1396" s="255"/>
      <c r="C1396" s="256" t="s">
        <v>1206</v>
      </c>
      <c r="D1396" s="257">
        <v>55.657470000000004</v>
      </c>
      <c r="E1396" s="257">
        <v>-4.7700529999999999</v>
      </c>
      <c r="F1396" s="459">
        <v>1</v>
      </c>
      <c r="G1396" s="459">
        <v>1</v>
      </c>
      <c r="H1396" s="258">
        <v>419.9</v>
      </c>
      <c r="I1396" s="259">
        <f>SUM(H1396/'Search &amp; Variables'!$E$30)</f>
        <v>9.3311111111111114</v>
      </c>
      <c r="J1396" s="259">
        <f t="shared" si="330"/>
        <v>18.662222222222223</v>
      </c>
      <c r="K1396" s="259">
        <f t="shared" si="331"/>
        <v>2.0735802469135804</v>
      </c>
      <c r="L1396" s="226">
        <f t="shared" si="332"/>
        <v>120</v>
      </c>
      <c r="M1396" s="257"/>
      <c r="N1396" s="226">
        <f>SUM(H1396*'Outside M25 '!$J$30+'Outside M25 '!$J$34+'Postcodes tariff'!L1396)</f>
        <v>809.00638337720795</v>
      </c>
      <c r="O1396" s="226">
        <f>SUM(H1396*'Outside M25 '!$K$30+'Outside M25 '!$K$34+'Postcodes tariff'!L1396)</f>
        <v>882.27320838214621</v>
      </c>
      <c r="P1396" s="226">
        <f>SUM(H1396*'Outside M25 '!$L$30+'Outside M25 '!$L$34+'Postcodes tariff'!L1396)</f>
        <v>962.96952863301055</v>
      </c>
      <c r="Q1396" s="261">
        <f>SUM(H1396*'Outside M25 '!$M$30+'Outside M25 '!$M$34+'Postcodes tariff'!L1396)</f>
        <v>1037.5237769105415</v>
      </c>
      <c r="R1396" s="336"/>
      <c r="S1396" s="336"/>
    </row>
    <row r="1397" spans="1:19" s="263" customFormat="1" x14ac:dyDescent="0.25">
      <c r="A1397" s="254" t="s">
        <v>3036</v>
      </c>
      <c r="B1397" s="255"/>
      <c r="C1397" s="256" t="s">
        <v>1207</v>
      </c>
      <c r="D1397" s="257">
        <v>55.659911999999998</v>
      </c>
      <c r="E1397" s="257">
        <v>-4.8114730000000003</v>
      </c>
      <c r="F1397" s="459">
        <v>1</v>
      </c>
      <c r="G1397" s="459">
        <v>1</v>
      </c>
      <c r="H1397" s="258">
        <v>421.4</v>
      </c>
      <c r="I1397" s="259">
        <f>SUM(H1397/'Search &amp; Variables'!$E$30)</f>
        <v>9.3644444444444446</v>
      </c>
      <c r="J1397" s="259">
        <f t="shared" si="330"/>
        <v>18.728888888888889</v>
      </c>
      <c r="K1397" s="259">
        <f t="shared" si="331"/>
        <v>2.0809876543209875</v>
      </c>
      <c r="L1397" s="226">
        <f t="shared" si="332"/>
        <v>120</v>
      </c>
      <c r="M1397" s="257"/>
      <c r="N1397" s="226">
        <f>SUM(H1397*'Outside M25 '!$J$30+'Outside M25 '!$J$34+'Postcodes tariff'!L1397)</f>
        <v>811.36275659729336</v>
      </c>
      <c r="O1397" s="226">
        <f>SUM(H1397*'Outside M25 '!$K$30+'Outside M25 '!$K$34+'Postcodes tariff'!L1397)</f>
        <v>884.88474333371312</v>
      </c>
      <c r="P1397" s="226">
        <f>SUM(H1397*'Outside M25 '!$L$30+'Outside M25 '!$L$34+'Postcodes tariff'!L1397)</f>
        <v>965.86006704383669</v>
      </c>
      <c r="Q1397" s="261">
        <f>SUM(H1397*'Outside M25 '!$M$30+'Outside M25 '!$M$34+'Postcodes tariff'!L1397)</f>
        <v>1040.6751908806268</v>
      </c>
      <c r="R1397" s="336"/>
      <c r="S1397" s="336"/>
    </row>
    <row r="1398" spans="1:19" s="263" customFormat="1" x14ac:dyDescent="0.25">
      <c r="A1398" s="254" t="s">
        <v>3036</v>
      </c>
      <c r="B1398" s="255"/>
      <c r="C1398" s="256" t="s">
        <v>1208</v>
      </c>
      <c r="D1398" s="257">
        <v>55.682578999999997</v>
      </c>
      <c r="E1398" s="257">
        <v>-4.8462719999999999</v>
      </c>
      <c r="F1398" s="459">
        <v>1</v>
      </c>
      <c r="G1398" s="459">
        <v>1</v>
      </c>
      <c r="H1398" s="258">
        <v>427.2</v>
      </c>
      <c r="I1398" s="259">
        <f>SUM(H1398/'Search &amp; Variables'!$E$30)</f>
        <v>9.4933333333333323</v>
      </c>
      <c r="J1398" s="259">
        <f t="shared" si="330"/>
        <v>18.986666666666665</v>
      </c>
      <c r="K1398" s="259">
        <f t="shared" si="331"/>
        <v>2.1096296296296293</v>
      </c>
      <c r="L1398" s="226">
        <f t="shared" si="332"/>
        <v>120</v>
      </c>
      <c r="M1398" s="257"/>
      <c r="N1398" s="226">
        <f>SUM(H1398*'Outside M25 '!$J$30+'Outside M25 '!$J$34+'Postcodes tariff'!L1398)</f>
        <v>820.47406638162386</v>
      </c>
      <c r="O1398" s="226">
        <f>SUM(H1398*'Outside M25 '!$K$30+'Outside M25 '!$K$34+'Postcodes tariff'!L1398)</f>
        <v>894.98267847977206</v>
      </c>
      <c r="P1398" s="226">
        <f>SUM(H1398*'Outside M25 '!$L$30+'Outside M25 '!$L$34+'Postcodes tariff'!L1398)</f>
        <v>977.03681556569813</v>
      </c>
      <c r="Q1398" s="261">
        <f>SUM(H1398*'Outside M25 '!$M$30+'Outside M25 '!$M$34+'Postcodes tariff'!L1398)</f>
        <v>1052.860658231624</v>
      </c>
      <c r="R1398" s="336"/>
      <c r="S1398" s="336"/>
    </row>
    <row r="1399" spans="1:19" s="263" customFormat="1" x14ac:dyDescent="0.25">
      <c r="A1399" s="254" t="s">
        <v>3036</v>
      </c>
      <c r="B1399" s="255"/>
      <c r="C1399" s="256" t="s">
        <v>1209</v>
      </c>
      <c r="D1399" s="257">
        <v>55.71</v>
      </c>
      <c r="E1399" s="257">
        <v>-4.7149999999999999</v>
      </c>
      <c r="F1399" s="459">
        <v>1</v>
      </c>
      <c r="G1399" s="459">
        <v>1</v>
      </c>
      <c r="H1399" s="258">
        <v>427.6</v>
      </c>
      <c r="I1399" s="259">
        <f>SUM(H1399/'Search &amp; Variables'!$E$30)</f>
        <v>9.5022222222222226</v>
      </c>
      <c r="J1399" s="259">
        <f t="shared" si="330"/>
        <v>19.004444444444445</v>
      </c>
      <c r="K1399" s="259">
        <f t="shared" si="331"/>
        <v>2.1116049382716051</v>
      </c>
      <c r="L1399" s="226">
        <f t="shared" si="332"/>
        <v>120</v>
      </c>
      <c r="M1399" s="257"/>
      <c r="N1399" s="226">
        <f>SUM(H1399*'Outside M25 '!$J$30+'Outside M25 '!$J$34+'Postcodes tariff'!L1399)</f>
        <v>821.10243257364675</v>
      </c>
      <c r="O1399" s="226">
        <f>SUM(H1399*'Outside M25 '!$K$30+'Outside M25 '!$K$34+'Postcodes tariff'!L1399)</f>
        <v>895.67908780019002</v>
      </c>
      <c r="P1399" s="226">
        <f>SUM(H1399*'Outside M25 '!$L$30+'Outside M25 '!$L$34+'Postcodes tariff'!L1399)</f>
        <v>977.80762580858516</v>
      </c>
      <c r="Q1399" s="261">
        <f>SUM(H1399*'Outside M25 '!$M$30+'Outside M25 '!$M$34+'Postcodes tariff'!L1399)</f>
        <v>1053.7010352903135</v>
      </c>
      <c r="R1399" s="336"/>
      <c r="S1399" s="336"/>
    </row>
    <row r="1400" spans="1:19" s="263" customFormat="1" x14ac:dyDescent="0.25">
      <c r="A1400" s="254" t="s">
        <v>3036</v>
      </c>
      <c r="B1400" s="255"/>
      <c r="C1400" s="256" t="s">
        <v>1210</v>
      </c>
      <c r="D1400" s="257">
        <v>55.753</v>
      </c>
      <c r="E1400" s="257">
        <v>-4.6879999999999997</v>
      </c>
      <c r="F1400" s="459">
        <v>1</v>
      </c>
      <c r="G1400" s="459">
        <v>1</v>
      </c>
      <c r="H1400" s="258">
        <v>423.2</v>
      </c>
      <c r="I1400" s="259">
        <f>SUM(H1400/'Search &amp; Variables'!$E$30)</f>
        <v>9.4044444444444437</v>
      </c>
      <c r="J1400" s="259">
        <f t="shared" si="330"/>
        <v>18.808888888888887</v>
      </c>
      <c r="K1400" s="259">
        <f t="shared" si="331"/>
        <v>2.0898765432098765</v>
      </c>
      <c r="L1400" s="226">
        <f t="shared" si="332"/>
        <v>120</v>
      </c>
      <c r="M1400" s="257"/>
      <c r="N1400" s="226">
        <f>SUM(H1400*'Outside M25 '!$J$30+'Outside M25 '!$J$34+'Postcodes tariff'!L1400)</f>
        <v>814.19040446139593</v>
      </c>
      <c r="O1400" s="226">
        <f>SUM(H1400*'Outside M25 '!$K$30+'Outside M25 '!$K$34+'Postcodes tariff'!L1400)</f>
        <v>888.01858527559352</v>
      </c>
      <c r="P1400" s="226">
        <f>SUM(H1400*'Outside M25 '!$L$30+'Outside M25 '!$L$34+'Postcodes tariff'!L1400)</f>
        <v>969.32871313682824</v>
      </c>
      <c r="Q1400" s="261">
        <f>SUM(H1400*'Outside M25 '!$M$30+'Outside M25 '!$M$34+'Postcodes tariff'!L1400)</f>
        <v>1044.4568876447295</v>
      </c>
      <c r="R1400" s="336"/>
      <c r="S1400" s="336"/>
    </row>
    <row r="1401" spans="1:19" s="263" customFormat="1" x14ac:dyDescent="0.25">
      <c r="A1401" s="254" t="s">
        <v>3036</v>
      </c>
      <c r="B1401" s="255"/>
      <c r="C1401" s="256" t="s">
        <v>1211</v>
      </c>
      <c r="D1401" s="257">
        <v>55.219000000000001</v>
      </c>
      <c r="E1401" s="257">
        <v>-4.8339999999999996</v>
      </c>
      <c r="F1401" s="459">
        <v>1</v>
      </c>
      <c r="G1401" s="459">
        <v>1</v>
      </c>
      <c r="H1401" s="258">
        <v>423.9</v>
      </c>
      <c r="I1401" s="259">
        <f>SUM(H1401/'Search &amp; Variables'!$E$30)</f>
        <v>9.42</v>
      </c>
      <c r="J1401" s="259">
        <f t="shared" si="330"/>
        <v>18.84</v>
      </c>
      <c r="K1401" s="259">
        <f t="shared" si="331"/>
        <v>2.0933333333333333</v>
      </c>
      <c r="L1401" s="226">
        <f t="shared" si="332"/>
        <v>120</v>
      </c>
      <c r="M1401" s="257"/>
      <c r="N1401" s="226">
        <f>SUM(H1401*'Outside M25 '!$J$30+'Outside M25 '!$J$34+'Postcodes tariff'!L1401)</f>
        <v>815.29004529743577</v>
      </c>
      <c r="O1401" s="226">
        <f>SUM(H1401*'Outside M25 '!$K$30+'Outside M25 '!$K$34+'Postcodes tariff'!L1401)</f>
        <v>889.23730158632475</v>
      </c>
      <c r="P1401" s="226">
        <f>SUM(H1401*'Outside M25 '!$L$30+'Outside M25 '!$L$34+'Postcodes tariff'!L1401)</f>
        <v>970.67763106188045</v>
      </c>
      <c r="Q1401" s="261">
        <f>SUM(H1401*'Outside M25 '!$M$30+'Outside M25 '!$M$34+'Postcodes tariff'!L1401)</f>
        <v>1045.9275474974361</v>
      </c>
      <c r="R1401" s="336"/>
      <c r="S1401" s="336"/>
    </row>
    <row r="1402" spans="1:19" s="263" customFormat="1" x14ac:dyDescent="0.25">
      <c r="A1402" s="304" t="s">
        <v>3045</v>
      </c>
      <c r="B1402" s="305"/>
      <c r="C1402" s="306" t="s">
        <v>1212</v>
      </c>
      <c r="D1402" s="306">
        <v>55.539000000000001</v>
      </c>
      <c r="E1402" s="306">
        <v>-5.1719999999999997</v>
      </c>
      <c r="F1402" s="467">
        <v>1</v>
      </c>
      <c r="G1402" s="467">
        <v>1</v>
      </c>
      <c r="H1402" s="307">
        <v>427.6</v>
      </c>
      <c r="I1402" s="308">
        <f>SUM(H1402/'Search &amp; Variables'!$E$30)</f>
        <v>9.5022222222222226</v>
      </c>
      <c r="J1402" s="308">
        <f t="shared" ref="J1402" si="333">SUM(I1402*2)</f>
        <v>19.004444444444445</v>
      </c>
      <c r="K1402" s="308">
        <f t="shared" ref="K1402" si="334">SUM(J1402/9)</f>
        <v>2.1116049382716051</v>
      </c>
      <c r="L1402" s="309">
        <f t="shared" ref="L1402" si="335">IF(J1402 &gt; 14,120,0)</f>
        <v>120</v>
      </c>
      <c r="M1402" s="306"/>
      <c r="N1402" s="309" t="s">
        <v>2911</v>
      </c>
      <c r="O1402" s="309" t="s">
        <v>2911</v>
      </c>
      <c r="P1402" s="309" t="s">
        <v>2911</v>
      </c>
      <c r="Q1402" s="310" t="s">
        <v>2911</v>
      </c>
      <c r="R1402" s="336"/>
      <c r="S1402" s="336"/>
    </row>
    <row r="1403" spans="1:19" s="263" customFormat="1" x14ac:dyDescent="0.25">
      <c r="A1403" s="304" t="s">
        <v>3045</v>
      </c>
      <c r="B1403" s="305"/>
      <c r="C1403" s="306" t="s">
        <v>1213</v>
      </c>
      <c r="D1403" s="306">
        <v>55.755000000000003</v>
      </c>
      <c r="E1403" s="306">
        <v>-4.9240000000000004</v>
      </c>
      <c r="F1403" s="467">
        <v>1</v>
      </c>
      <c r="G1403" s="467">
        <v>1</v>
      </c>
      <c r="H1403" s="307">
        <v>435</v>
      </c>
      <c r="I1403" s="308">
        <f>SUM(H1403/'Search &amp; Variables'!$E$30)</f>
        <v>9.6666666666666661</v>
      </c>
      <c r="J1403" s="308">
        <f t="shared" ref="J1403" si="336">SUM(I1403*2)</f>
        <v>19.333333333333332</v>
      </c>
      <c r="K1403" s="308">
        <f t="shared" ref="K1403" si="337">SUM(J1403/9)</f>
        <v>2.1481481481481479</v>
      </c>
      <c r="L1403" s="309">
        <f t="shared" ref="L1403" si="338">IF(J1403 &gt; 14,120,0)</f>
        <v>120</v>
      </c>
      <c r="M1403" s="306"/>
      <c r="N1403" s="309" t="s">
        <v>2911</v>
      </c>
      <c r="O1403" s="309" t="s">
        <v>2911</v>
      </c>
      <c r="P1403" s="309" t="s">
        <v>2911</v>
      </c>
      <c r="Q1403" s="310" t="s">
        <v>2911</v>
      </c>
      <c r="R1403" s="336"/>
      <c r="S1403" s="336"/>
    </row>
    <row r="1404" spans="1:19" s="263" customFormat="1" x14ac:dyDescent="0.25">
      <c r="A1404" s="254" t="s">
        <v>3036</v>
      </c>
      <c r="B1404" s="255"/>
      <c r="C1404" s="256" t="s">
        <v>1214</v>
      </c>
      <c r="D1404" s="257">
        <v>55.756999999999998</v>
      </c>
      <c r="E1404" s="257">
        <v>-4.8529999999999998</v>
      </c>
      <c r="F1404" s="459">
        <v>1</v>
      </c>
      <c r="G1404" s="459">
        <v>1</v>
      </c>
      <c r="H1404" s="258">
        <v>430</v>
      </c>
      <c r="I1404" s="259">
        <f>SUM(H1404/'Search &amp; Variables'!$E$30)</f>
        <v>9.5555555555555554</v>
      </c>
      <c r="J1404" s="259">
        <f t="shared" ref="J1404" si="339">SUM(I1404*2)</f>
        <v>19.111111111111111</v>
      </c>
      <c r="K1404" s="259">
        <f t="shared" ref="K1404" si="340">SUM(J1404/9)</f>
        <v>2.1234567901234569</v>
      </c>
      <c r="L1404" s="226">
        <f t="shared" ref="L1404" si="341">IF(J1404 &gt; 14,120,0)</f>
        <v>120</v>
      </c>
      <c r="M1404" s="257"/>
      <c r="N1404" s="226">
        <f>SUM(H1404*'Outside M25 '!$J$30+'Outside M25 '!$J$34+'Postcodes tariff'!L1404)</f>
        <v>824.87262972578344</v>
      </c>
      <c r="O1404" s="226">
        <f>SUM(H1404*'Outside M25 '!$K$30+'Outside M25 '!$K$34+'Postcodes tariff'!L1404)</f>
        <v>899.85754372269707</v>
      </c>
      <c r="P1404" s="226">
        <f>SUM(H1404*'Outside M25 '!$L$30+'Outside M25 '!$L$34+'Postcodes tariff'!L1404)</f>
        <v>982.43248726590707</v>
      </c>
      <c r="Q1404" s="261">
        <f>SUM(H1404*'Outside M25 '!$M$30+'Outside M25 '!$M$34+'Postcodes tariff'!L1404)</f>
        <v>1058.7432976424502</v>
      </c>
      <c r="R1404" s="336"/>
      <c r="S1404" s="336"/>
    </row>
    <row r="1405" spans="1:19" s="263" customFormat="1" x14ac:dyDescent="0.25">
      <c r="A1405" s="254" t="s">
        <v>3036</v>
      </c>
      <c r="B1405" s="255"/>
      <c r="C1405" s="256" t="s">
        <v>1215</v>
      </c>
      <c r="D1405" s="257">
        <v>55.675488000000001</v>
      </c>
      <c r="E1405" s="257">
        <v>-4.4858079999999996</v>
      </c>
      <c r="F1405" s="459">
        <v>1</v>
      </c>
      <c r="G1405" s="459">
        <v>1</v>
      </c>
      <c r="H1405" s="258">
        <v>419.9</v>
      </c>
      <c r="I1405" s="259">
        <f>SUM(H1405/'Search &amp; Variables'!$E$30)</f>
        <v>9.3311111111111114</v>
      </c>
      <c r="J1405" s="259">
        <f t="shared" ref="J1405:J1412" si="342">SUM(I1405*2)</f>
        <v>18.662222222222223</v>
      </c>
      <c r="K1405" s="259">
        <f t="shared" ref="K1405:K1412" si="343">SUM(J1405/9)</f>
        <v>2.0735802469135804</v>
      </c>
      <c r="L1405" s="226">
        <f t="shared" ref="L1405:L1412" si="344">IF(J1405 &gt; 14,120,0)</f>
        <v>120</v>
      </c>
      <c r="M1405" s="257"/>
      <c r="N1405" s="226">
        <f>SUM(H1405*'Outside M25 '!$J$30+'Outside M25 '!$J$34+'Postcodes tariff'!L1405)</f>
        <v>809.00638337720795</v>
      </c>
      <c r="O1405" s="226">
        <f>SUM(H1405*'Outside M25 '!$K$30+'Outside M25 '!$K$34+'Postcodes tariff'!L1405)</f>
        <v>882.27320838214621</v>
      </c>
      <c r="P1405" s="226">
        <f>SUM(H1405*'Outside M25 '!$L$30+'Outside M25 '!$L$34+'Postcodes tariff'!L1405)</f>
        <v>962.96952863301055</v>
      </c>
      <c r="Q1405" s="261">
        <f>SUM(H1405*'Outside M25 '!$M$30+'Outside M25 '!$M$34+'Postcodes tariff'!L1405)</f>
        <v>1037.5237769105415</v>
      </c>
      <c r="R1405" s="336"/>
      <c r="S1405" s="336"/>
    </row>
    <row r="1406" spans="1:19" s="263" customFormat="1" x14ac:dyDescent="0.25">
      <c r="A1406" s="254" t="s">
        <v>3036</v>
      </c>
      <c r="B1406" s="255"/>
      <c r="C1406" s="256" t="s">
        <v>1216</v>
      </c>
      <c r="D1406" s="257">
        <v>55.815750999999999</v>
      </c>
      <c r="E1406" s="257">
        <v>-4.8556920000000003</v>
      </c>
      <c r="F1406" s="459">
        <v>1</v>
      </c>
      <c r="G1406" s="459">
        <v>1</v>
      </c>
      <c r="H1406" s="258">
        <v>434.9</v>
      </c>
      <c r="I1406" s="259">
        <f>SUM(H1406/'Search &amp; Variables'!$E$30)</f>
        <v>9.6644444444444435</v>
      </c>
      <c r="J1406" s="259">
        <f t="shared" si="342"/>
        <v>19.328888888888887</v>
      </c>
      <c r="K1406" s="259">
        <f t="shared" si="343"/>
        <v>2.147654320987654</v>
      </c>
      <c r="L1406" s="226">
        <f t="shared" si="344"/>
        <v>120</v>
      </c>
      <c r="M1406" s="257"/>
      <c r="N1406" s="226">
        <f>SUM(H1406*'Outside M25 '!$J$30+'Outside M25 '!$J$34+'Postcodes tariff'!L1406)</f>
        <v>832.57011557806266</v>
      </c>
      <c r="O1406" s="226">
        <f>SUM(H1406*'Outside M25 '!$K$30+'Outside M25 '!$K$34+'Postcodes tariff'!L1406)</f>
        <v>908.38855789781576</v>
      </c>
      <c r="P1406" s="226">
        <f>SUM(H1406*'Outside M25 '!$L$30+'Outside M25 '!$L$34+'Postcodes tariff'!L1406)</f>
        <v>991.87491274127262</v>
      </c>
      <c r="Q1406" s="261">
        <f>SUM(H1406*'Outside M25 '!$M$30+'Outside M25 '!$M$34+'Postcodes tariff'!L1406)</f>
        <v>1069.0379166113962</v>
      </c>
      <c r="R1406" s="336"/>
      <c r="S1406" s="336"/>
    </row>
    <row r="1407" spans="1:19" s="263" customFormat="1" x14ac:dyDescent="0.25">
      <c r="A1407" s="254" t="s">
        <v>3036</v>
      </c>
      <c r="B1407" s="255"/>
      <c r="C1407" s="256" t="s">
        <v>1217</v>
      </c>
      <c r="D1407" s="257">
        <v>55.598999999999997</v>
      </c>
      <c r="E1407" s="257">
        <v>-4.3819999999999997</v>
      </c>
      <c r="F1407" s="459">
        <v>1</v>
      </c>
      <c r="G1407" s="459">
        <v>1</v>
      </c>
      <c r="H1407" s="258">
        <v>399.5</v>
      </c>
      <c r="I1407" s="259">
        <f>SUM(H1407/'Search &amp; Variables'!$E$30)</f>
        <v>8.8777777777777782</v>
      </c>
      <c r="J1407" s="259">
        <f t="shared" si="342"/>
        <v>17.755555555555556</v>
      </c>
      <c r="K1407" s="259">
        <f t="shared" si="343"/>
        <v>1.9728395061728397</v>
      </c>
      <c r="L1407" s="226">
        <f t="shared" si="344"/>
        <v>120</v>
      </c>
      <c r="M1407" s="257"/>
      <c r="N1407" s="226">
        <f>SUM(H1407*'Outside M25 '!$J$30+'Outside M25 '!$J$34+'Postcodes tariff'!L1407)</f>
        <v>776.95970758404553</v>
      </c>
      <c r="O1407" s="226">
        <f>SUM(H1407*'Outside M25 '!$K$30+'Outside M25 '!$K$34+'Postcodes tariff'!L1407)</f>
        <v>846.75633304083567</v>
      </c>
      <c r="P1407" s="226">
        <f>SUM(H1407*'Outside M25 '!$L$30+'Outside M25 '!$L$34+'Postcodes tariff'!L1407)</f>
        <v>923.65820624577407</v>
      </c>
      <c r="Q1407" s="261">
        <f>SUM(H1407*'Outside M25 '!$M$30+'Outside M25 '!$M$34+'Postcodes tariff'!L1407)</f>
        <v>994.66454691737908</v>
      </c>
      <c r="R1407" s="336"/>
      <c r="S1407" s="336"/>
    </row>
    <row r="1408" spans="1:19" s="263" customFormat="1" x14ac:dyDescent="0.25">
      <c r="A1408" s="254" t="s">
        <v>3036</v>
      </c>
      <c r="B1408" s="255"/>
      <c r="C1408" s="256" t="s">
        <v>1218</v>
      </c>
      <c r="D1408" s="257">
        <v>55.51</v>
      </c>
      <c r="E1408" s="257">
        <v>-4.3860000000000001</v>
      </c>
      <c r="F1408" s="459">
        <v>1</v>
      </c>
      <c r="G1408" s="459">
        <v>1</v>
      </c>
      <c r="H1408" s="258">
        <v>387.5</v>
      </c>
      <c r="I1408" s="259">
        <f>SUM(H1408/'Search &amp; Variables'!$E$30)</f>
        <v>8.6111111111111107</v>
      </c>
      <c r="J1408" s="259">
        <f t="shared" si="342"/>
        <v>17.222222222222221</v>
      </c>
      <c r="K1408" s="259">
        <f t="shared" si="343"/>
        <v>1.9135802469135801</v>
      </c>
      <c r="L1408" s="226">
        <f t="shared" si="344"/>
        <v>120</v>
      </c>
      <c r="M1408" s="257"/>
      <c r="N1408" s="226">
        <f>SUM(H1408*'Outside M25 '!$J$30+'Outside M25 '!$J$34+'Postcodes tariff'!L1408)</f>
        <v>758.10872182336175</v>
      </c>
      <c r="O1408" s="226">
        <f>SUM(H1408*'Outside M25 '!$K$30+'Outside M25 '!$K$34+'Postcodes tariff'!L1408)</f>
        <v>825.86405342830005</v>
      </c>
      <c r="P1408" s="226">
        <f>SUM(H1408*'Outside M25 '!$L$30+'Outside M25 '!$L$34+'Postcodes tariff'!L1408)</f>
        <v>900.53389895916439</v>
      </c>
      <c r="Q1408" s="261">
        <f>SUM(H1408*'Outside M25 '!$M$30+'Outside M25 '!$M$34+'Postcodes tariff'!L1408)</f>
        <v>969.45323515669531</v>
      </c>
      <c r="R1408" s="336"/>
      <c r="S1408" s="336"/>
    </row>
    <row r="1409" spans="1:19" s="263" customFormat="1" x14ac:dyDescent="0.25">
      <c r="A1409" s="254" t="s">
        <v>3036</v>
      </c>
      <c r="B1409" s="255"/>
      <c r="C1409" s="256" t="s">
        <v>1219</v>
      </c>
      <c r="D1409" s="257">
        <v>55.414999999999999</v>
      </c>
      <c r="E1409" s="257">
        <v>-4.5049999999999999</v>
      </c>
      <c r="F1409" s="459">
        <v>1</v>
      </c>
      <c r="G1409" s="459">
        <v>1</v>
      </c>
      <c r="H1409" s="258">
        <v>386.4</v>
      </c>
      <c r="I1409" s="259">
        <f>SUM(H1409/'Search &amp; Variables'!$E$30)</f>
        <v>8.586666666666666</v>
      </c>
      <c r="J1409" s="259">
        <f t="shared" si="342"/>
        <v>17.173333333333332</v>
      </c>
      <c r="K1409" s="259">
        <f t="shared" si="343"/>
        <v>1.9081481481481479</v>
      </c>
      <c r="L1409" s="226">
        <f t="shared" si="344"/>
        <v>120</v>
      </c>
      <c r="M1409" s="257"/>
      <c r="N1409" s="226">
        <f>SUM(H1409*'Outside M25 '!$J$30+'Outside M25 '!$J$34+'Postcodes tariff'!L1409)</f>
        <v>756.38071479529901</v>
      </c>
      <c r="O1409" s="226">
        <f>SUM(H1409*'Outside M25 '!$K$30+'Outside M25 '!$K$34+'Postcodes tariff'!L1409)</f>
        <v>823.94892779715099</v>
      </c>
      <c r="P1409" s="226">
        <f>SUM(H1409*'Outside M25 '!$L$30+'Outside M25 '!$L$34+'Postcodes tariff'!L1409)</f>
        <v>898.41417079122516</v>
      </c>
      <c r="Q1409" s="261">
        <f>SUM(H1409*'Outside M25 '!$M$30+'Outside M25 '!$M$34+'Postcodes tariff'!L1409)</f>
        <v>967.14219824529926</v>
      </c>
      <c r="R1409" s="336"/>
      <c r="S1409" s="336"/>
    </row>
    <row r="1410" spans="1:19" s="263" customFormat="1" x14ac:dyDescent="0.25">
      <c r="A1410" s="254" t="s">
        <v>3036</v>
      </c>
      <c r="B1410" s="255"/>
      <c r="C1410" s="256" t="s">
        <v>1220</v>
      </c>
      <c r="D1410" s="257">
        <v>55.448</v>
      </c>
      <c r="E1410" s="257">
        <v>-4.6280000000000001</v>
      </c>
      <c r="F1410" s="459">
        <v>1</v>
      </c>
      <c r="G1410" s="459">
        <v>1</v>
      </c>
      <c r="H1410" s="258">
        <v>401.1</v>
      </c>
      <c r="I1410" s="259">
        <f>SUM(H1410/'Search &amp; Variables'!$E$30)</f>
        <v>8.913333333333334</v>
      </c>
      <c r="J1410" s="259">
        <f t="shared" si="342"/>
        <v>17.826666666666668</v>
      </c>
      <c r="K1410" s="259">
        <f t="shared" si="343"/>
        <v>1.9807407407407409</v>
      </c>
      <c r="L1410" s="226">
        <f t="shared" si="344"/>
        <v>120</v>
      </c>
      <c r="M1410" s="257"/>
      <c r="N1410" s="226">
        <f>SUM(H1410*'Outside M25 '!$J$30+'Outside M25 '!$J$34+'Postcodes tariff'!L1410)</f>
        <v>779.47317235213677</v>
      </c>
      <c r="O1410" s="226">
        <f>SUM(H1410*'Outside M25 '!$K$30+'Outside M25 '!$K$34+'Postcodes tariff'!L1410)</f>
        <v>849.54197032250715</v>
      </c>
      <c r="P1410" s="226">
        <f>SUM(H1410*'Outside M25 '!$L$30+'Outside M25 '!$L$34+'Postcodes tariff'!L1410)</f>
        <v>926.74144721732205</v>
      </c>
      <c r="Q1410" s="261">
        <f>SUM(H1410*'Outside M25 '!$M$30+'Outside M25 '!$M$34+'Postcodes tariff'!L1410)</f>
        <v>998.02605515213691</v>
      </c>
      <c r="R1410" s="336"/>
      <c r="S1410" s="336"/>
    </row>
    <row r="1411" spans="1:19" s="263" customFormat="1" x14ac:dyDescent="0.25">
      <c r="A1411" s="254" t="s">
        <v>3036</v>
      </c>
      <c r="B1411" s="255"/>
      <c r="C1411" s="256" t="s">
        <v>1221</v>
      </c>
      <c r="D1411" s="257">
        <v>55.472000000000001</v>
      </c>
      <c r="E1411" s="257">
        <v>-4.6120000000000001</v>
      </c>
      <c r="F1411" s="459">
        <v>1</v>
      </c>
      <c r="G1411" s="459">
        <v>1</v>
      </c>
      <c r="H1411" s="258">
        <v>400.4</v>
      </c>
      <c r="I1411" s="259">
        <f>SUM(H1411/'Search &amp; Variables'!$E$30)</f>
        <v>8.8977777777777778</v>
      </c>
      <c r="J1411" s="259">
        <f t="shared" si="342"/>
        <v>17.795555555555556</v>
      </c>
      <c r="K1411" s="259">
        <f t="shared" si="343"/>
        <v>1.9772839506172839</v>
      </c>
      <c r="L1411" s="226">
        <f t="shared" si="344"/>
        <v>120</v>
      </c>
      <c r="M1411" s="257"/>
      <c r="N1411" s="226">
        <f>SUM(H1411*'Outside M25 '!$J$30+'Outside M25 '!$J$34+'Postcodes tariff'!L1411)</f>
        <v>778.37353151609682</v>
      </c>
      <c r="O1411" s="226">
        <f>SUM(H1411*'Outside M25 '!$K$30+'Outside M25 '!$K$34+'Postcodes tariff'!L1411)</f>
        <v>848.32325401177582</v>
      </c>
      <c r="P1411" s="226">
        <f>SUM(H1411*'Outside M25 '!$L$30+'Outside M25 '!$L$34+'Postcodes tariff'!L1411)</f>
        <v>925.39252929226973</v>
      </c>
      <c r="Q1411" s="261">
        <f>SUM(H1411*'Outside M25 '!$M$30+'Outside M25 '!$M$34+'Postcodes tariff'!L1411)</f>
        <v>996.5553952994303</v>
      </c>
      <c r="R1411" s="336"/>
      <c r="S1411" s="336"/>
    </row>
    <row r="1412" spans="1:19" s="263" customFormat="1" x14ac:dyDescent="0.25">
      <c r="A1412" s="254" t="s">
        <v>3036</v>
      </c>
      <c r="B1412" s="255"/>
      <c r="C1412" s="256" t="s">
        <v>1222</v>
      </c>
      <c r="D1412" s="256">
        <v>55.497</v>
      </c>
      <c r="E1412" s="256">
        <v>-4.6040000000000001</v>
      </c>
      <c r="F1412" s="460">
        <v>1</v>
      </c>
      <c r="G1412" s="460">
        <v>1</v>
      </c>
      <c r="H1412" s="264">
        <v>404.9</v>
      </c>
      <c r="I1412" s="265">
        <f>SUM(H1412/'Search &amp; Variables'!$E$30)</f>
        <v>8.9977777777777774</v>
      </c>
      <c r="J1412" s="265">
        <f t="shared" si="342"/>
        <v>17.995555555555555</v>
      </c>
      <c r="K1412" s="265">
        <f t="shared" si="343"/>
        <v>1.999506172839506</v>
      </c>
      <c r="L1412" s="266">
        <f t="shared" si="344"/>
        <v>120</v>
      </c>
      <c r="M1412" s="256"/>
      <c r="N1412" s="266">
        <f>SUM(H1412*'Outside M25 '!$J$30+'Outside M25 '!$J$34+'Postcodes tariff'!L1412)</f>
        <v>785.44265117635325</v>
      </c>
      <c r="O1412" s="266">
        <f>SUM(H1412*'Outside M25 '!$K$30+'Outside M25 '!$K$34+'Postcodes tariff'!L1412)</f>
        <v>856.15785886647666</v>
      </c>
      <c r="P1412" s="266">
        <f>SUM(H1412*'Outside M25 '!$L$30+'Outside M25 '!$L$34+'Postcodes tariff'!L1412)</f>
        <v>934.06414452474837</v>
      </c>
      <c r="Q1412" s="268">
        <f>SUM(H1412*'Outside M25 '!$M$30+'Outside M25 '!$M$34+'Postcodes tariff'!L1412)</f>
        <v>1006.0096372096867</v>
      </c>
      <c r="R1412" s="336"/>
      <c r="S1412" s="336"/>
    </row>
    <row r="1413" spans="1:19" s="263" customFormat="1" x14ac:dyDescent="0.25">
      <c r="A1413" s="254"/>
      <c r="B1413" s="255"/>
      <c r="C1413" s="256"/>
      <c r="D1413" s="256"/>
      <c r="E1413" s="256"/>
      <c r="F1413" s="460"/>
      <c r="G1413" s="460"/>
      <c r="H1413" s="264"/>
      <c r="I1413" s="265"/>
      <c r="J1413" s="265"/>
      <c r="K1413" s="265"/>
      <c r="L1413" s="266"/>
      <c r="M1413" s="256"/>
      <c r="N1413" s="374"/>
      <c r="O1413" s="374"/>
      <c r="P1413" s="374"/>
      <c r="Q1413" s="375"/>
      <c r="R1413" s="336"/>
      <c r="S1413" s="336"/>
    </row>
    <row r="1414" spans="1:19" s="243" customFormat="1" ht="16.5" thickBot="1" x14ac:dyDescent="0.3">
      <c r="A1414" s="269" t="s">
        <v>3037</v>
      </c>
      <c r="B1414" s="270"/>
      <c r="C1414" s="270"/>
      <c r="D1414" s="270"/>
      <c r="E1414" s="270"/>
      <c r="F1414" s="461"/>
      <c r="G1414" s="461"/>
      <c r="H1414" s="271">
        <f>AVERAGE(H1383:H1413)</f>
        <v>412.94999999999993</v>
      </c>
      <c r="I1414" s="271">
        <f>AVERAGE(I1383:I1413)</f>
        <v>9.1766666666666676</v>
      </c>
      <c r="J1414" s="271">
        <f>AVERAGE(J1383:J1413)</f>
        <v>18.353333333333335</v>
      </c>
      <c r="K1414" s="271">
        <f>AVERAGE(K1383:K1413)</f>
        <v>2.0392592592592589</v>
      </c>
      <c r="L1414" s="272"/>
      <c r="M1414" s="270"/>
      <c r="N1414" s="274">
        <f>AVERAGE(N1383:N1413)</f>
        <v>796.02949942945145</v>
      </c>
      <c r="O1414" s="274">
        <f>AVERAGE(O1383:O1413)</f>
        <v>867.89111232744551</v>
      </c>
      <c r="P1414" s="274">
        <f>AVERAGE(P1383:P1413)</f>
        <v>947.05092067053192</v>
      </c>
      <c r="Q1414" s="275">
        <f>AVERAGE(Q1383:Q1413)</f>
        <v>1020.1684899752851</v>
      </c>
      <c r="R1414" s="330"/>
      <c r="S1414" s="330"/>
    </row>
    <row r="1415" spans="1:19" s="263" customFormat="1" ht="16.5" thickBot="1" x14ac:dyDescent="0.3">
      <c r="F1415" s="462"/>
      <c r="G1415" s="462"/>
      <c r="H1415" s="276"/>
      <c r="I1415" s="277"/>
      <c r="J1415" s="277"/>
      <c r="K1415" s="277"/>
      <c r="L1415" s="262"/>
      <c r="N1415" s="225"/>
      <c r="O1415" s="225"/>
      <c r="P1415" s="225"/>
      <c r="Q1415" s="225"/>
      <c r="R1415" s="336"/>
      <c r="S1415" s="336"/>
    </row>
    <row r="1416" spans="1:19" s="243" customFormat="1" x14ac:dyDescent="0.25">
      <c r="A1416" s="279" t="s">
        <v>3038</v>
      </c>
      <c r="B1416" s="280"/>
      <c r="C1416" s="280" t="s">
        <v>1223</v>
      </c>
      <c r="D1416" s="280">
        <v>51.408237</v>
      </c>
      <c r="E1416" s="280">
        <v>-0.29747200000000001</v>
      </c>
      <c r="F1416" s="463">
        <v>2</v>
      </c>
      <c r="G1416" s="463">
        <v>2</v>
      </c>
      <c r="H1416" s="281">
        <v>12.8</v>
      </c>
      <c r="I1416" s="282">
        <f>SUM(H1416/'Search &amp; Variables'!$E$31)</f>
        <v>0.64</v>
      </c>
      <c r="J1416" s="282">
        <f t="shared" ref="J1416" si="345">SUM(I1416*2)</f>
        <v>1.28</v>
      </c>
      <c r="K1416" s="282">
        <f t="shared" ref="K1416" si="346">SUM(J1416/9)</f>
        <v>0.14222222222222222</v>
      </c>
      <c r="L1416" s="283">
        <f t="shared" ref="L1416" si="347">IF(J1416 &gt; 12,120,0)</f>
        <v>0</v>
      </c>
      <c r="M1416" s="280"/>
      <c r="N1416" s="283">
        <f>SUM(H1416*'Outer London inside M25'!$J$30+'Outer London inside M25'!$J$34+L1416)</f>
        <v>67.345263210256419</v>
      </c>
      <c r="O1416" s="283">
        <f>SUM(H1416*'Outer London inside M25'!$K$30+'Outer London inside M25'!$K$34+L1416)</f>
        <v>71.837258565811965</v>
      </c>
      <c r="P1416" s="283">
        <f>SUM(H1416*'Outer London inside M25'!$L$30+'Outer London inside M25'!$L$34+'Postcodes tariff'!L1416)</f>
        <v>77.991548183589742</v>
      </c>
      <c r="Q1416" s="284">
        <f>SUM(H1416*'Outer London inside M25'!$M$30+'Outer London inside M25'!$M$34+'Postcodes tariff'!L1416)</f>
        <v>81.832049276923101</v>
      </c>
      <c r="R1416" s="330"/>
      <c r="S1416" s="330"/>
    </row>
    <row r="1417" spans="1:19" s="263" customFormat="1" x14ac:dyDescent="0.25">
      <c r="A1417" s="254" t="s">
        <v>3040</v>
      </c>
      <c r="B1417" s="255"/>
      <c r="C1417" s="285" t="s">
        <v>1224</v>
      </c>
      <c r="D1417" s="257">
        <v>51.367455999999997</v>
      </c>
      <c r="E1417" s="257">
        <v>-0.35704999999999998</v>
      </c>
      <c r="F1417" s="459">
        <v>1</v>
      </c>
      <c r="G1417" s="459">
        <v>1</v>
      </c>
      <c r="H1417" s="258">
        <v>23.3</v>
      </c>
      <c r="I1417" s="259">
        <f>SUM(H1417/'Search &amp; Variables'!$E$30)</f>
        <v>0.51777777777777778</v>
      </c>
      <c r="J1417" s="259">
        <f t="shared" ref="J1417" si="348">SUM(I1417*2)</f>
        <v>1.0355555555555556</v>
      </c>
      <c r="K1417" s="259">
        <f t="shared" ref="K1417" si="349">SUM(J1417/9)</f>
        <v>0.11506172839506174</v>
      </c>
      <c r="L1417" s="226">
        <f t="shared" ref="L1417" si="350">IF(J1417 &gt; 14,120,0)</f>
        <v>0</v>
      </c>
      <c r="M1417" s="257"/>
      <c r="N1417" s="226">
        <f>SUM(H1417*'Outside M25 '!$J$30+'Outside M25 '!$J$34+'Postcodes tariff'!L1417)</f>
        <v>65.981303986609689</v>
      </c>
      <c r="O1417" s="226">
        <f>SUM(H1417*'Outside M25 '!$K$30+'Outside M25 '!$K$34+'Postcodes tariff'!L1417)</f>
        <v>71.783367187844263</v>
      </c>
      <c r="P1417" s="226">
        <f>SUM(H1417*'Outside M25 '!$L$30+'Outside M25 '!$L$34+'Postcodes tariff'!L1417)</f>
        <v>78.711172810560328</v>
      </c>
      <c r="Q1417" s="261">
        <f>SUM(H1417*'Outside M25 '!$M$30+'Outside M25 '!$M$34+'Postcodes tariff'!L1417)</f>
        <v>84.289923219943034</v>
      </c>
      <c r="R1417" s="336"/>
      <c r="S1417" s="336"/>
    </row>
    <row r="1418" spans="1:19" s="263" customFormat="1" x14ac:dyDescent="0.25">
      <c r="A1418" s="254" t="s">
        <v>3040</v>
      </c>
      <c r="B1418" s="255"/>
      <c r="C1418" s="285" t="s">
        <v>1225</v>
      </c>
      <c r="D1418" s="257">
        <v>51.320095000000002</v>
      </c>
      <c r="E1418" s="257">
        <v>-0.41259699999999999</v>
      </c>
      <c r="F1418" s="459">
        <v>1</v>
      </c>
      <c r="G1418" s="459">
        <v>1</v>
      </c>
      <c r="H1418" s="258">
        <v>20.399999999999999</v>
      </c>
      <c r="I1418" s="259">
        <f>SUM(H1418/'Search &amp; Variables'!$E$30)</f>
        <v>0.45333333333333331</v>
      </c>
      <c r="J1418" s="259">
        <f t="shared" ref="J1418:J1419" si="351">SUM(I1418*2)</f>
        <v>0.90666666666666662</v>
      </c>
      <c r="K1418" s="259">
        <f t="shared" ref="K1418:K1419" si="352">SUM(J1418/9)</f>
        <v>0.10074074074074074</v>
      </c>
      <c r="L1418" s="226">
        <f t="shared" ref="L1418" si="353">IF(J1418 &gt; 14,120,0)</f>
        <v>0</v>
      </c>
      <c r="M1418" s="257"/>
      <c r="N1418" s="226">
        <f>SUM(H1418*'Outside M25 '!$J$30+'Outside M25 '!$J$34+'Postcodes tariff'!L1418)</f>
        <v>61.425649094444452</v>
      </c>
      <c r="O1418" s="226">
        <f>SUM(H1418*'Outside M25 '!$K$30+'Outside M25 '!$K$34+'Postcodes tariff'!L1418)</f>
        <v>66.734399614814819</v>
      </c>
      <c r="P1418" s="226">
        <f>SUM(H1418*'Outside M25 '!$L$30+'Outside M25 '!$L$34+'Postcodes tariff'!L1418)</f>
        <v>73.122798549629636</v>
      </c>
      <c r="Q1418" s="261">
        <f>SUM(H1418*'Outside M25 '!$M$30+'Outside M25 '!$M$34+'Postcodes tariff'!L1418)</f>
        <v>78.197189544444456</v>
      </c>
      <c r="R1418" s="336"/>
      <c r="S1418" s="336"/>
    </row>
    <row r="1419" spans="1:19" s="263" customFormat="1" x14ac:dyDescent="0.25">
      <c r="A1419" s="286" t="s">
        <v>3038</v>
      </c>
      <c r="B1419" s="287" t="s">
        <v>3563</v>
      </c>
      <c r="C1419" s="285" t="s">
        <v>1226</v>
      </c>
      <c r="D1419" s="257">
        <v>51.37773</v>
      </c>
      <c r="E1419" s="257">
        <v>-0.40674399999999999</v>
      </c>
      <c r="F1419" s="459">
        <v>2</v>
      </c>
      <c r="G1419" s="459">
        <v>2</v>
      </c>
      <c r="H1419" s="258">
        <v>13.5</v>
      </c>
      <c r="I1419" s="259">
        <f>SUM(H1419/'Search &amp; Variables'!$E$31)</f>
        <v>0.67500000000000004</v>
      </c>
      <c r="J1419" s="259">
        <f t="shared" si="351"/>
        <v>1.35</v>
      </c>
      <c r="K1419" s="259">
        <f t="shared" si="352"/>
        <v>0.15000000000000002</v>
      </c>
      <c r="L1419" s="226">
        <f t="shared" ref="L1419" si="354">IF(J1419 &gt; 12,120,0)</f>
        <v>0</v>
      </c>
      <c r="M1419" s="257"/>
      <c r="N1419" s="226">
        <f>SUM(H1419*'Outer London inside M25'!$J$30+'Outer London inside M25'!$J$34+L1419)</f>
        <v>69.49429687606839</v>
      </c>
      <c r="O1419" s="226">
        <f>SUM(H1419*'Outer London inside M25'!$K$30+'Outer London inside M25'!$K$34+L1419)</f>
        <v>74.151343014957263</v>
      </c>
      <c r="P1419" s="226">
        <f>SUM(H1419*'Outer London inside M25'!$L$30+'Outer London inside M25'!$L$34+'Postcodes tariff'!L1419)</f>
        <v>80.516291037179485</v>
      </c>
      <c r="Q1419" s="261">
        <f>SUM(H1419*'Outer London inside M25'!$M$30+'Outer London inside M25'!$M$34+'Postcodes tariff'!L1419)</f>
        <v>84.507268626068395</v>
      </c>
      <c r="R1419" s="336"/>
      <c r="S1419" s="336"/>
    </row>
    <row r="1420" spans="1:19" s="263" customFormat="1" x14ac:dyDescent="0.25">
      <c r="A1420" s="254" t="s">
        <v>3040</v>
      </c>
      <c r="B1420" s="255"/>
      <c r="C1420" s="285" t="s">
        <v>1227</v>
      </c>
      <c r="D1420" s="257">
        <v>51.364483</v>
      </c>
      <c r="E1420" s="257">
        <v>-0.45129599999999997</v>
      </c>
      <c r="F1420" s="459">
        <v>1</v>
      </c>
      <c r="G1420" s="459">
        <v>1</v>
      </c>
      <c r="H1420" s="258">
        <v>16.100000000000001</v>
      </c>
      <c r="I1420" s="259">
        <f>SUM(H1420/'Search &amp; Variables'!$E$30)</f>
        <v>0.35777777777777781</v>
      </c>
      <c r="J1420" s="259">
        <f t="shared" ref="J1420" si="355">SUM(I1420*2)</f>
        <v>0.71555555555555561</v>
      </c>
      <c r="K1420" s="259">
        <f t="shared" ref="K1420" si="356">SUM(J1420/9)</f>
        <v>7.9506172839506173E-2</v>
      </c>
      <c r="L1420" s="226">
        <f t="shared" ref="L1420" si="357">IF(J1420 &gt; 14,120,0)</f>
        <v>0</v>
      </c>
      <c r="M1420" s="257"/>
      <c r="N1420" s="226">
        <f>SUM(H1420*'Outside M25 '!$J$30+'Outside M25 '!$J$34+'Postcodes tariff'!L1420)</f>
        <v>54.670712530199438</v>
      </c>
      <c r="O1420" s="226">
        <f>SUM(H1420*'Outside M25 '!$K$30+'Outside M25 '!$K$34+'Postcodes tariff'!L1420)</f>
        <v>59.247999420322891</v>
      </c>
      <c r="P1420" s="226">
        <f>SUM(H1420*'Outside M25 '!$L$30+'Outside M25 '!$L$34+'Postcodes tariff'!L1420)</f>
        <v>64.836588438594504</v>
      </c>
      <c r="Q1420" s="261">
        <f>SUM(H1420*'Outside M25 '!$M$30+'Outside M25 '!$M$34+'Postcodes tariff'!L1420)</f>
        <v>69.163136163532783</v>
      </c>
      <c r="R1420" s="336"/>
      <c r="S1420" s="336"/>
    </row>
    <row r="1421" spans="1:19" s="263" customFormat="1" x14ac:dyDescent="0.25">
      <c r="A1421" s="254" t="s">
        <v>3040</v>
      </c>
      <c r="B1421" s="255"/>
      <c r="C1421" s="285" t="s">
        <v>1228</v>
      </c>
      <c r="D1421" s="257">
        <v>51.338183000000001</v>
      </c>
      <c r="E1421" s="257">
        <v>-0.492064</v>
      </c>
      <c r="F1421" s="459">
        <v>1</v>
      </c>
      <c r="G1421" s="459">
        <v>1</v>
      </c>
      <c r="H1421" s="258">
        <v>21.8</v>
      </c>
      <c r="I1421" s="259">
        <f>SUM(H1421/'Search &amp; Variables'!$E$30)</f>
        <v>0.48444444444444446</v>
      </c>
      <c r="J1421" s="259">
        <f t="shared" ref="J1421:J1422" si="358">SUM(I1421*2)</f>
        <v>0.96888888888888891</v>
      </c>
      <c r="K1421" s="259">
        <f t="shared" ref="K1421:K1422" si="359">SUM(J1421/9)</f>
        <v>0.10765432098765432</v>
      </c>
      <c r="L1421" s="226">
        <f t="shared" ref="L1421" si="360">IF(J1421 &gt; 14,120,0)</f>
        <v>0</v>
      </c>
      <c r="M1421" s="257"/>
      <c r="N1421" s="226">
        <f>SUM(H1421*'Outside M25 '!$J$30+'Outside M25 '!$J$34+'Postcodes tariff'!L1421)</f>
        <v>63.624930766524216</v>
      </c>
      <c r="O1421" s="226">
        <f>SUM(H1421*'Outside M25 '!$K$30+'Outside M25 '!$K$34+'Postcodes tariff'!L1421)</f>
        <v>69.171832236277311</v>
      </c>
      <c r="P1421" s="226">
        <f>SUM(H1421*'Outside M25 '!$L$30+'Outside M25 '!$L$34+'Postcodes tariff'!L1421)</f>
        <v>75.820634399734104</v>
      </c>
      <c r="Q1421" s="261">
        <f>SUM(H1421*'Outside M25 '!$M$30+'Outside M25 '!$M$34+'Postcodes tariff'!L1421)</f>
        <v>81.138509249857549</v>
      </c>
      <c r="R1421" s="336"/>
      <c r="S1421" s="336"/>
    </row>
    <row r="1422" spans="1:19" s="263" customFormat="1" x14ac:dyDescent="0.25">
      <c r="A1422" s="286" t="s">
        <v>3038</v>
      </c>
      <c r="B1422" s="287" t="s">
        <v>3520</v>
      </c>
      <c r="C1422" s="285" t="s">
        <v>1229</v>
      </c>
      <c r="D1422" s="257">
        <v>51.363</v>
      </c>
      <c r="E1422" s="257">
        <v>-0.49399999999999999</v>
      </c>
      <c r="F1422" s="459">
        <v>2</v>
      </c>
      <c r="G1422" s="459">
        <v>2</v>
      </c>
      <c r="H1422" s="258">
        <v>14.5</v>
      </c>
      <c r="I1422" s="259">
        <f>SUM(H1422/'Search &amp; Variables'!$E$31)</f>
        <v>0.72499999999999998</v>
      </c>
      <c r="J1422" s="259">
        <f t="shared" si="358"/>
        <v>1.45</v>
      </c>
      <c r="K1422" s="259">
        <f t="shared" si="359"/>
        <v>0.16111111111111109</v>
      </c>
      <c r="L1422" s="226">
        <f t="shared" ref="L1422" si="361">IF(J1422 &gt; 12,120,0)</f>
        <v>0</v>
      </c>
      <c r="M1422" s="257"/>
      <c r="N1422" s="226">
        <f>SUM(H1422*'Outer London inside M25'!$J$30+'Outer London inside M25'!$J$34+L1422)</f>
        <v>72.564344970085472</v>
      </c>
      <c r="O1422" s="226">
        <f>SUM(H1422*'Outer London inside M25'!$K$30+'Outer London inside M25'!$K$34+L1422)</f>
        <v>77.45717794230768</v>
      </c>
      <c r="P1422" s="226">
        <f>SUM(H1422*'Outer London inside M25'!$L$30+'Outer London inside M25'!$L$34+'Postcodes tariff'!L1422)</f>
        <v>84.123066542307697</v>
      </c>
      <c r="Q1422" s="261">
        <f>SUM(H1422*'Outer London inside M25'!$M$30+'Outer London inside M25'!$M$34+'Postcodes tariff'!L1422)</f>
        <v>88.329010553418811</v>
      </c>
      <c r="R1422" s="336"/>
      <c r="S1422" s="336"/>
    </row>
    <row r="1423" spans="1:19" s="263" customFormat="1" x14ac:dyDescent="0.25">
      <c r="A1423" s="254" t="s">
        <v>3040</v>
      </c>
      <c r="B1423" s="255"/>
      <c r="C1423" s="285" t="s">
        <v>1230</v>
      </c>
      <c r="D1423" s="257">
        <v>51.381968999999998</v>
      </c>
      <c r="E1423" s="257">
        <v>-0.53427000000000002</v>
      </c>
      <c r="F1423" s="459">
        <v>1</v>
      </c>
      <c r="G1423" s="459">
        <v>1</v>
      </c>
      <c r="H1423" s="258">
        <v>15.1</v>
      </c>
      <c r="I1423" s="259">
        <f>SUM(H1423/'Search &amp; Variables'!$E$30)</f>
        <v>0.33555555555555555</v>
      </c>
      <c r="J1423" s="259">
        <f t="shared" ref="J1423" si="362">SUM(I1423*2)</f>
        <v>0.6711111111111111</v>
      </c>
      <c r="K1423" s="259">
        <f t="shared" ref="K1423" si="363">SUM(J1423/9)</f>
        <v>7.4567901234567899E-2</v>
      </c>
      <c r="L1423" s="226">
        <f t="shared" ref="L1423" si="364">IF(J1423 &gt; 14,120,0)</f>
        <v>0</v>
      </c>
      <c r="M1423" s="257"/>
      <c r="N1423" s="226">
        <f>SUM(H1423*'Outside M25 '!$J$30+'Outside M25 '!$J$34+'Postcodes tariff'!L1423)</f>
        <v>53.099797050142456</v>
      </c>
      <c r="O1423" s="226">
        <f>SUM(H1423*'Outside M25 '!$K$30+'Outside M25 '!$K$34+'Postcodes tariff'!L1423)</f>
        <v>57.506976119278256</v>
      </c>
      <c r="P1423" s="226">
        <f>SUM(H1423*'Outside M25 '!$L$30+'Outside M25 '!$L$34+'Postcodes tariff'!L1423)</f>
        <v>62.909562831377031</v>
      </c>
      <c r="Q1423" s="261">
        <f>SUM(H1423*'Outside M25 '!$M$30+'Outside M25 '!$M$34+'Postcodes tariff'!L1423)</f>
        <v>67.062193516809117</v>
      </c>
      <c r="R1423" s="336"/>
      <c r="S1423" s="336"/>
    </row>
    <row r="1424" spans="1:19" s="263" customFormat="1" x14ac:dyDescent="0.25">
      <c r="A1424" s="254" t="s">
        <v>3040</v>
      </c>
      <c r="B1424" s="255"/>
      <c r="C1424" s="285" t="s">
        <v>1231</v>
      </c>
      <c r="D1424" s="257">
        <v>51.341534000000003</v>
      </c>
      <c r="E1424" s="257">
        <v>-0.24823600000000001</v>
      </c>
      <c r="F1424" s="459">
        <v>1</v>
      </c>
      <c r="G1424" s="459">
        <v>1</v>
      </c>
      <c r="H1424" s="258">
        <v>30.3</v>
      </c>
      <c r="I1424" s="259">
        <f>SUM(H1424/'Search &amp; Variables'!$E$30)</f>
        <v>0.67333333333333334</v>
      </c>
      <c r="J1424" s="259">
        <f t="shared" ref="J1424:J1427" si="365">SUM(I1424*2)</f>
        <v>1.3466666666666667</v>
      </c>
      <c r="K1424" s="259">
        <f t="shared" ref="K1424:K1427" si="366">SUM(J1424/9)</f>
        <v>0.14962962962962964</v>
      </c>
      <c r="L1424" s="226">
        <f t="shared" ref="L1424:L1426" si="367">IF(J1424 &gt; 14,120,0)</f>
        <v>0</v>
      </c>
      <c r="M1424" s="257"/>
      <c r="N1424" s="226">
        <f>SUM(H1424*'Outside M25 '!$J$30+'Outside M25 '!$J$34+'Postcodes tariff'!L1424)</f>
        <v>76.977712347008548</v>
      </c>
      <c r="O1424" s="226">
        <f>SUM(H1424*'Outside M25 '!$K$30+'Outside M25 '!$K$34+'Postcodes tariff'!L1424)</f>
        <v>83.970530295156692</v>
      </c>
      <c r="P1424" s="226">
        <f>SUM(H1424*'Outside M25 '!$L$30+'Outside M25 '!$L$34+'Postcodes tariff'!L1424)</f>
        <v>92.20035206108264</v>
      </c>
      <c r="Q1424" s="261">
        <f>SUM(H1424*'Outside M25 '!$M$30+'Outside M25 '!$M$34+'Postcodes tariff'!L1424)</f>
        <v>98.996521747008558</v>
      </c>
      <c r="R1424" s="336"/>
      <c r="S1424" s="336"/>
    </row>
    <row r="1425" spans="1:19" s="263" customFormat="1" x14ac:dyDescent="0.25">
      <c r="A1425" s="254" t="s">
        <v>3040</v>
      </c>
      <c r="B1425" s="255"/>
      <c r="C1425" s="285" t="s">
        <v>1232</v>
      </c>
      <c r="D1425" s="257">
        <v>51.299501999999997</v>
      </c>
      <c r="E1425" s="257">
        <v>-0.263596</v>
      </c>
      <c r="F1425" s="459">
        <v>1</v>
      </c>
      <c r="G1425" s="459">
        <v>1</v>
      </c>
      <c r="H1425" s="258">
        <v>28.2</v>
      </c>
      <c r="I1425" s="259">
        <f>SUM(H1425/'Search &amp; Variables'!$E$30)</f>
        <v>0.62666666666666671</v>
      </c>
      <c r="J1425" s="259">
        <f t="shared" si="365"/>
        <v>1.2533333333333334</v>
      </c>
      <c r="K1425" s="259">
        <f t="shared" si="366"/>
        <v>0.13925925925925928</v>
      </c>
      <c r="L1425" s="226">
        <f t="shared" si="367"/>
        <v>0</v>
      </c>
      <c r="M1425" s="257"/>
      <c r="N1425" s="226">
        <f>SUM(H1425*'Outside M25 '!$J$30+'Outside M25 '!$J$34+'Postcodes tariff'!L1425)</f>
        <v>73.678789838888889</v>
      </c>
      <c r="O1425" s="226">
        <f>SUM(H1425*'Outside M25 '!$K$30+'Outside M25 '!$K$34+'Postcodes tariff'!L1425)</f>
        <v>80.314381362962962</v>
      </c>
      <c r="P1425" s="226">
        <f>SUM(H1425*'Outside M25 '!$L$30+'Outside M25 '!$L$34+'Postcodes tariff'!L1425)</f>
        <v>88.153598285925938</v>
      </c>
      <c r="Q1425" s="261">
        <f>SUM(H1425*'Outside M25 '!$M$30+'Outside M25 '!$M$34+'Postcodes tariff'!L1425)</f>
        <v>94.584542188888889</v>
      </c>
      <c r="R1425" s="336"/>
      <c r="S1425" s="336"/>
    </row>
    <row r="1426" spans="1:19" s="263" customFormat="1" x14ac:dyDescent="0.25">
      <c r="A1426" s="254" t="s">
        <v>3040</v>
      </c>
      <c r="B1426" s="255"/>
      <c r="C1426" s="285" t="s">
        <v>1233</v>
      </c>
      <c r="D1426" s="257">
        <v>51.351959999999998</v>
      </c>
      <c r="E1426" s="257">
        <v>-0.27408700000000003</v>
      </c>
      <c r="F1426" s="459">
        <v>1</v>
      </c>
      <c r="G1426" s="459">
        <v>1</v>
      </c>
      <c r="H1426" s="258">
        <v>28.2</v>
      </c>
      <c r="I1426" s="259">
        <f>SUM(H1426/'Search &amp; Variables'!$E$30)</f>
        <v>0.62666666666666671</v>
      </c>
      <c r="J1426" s="259">
        <f t="shared" si="365"/>
        <v>1.2533333333333334</v>
      </c>
      <c r="K1426" s="259">
        <f t="shared" si="366"/>
        <v>0.13925925925925928</v>
      </c>
      <c r="L1426" s="226">
        <f t="shared" si="367"/>
        <v>0</v>
      </c>
      <c r="M1426" s="257"/>
      <c r="N1426" s="226">
        <f>SUM(H1426*'Outside M25 '!$J$30+'Outside M25 '!$J$34+'Postcodes tariff'!L1426)</f>
        <v>73.678789838888889</v>
      </c>
      <c r="O1426" s="226">
        <f>SUM(H1426*'Outside M25 '!$K$30+'Outside M25 '!$K$34+'Postcodes tariff'!L1426)</f>
        <v>80.314381362962962</v>
      </c>
      <c r="P1426" s="226">
        <f>SUM(H1426*'Outside M25 '!$L$30+'Outside M25 '!$L$34+'Postcodes tariff'!L1426)</f>
        <v>88.153598285925938</v>
      </c>
      <c r="Q1426" s="261">
        <f>SUM(H1426*'Outside M25 '!$M$30+'Outside M25 '!$M$34+'Postcodes tariff'!L1426)</f>
        <v>94.584542188888889</v>
      </c>
      <c r="R1426" s="336"/>
      <c r="S1426" s="336"/>
    </row>
    <row r="1427" spans="1:19" s="263" customFormat="1" x14ac:dyDescent="0.25">
      <c r="A1427" s="286" t="s">
        <v>3038</v>
      </c>
      <c r="B1427" s="287"/>
      <c r="C1427" s="285" t="s">
        <v>1234</v>
      </c>
      <c r="D1427" s="257">
        <v>51.420081000000003</v>
      </c>
      <c r="E1427" s="257">
        <v>-0.28290399999999999</v>
      </c>
      <c r="F1427" s="459">
        <v>2</v>
      </c>
      <c r="G1427" s="459">
        <v>2</v>
      </c>
      <c r="H1427" s="258">
        <v>13.6</v>
      </c>
      <c r="I1427" s="259">
        <f>SUM(H1427/'Search &amp; Variables'!$E$31)</f>
        <v>0.67999999999999994</v>
      </c>
      <c r="J1427" s="259">
        <f t="shared" si="365"/>
        <v>1.3599999999999999</v>
      </c>
      <c r="K1427" s="259">
        <f t="shared" si="366"/>
        <v>0.15111111111111108</v>
      </c>
      <c r="L1427" s="226">
        <f t="shared" ref="L1427" si="368">IF(J1427 &gt; 12,120,0)</f>
        <v>0</v>
      </c>
      <c r="M1427" s="257"/>
      <c r="N1427" s="226">
        <f>SUM(H1427*'Outer London inside M25'!$J$30+'Outer London inside M25'!$J$34+L1427)</f>
        <v>69.801301685470094</v>
      </c>
      <c r="O1427" s="226">
        <f>SUM(H1427*'Outer London inside M25'!$K$30+'Outer London inside M25'!$K$34+L1427)</f>
        <v>74.481926507692293</v>
      </c>
      <c r="P1427" s="226">
        <f>SUM(H1427*'Outer London inside M25'!$L$30+'Outer London inside M25'!$L$34+'Postcodes tariff'!L1427)</f>
        <v>80.876968587692303</v>
      </c>
      <c r="Q1427" s="261">
        <f>SUM(H1427*'Outer London inside M25'!$M$30+'Outer London inside M25'!$M$34+'Postcodes tariff'!L1427)</f>
        <v>84.889442818803431</v>
      </c>
      <c r="R1427" s="336"/>
      <c r="S1427" s="336"/>
    </row>
    <row r="1428" spans="1:19" s="263" customFormat="1" x14ac:dyDescent="0.25">
      <c r="A1428" s="254" t="s">
        <v>3040</v>
      </c>
      <c r="B1428" s="255"/>
      <c r="C1428" s="285" t="s">
        <v>1235</v>
      </c>
      <c r="D1428" s="257">
        <v>51.278613</v>
      </c>
      <c r="E1428" s="257">
        <v>-0.24989500000000001</v>
      </c>
      <c r="F1428" s="459">
        <v>1</v>
      </c>
      <c r="G1428" s="459">
        <v>1</v>
      </c>
      <c r="H1428" s="258">
        <v>34.5</v>
      </c>
      <c r="I1428" s="259">
        <f>SUM(H1428/'Search &amp; Variables'!$E$30)</f>
        <v>0.76666666666666672</v>
      </c>
      <c r="J1428" s="259">
        <f t="shared" ref="J1428" si="369">SUM(I1428*2)</f>
        <v>1.5333333333333334</v>
      </c>
      <c r="K1428" s="259">
        <f t="shared" ref="K1428" si="370">SUM(J1428/9)</f>
        <v>0.17037037037037039</v>
      </c>
      <c r="L1428" s="226">
        <f t="shared" ref="L1428" si="371">IF(J1428 &gt; 14,120,0)</f>
        <v>0</v>
      </c>
      <c r="M1428" s="257"/>
      <c r="N1428" s="226">
        <f>SUM(H1428*'Outside M25 '!$J$30+'Outside M25 '!$J$34+'Postcodes tariff'!L1428)</f>
        <v>83.575557363247867</v>
      </c>
      <c r="O1428" s="226">
        <f>SUM(H1428*'Outside M25 '!$K$30+'Outside M25 '!$K$34+'Postcodes tariff'!L1428)</f>
        <v>91.282828159544167</v>
      </c>
      <c r="P1428" s="226">
        <f>SUM(H1428*'Outside M25 '!$L$30+'Outside M25 '!$L$34+'Postcodes tariff'!L1428)</f>
        <v>100.29385961139602</v>
      </c>
      <c r="Q1428" s="261">
        <f>SUM(H1428*'Outside M25 '!$M$30+'Outside M25 '!$M$34+'Postcodes tariff'!L1428)</f>
        <v>107.82048086324788</v>
      </c>
      <c r="R1428" s="336"/>
      <c r="S1428" s="336"/>
    </row>
    <row r="1429" spans="1:19" s="263" customFormat="1" x14ac:dyDescent="0.25">
      <c r="A1429" s="254" t="s">
        <v>3040</v>
      </c>
      <c r="B1429" s="255"/>
      <c r="C1429" s="285" t="s">
        <v>1236</v>
      </c>
      <c r="D1429" s="257">
        <v>51.313867999999999</v>
      </c>
      <c r="E1429" s="257">
        <v>-0.30372300000000002</v>
      </c>
      <c r="F1429" s="459">
        <v>1</v>
      </c>
      <c r="G1429" s="459">
        <v>1</v>
      </c>
      <c r="H1429" s="258">
        <v>26.1</v>
      </c>
      <c r="I1429" s="259">
        <f>SUM(H1429/'Search &amp; Variables'!$E$30)</f>
        <v>0.58000000000000007</v>
      </c>
      <c r="J1429" s="259">
        <f t="shared" ref="J1429:J1437" si="372">SUM(I1429*2)</f>
        <v>1.1600000000000001</v>
      </c>
      <c r="K1429" s="259">
        <f t="shared" ref="K1429:K1437" si="373">SUM(J1429/9)</f>
        <v>0.12888888888888891</v>
      </c>
      <c r="L1429" s="226">
        <f t="shared" ref="L1429:L1436" si="374">IF(J1429 &gt; 14,120,0)</f>
        <v>0</v>
      </c>
      <c r="M1429" s="257"/>
      <c r="N1429" s="226">
        <f>SUM(H1429*'Outside M25 '!$J$30+'Outside M25 '!$J$34+'Postcodes tariff'!L1429)</f>
        <v>70.37986733076923</v>
      </c>
      <c r="O1429" s="226">
        <f>SUM(H1429*'Outside M25 '!$K$30+'Outside M25 '!$K$34+'Postcodes tariff'!L1429)</f>
        <v>76.658232430769232</v>
      </c>
      <c r="P1429" s="226">
        <f>SUM(H1429*'Outside M25 '!$L$30+'Outside M25 '!$L$34+'Postcodes tariff'!L1429)</f>
        <v>84.106844510769236</v>
      </c>
      <c r="Q1429" s="261">
        <f>SUM(H1429*'Outside M25 '!$M$30+'Outside M25 '!$M$34+'Postcodes tariff'!L1429)</f>
        <v>90.172562630769249</v>
      </c>
      <c r="R1429" s="336"/>
      <c r="S1429" s="336"/>
    </row>
    <row r="1430" spans="1:19" s="263" customFormat="1" x14ac:dyDescent="0.25">
      <c r="A1430" s="254" t="s">
        <v>3040</v>
      </c>
      <c r="B1430" s="255" t="s">
        <v>3602</v>
      </c>
      <c r="C1430" s="285" t="s">
        <v>1237</v>
      </c>
      <c r="D1430" s="257">
        <v>51.307867999999999</v>
      </c>
      <c r="E1430" s="257">
        <v>-0.33237699999999998</v>
      </c>
      <c r="F1430" s="459">
        <v>1</v>
      </c>
      <c r="G1430" s="459">
        <v>1</v>
      </c>
      <c r="H1430" s="258">
        <v>25.9</v>
      </c>
      <c r="I1430" s="259">
        <f>SUM(H1430/'Search &amp; Variables'!$E$30)</f>
        <v>0.57555555555555549</v>
      </c>
      <c r="J1430" s="259">
        <f t="shared" si="372"/>
        <v>1.151111111111111</v>
      </c>
      <c r="K1430" s="259">
        <f t="shared" si="373"/>
        <v>0.12790123456790123</v>
      </c>
      <c r="L1430" s="226">
        <f t="shared" si="374"/>
        <v>0</v>
      </c>
      <c r="M1430" s="257"/>
      <c r="N1430" s="226">
        <f>SUM(H1430*'Outside M25 '!$J$30+'Outside M25 '!$J$34+'Postcodes tariff'!L1430)</f>
        <v>70.065684234757839</v>
      </c>
      <c r="O1430" s="226">
        <f>SUM(H1430*'Outside M25 '!$K$30+'Outside M25 '!$K$34+'Postcodes tariff'!L1430)</f>
        <v>76.310027770560311</v>
      </c>
      <c r="P1430" s="226">
        <f>SUM(H1430*'Outside M25 '!$L$30+'Outside M25 '!$L$34+'Postcodes tariff'!L1430)</f>
        <v>83.721439389325752</v>
      </c>
      <c r="Q1430" s="261">
        <f>SUM(H1430*'Outside M25 '!$M$30+'Outside M25 '!$M$34+'Postcodes tariff'!L1430)</f>
        <v>89.752374101424508</v>
      </c>
      <c r="R1430" s="336"/>
      <c r="S1430" s="336"/>
    </row>
    <row r="1431" spans="1:19" s="263" customFormat="1" x14ac:dyDescent="0.25">
      <c r="A1431" s="254" t="s">
        <v>3040</v>
      </c>
      <c r="B1431" s="255"/>
      <c r="C1431" s="285" t="s">
        <v>1238</v>
      </c>
      <c r="D1431" s="257">
        <v>51.278337999999998</v>
      </c>
      <c r="E1431" s="257">
        <v>-0.36583599999999999</v>
      </c>
      <c r="F1431" s="459">
        <v>1</v>
      </c>
      <c r="G1431" s="459">
        <v>1</v>
      </c>
      <c r="H1431" s="258">
        <v>23.4</v>
      </c>
      <c r="I1431" s="259">
        <f>SUM(H1431/'Search &amp; Variables'!$E$30)</f>
        <v>0.52</v>
      </c>
      <c r="J1431" s="259">
        <f t="shared" si="372"/>
        <v>1.04</v>
      </c>
      <c r="K1431" s="259">
        <f t="shared" si="373"/>
        <v>0.11555555555555556</v>
      </c>
      <c r="L1431" s="226">
        <f t="shared" si="374"/>
        <v>0</v>
      </c>
      <c r="M1431" s="257"/>
      <c r="N1431" s="226">
        <f>SUM(H1431*'Outside M25 '!$J$30+'Outside M25 '!$J$34+'Postcodes tariff'!L1431)</f>
        <v>66.138395534615384</v>
      </c>
      <c r="O1431" s="226">
        <f>SUM(H1431*'Outside M25 '!$K$30+'Outside M25 '!$K$34+'Postcodes tariff'!L1431)</f>
        <v>71.957469517948724</v>
      </c>
      <c r="P1431" s="226">
        <f>SUM(H1431*'Outside M25 '!$L$30+'Outside M25 '!$L$34+'Postcodes tariff'!L1431)</f>
        <v>78.903875371282055</v>
      </c>
      <c r="Q1431" s="261">
        <f>SUM(H1431*'Outside M25 '!$M$30+'Outside M25 '!$M$34+'Postcodes tariff'!L1431)</f>
        <v>84.500017484615398</v>
      </c>
      <c r="R1431" s="336"/>
      <c r="S1431" s="336"/>
    </row>
    <row r="1432" spans="1:19" s="263" customFormat="1" x14ac:dyDescent="0.25">
      <c r="A1432" s="254" t="s">
        <v>3040</v>
      </c>
      <c r="B1432" s="255"/>
      <c r="C1432" s="285" t="s">
        <v>1239</v>
      </c>
      <c r="D1432" s="257">
        <v>51.268999999999998</v>
      </c>
      <c r="E1432" s="257">
        <v>-0.42899999999999999</v>
      </c>
      <c r="F1432" s="459">
        <v>1</v>
      </c>
      <c r="G1432" s="459">
        <v>1</v>
      </c>
      <c r="H1432" s="258">
        <v>23.2</v>
      </c>
      <c r="I1432" s="259">
        <f>SUM(H1432/'Search &amp; Variables'!$E$30)</f>
        <v>0.51555555555555554</v>
      </c>
      <c r="J1432" s="259">
        <f t="shared" si="372"/>
        <v>1.0311111111111111</v>
      </c>
      <c r="K1432" s="259">
        <f t="shared" si="373"/>
        <v>0.11456790123456789</v>
      </c>
      <c r="L1432" s="226">
        <f t="shared" si="374"/>
        <v>0</v>
      </c>
      <c r="M1432" s="257"/>
      <c r="N1432" s="226">
        <f>SUM(H1432*'Outside M25 '!$J$30+'Outside M25 '!$J$34+'Postcodes tariff'!L1432)</f>
        <v>65.824212438603993</v>
      </c>
      <c r="O1432" s="226">
        <f>SUM(H1432*'Outside M25 '!$K$30+'Outside M25 '!$K$34+'Postcodes tariff'!L1432)</f>
        <v>71.609264857739788</v>
      </c>
      <c r="P1432" s="226">
        <f>SUM(H1432*'Outside M25 '!$L$30+'Outside M25 '!$L$34+'Postcodes tariff'!L1432)</f>
        <v>78.518470249838572</v>
      </c>
      <c r="Q1432" s="261">
        <f>SUM(H1432*'Outside M25 '!$M$30+'Outside M25 '!$M$34+'Postcodes tariff'!L1432)</f>
        <v>84.079828955270671</v>
      </c>
      <c r="R1432" s="336"/>
      <c r="S1432" s="336"/>
    </row>
    <row r="1433" spans="1:19" s="263" customFormat="1" x14ac:dyDescent="0.25">
      <c r="A1433" s="254" t="s">
        <v>3040</v>
      </c>
      <c r="B1433" s="255"/>
      <c r="C1433" s="285" t="s">
        <v>1240</v>
      </c>
      <c r="D1433" s="257">
        <v>51.401797999999999</v>
      </c>
      <c r="E1433" s="257">
        <v>-0.25478600000000001</v>
      </c>
      <c r="F1433" s="459">
        <v>1</v>
      </c>
      <c r="G1433" s="459">
        <v>1</v>
      </c>
      <c r="H1433" s="258">
        <v>28.8</v>
      </c>
      <c r="I1433" s="259">
        <f>SUM(H1433/'Search &amp; Variables'!$E$30)</f>
        <v>0.64</v>
      </c>
      <c r="J1433" s="259">
        <f t="shared" si="372"/>
        <v>1.28</v>
      </c>
      <c r="K1433" s="259">
        <f t="shared" si="373"/>
        <v>0.14222222222222222</v>
      </c>
      <c r="L1433" s="226">
        <f t="shared" si="374"/>
        <v>0</v>
      </c>
      <c r="M1433" s="257"/>
      <c r="N1433" s="226">
        <f>SUM(H1433*'Outside M25 '!$J$30+'Outside M25 '!$J$34+'Postcodes tariff'!L1433)</f>
        <v>74.621339126923075</v>
      </c>
      <c r="O1433" s="226">
        <f>SUM(H1433*'Outside M25 '!$K$30+'Outside M25 '!$K$34+'Postcodes tariff'!L1433)</f>
        <v>81.358995343589754</v>
      </c>
      <c r="P1433" s="226">
        <f>SUM(H1433*'Outside M25 '!$L$30+'Outside M25 '!$L$34+'Postcodes tariff'!L1433)</f>
        <v>89.309813650256416</v>
      </c>
      <c r="Q1433" s="261">
        <f>SUM(H1433*'Outside M25 '!$M$30+'Outside M25 '!$M$34+'Postcodes tariff'!L1433)</f>
        <v>95.845107776923086</v>
      </c>
      <c r="R1433" s="336"/>
      <c r="S1433" s="336"/>
    </row>
    <row r="1434" spans="1:19" s="263" customFormat="1" x14ac:dyDescent="0.25">
      <c r="A1434" s="254" t="s">
        <v>3040</v>
      </c>
      <c r="B1434" s="255"/>
      <c r="C1434" s="285" t="s">
        <v>1241</v>
      </c>
      <c r="D1434" s="257">
        <v>51.376935000000003</v>
      </c>
      <c r="E1434" s="257">
        <v>-0.24649299999999999</v>
      </c>
      <c r="F1434" s="459">
        <v>1</v>
      </c>
      <c r="G1434" s="459">
        <v>1</v>
      </c>
      <c r="H1434" s="258">
        <v>28.8</v>
      </c>
      <c r="I1434" s="259">
        <f>SUM(H1434/'Search &amp; Variables'!$E$30)</f>
        <v>0.64</v>
      </c>
      <c r="J1434" s="259">
        <f t="shared" si="372"/>
        <v>1.28</v>
      </c>
      <c r="K1434" s="259">
        <f t="shared" si="373"/>
        <v>0.14222222222222222</v>
      </c>
      <c r="L1434" s="226">
        <f t="shared" si="374"/>
        <v>0</v>
      </c>
      <c r="M1434" s="257"/>
      <c r="N1434" s="226">
        <f>SUM(H1434*'Outside M25 '!$J$30+'Outside M25 '!$J$34+'Postcodes tariff'!L1434)</f>
        <v>74.621339126923075</v>
      </c>
      <c r="O1434" s="226">
        <f>SUM(H1434*'Outside M25 '!$K$30+'Outside M25 '!$K$34+'Postcodes tariff'!L1434)</f>
        <v>81.358995343589754</v>
      </c>
      <c r="P1434" s="226">
        <f>SUM(H1434*'Outside M25 '!$L$30+'Outside M25 '!$L$34+'Postcodes tariff'!L1434)</f>
        <v>89.309813650256416</v>
      </c>
      <c r="Q1434" s="261">
        <f>SUM(H1434*'Outside M25 '!$M$30+'Outside M25 '!$M$34+'Postcodes tariff'!L1434)</f>
        <v>95.845107776923086</v>
      </c>
      <c r="R1434" s="336"/>
      <c r="S1434" s="336"/>
    </row>
    <row r="1435" spans="1:19" s="263" customFormat="1" x14ac:dyDescent="0.25">
      <c r="A1435" s="254" t="s">
        <v>3040</v>
      </c>
      <c r="B1435" s="255"/>
      <c r="C1435" s="285" t="s">
        <v>1242</v>
      </c>
      <c r="D1435" s="257">
        <v>51.390594</v>
      </c>
      <c r="E1435" s="257">
        <v>-0.28478500000000001</v>
      </c>
      <c r="F1435" s="459">
        <v>1</v>
      </c>
      <c r="G1435" s="459">
        <v>1</v>
      </c>
      <c r="H1435" s="258">
        <v>27.7</v>
      </c>
      <c r="I1435" s="259">
        <f>SUM(H1435/'Search &amp; Variables'!$E$30)</f>
        <v>0.61555555555555552</v>
      </c>
      <c r="J1435" s="259">
        <f t="shared" si="372"/>
        <v>1.231111111111111</v>
      </c>
      <c r="K1435" s="259">
        <f t="shared" si="373"/>
        <v>0.13679012345679012</v>
      </c>
      <c r="L1435" s="226">
        <f t="shared" si="374"/>
        <v>0</v>
      </c>
      <c r="M1435" s="257"/>
      <c r="N1435" s="226">
        <f>SUM(H1435*'Outside M25 '!$J$30+'Outside M25 '!$J$34+'Postcodes tariff'!L1435)</f>
        <v>72.893332098860398</v>
      </c>
      <c r="O1435" s="226">
        <f>SUM(H1435*'Outside M25 '!$K$30+'Outside M25 '!$K$34+'Postcodes tariff'!L1435)</f>
        <v>79.443869712440645</v>
      </c>
      <c r="P1435" s="226">
        <f>SUM(H1435*'Outside M25 '!$L$30+'Outside M25 '!$L$34+'Postcodes tariff'!L1435)</f>
        <v>87.190085482317201</v>
      </c>
      <c r="Q1435" s="261">
        <f>SUM(H1435*'Outside M25 '!$M$30+'Outside M25 '!$M$34+'Postcodes tariff'!L1435)</f>
        <v>93.53407086552707</v>
      </c>
      <c r="R1435" s="336"/>
      <c r="S1435" s="336"/>
    </row>
    <row r="1436" spans="1:19" s="263" customFormat="1" x14ac:dyDescent="0.25">
      <c r="A1436" s="254" t="s">
        <v>3040</v>
      </c>
      <c r="B1436" s="255" t="s">
        <v>3548</v>
      </c>
      <c r="C1436" s="285" t="s">
        <v>1243</v>
      </c>
      <c r="D1436" s="257">
        <v>51.386645999999999</v>
      </c>
      <c r="E1436" s="257">
        <v>-0.30225200000000002</v>
      </c>
      <c r="F1436" s="459">
        <v>1</v>
      </c>
      <c r="G1436" s="459">
        <v>1</v>
      </c>
      <c r="H1436" s="258">
        <v>28.2</v>
      </c>
      <c r="I1436" s="259">
        <f>SUM(H1436/'Search &amp; Variables'!$E$30)</f>
        <v>0.62666666666666671</v>
      </c>
      <c r="J1436" s="259">
        <f t="shared" si="372"/>
        <v>1.2533333333333334</v>
      </c>
      <c r="K1436" s="259">
        <f t="shared" si="373"/>
        <v>0.13925925925925928</v>
      </c>
      <c r="L1436" s="226">
        <f t="shared" si="374"/>
        <v>0</v>
      </c>
      <c r="M1436" s="257"/>
      <c r="N1436" s="226">
        <f>SUM(H1436*'Outside M25 '!$J$30+'Outside M25 '!$J$34+'Postcodes tariff'!L1436)</f>
        <v>73.678789838888889</v>
      </c>
      <c r="O1436" s="226">
        <f>SUM(H1436*'Outside M25 '!$K$30+'Outside M25 '!$K$34+'Postcodes tariff'!L1436)</f>
        <v>80.314381362962962</v>
      </c>
      <c r="P1436" s="226">
        <f>SUM(H1436*'Outside M25 '!$L$30+'Outside M25 '!$L$34+'Postcodes tariff'!L1436)</f>
        <v>88.153598285925938</v>
      </c>
      <c r="Q1436" s="261">
        <f>SUM(H1436*'Outside M25 '!$M$30+'Outside M25 '!$M$34+'Postcodes tariff'!L1436)</f>
        <v>94.584542188888889</v>
      </c>
      <c r="R1436" s="336"/>
      <c r="S1436" s="336"/>
    </row>
    <row r="1437" spans="1:19" s="263" customFormat="1" x14ac:dyDescent="0.25">
      <c r="A1437" s="286" t="s">
        <v>3038</v>
      </c>
      <c r="B1437" s="287"/>
      <c r="C1437" s="285" t="s">
        <v>1244</v>
      </c>
      <c r="D1437" s="257">
        <v>51.391824</v>
      </c>
      <c r="E1437" s="257">
        <v>-0.32010100000000002</v>
      </c>
      <c r="F1437" s="459">
        <v>2</v>
      </c>
      <c r="G1437" s="459">
        <v>2</v>
      </c>
      <c r="H1437" s="258">
        <v>11.7</v>
      </c>
      <c r="I1437" s="259">
        <f>SUM(H1437/'Search &amp; Variables'!$E$31)</f>
        <v>0.58499999999999996</v>
      </c>
      <c r="J1437" s="259">
        <f t="shared" si="372"/>
        <v>1.17</v>
      </c>
      <c r="K1437" s="259">
        <f t="shared" si="373"/>
        <v>0.13</v>
      </c>
      <c r="L1437" s="226">
        <f t="shared" ref="L1437" si="375">IF(J1437 &gt; 12,120,0)</f>
        <v>0</v>
      </c>
      <c r="M1437" s="257"/>
      <c r="N1437" s="226">
        <f>SUM(H1437*'Outer London inside M25'!$J$30+'Outer London inside M25'!$J$34+L1437)</f>
        <v>63.968210306837605</v>
      </c>
      <c r="O1437" s="226">
        <f>SUM(H1437*'Outer London inside M25'!$K$30+'Outer London inside M25'!$K$34+L1437)</f>
        <v>68.200840145726488</v>
      </c>
      <c r="P1437" s="226">
        <f>SUM(H1437*'Outer London inside M25'!$L$30+'Outer London inside M25'!$L$34+'Postcodes tariff'!L1437)</f>
        <v>74.024095127948712</v>
      </c>
      <c r="Q1437" s="261">
        <f>SUM(H1437*'Outer London inside M25'!$M$30+'Outer London inside M25'!$M$34+'Postcodes tariff'!L1437)</f>
        <v>77.628133156837606</v>
      </c>
      <c r="R1437" s="336"/>
      <c r="S1437" s="336"/>
    </row>
    <row r="1438" spans="1:19" s="263" customFormat="1" x14ac:dyDescent="0.25">
      <c r="A1438" s="286" t="s">
        <v>3038</v>
      </c>
      <c r="B1438" s="287" t="s">
        <v>3535</v>
      </c>
      <c r="C1438" s="285" t="s">
        <v>1245</v>
      </c>
      <c r="D1438" s="257">
        <v>51.400236</v>
      </c>
      <c r="E1438" s="257">
        <v>-0.35473900000000003</v>
      </c>
      <c r="F1438" s="459">
        <v>2</v>
      </c>
      <c r="G1438" s="459">
        <v>2</v>
      </c>
      <c r="H1438" s="258">
        <v>11.1</v>
      </c>
      <c r="I1438" s="259">
        <f>SUM(H1438/'Search &amp; Variables'!$E$31)</f>
        <v>0.55499999999999994</v>
      </c>
      <c r="J1438" s="259">
        <f t="shared" ref="J1438" si="376">SUM(I1438*2)</f>
        <v>1.1099999999999999</v>
      </c>
      <c r="K1438" s="259">
        <f t="shared" ref="K1438" si="377">SUM(J1438/9)</f>
        <v>0.12333333333333332</v>
      </c>
      <c r="L1438" s="226">
        <f t="shared" ref="L1438" si="378">IF(J1438 &gt; 12,120,0)</f>
        <v>0</v>
      </c>
      <c r="M1438" s="257"/>
      <c r="N1438" s="226">
        <f>SUM(H1438*'Outer London inside M25'!$J$30+'Outer London inside M25'!$J$34+L1438)</f>
        <v>62.126181450427353</v>
      </c>
      <c r="O1438" s="226">
        <f>SUM(H1438*'Outer London inside M25'!$K$30+'Outer London inside M25'!$K$34+L1438)</f>
        <v>66.217339189316235</v>
      </c>
      <c r="P1438" s="226">
        <f>SUM(H1438*'Outer London inside M25'!$L$30+'Outer London inside M25'!$L$34+'Postcodes tariff'!L1438)</f>
        <v>71.860029824871788</v>
      </c>
      <c r="Q1438" s="261">
        <f>SUM(H1438*'Outer London inside M25'!$M$30+'Outer London inside M25'!$M$34+'Postcodes tariff'!L1438)</f>
        <v>75.335088000427362</v>
      </c>
      <c r="R1438" s="336"/>
      <c r="S1438" s="336"/>
    </row>
    <row r="1439" spans="1:19" s="263" customFormat="1" x14ac:dyDescent="0.25">
      <c r="A1439" s="254" t="s">
        <v>3040</v>
      </c>
      <c r="B1439" s="255" t="s">
        <v>3593</v>
      </c>
      <c r="C1439" s="285" t="s">
        <v>1246</v>
      </c>
      <c r="D1439" s="285">
        <v>51.355792999999998</v>
      </c>
      <c r="E1439" s="285">
        <v>-0.30435000000000001</v>
      </c>
      <c r="F1439" s="464">
        <v>1</v>
      </c>
      <c r="G1439" s="464">
        <v>1</v>
      </c>
      <c r="H1439" s="288">
        <v>26.1</v>
      </c>
      <c r="I1439" s="289">
        <f>SUM(H1439/'Search &amp; Variables'!$E$30)</f>
        <v>0.58000000000000007</v>
      </c>
      <c r="J1439" s="289">
        <f t="shared" ref="J1439" si="379">SUM(I1439*2)</f>
        <v>1.1600000000000001</v>
      </c>
      <c r="K1439" s="289">
        <f t="shared" ref="K1439" si="380">SUM(J1439/9)</f>
        <v>0.12888888888888891</v>
      </c>
      <c r="L1439" s="290">
        <f t="shared" ref="L1439" si="381">IF(J1439 &gt; 14,120,0)</f>
        <v>0</v>
      </c>
      <c r="M1439" s="285"/>
      <c r="N1439" s="290">
        <f>SUM(H1439*'Outside M25 '!$J$30+'Outside M25 '!$J$34+'Postcodes tariff'!L1439)</f>
        <v>70.37986733076923</v>
      </c>
      <c r="O1439" s="290">
        <f>SUM(H1439*'Outside M25 '!$K$30+'Outside M25 '!$K$34+'Postcodes tariff'!L1439)</f>
        <v>76.658232430769232</v>
      </c>
      <c r="P1439" s="290">
        <f>SUM(H1439*'Outside M25 '!$L$30+'Outside M25 '!$L$34+'Postcodes tariff'!L1439)</f>
        <v>84.106844510769236</v>
      </c>
      <c r="Q1439" s="291">
        <f>SUM(H1439*'Outside M25 '!$M$30+'Outside M25 '!$M$34+'Postcodes tariff'!L1439)</f>
        <v>90.172562630769249</v>
      </c>
      <c r="R1439" s="336"/>
      <c r="S1439" s="336"/>
    </row>
    <row r="1440" spans="1:19" s="263" customFormat="1" x14ac:dyDescent="0.25">
      <c r="A1440" s="286"/>
      <c r="B1440" s="287"/>
      <c r="C1440" s="285"/>
      <c r="D1440" s="285"/>
      <c r="E1440" s="285"/>
      <c r="F1440" s="464"/>
      <c r="G1440" s="464"/>
      <c r="H1440" s="288"/>
      <c r="I1440" s="289"/>
      <c r="J1440" s="289"/>
      <c r="K1440" s="289"/>
      <c r="L1440" s="290"/>
      <c r="M1440" s="285"/>
      <c r="N1440" s="361"/>
      <c r="O1440" s="361"/>
      <c r="P1440" s="361"/>
      <c r="Q1440" s="362"/>
      <c r="R1440" s="336"/>
      <c r="S1440" s="336"/>
    </row>
    <row r="1441" spans="1:19" s="263" customFormat="1" ht="16.5" thickBot="1" x14ac:dyDescent="0.3">
      <c r="A1441" s="292" t="s">
        <v>3039</v>
      </c>
      <c r="B1441" s="293"/>
      <c r="C1441" s="293"/>
      <c r="D1441" s="293"/>
      <c r="E1441" s="293"/>
      <c r="F1441" s="465"/>
      <c r="G1441" s="465"/>
      <c r="H1441" s="294">
        <f>AVERAGE(H1416:H1440)</f>
        <v>22.220833333333331</v>
      </c>
      <c r="I1441" s="294">
        <f>AVERAGE(I1416:I1440)</f>
        <v>0.58314814814814819</v>
      </c>
      <c r="J1441" s="294">
        <f>AVERAGE(J1416:J1440)</f>
        <v>1.1662962962962964</v>
      </c>
      <c r="K1441" s="294">
        <f>AVERAGE(K1416:K1440)</f>
        <v>0.12958847736625514</v>
      </c>
      <c r="L1441" s="295"/>
      <c r="M1441" s="293"/>
      <c r="N1441" s="296">
        <f>AVERAGE(N1416:N1440)</f>
        <v>68.775652849008779</v>
      </c>
      <c r="O1441" s="296">
        <f>AVERAGE(O1416:O1440)</f>
        <v>74.514252078972774</v>
      </c>
      <c r="P1441" s="296">
        <f>AVERAGE(P1416:P1440)</f>
        <v>81.538122903273191</v>
      </c>
      <c r="Q1441" s="297">
        <f>AVERAGE(Q1416:Q1440)</f>
        <v>86.951841896925444</v>
      </c>
      <c r="R1441" s="336"/>
      <c r="S1441" s="336"/>
    </row>
    <row r="1442" spans="1:19" s="263" customFormat="1" ht="16.5" thickBot="1" x14ac:dyDescent="0.3">
      <c r="F1442" s="462"/>
      <c r="G1442" s="462"/>
      <c r="H1442" s="276"/>
      <c r="I1442" s="277"/>
      <c r="J1442" s="277"/>
      <c r="K1442" s="277"/>
      <c r="L1442" s="262"/>
      <c r="N1442" s="225"/>
      <c r="O1442" s="225"/>
      <c r="P1442" s="225"/>
      <c r="Q1442" s="225"/>
      <c r="R1442" s="336"/>
      <c r="S1442" s="336"/>
    </row>
    <row r="1443" spans="1:19" s="243" customFormat="1" x14ac:dyDescent="0.25">
      <c r="A1443" s="246" t="s">
        <v>3046</v>
      </c>
      <c r="B1443" s="247"/>
      <c r="C1443" s="247" t="s">
        <v>1247</v>
      </c>
      <c r="D1443" s="247">
        <v>58.516047999999998</v>
      </c>
      <c r="E1443" s="247">
        <v>-3.2438880000000001</v>
      </c>
      <c r="F1443" s="458">
        <v>1</v>
      </c>
      <c r="G1443" s="458">
        <v>1</v>
      </c>
      <c r="H1443" s="248">
        <v>664.5</v>
      </c>
      <c r="I1443" s="249">
        <f>SUM(H1443/'Search &amp; Variables'!$E$30)</f>
        <v>14.766666666666667</v>
      </c>
      <c r="J1443" s="249">
        <f t="shared" ref="J1443:J1444" si="382">SUM(I1443*2)</f>
        <v>29.533333333333335</v>
      </c>
      <c r="K1443" s="249">
        <f t="shared" ref="K1443:K1444" si="383">SUM(J1443/9)</f>
        <v>3.2814814814814817</v>
      </c>
      <c r="L1443" s="252">
        <f t="shared" ref="L1443:L1444" si="384">IF(J1443 &gt; 14,120,0)</f>
        <v>120</v>
      </c>
      <c r="M1443" s="247"/>
      <c r="N1443" s="250">
        <f>SUM(H1443*'Outside M25 '!$J$30+'Outside M25 '!$J$34+'Postcodes tariff'!L1443)</f>
        <v>1193.2523097991452</v>
      </c>
      <c r="O1443" s="250">
        <f>SUM(H1443*'Outside M25 '!$K$30+'Outside M25 '!$K$34+'Postcodes tariff'!L1443)</f>
        <v>1308.1275078176639</v>
      </c>
      <c r="P1443" s="250">
        <f>SUM(H1443*'Outside M25 '!$L$30+'Outside M25 '!$L$34+'Postcodes tariff'!L1443)</f>
        <v>1434.3199921584046</v>
      </c>
      <c r="Q1443" s="390">
        <f>SUM(H1443*'Outside M25 '!$M$30+'Outside M25 '!$M$34+'Postcodes tariff'!L1443)</f>
        <v>1551.4143482991453</v>
      </c>
      <c r="R1443" s="330"/>
      <c r="S1443" s="330"/>
    </row>
    <row r="1444" spans="1:19" s="263" customFormat="1" x14ac:dyDescent="0.25">
      <c r="A1444" s="254" t="s">
        <v>3046</v>
      </c>
      <c r="B1444" s="255"/>
      <c r="C1444" s="256" t="s">
        <v>1248</v>
      </c>
      <c r="D1444" s="257">
        <v>57.975000000000001</v>
      </c>
      <c r="E1444" s="257">
        <v>-3.9750000000000001</v>
      </c>
      <c r="F1444" s="459">
        <v>1</v>
      </c>
      <c r="G1444" s="459">
        <v>1</v>
      </c>
      <c r="H1444" s="258">
        <v>606.9</v>
      </c>
      <c r="I1444" s="259">
        <f>SUM(H1444/'Search &amp; Variables'!$E$30)</f>
        <v>13.486666666666666</v>
      </c>
      <c r="J1444" s="259">
        <f t="shared" si="382"/>
        <v>26.973333333333333</v>
      </c>
      <c r="K1444" s="259">
        <f t="shared" si="383"/>
        <v>2.9970370370370372</v>
      </c>
      <c r="L1444" s="226">
        <f t="shared" si="384"/>
        <v>120</v>
      </c>
      <c r="M1444" s="257"/>
      <c r="N1444" s="226">
        <f>SUM(H1444*'Outside M25 '!$J$30+'Outside M25 '!$J$34+'Postcodes tariff'!L1444)</f>
        <v>1102.7675781478631</v>
      </c>
      <c r="O1444" s="226">
        <f>SUM(H1444*'Outside M25 '!$K$30+'Outside M25 '!$K$34+'Postcodes tariff'!L1444)</f>
        <v>1207.8445656774929</v>
      </c>
      <c r="P1444" s="226">
        <f>SUM(H1444*'Outside M25 '!$L$30+'Outside M25 '!$L$34+'Postcodes tariff'!L1444)</f>
        <v>1323.323317182678</v>
      </c>
      <c r="Q1444" s="261">
        <f>SUM(H1444*'Outside M25 '!$M$30+'Outside M25 '!$M$34+'Postcodes tariff'!L1444)</f>
        <v>1430.4000518478633</v>
      </c>
      <c r="R1444" s="336"/>
      <c r="S1444" s="336"/>
    </row>
    <row r="1445" spans="1:19" s="263" customFormat="1" x14ac:dyDescent="0.25">
      <c r="A1445" s="254" t="s">
        <v>3046</v>
      </c>
      <c r="B1445" s="255"/>
      <c r="C1445" s="256" t="s">
        <v>1249</v>
      </c>
      <c r="D1445" s="257">
        <v>58.305</v>
      </c>
      <c r="E1445" s="257">
        <v>-4.13</v>
      </c>
      <c r="F1445" s="459">
        <v>1</v>
      </c>
      <c r="G1445" s="459">
        <v>1</v>
      </c>
      <c r="H1445" s="258">
        <v>703.5</v>
      </c>
      <c r="I1445" s="259">
        <f>SUM(H1445/'Search &amp; Variables'!$E$30)</f>
        <v>15.633333333333333</v>
      </c>
      <c r="J1445" s="259">
        <f t="shared" ref="J1445:J1448" si="385">SUM(I1445*2)</f>
        <v>31.266666666666666</v>
      </c>
      <c r="K1445" s="259">
        <f t="shared" ref="K1445:K1448" si="386">SUM(J1445/9)</f>
        <v>3.4740740740740739</v>
      </c>
      <c r="L1445" s="226">
        <f t="shared" ref="L1445:L1448" si="387">IF(J1445 &gt; 14,120,0)</f>
        <v>120</v>
      </c>
      <c r="M1445" s="257"/>
      <c r="N1445" s="226">
        <f>SUM(H1445*'Outside M25 '!$J$30+'Outside M25 '!$J$34+'Postcodes tariff'!L1445)</f>
        <v>1254.5180135213675</v>
      </c>
      <c r="O1445" s="226">
        <f>SUM(H1445*'Outside M25 '!$K$30+'Outside M25 '!$K$34+'Postcodes tariff'!L1445)</f>
        <v>1376.0274165584046</v>
      </c>
      <c r="P1445" s="226">
        <f>SUM(H1445*'Outside M25 '!$L$30+'Outside M25 '!$L$34+'Postcodes tariff'!L1445)</f>
        <v>1509.473990839886</v>
      </c>
      <c r="Q1445" s="261">
        <f>SUM(H1445*'Outside M25 '!$M$30+'Outside M25 '!$M$34+'Postcodes tariff'!L1445)</f>
        <v>1633.3511115213676</v>
      </c>
      <c r="R1445" s="336"/>
      <c r="S1445" s="336"/>
    </row>
    <row r="1446" spans="1:19" s="263" customFormat="1" x14ac:dyDescent="0.25">
      <c r="A1446" s="254" t="s">
        <v>3046</v>
      </c>
      <c r="B1446" s="255"/>
      <c r="C1446" s="256" t="s">
        <v>1250</v>
      </c>
      <c r="D1446" s="257">
        <v>58.506</v>
      </c>
      <c r="E1446" s="257">
        <v>-3.4910000000000001</v>
      </c>
      <c r="F1446" s="459">
        <v>1</v>
      </c>
      <c r="G1446" s="459">
        <v>1</v>
      </c>
      <c r="H1446" s="258">
        <v>665.3</v>
      </c>
      <c r="I1446" s="259">
        <f>SUM(H1446/'Search &amp; Variables'!$E$30)</f>
        <v>14.784444444444443</v>
      </c>
      <c r="J1446" s="259">
        <f t="shared" si="385"/>
        <v>29.568888888888885</v>
      </c>
      <c r="K1446" s="259">
        <f t="shared" si="386"/>
        <v>3.2854320987654315</v>
      </c>
      <c r="L1446" s="226">
        <f t="shared" si="387"/>
        <v>120</v>
      </c>
      <c r="M1446" s="257"/>
      <c r="N1446" s="226">
        <f>SUM(H1446*'Outside M25 '!$J$30+'Outside M25 '!$J$34+'Postcodes tariff'!L1446)</f>
        <v>1194.5090421831908</v>
      </c>
      <c r="O1446" s="226">
        <f>SUM(H1446*'Outside M25 '!$K$30+'Outside M25 '!$K$34+'Postcodes tariff'!L1446)</f>
        <v>1309.5203264584995</v>
      </c>
      <c r="P1446" s="226">
        <f>SUM(H1446*'Outside M25 '!$L$30+'Outside M25 '!$L$34+'Postcodes tariff'!L1446)</f>
        <v>1435.8616126441784</v>
      </c>
      <c r="Q1446" s="261">
        <f>SUM(H1446*'Outside M25 '!$M$30+'Outside M25 '!$M$34+'Postcodes tariff'!L1446)</f>
        <v>1553.0951024165242</v>
      </c>
      <c r="R1446" s="336"/>
      <c r="S1446" s="336"/>
    </row>
    <row r="1447" spans="1:19" s="263" customFormat="1" x14ac:dyDescent="0.25">
      <c r="A1447" s="254" t="s">
        <v>3046</v>
      </c>
      <c r="B1447" s="255"/>
      <c r="C1447" s="256" t="s">
        <v>1251</v>
      </c>
      <c r="D1447" s="257">
        <v>58.454999999999998</v>
      </c>
      <c r="E1447" s="257">
        <v>-3.895</v>
      </c>
      <c r="F1447" s="459">
        <v>1</v>
      </c>
      <c r="G1447" s="459">
        <v>1</v>
      </c>
      <c r="H1447" s="258">
        <v>691.5</v>
      </c>
      <c r="I1447" s="259">
        <f>SUM(H1447/'Search &amp; Variables'!$E$30)</f>
        <v>15.366666666666667</v>
      </c>
      <c r="J1447" s="259">
        <f t="shared" si="385"/>
        <v>30.733333333333334</v>
      </c>
      <c r="K1447" s="259">
        <f t="shared" si="386"/>
        <v>3.414814814814815</v>
      </c>
      <c r="L1447" s="226">
        <f t="shared" si="387"/>
        <v>120</v>
      </c>
      <c r="M1447" s="257"/>
      <c r="N1447" s="226">
        <f>SUM(H1447*'Outside M25 '!$J$30+'Outside M25 '!$J$34+'Postcodes tariff'!L1447)</f>
        <v>1235.6670277606836</v>
      </c>
      <c r="O1447" s="226">
        <f>SUM(H1447*'Outside M25 '!$K$30+'Outside M25 '!$K$34+'Postcodes tariff'!L1447)</f>
        <v>1355.1351369458689</v>
      </c>
      <c r="P1447" s="226">
        <f>SUM(H1447*'Outside M25 '!$L$30+'Outside M25 '!$L$34+'Postcodes tariff'!L1447)</f>
        <v>1486.3496835532765</v>
      </c>
      <c r="Q1447" s="261">
        <f>SUM(H1447*'Outside M25 '!$M$30+'Outside M25 '!$M$34+'Postcodes tariff'!L1447)</f>
        <v>1608.1397997606839</v>
      </c>
      <c r="R1447" s="336"/>
      <c r="S1447" s="336"/>
    </row>
    <row r="1448" spans="1:19" s="263" customFormat="1" x14ac:dyDescent="0.25">
      <c r="A1448" s="254" t="s">
        <v>3046</v>
      </c>
      <c r="B1448" s="255"/>
      <c r="C1448" s="256" t="s">
        <v>1252</v>
      </c>
      <c r="D1448" s="257">
        <v>58.588999999999999</v>
      </c>
      <c r="E1448" s="257">
        <v>-3.556</v>
      </c>
      <c r="F1448" s="459">
        <v>1</v>
      </c>
      <c r="G1448" s="459">
        <v>1</v>
      </c>
      <c r="H1448" s="258">
        <v>676.7</v>
      </c>
      <c r="I1448" s="259">
        <f>SUM(H1448/'Search &amp; Variables'!$E$30)</f>
        <v>15.037777777777778</v>
      </c>
      <c r="J1448" s="259">
        <f t="shared" si="385"/>
        <v>30.075555555555557</v>
      </c>
      <c r="K1448" s="259">
        <f t="shared" si="386"/>
        <v>3.3417283950617285</v>
      </c>
      <c r="L1448" s="226">
        <f t="shared" si="387"/>
        <v>120</v>
      </c>
      <c r="M1448" s="257"/>
      <c r="N1448" s="226">
        <f>SUM(H1448*'Outside M25 '!$J$30+'Outside M25 '!$J$34+'Postcodes tariff'!L1448)</f>
        <v>1212.4174786558406</v>
      </c>
      <c r="O1448" s="226">
        <f>SUM(H1448*'Outside M25 '!$K$30+'Outside M25 '!$K$34+'Postcodes tariff'!L1448)</f>
        <v>1329.3679920904085</v>
      </c>
      <c r="P1448" s="226">
        <f>SUM(H1448*'Outside M25 '!$L$30+'Outside M25 '!$L$34+'Postcodes tariff'!L1448)</f>
        <v>1457.8297045664578</v>
      </c>
      <c r="Q1448" s="261">
        <f>SUM(H1448*'Outside M25 '!$M$30+'Outside M25 '!$M$34+'Postcodes tariff'!L1448)</f>
        <v>1577.0458485891741</v>
      </c>
      <c r="R1448" s="336"/>
      <c r="S1448" s="336"/>
    </row>
    <row r="1449" spans="1:19" s="263" customFormat="1" x14ac:dyDescent="0.25">
      <c r="A1449" s="304" t="s">
        <v>3047</v>
      </c>
      <c r="B1449" s="305"/>
      <c r="C1449" s="306" t="s">
        <v>1253</v>
      </c>
      <c r="D1449" s="306">
        <v>58.981000000000002</v>
      </c>
      <c r="E1449" s="306">
        <v>-2.9590000000000001</v>
      </c>
      <c r="F1449" s="467">
        <v>1</v>
      </c>
      <c r="G1449" s="467">
        <v>1</v>
      </c>
      <c r="H1449" s="307"/>
      <c r="I1449" s="308">
        <f t="shared" ref="I1449:I1451" si="388">SUM(H1449/45)</f>
        <v>0</v>
      </c>
      <c r="J1449" s="308">
        <f t="shared" ref="J1449:J1451" si="389">SUM(I1449*2)</f>
        <v>0</v>
      </c>
      <c r="K1449" s="308">
        <f t="shared" ref="K1449:K1451" si="390">SUM(J1449/9)</f>
        <v>0</v>
      </c>
      <c r="L1449" s="309">
        <f t="shared" ref="L1449:L1452" si="391">IF(J1449 &gt; 14,120,0)</f>
        <v>0</v>
      </c>
      <c r="M1449" s="306"/>
      <c r="N1449" s="391" t="s">
        <v>2911</v>
      </c>
      <c r="O1449" s="391" t="s">
        <v>2911</v>
      </c>
      <c r="P1449" s="391" t="s">
        <v>2911</v>
      </c>
      <c r="Q1449" s="392" t="s">
        <v>2911</v>
      </c>
      <c r="R1449" s="336"/>
      <c r="S1449" s="336"/>
    </row>
    <row r="1450" spans="1:19" s="263" customFormat="1" x14ac:dyDescent="0.25">
      <c r="A1450" s="304" t="s">
        <v>3047</v>
      </c>
      <c r="B1450" s="305"/>
      <c r="C1450" s="306" t="s">
        <v>1254</v>
      </c>
      <c r="D1450" s="306">
        <v>58.96</v>
      </c>
      <c r="E1450" s="306">
        <v>-3.274</v>
      </c>
      <c r="F1450" s="467">
        <v>1</v>
      </c>
      <c r="G1450" s="467">
        <v>1</v>
      </c>
      <c r="H1450" s="307"/>
      <c r="I1450" s="308">
        <f t="shared" si="388"/>
        <v>0</v>
      </c>
      <c r="J1450" s="308">
        <f t="shared" si="389"/>
        <v>0</v>
      </c>
      <c r="K1450" s="308">
        <f t="shared" si="390"/>
        <v>0</v>
      </c>
      <c r="L1450" s="309">
        <f t="shared" si="391"/>
        <v>0</v>
      </c>
      <c r="M1450" s="306"/>
      <c r="N1450" s="391" t="s">
        <v>2911</v>
      </c>
      <c r="O1450" s="391" t="s">
        <v>2911</v>
      </c>
      <c r="P1450" s="391" t="s">
        <v>2911</v>
      </c>
      <c r="Q1450" s="392" t="s">
        <v>2911</v>
      </c>
      <c r="R1450" s="336"/>
      <c r="S1450" s="336"/>
    </row>
    <row r="1451" spans="1:19" s="263" customFormat="1" x14ac:dyDescent="0.25">
      <c r="A1451" s="304" t="s">
        <v>3047</v>
      </c>
      <c r="B1451" s="305"/>
      <c r="C1451" s="306" t="s">
        <v>1255</v>
      </c>
      <c r="D1451" s="306">
        <v>59.042000000000002</v>
      </c>
      <c r="E1451" s="306">
        <v>-3.0030000000000001</v>
      </c>
      <c r="F1451" s="467">
        <v>1</v>
      </c>
      <c r="G1451" s="467">
        <v>1</v>
      </c>
      <c r="H1451" s="307"/>
      <c r="I1451" s="308">
        <f t="shared" si="388"/>
        <v>0</v>
      </c>
      <c r="J1451" s="308">
        <f t="shared" si="389"/>
        <v>0</v>
      </c>
      <c r="K1451" s="308">
        <f t="shared" si="390"/>
        <v>0</v>
      </c>
      <c r="L1451" s="309">
        <f t="shared" si="391"/>
        <v>0</v>
      </c>
      <c r="M1451" s="306"/>
      <c r="N1451" s="391" t="s">
        <v>2911</v>
      </c>
      <c r="O1451" s="391" t="s">
        <v>2911</v>
      </c>
      <c r="P1451" s="391" t="s">
        <v>2911</v>
      </c>
      <c r="Q1451" s="392" t="s">
        <v>2911</v>
      </c>
      <c r="R1451" s="336"/>
      <c r="S1451" s="336"/>
    </row>
    <row r="1452" spans="1:19" s="263" customFormat="1" x14ac:dyDescent="0.25">
      <c r="A1452" s="254" t="s">
        <v>3046</v>
      </c>
      <c r="B1452" s="255"/>
      <c r="C1452" s="256" t="s">
        <v>1256</v>
      </c>
      <c r="D1452" s="257">
        <v>58.348999999999997</v>
      </c>
      <c r="E1452" s="257">
        <v>-3.1629999999999998</v>
      </c>
      <c r="F1452" s="459">
        <v>1</v>
      </c>
      <c r="G1452" s="459">
        <v>1</v>
      </c>
      <c r="H1452" s="258">
        <v>653</v>
      </c>
      <c r="I1452" s="259">
        <f>SUM(H1452/'Search &amp; Variables'!$E$30)</f>
        <v>14.511111111111111</v>
      </c>
      <c r="J1452" s="259">
        <f t="shared" ref="J1452" si="392">SUM(I1452*2)</f>
        <v>29.022222222222222</v>
      </c>
      <c r="K1452" s="259">
        <f t="shared" ref="K1452" si="393">SUM(J1452/9)</f>
        <v>3.2246913580246912</v>
      </c>
      <c r="L1452" s="226">
        <f t="shared" si="391"/>
        <v>120</v>
      </c>
      <c r="M1452" s="257"/>
      <c r="N1452" s="226">
        <f>SUM(H1452*'Outside M25 '!$J$30+'Outside M25 '!$J$34+'Postcodes tariff'!L1452)</f>
        <v>1175.1867817784901</v>
      </c>
      <c r="O1452" s="226">
        <f>SUM(H1452*'Outside M25 '!$K$30+'Outside M25 '!$K$34+'Postcodes tariff'!L1452)</f>
        <v>1288.1057398556504</v>
      </c>
      <c r="P1452" s="226">
        <f>SUM(H1452*'Outside M25 '!$L$30+'Outside M25 '!$L$34+'Postcodes tariff'!L1452)</f>
        <v>1412.1591976754037</v>
      </c>
      <c r="Q1452" s="261">
        <f>SUM(H1452*'Outside M25 '!$M$30+'Outside M25 '!$M$34+'Postcodes tariff'!L1452)</f>
        <v>1527.2535078618234</v>
      </c>
      <c r="R1452" s="336"/>
      <c r="S1452" s="336"/>
    </row>
    <row r="1453" spans="1:19" s="263" customFormat="1" x14ac:dyDescent="0.25">
      <c r="A1453" s="254" t="s">
        <v>3046</v>
      </c>
      <c r="B1453" s="255"/>
      <c r="C1453" s="256" t="s">
        <v>1257</v>
      </c>
      <c r="D1453" s="257">
        <v>58.308</v>
      </c>
      <c r="E1453" s="257">
        <v>-3.2789999999999999</v>
      </c>
      <c r="F1453" s="459">
        <v>1</v>
      </c>
      <c r="G1453" s="459">
        <v>1</v>
      </c>
      <c r="H1453" s="258">
        <v>647.79999999999995</v>
      </c>
      <c r="I1453" s="259">
        <f>SUM(H1453/'Search &amp; Variables'!$E$30)</f>
        <v>14.395555555555555</v>
      </c>
      <c r="J1453" s="259">
        <f t="shared" ref="J1453:J1458" si="394">SUM(I1453*2)</f>
        <v>28.79111111111111</v>
      </c>
      <c r="K1453" s="259">
        <f t="shared" ref="K1453:K1458" si="395">SUM(J1453/9)</f>
        <v>3.1990123456790123</v>
      </c>
      <c r="L1453" s="226">
        <f t="shared" ref="L1453:L1458" si="396">IF(J1453 &gt; 14,120,0)</f>
        <v>120</v>
      </c>
      <c r="M1453" s="257"/>
      <c r="N1453" s="226">
        <f>SUM(H1453*'Outside M25 '!$J$30+'Outside M25 '!$J$34+'Postcodes tariff'!L1453)</f>
        <v>1167.0180212821936</v>
      </c>
      <c r="O1453" s="226">
        <f>SUM(H1453*'Outside M25 '!$K$30+'Outside M25 '!$K$34+'Postcodes tariff'!L1453)</f>
        <v>1279.0524186902182</v>
      </c>
      <c r="P1453" s="226">
        <f>SUM(H1453*'Outside M25 '!$L$30+'Outside M25 '!$L$34+'Postcodes tariff'!L1453)</f>
        <v>1402.1386645178727</v>
      </c>
      <c r="Q1453" s="261">
        <f>SUM(H1453*'Outside M25 '!$M$30+'Outside M25 '!$M$34+'Postcodes tariff'!L1453)</f>
        <v>1516.3286060988603</v>
      </c>
      <c r="R1453" s="336"/>
      <c r="S1453" s="336"/>
    </row>
    <row r="1454" spans="1:19" s="263" customFormat="1" x14ac:dyDescent="0.25">
      <c r="A1454" s="254" t="s">
        <v>3046</v>
      </c>
      <c r="B1454" s="255"/>
      <c r="C1454" s="256" t="s">
        <v>1258</v>
      </c>
      <c r="D1454" s="257">
        <v>58.286999999999999</v>
      </c>
      <c r="E1454" s="257">
        <v>-3.3820000000000001</v>
      </c>
      <c r="F1454" s="459">
        <v>1</v>
      </c>
      <c r="G1454" s="459">
        <v>1</v>
      </c>
      <c r="H1454" s="258">
        <v>646.70000000000005</v>
      </c>
      <c r="I1454" s="259">
        <f>SUM(H1454/'Search &amp; Variables'!$E$30)</f>
        <v>14.371111111111112</v>
      </c>
      <c r="J1454" s="259">
        <f t="shared" si="394"/>
        <v>28.742222222222225</v>
      </c>
      <c r="K1454" s="259">
        <f t="shared" si="395"/>
        <v>3.1935802469135806</v>
      </c>
      <c r="L1454" s="226">
        <f t="shared" si="396"/>
        <v>120</v>
      </c>
      <c r="M1454" s="257"/>
      <c r="N1454" s="226">
        <f>SUM(H1454*'Outside M25 '!$J$30+'Outside M25 '!$J$34+'Postcodes tariff'!L1454)</f>
        <v>1165.2900142541312</v>
      </c>
      <c r="O1454" s="226">
        <f>SUM(H1454*'Outside M25 '!$K$30+'Outside M25 '!$K$34+'Postcodes tariff'!L1454)</f>
        <v>1277.1372930590694</v>
      </c>
      <c r="P1454" s="226">
        <f>SUM(H1454*'Outside M25 '!$L$30+'Outside M25 '!$L$34+'Postcodes tariff'!L1454)</f>
        <v>1400.0189363499337</v>
      </c>
      <c r="Q1454" s="261">
        <f>SUM(H1454*'Outside M25 '!$M$30+'Outside M25 '!$M$34+'Postcodes tariff'!L1454)</f>
        <v>1514.0175691874645</v>
      </c>
      <c r="R1454" s="336"/>
      <c r="S1454" s="336"/>
    </row>
    <row r="1455" spans="1:19" s="263" customFormat="1" x14ac:dyDescent="0.25">
      <c r="A1455" s="254" t="s">
        <v>3046</v>
      </c>
      <c r="B1455" s="255"/>
      <c r="C1455" s="256" t="s">
        <v>1259</v>
      </c>
      <c r="D1455" s="257">
        <v>58.249000000000002</v>
      </c>
      <c r="E1455" s="257">
        <v>-3.4420000000000002</v>
      </c>
      <c r="F1455" s="459">
        <v>1</v>
      </c>
      <c r="G1455" s="459">
        <v>1</v>
      </c>
      <c r="H1455" s="258">
        <v>645</v>
      </c>
      <c r="I1455" s="259">
        <f>SUM(H1455/'Search &amp; Variables'!$E$30)</f>
        <v>14.333333333333334</v>
      </c>
      <c r="J1455" s="259">
        <f t="shared" si="394"/>
        <v>28.666666666666668</v>
      </c>
      <c r="K1455" s="259">
        <f t="shared" si="395"/>
        <v>3.1851851851851851</v>
      </c>
      <c r="L1455" s="226">
        <f t="shared" si="396"/>
        <v>120</v>
      </c>
      <c r="M1455" s="257"/>
      <c r="N1455" s="226">
        <f>SUM(H1455*'Outside M25 '!$J$30+'Outside M25 '!$J$34+'Postcodes tariff'!L1455)</f>
        <v>1162.6194579380342</v>
      </c>
      <c r="O1455" s="226">
        <f>SUM(H1455*'Outside M25 '!$K$30+'Outside M25 '!$K$34+'Postcodes tariff'!L1455)</f>
        <v>1274.1775534472933</v>
      </c>
      <c r="P1455" s="226">
        <f>SUM(H1455*'Outside M25 '!$L$30+'Outside M25 '!$L$34+'Postcodes tariff'!L1455)</f>
        <v>1396.7429928176639</v>
      </c>
      <c r="Q1455" s="261">
        <f>SUM(H1455*'Outside M25 '!$M$30+'Outside M25 '!$M$34+'Postcodes tariff'!L1455)</f>
        <v>1510.4459666880343</v>
      </c>
      <c r="R1455" s="336"/>
      <c r="S1455" s="336"/>
    </row>
    <row r="1456" spans="1:19" s="263" customFormat="1" x14ac:dyDescent="0.25">
      <c r="A1456" s="254" t="s">
        <v>3046</v>
      </c>
      <c r="B1456" s="255"/>
      <c r="C1456" s="256" t="s">
        <v>1260</v>
      </c>
      <c r="D1456" s="257">
        <v>58.186999999999998</v>
      </c>
      <c r="E1456" s="257">
        <v>-3.5</v>
      </c>
      <c r="F1456" s="459">
        <v>1</v>
      </c>
      <c r="G1456" s="459">
        <v>1</v>
      </c>
      <c r="H1456" s="258">
        <v>635.29999999999995</v>
      </c>
      <c r="I1456" s="259">
        <f>SUM(H1456/'Search &amp; Variables'!$E$30)</f>
        <v>14.117777777777777</v>
      </c>
      <c r="J1456" s="259">
        <f t="shared" si="394"/>
        <v>28.235555555555553</v>
      </c>
      <c r="K1456" s="259">
        <f t="shared" si="395"/>
        <v>3.1372839506172836</v>
      </c>
      <c r="L1456" s="226">
        <f t="shared" si="396"/>
        <v>120</v>
      </c>
      <c r="M1456" s="257"/>
      <c r="N1456" s="226">
        <f>SUM(H1456*'Outside M25 '!$J$30+'Outside M25 '!$J$34+'Postcodes tariff'!L1456)</f>
        <v>1147.3815777814814</v>
      </c>
      <c r="O1456" s="226">
        <f>SUM(H1456*'Outside M25 '!$K$30+'Outside M25 '!$K$34+'Postcodes tariff'!L1456)</f>
        <v>1257.2896274271604</v>
      </c>
      <c r="P1456" s="226">
        <f>SUM(H1456*'Outside M25 '!$L$30+'Outside M25 '!$L$34+'Postcodes tariff'!L1456)</f>
        <v>1378.0508444276543</v>
      </c>
      <c r="Q1456" s="261">
        <f>SUM(H1456*'Outside M25 '!$M$30+'Outside M25 '!$M$34+'Postcodes tariff'!L1456)</f>
        <v>1490.0668230148149</v>
      </c>
      <c r="R1456" s="336"/>
      <c r="S1456" s="336"/>
    </row>
    <row r="1457" spans="1:19" s="263" customFormat="1" x14ac:dyDescent="0.25">
      <c r="A1457" s="254" t="s">
        <v>3046</v>
      </c>
      <c r="B1457" s="255"/>
      <c r="C1457" s="256" t="s">
        <v>1261</v>
      </c>
      <c r="D1457" s="257">
        <v>58.116</v>
      </c>
      <c r="E1457" s="257">
        <v>-3.6640000000000001</v>
      </c>
      <c r="F1457" s="459">
        <v>1</v>
      </c>
      <c r="G1457" s="459">
        <v>1</v>
      </c>
      <c r="H1457" s="258">
        <v>631</v>
      </c>
      <c r="I1457" s="259">
        <f>SUM(H1457/'Search &amp; Variables'!$E$30)</f>
        <v>14.022222222222222</v>
      </c>
      <c r="J1457" s="259">
        <f t="shared" si="394"/>
        <v>28.044444444444444</v>
      </c>
      <c r="K1457" s="259">
        <f t="shared" si="395"/>
        <v>3.1160493827160494</v>
      </c>
      <c r="L1457" s="226">
        <f t="shared" si="396"/>
        <v>120</v>
      </c>
      <c r="M1457" s="257"/>
      <c r="N1457" s="226">
        <f>SUM(H1457*'Outside M25 '!$J$30+'Outside M25 '!$J$34+'Postcodes tariff'!L1457)</f>
        <v>1140.6266412172363</v>
      </c>
      <c r="O1457" s="226">
        <f>SUM(H1457*'Outside M25 '!$K$30+'Outside M25 '!$K$34+'Postcodes tariff'!L1457)</f>
        <v>1249.8032272326686</v>
      </c>
      <c r="P1457" s="226">
        <f>SUM(H1457*'Outside M25 '!$L$30+'Outside M25 '!$L$34+'Postcodes tariff'!L1457)</f>
        <v>1369.7646343166193</v>
      </c>
      <c r="Q1457" s="261">
        <f>SUM(H1457*'Outside M25 '!$M$30+'Outside M25 '!$M$34+'Postcodes tariff'!L1457)</f>
        <v>1481.0327696339032</v>
      </c>
      <c r="R1457" s="336"/>
      <c r="S1457" s="336"/>
    </row>
    <row r="1458" spans="1:19" s="263" customFormat="1" x14ac:dyDescent="0.25">
      <c r="A1458" s="254" t="s">
        <v>3046</v>
      </c>
      <c r="B1458" s="255"/>
      <c r="C1458" s="256" t="s">
        <v>1262</v>
      </c>
      <c r="D1458" s="256">
        <v>58.014000000000003</v>
      </c>
      <c r="E1458" s="256">
        <v>-3.8580000000000001</v>
      </c>
      <c r="F1458" s="460">
        <v>1</v>
      </c>
      <c r="G1458" s="460">
        <v>1</v>
      </c>
      <c r="H1458" s="264">
        <v>616</v>
      </c>
      <c r="I1458" s="265">
        <f>SUM(H1458/'Search &amp; Variables'!$E$30)</f>
        <v>13.688888888888888</v>
      </c>
      <c r="J1458" s="265">
        <f t="shared" si="394"/>
        <v>27.377777777777776</v>
      </c>
      <c r="K1458" s="265">
        <f t="shared" si="395"/>
        <v>3.041975308641975</v>
      </c>
      <c r="L1458" s="266">
        <f t="shared" si="396"/>
        <v>120</v>
      </c>
      <c r="M1458" s="256"/>
      <c r="N1458" s="266">
        <f>SUM(H1458*'Outside M25 '!$J$30+'Outside M25 '!$J$34+'Postcodes tariff'!L1458)</f>
        <v>1117.0629090163816</v>
      </c>
      <c r="O1458" s="266">
        <f>SUM(H1458*'Outside M25 '!$K$30+'Outside M25 '!$K$34+'Postcodes tariff'!L1458)</f>
        <v>1223.6878777169991</v>
      </c>
      <c r="P1458" s="266">
        <f>SUM(H1458*'Outside M25 '!$L$30+'Outside M25 '!$L$34+'Postcodes tariff'!L1458)</f>
        <v>1340.859250208357</v>
      </c>
      <c r="Q1458" s="268">
        <f>SUM(H1458*'Outside M25 '!$M$30+'Outside M25 '!$M$34+'Postcodes tariff'!L1458)</f>
        <v>1449.5186299330485</v>
      </c>
      <c r="R1458" s="336"/>
      <c r="S1458" s="336"/>
    </row>
    <row r="1459" spans="1:19" s="263" customFormat="1" x14ac:dyDescent="0.25">
      <c r="A1459" s="254"/>
      <c r="B1459" s="255"/>
      <c r="C1459" s="256"/>
      <c r="D1459" s="256"/>
      <c r="E1459" s="256"/>
      <c r="F1459" s="460"/>
      <c r="G1459" s="460"/>
      <c r="H1459" s="264"/>
      <c r="I1459" s="265"/>
      <c r="J1459" s="265"/>
      <c r="K1459" s="265"/>
      <c r="L1459" s="266"/>
      <c r="M1459" s="256"/>
      <c r="N1459" s="374"/>
      <c r="O1459" s="374"/>
      <c r="P1459" s="374"/>
      <c r="Q1459" s="375"/>
      <c r="R1459" s="336"/>
      <c r="S1459" s="336"/>
    </row>
    <row r="1460" spans="1:19" s="243" customFormat="1" ht="16.5" thickBot="1" x14ac:dyDescent="0.3">
      <c r="A1460" s="269" t="s">
        <v>3048</v>
      </c>
      <c r="B1460" s="270"/>
      <c r="C1460" s="270"/>
      <c r="D1460" s="270"/>
      <c r="E1460" s="270"/>
      <c r="F1460" s="461"/>
      <c r="G1460" s="461"/>
      <c r="H1460" s="271">
        <f>AVERAGE(H1443:H1459)</f>
        <v>652.55384615384617</v>
      </c>
      <c r="I1460" s="271">
        <f>AVERAGE(I1443:I1459)</f>
        <v>11.782222222222224</v>
      </c>
      <c r="J1460" s="271">
        <f>AVERAGE(J1443:J1459)</f>
        <v>23.564444444444447</v>
      </c>
      <c r="K1460" s="271">
        <f>AVERAGE(K1443:K1459)</f>
        <v>2.6182716049382715</v>
      </c>
      <c r="L1460" s="272"/>
      <c r="M1460" s="270"/>
      <c r="N1460" s="274">
        <f>AVERAGE(N1443:N1459)</f>
        <v>1174.48591179508</v>
      </c>
      <c r="O1460" s="274">
        <f>AVERAGE(O1443:O1459)</f>
        <v>1287.3289756136462</v>
      </c>
      <c r="P1460" s="274">
        <f>AVERAGE(P1443:P1459)</f>
        <v>1411.2994477891066</v>
      </c>
      <c r="Q1460" s="275">
        <f>AVERAGE(Q1443:Q1459)</f>
        <v>1526.3161642194391</v>
      </c>
      <c r="R1460" s="330"/>
      <c r="S1460" s="330"/>
    </row>
    <row r="1461" spans="1:19" s="263" customFormat="1" ht="16.5" thickBot="1" x14ac:dyDescent="0.3">
      <c r="F1461" s="462"/>
      <c r="G1461" s="462"/>
      <c r="H1461" s="276"/>
      <c r="I1461" s="277"/>
      <c r="J1461" s="277"/>
      <c r="K1461" s="277"/>
      <c r="L1461" s="262"/>
      <c r="N1461" s="225"/>
      <c r="O1461" s="225"/>
      <c r="P1461" s="225"/>
      <c r="Q1461" s="225"/>
      <c r="R1461" s="336"/>
      <c r="S1461" s="336"/>
    </row>
    <row r="1462" spans="1:19" s="243" customFormat="1" x14ac:dyDescent="0.25">
      <c r="A1462" s="246" t="s">
        <v>3049</v>
      </c>
      <c r="B1462" s="247"/>
      <c r="C1462" s="247" t="s">
        <v>1263</v>
      </c>
      <c r="D1462" s="247">
        <v>56.130215999999997</v>
      </c>
      <c r="E1462" s="247">
        <v>-3.1290490000000002</v>
      </c>
      <c r="F1462" s="458">
        <v>1</v>
      </c>
      <c r="G1462" s="458">
        <v>1</v>
      </c>
      <c r="H1462" s="248">
        <v>430.2</v>
      </c>
      <c r="I1462" s="249">
        <f>SUM(H1462/'Search &amp; Variables'!$E$30)</f>
        <v>9.56</v>
      </c>
      <c r="J1462" s="249">
        <f t="shared" ref="J1462:J1463" si="397">SUM(I1462*2)</f>
        <v>19.12</v>
      </c>
      <c r="K1462" s="249">
        <f t="shared" ref="K1462:K1463" si="398">SUM(J1462/9)</f>
        <v>2.1244444444444444</v>
      </c>
      <c r="L1462" s="252">
        <f t="shared" ref="L1462:L1463" si="399">IF(J1462 &gt; 14,120,0)</f>
        <v>120</v>
      </c>
      <c r="M1462" s="247"/>
      <c r="N1462" s="250">
        <f>SUM(H1462*'Outside M25 '!$J$30+'Outside M25 '!$J$34+'Postcodes tariff'!L1462)</f>
        <v>825.18681282179477</v>
      </c>
      <c r="O1462" s="252">
        <f>SUM(H1462*'Outside M25 '!$K$30+'Outside M25 '!$K$34+'Postcodes tariff'!L1462)</f>
        <v>900.20574838290599</v>
      </c>
      <c r="P1462" s="252">
        <f>SUM(H1462*'Outside M25 '!$L$30+'Outside M25 '!$L$34+'Postcodes tariff'!L1462)</f>
        <v>982.81789238735053</v>
      </c>
      <c r="Q1462" s="253">
        <f>SUM(H1462*'Outside M25 '!$M$30+'Outside M25 '!$M$34+'Postcodes tariff'!L1462)</f>
        <v>1059.1634861717948</v>
      </c>
      <c r="R1462" s="330"/>
      <c r="S1462" s="330"/>
    </row>
    <row r="1463" spans="1:19" s="263" customFormat="1" x14ac:dyDescent="0.25">
      <c r="A1463" s="254" t="s">
        <v>3049</v>
      </c>
      <c r="B1463" s="255"/>
      <c r="C1463" s="256" t="s">
        <v>1264</v>
      </c>
      <c r="D1463" s="257">
        <v>56.241041000000003</v>
      </c>
      <c r="E1463" s="257">
        <v>-2.7041729999999999</v>
      </c>
      <c r="F1463" s="459">
        <v>1</v>
      </c>
      <c r="G1463" s="459">
        <v>1</v>
      </c>
      <c r="H1463" s="258">
        <v>449</v>
      </c>
      <c r="I1463" s="259">
        <f>SUM(H1463/'Search &amp; Variables'!$E$30)</f>
        <v>9.9777777777777779</v>
      </c>
      <c r="J1463" s="259">
        <f t="shared" si="397"/>
        <v>19.955555555555556</v>
      </c>
      <c r="K1463" s="259">
        <f t="shared" si="398"/>
        <v>2.2172839506172841</v>
      </c>
      <c r="L1463" s="226">
        <f t="shared" si="399"/>
        <v>120</v>
      </c>
      <c r="M1463" s="257"/>
      <c r="N1463" s="226">
        <f>SUM(H1463*'Outside M25 '!$J$30+'Outside M25 '!$J$34+'Postcodes tariff'!L1463)</f>
        <v>854.72002384686607</v>
      </c>
      <c r="O1463" s="226">
        <f>SUM(H1463*'Outside M25 '!$K$30+'Outside M25 '!$K$34+'Postcodes tariff'!L1463)</f>
        <v>932.93698644254505</v>
      </c>
      <c r="P1463" s="226">
        <f>SUM(H1463*'Outside M25 '!$L$30+'Outside M25 '!$L$34+'Postcodes tariff'!L1463)</f>
        <v>1019.045973803039</v>
      </c>
      <c r="Q1463" s="261">
        <f>SUM(H1463*'Outside M25 '!$M$30+'Outside M25 '!$M$34+'Postcodes tariff'!L1463)</f>
        <v>1098.6612079301995</v>
      </c>
      <c r="R1463" s="336"/>
      <c r="S1463" s="336"/>
    </row>
    <row r="1464" spans="1:19" s="263" customFormat="1" x14ac:dyDescent="0.25">
      <c r="A1464" s="254" t="s">
        <v>3049</v>
      </c>
      <c r="B1464" s="255"/>
      <c r="C1464" s="256" t="s">
        <v>1265</v>
      </c>
      <c r="D1464" s="257">
        <v>56.046999999999997</v>
      </c>
      <c r="E1464" s="257">
        <v>-3.415</v>
      </c>
      <c r="F1464" s="459">
        <v>1</v>
      </c>
      <c r="G1464" s="459">
        <v>1</v>
      </c>
      <c r="H1464" s="258">
        <v>416.9</v>
      </c>
      <c r="I1464" s="259">
        <f>SUM(H1464/'Search &amp; Variables'!$E$30)</f>
        <v>9.2644444444444431</v>
      </c>
      <c r="J1464" s="259">
        <f t="shared" ref="J1464:J1477" si="400">SUM(I1464*2)</f>
        <v>18.528888888888886</v>
      </c>
      <c r="K1464" s="259">
        <f t="shared" ref="K1464:K1477" si="401">SUM(J1464/9)</f>
        <v>2.0587654320987649</v>
      </c>
      <c r="L1464" s="226">
        <f t="shared" ref="L1464:L1477" si="402">IF(J1464 &gt; 14,120,0)</f>
        <v>120</v>
      </c>
      <c r="M1464" s="257"/>
      <c r="N1464" s="226">
        <f>SUM(H1464*'Outside M25 '!$J$30+'Outside M25 '!$J$34+'Postcodes tariff'!L1464)</f>
        <v>804.29363693703692</v>
      </c>
      <c r="O1464" s="226">
        <f>SUM(H1464*'Outside M25 '!$K$30+'Outside M25 '!$K$34+'Postcodes tariff'!L1464)</f>
        <v>877.05013847901228</v>
      </c>
      <c r="P1464" s="226">
        <f>SUM(H1464*'Outside M25 '!$L$30+'Outside M25 '!$L$34+'Postcodes tariff'!L1464)</f>
        <v>957.18845181135805</v>
      </c>
      <c r="Q1464" s="261">
        <f>SUM(H1464*'Outside M25 '!$M$30+'Outside M25 '!$M$34+'Postcodes tariff'!L1464)</f>
        <v>1031.2209489703705</v>
      </c>
      <c r="R1464" s="336"/>
      <c r="S1464" s="336"/>
    </row>
    <row r="1465" spans="1:19" s="263" customFormat="1" x14ac:dyDescent="0.25">
      <c r="A1465" s="254" t="s">
        <v>3049</v>
      </c>
      <c r="B1465" s="255"/>
      <c r="C1465" s="256" t="s">
        <v>1266</v>
      </c>
      <c r="D1465" s="257">
        <v>56.094296999999997</v>
      </c>
      <c r="E1465" s="257">
        <v>-3.525096</v>
      </c>
      <c r="F1465" s="459">
        <v>1</v>
      </c>
      <c r="G1465" s="459">
        <v>1</v>
      </c>
      <c r="H1465" s="258">
        <v>426.2</v>
      </c>
      <c r="I1465" s="259">
        <f>SUM(H1465/'Search &amp; Variables'!$E$30)</f>
        <v>9.4711111111111101</v>
      </c>
      <c r="J1465" s="259">
        <f t="shared" si="400"/>
        <v>18.94222222222222</v>
      </c>
      <c r="K1465" s="259">
        <f t="shared" si="401"/>
        <v>2.1046913580246911</v>
      </c>
      <c r="L1465" s="226">
        <f t="shared" si="402"/>
        <v>120</v>
      </c>
      <c r="M1465" s="257"/>
      <c r="N1465" s="226">
        <f>SUM(H1465*'Outside M25 '!$J$30+'Outside M25 '!$J$34+'Postcodes tariff'!L1465)</f>
        <v>818.90315090156685</v>
      </c>
      <c r="O1465" s="226">
        <f>SUM(H1465*'Outside M25 '!$K$30+'Outside M25 '!$K$34+'Postcodes tariff'!L1465)</f>
        <v>893.24165517872746</v>
      </c>
      <c r="P1465" s="226">
        <f>SUM(H1465*'Outside M25 '!$L$30+'Outside M25 '!$L$34+'Postcodes tariff'!L1465)</f>
        <v>975.10978995848063</v>
      </c>
      <c r="Q1465" s="261">
        <f>SUM(H1465*'Outside M25 '!$M$30+'Outside M25 '!$M$34+'Postcodes tariff'!L1465)</f>
        <v>1050.7597155849003</v>
      </c>
      <c r="R1465" s="336"/>
      <c r="S1465" s="336"/>
    </row>
    <row r="1466" spans="1:19" s="263" customFormat="1" x14ac:dyDescent="0.25">
      <c r="A1466" s="254" t="s">
        <v>3049</v>
      </c>
      <c r="B1466" s="255"/>
      <c r="C1466" s="256" t="s">
        <v>1267</v>
      </c>
      <c r="D1466" s="257">
        <v>56.210245</v>
      </c>
      <c r="E1466" s="257">
        <v>-3.456839</v>
      </c>
      <c r="F1466" s="459">
        <v>1</v>
      </c>
      <c r="G1466" s="459">
        <v>1</v>
      </c>
      <c r="H1466" s="258">
        <v>427.6</v>
      </c>
      <c r="I1466" s="259">
        <f>SUM(H1466/'Search &amp; Variables'!$E$30)</f>
        <v>9.5022222222222226</v>
      </c>
      <c r="J1466" s="259">
        <f t="shared" si="400"/>
        <v>19.004444444444445</v>
      </c>
      <c r="K1466" s="259">
        <f t="shared" si="401"/>
        <v>2.1116049382716051</v>
      </c>
      <c r="L1466" s="226">
        <f t="shared" si="402"/>
        <v>120</v>
      </c>
      <c r="M1466" s="257"/>
      <c r="N1466" s="226">
        <f>SUM(H1466*'Outside M25 '!$J$30+'Outside M25 '!$J$34+'Postcodes tariff'!L1466)</f>
        <v>821.10243257364675</v>
      </c>
      <c r="O1466" s="226">
        <f>SUM(H1466*'Outside M25 '!$K$30+'Outside M25 '!$K$34+'Postcodes tariff'!L1466)</f>
        <v>895.67908780019002</v>
      </c>
      <c r="P1466" s="226">
        <f>SUM(H1466*'Outside M25 '!$L$30+'Outside M25 '!$L$34+'Postcodes tariff'!L1466)</f>
        <v>977.80762580858516</v>
      </c>
      <c r="Q1466" s="261">
        <f>SUM(H1466*'Outside M25 '!$M$30+'Outside M25 '!$M$34+'Postcodes tariff'!L1466)</f>
        <v>1053.7010352903135</v>
      </c>
      <c r="R1466" s="336"/>
      <c r="S1466" s="336"/>
    </row>
    <row r="1467" spans="1:19" s="263" customFormat="1" x14ac:dyDescent="0.25">
      <c r="A1467" s="254" t="s">
        <v>3049</v>
      </c>
      <c r="B1467" s="255"/>
      <c r="C1467" s="256" t="s">
        <v>1268</v>
      </c>
      <c r="D1467" s="257">
        <v>56.31</v>
      </c>
      <c r="E1467" s="257">
        <v>-3.2389999999999999</v>
      </c>
      <c r="F1467" s="459">
        <v>1</v>
      </c>
      <c r="G1467" s="459">
        <v>1</v>
      </c>
      <c r="H1467" s="258">
        <v>439.5</v>
      </c>
      <c r="I1467" s="259">
        <f>SUM(H1467/'Search &amp; Variables'!$E$30)</f>
        <v>9.7666666666666675</v>
      </c>
      <c r="J1467" s="259">
        <f t="shared" si="400"/>
        <v>19.533333333333335</v>
      </c>
      <c r="K1467" s="259">
        <f t="shared" si="401"/>
        <v>2.1703703703703705</v>
      </c>
      <c r="L1467" s="226">
        <f t="shared" si="402"/>
        <v>120</v>
      </c>
      <c r="M1467" s="257"/>
      <c r="N1467" s="226">
        <f>SUM(H1467*'Outside M25 '!$J$30+'Outside M25 '!$J$34+'Postcodes tariff'!L1467)</f>
        <v>839.7963267863247</v>
      </c>
      <c r="O1467" s="226">
        <f>SUM(H1467*'Outside M25 '!$K$30+'Outside M25 '!$K$34+'Postcodes tariff'!L1467)</f>
        <v>916.39726508262106</v>
      </c>
      <c r="P1467" s="226">
        <f>SUM(H1467*'Outside M25 '!$L$30+'Outside M25 '!$L$34+'Postcodes tariff'!L1467)</f>
        <v>1000.7392305344731</v>
      </c>
      <c r="Q1467" s="261">
        <f>SUM(H1467*'Outside M25 '!$M$30+'Outside M25 '!$M$34+'Postcodes tariff'!L1467)</f>
        <v>1078.7022527863251</v>
      </c>
      <c r="R1467" s="336"/>
      <c r="S1467" s="336"/>
    </row>
    <row r="1468" spans="1:19" s="263" customFormat="1" x14ac:dyDescent="0.25">
      <c r="A1468" s="254" t="s">
        <v>3049</v>
      </c>
      <c r="B1468" s="255"/>
      <c r="C1468" s="256" t="s">
        <v>1269</v>
      </c>
      <c r="D1468" s="257">
        <v>56.3</v>
      </c>
      <c r="E1468" s="257">
        <v>-3.0510000000000002</v>
      </c>
      <c r="F1468" s="459">
        <v>1</v>
      </c>
      <c r="G1468" s="459">
        <v>1</v>
      </c>
      <c r="H1468" s="258">
        <v>443.5</v>
      </c>
      <c r="I1468" s="259">
        <f>SUM(H1468/'Search &amp; Variables'!$E$30)</f>
        <v>9.8555555555555561</v>
      </c>
      <c r="J1468" s="259">
        <f t="shared" si="400"/>
        <v>19.711111111111112</v>
      </c>
      <c r="K1468" s="259">
        <f t="shared" si="401"/>
        <v>2.1901234567901238</v>
      </c>
      <c r="L1468" s="226">
        <f t="shared" si="402"/>
        <v>120</v>
      </c>
      <c r="M1468" s="257"/>
      <c r="N1468" s="226">
        <f>SUM(H1468*'Outside M25 '!$J$30+'Outside M25 '!$J$34+'Postcodes tariff'!L1468)</f>
        <v>846.07998870655263</v>
      </c>
      <c r="O1468" s="226">
        <f>SUM(H1468*'Outside M25 '!$K$30+'Outside M25 '!$K$34+'Postcodes tariff'!L1468)</f>
        <v>923.3613582867996</v>
      </c>
      <c r="P1468" s="226">
        <f>SUM(H1468*'Outside M25 '!$L$30+'Outside M25 '!$L$34+'Postcodes tariff'!L1468)</f>
        <v>1008.447332963343</v>
      </c>
      <c r="Q1468" s="261">
        <f>SUM(H1468*'Outside M25 '!$M$30+'Outside M25 '!$M$34+'Postcodes tariff'!L1468)</f>
        <v>1087.1060233732196</v>
      </c>
      <c r="R1468" s="336"/>
      <c r="S1468" s="336"/>
    </row>
    <row r="1469" spans="1:19" s="263" customFormat="1" x14ac:dyDescent="0.25">
      <c r="A1469" s="254" t="s">
        <v>3049</v>
      </c>
      <c r="B1469" s="255"/>
      <c r="C1469" s="256" t="s">
        <v>1270</v>
      </c>
      <c r="D1469" s="257">
        <v>56.339444999999998</v>
      </c>
      <c r="E1469" s="257">
        <v>-2.8047240000000002</v>
      </c>
      <c r="F1469" s="459">
        <v>1</v>
      </c>
      <c r="G1469" s="459">
        <v>1</v>
      </c>
      <c r="H1469" s="258">
        <v>451.9</v>
      </c>
      <c r="I1469" s="259">
        <f>SUM(H1469/'Search &amp; Variables'!$E$30)</f>
        <v>10.042222222222222</v>
      </c>
      <c r="J1469" s="259">
        <f t="shared" si="400"/>
        <v>20.084444444444443</v>
      </c>
      <c r="K1469" s="259">
        <f t="shared" si="401"/>
        <v>2.2316049382716048</v>
      </c>
      <c r="L1469" s="226">
        <f t="shared" si="402"/>
        <v>120</v>
      </c>
      <c r="M1469" s="257"/>
      <c r="N1469" s="226">
        <f>SUM(H1469*'Outside M25 '!$J$30+'Outside M25 '!$J$34+'Postcodes tariff'!L1469)</f>
        <v>859.27567873903126</v>
      </c>
      <c r="O1469" s="226">
        <f>SUM(H1469*'Outside M25 '!$K$30+'Outside M25 '!$K$34+'Postcodes tariff'!L1469)</f>
        <v>937.98595401557452</v>
      </c>
      <c r="P1469" s="226">
        <f>SUM(H1469*'Outside M25 '!$L$30+'Outside M25 '!$L$34+'Postcodes tariff'!L1469)</f>
        <v>1024.6343480639698</v>
      </c>
      <c r="Q1469" s="261">
        <f>SUM(H1469*'Outside M25 '!$M$30+'Outside M25 '!$M$34+'Postcodes tariff'!L1469)</f>
        <v>1104.7539416056979</v>
      </c>
      <c r="R1469" s="336"/>
      <c r="S1469" s="336"/>
    </row>
    <row r="1470" spans="1:19" s="263" customFormat="1" x14ac:dyDescent="0.25">
      <c r="A1470" s="254" t="s">
        <v>3049</v>
      </c>
      <c r="B1470" s="255"/>
      <c r="C1470" s="256" t="s">
        <v>1271</v>
      </c>
      <c r="D1470" s="257">
        <v>56.122999999999998</v>
      </c>
      <c r="E1470" s="257">
        <v>-3.1819999999999999</v>
      </c>
      <c r="F1470" s="459">
        <v>1</v>
      </c>
      <c r="G1470" s="459">
        <v>1</v>
      </c>
      <c r="H1470" s="258">
        <v>426</v>
      </c>
      <c r="I1470" s="259">
        <f>SUM(H1470/'Search &amp; Variables'!$E$30)</f>
        <v>9.4666666666666668</v>
      </c>
      <c r="J1470" s="259">
        <f t="shared" si="400"/>
        <v>18.933333333333334</v>
      </c>
      <c r="K1470" s="259">
        <f t="shared" si="401"/>
        <v>2.1037037037037036</v>
      </c>
      <c r="L1470" s="226">
        <f t="shared" si="402"/>
        <v>120</v>
      </c>
      <c r="M1470" s="257"/>
      <c r="N1470" s="226">
        <f>SUM(H1470*'Outside M25 '!$J$30+'Outside M25 '!$J$34+'Postcodes tariff'!L1470)</f>
        <v>818.58896780555551</v>
      </c>
      <c r="O1470" s="226">
        <f>SUM(H1470*'Outside M25 '!$K$30+'Outside M25 '!$K$34+'Postcodes tariff'!L1470)</f>
        <v>892.89345051851853</v>
      </c>
      <c r="P1470" s="226">
        <f>SUM(H1470*'Outside M25 '!$L$30+'Outside M25 '!$L$34+'Postcodes tariff'!L1470)</f>
        <v>974.72438483703718</v>
      </c>
      <c r="Q1470" s="261">
        <f>SUM(H1470*'Outside M25 '!$M$30+'Outside M25 '!$M$34+'Postcodes tariff'!L1470)</f>
        <v>1050.3395270555557</v>
      </c>
      <c r="R1470" s="336"/>
      <c r="S1470" s="336"/>
    </row>
    <row r="1471" spans="1:19" s="263" customFormat="1" x14ac:dyDescent="0.25">
      <c r="A1471" s="254" t="s">
        <v>3049</v>
      </c>
      <c r="B1471" s="255"/>
      <c r="C1471" s="256" t="s">
        <v>1272</v>
      </c>
      <c r="D1471" s="257">
        <v>56.064</v>
      </c>
      <c r="E1471" s="257">
        <v>-3.23</v>
      </c>
      <c r="F1471" s="459">
        <v>1</v>
      </c>
      <c r="G1471" s="459">
        <v>1</v>
      </c>
      <c r="H1471" s="258">
        <v>421.7</v>
      </c>
      <c r="I1471" s="259">
        <f>SUM(H1471/'Search &amp; Variables'!$E$30)</f>
        <v>9.3711111111111105</v>
      </c>
      <c r="J1471" s="259">
        <f t="shared" si="400"/>
        <v>18.742222222222221</v>
      </c>
      <c r="K1471" s="259">
        <f t="shared" si="401"/>
        <v>2.082469135802469</v>
      </c>
      <c r="L1471" s="226">
        <f t="shared" si="402"/>
        <v>120</v>
      </c>
      <c r="M1471" s="257"/>
      <c r="N1471" s="226">
        <f>SUM(H1471*'Outside M25 '!$J$30+'Outside M25 '!$J$34+'Postcodes tariff'!L1471)</f>
        <v>811.83403124131053</v>
      </c>
      <c r="O1471" s="226">
        <f>SUM(H1471*'Outside M25 '!$K$30+'Outside M25 '!$K$34+'Postcodes tariff'!L1471)</f>
        <v>885.40705032402661</v>
      </c>
      <c r="P1471" s="226">
        <f>SUM(H1471*'Outside M25 '!$L$30+'Outside M25 '!$L$34+'Postcodes tariff'!L1471)</f>
        <v>966.43817472600199</v>
      </c>
      <c r="Q1471" s="261">
        <f>SUM(H1471*'Outside M25 '!$M$30+'Outside M25 '!$M$34+'Postcodes tariff'!L1471)</f>
        <v>1041.305473674644</v>
      </c>
      <c r="R1471" s="336"/>
      <c r="S1471" s="336"/>
    </row>
    <row r="1472" spans="1:19" s="263" customFormat="1" x14ac:dyDescent="0.25">
      <c r="A1472" s="254" t="s">
        <v>3049</v>
      </c>
      <c r="B1472" s="255"/>
      <c r="C1472" s="256" t="s">
        <v>1273</v>
      </c>
      <c r="D1472" s="257">
        <v>56.115000000000002</v>
      </c>
      <c r="E1472" s="257">
        <v>-3.3610000000000002</v>
      </c>
      <c r="F1472" s="459">
        <v>1</v>
      </c>
      <c r="G1472" s="459">
        <v>1</v>
      </c>
      <c r="H1472" s="258">
        <v>423.5</v>
      </c>
      <c r="I1472" s="259">
        <f>SUM(H1472/'Search &amp; Variables'!$E$30)</f>
        <v>9.4111111111111114</v>
      </c>
      <c r="J1472" s="259">
        <f t="shared" si="400"/>
        <v>18.822222222222223</v>
      </c>
      <c r="K1472" s="259">
        <f t="shared" si="401"/>
        <v>2.0913580246913579</v>
      </c>
      <c r="L1472" s="226">
        <f t="shared" si="402"/>
        <v>120</v>
      </c>
      <c r="M1472" s="257"/>
      <c r="N1472" s="226">
        <f>SUM(H1472*'Outside M25 '!$J$30+'Outside M25 '!$J$34+'Postcodes tariff'!L1472)</f>
        <v>814.6616791054131</v>
      </c>
      <c r="O1472" s="226">
        <f>SUM(H1472*'Outside M25 '!$K$30+'Outside M25 '!$K$34+'Postcodes tariff'!L1472)</f>
        <v>888.5408922659069</v>
      </c>
      <c r="P1472" s="226">
        <f>SUM(H1472*'Outside M25 '!$L$30+'Outside M25 '!$L$34+'Postcodes tariff'!L1472)</f>
        <v>969.90682081899342</v>
      </c>
      <c r="Q1472" s="261">
        <f>SUM(H1472*'Outside M25 '!$M$30+'Outside M25 '!$M$34+'Postcodes tariff'!L1472)</f>
        <v>1045.0871704387466</v>
      </c>
      <c r="R1472" s="336"/>
      <c r="S1472" s="336"/>
    </row>
    <row r="1473" spans="1:19" s="263" customFormat="1" x14ac:dyDescent="0.25">
      <c r="A1473" s="254" t="s">
        <v>3049</v>
      </c>
      <c r="B1473" s="255"/>
      <c r="C1473" s="256" t="s">
        <v>1274</v>
      </c>
      <c r="D1473" s="257">
        <v>56.145000000000003</v>
      </c>
      <c r="E1473" s="257">
        <v>-3.294</v>
      </c>
      <c r="F1473" s="459">
        <v>1</v>
      </c>
      <c r="G1473" s="459">
        <v>1</v>
      </c>
      <c r="H1473" s="258">
        <v>426</v>
      </c>
      <c r="I1473" s="259">
        <f>SUM(H1473/'Search &amp; Variables'!$E$30)</f>
        <v>9.4666666666666668</v>
      </c>
      <c r="J1473" s="259">
        <f t="shared" si="400"/>
        <v>18.933333333333334</v>
      </c>
      <c r="K1473" s="259">
        <f t="shared" si="401"/>
        <v>2.1037037037037036</v>
      </c>
      <c r="L1473" s="226">
        <f t="shared" si="402"/>
        <v>120</v>
      </c>
      <c r="M1473" s="257"/>
      <c r="N1473" s="226">
        <f>SUM(H1473*'Outside M25 '!$J$30+'Outside M25 '!$J$34+'Postcodes tariff'!L1473)</f>
        <v>818.58896780555551</v>
      </c>
      <c r="O1473" s="226">
        <f>SUM(H1473*'Outside M25 '!$K$30+'Outside M25 '!$K$34+'Postcodes tariff'!L1473)</f>
        <v>892.89345051851853</v>
      </c>
      <c r="P1473" s="226">
        <f>SUM(H1473*'Outside M25 '!$L$30+'Outside M25 '!$L$34+'Postcodes tariff'!L1473)</f>
        <v>974.72438483703718</v>
      </c>
      <c r="Q1473" s="261">
        <f>SUM(H1473*'Outside M25 '!$M$30+'Outside M25 '!$M$34+'Postcodes tariff'!L1473)</f>
        <v>1050.3395270555557</v>
      </c>
      <c r="R1473" s="336"/>
      <c r="S1473" s="336"/>
    </row>
    <row r="1474" spans="1:19" s="263" customFormat="1" x14ac:dyDescent="0.25">
      <c r="A1474" s="254" t="s">
        <v>3049</v>
      </c>
      <c r="B1474" s="255"/>
      <c r="C1474" s="256" t="s">
        <v>1275</v>
      </c>
      <c r="D1474" s="257">
        <v>56.197000000000003</v>
      </c>
      <c r="E1474" s="257">
        <v>-3.1970000000000001</v>
      </c>
      <c r="F1474" s="459">
        <v>1</v>
      </c>
      <c r="G1474" s="459">
        <v>1</v>
      </c>
      <c r="H1474" s="258">
        <v>432.6</v>
      </c>
      <c r="I1474" s="259">
        <f>SUM(H1474/'Search &amp; Variables'!$E$30)</f>
        <v>9.6133333333333333</v>
      </c>
      <c r="J1474" s="259">
        <f t="shared" si="400"/>
        <v>19.226666666666667</v>
      </c>
      <c r="K1474" s="259">
        <f t="shared" si="401"/>
        <v>2.1362962962962961</v>
      </c>
      <c r="L1474" s="226">
        <f t="shared" si="402"/>
        <v>120</v>
      </c>
      <c r="M1474" s="257"/>
      <c r="N1474" s="226">
        <f>SUM(H1474*'Outside M25 '!$J$30+'Outside M25 '!$J$34+'Postcodes tariff'!L1474)</f>
        <v>828.95700997393158</v>
      </c>
      <c r="O1474" s="226">
        <f>SUM(H1474*'Outside M25 '!$K$30+'Outside M25 '!$K$34+'Postcodes tariff'!L1474)</f>
        <v>904.38420430541316</v>
      </c>
      <c r="P1474" s="226">
        <f>SUM(H1474*'Outside M25 '!$L$30+'Outside M25 '!$L$34+'Postcodes tariff'!L1474)</f>
        <v>987.44275384467255</v>
      </c>
      <c r="Q1474" s="261">
        <f>SUM(H1474*'Outside M25 '!$M$30+'Outside M25 '!$M$34+'Postcodes tariff'!L1474)</f>
        <v>1064.2057485239318</v>
      </c>
      <c r="R1474" s="336"/>
      <c r="S1474" s="336"/>
    </row>
    <row r="1475" spans="1:19" s="263" customFormat="1" x14ac:dyDescent="0.25">
      <c r="A1475" s="254" t="s">
        <v>3049</v>
      </c>
      <c r="B1475" s="255"/>
      <c r="C1475" s="256" t="s">
        <v>1276</v>
      </c>
      <c r="D1475" s="257">
        <v>56.197000000000003</v>
      </c>
      <c r="E1475" s="257">
        <v>-3.1539999999999999</v>
      </c>
      <c r="F1475" s="459">
        <v>1</v>
      </c>
      <c r="G1475" s="459">
        <v>1</v>
      </c>
      <c r="H1475" s="258">
        <v>434.2</v>
      </c>
      <c r="I1475" s="259">
        <f>SUM(H1475/'Search &amp; Variables'!$E$30)</f>
        <v>9.6488888888888891</v>
      </c>
      <c r="J1475" s="259">
        <f t="shared" si="400"/>
        <v>19.297777777777778</v>
      </c>
      <c r="K1475" s="259">
        <f t="shared" si="401"/>
        <v>2.1441975308641976</v>
      </c>
      <c r="L1475" s="226">
        <f t="shared" si="402"/>
        <v>120</v>
      </c>
      <c r="M1475" s="257"/>
      <c r="N1475" s="226">
        <f>SUM(H1475*'Outside M25 '!$J$30+'Outside M25 '!$J$34+'Postcodes tariff'!L1475)</f>
        <v>831.4704747420227</v>
      </c>
      <c r="O1475" s="226">
        <f>SUM(H1475*'Outside M25 '!$K$30+'Outside M25 '!$K$34+'Postcodes tariff'!L1475)</f>
        <v>907.16984158708453</v>
      </c>
      <c r="P1475" s="226">
        <f>SUM(H1475*'Outside M25 '!$L$30+'Outside M25 '!$L$34+'Postcodes tariff'!L1475)</f>
        <v>990.52599481622042</v>
      </c>
      <c r="Q1475" s="261">
        <f>SUM(H1475*'Outside M25 '!$M$30+'Outside M25 '!$M$34+'Postcodes tariff'!L1475)</f>
        <v>1067.5672567586896</v>
      </c>
      <c r="R1475" s="336"/>
      <c r="S1475" s="336"/>
    </row>
    <row r="1476" spans="1:19" s="263" customFormat="1" x14ac:dyDescent="0.25">
      <c r="A1476" s="254" t="s">
        <v>3049</v>
      </c>
      <c r="B1476" s="255"/>
      <c r="C1476" s="256" t="s">
        <v>1277</v>
      </c>
      <c r="D1476" s="257">
        <v>56.197000000000003</v>
      </c>
      <c r="E1476" s="257">
        <v>-3.0110000000000001</v>
      </c>
      <c r="F1476" s="459">
        <v>1</v>
      </c>
      <c r="G1476" s="459">
        <v>1</v>
      </c>
      <c r="H1476" s="258">
        <v>439.1</v>
      </c>
      <c r="I1476" s="259">
        <f>SUM(H1476/'Search &amp; Variables'!$E$30)</f>
        <v>9.757777777777779</v>
      </c>
      <c r="J1476" s="259">
        <f t="shared" si="400"/>
        <v>19.515555555555558</v>
      </c>
      <c r="K1476" s="259">
        <f t="shared" si="401"/>
        <v>2.1683950617283951</v>
      </c>
      <c r="L1476" s="226">
        <f t="shared" si="402"/>
        <v>120</v>
      </c>
      <c r="M1476" s="257"/>
      <c r="N1476" s="226">
        <f>SUM(H1476*'Outside M25 '!$J$30+'Outside M25 '!$J$34+'Postcodes tariff'!L1476)</f>
        <v>839.16796059430203</v>
      </c>
      <c r="O1476" s="226">
        <f>SUM(H1476*'Outside M25 '!$K$30+'Outside M25 '!$K$34+'Postcodes tariff'!L1476)</f>
        <v>915.70085576220322</v>
      </c>
      <c r="P1476" s="226">
        <f>SUM(H1476*'Outside M25 '!$L$30+'Outside M25 '!$L$34+'Postcodes tariff'!L1476)</f>
        <v>999.96842029158609</v>
      </c>
      <c r="Q1476" s="261">
        <f>SUM(H1476*'Outside M25 '!$M$30+'Outside M25 '!$M$34+'Postcodes tariff'!L1476)</f>
        <v>1077.8618757276354</v>
      </c>
      <c r="R1476" s="336"/>
      <c r="S1476" s="336"/>
    </row>
    <row r="1477" spans="1:19" s="263" customFormat="1" x14ac:dyDescent="0.25">
      <c r="A1477" s="254" t="s">
        <v>3049</v>
      </c>
      <c r="B1477" s="255"/>
      <c r="C1477" s="256" t="s">
        <v>1278</v>
      </c>
      <c r="D1477" s="256">
        <v>56.21</v>
      </c>
      <c r="E1477" s="256">
        <v>-2.8330000000000002</v>
      </c>
      <c r="F1477" s="460">
        <v>1</v>
      </c>
      <c r="G1477" s="460">
        <v>1</v>
      </c>
      <c r="H1477" s="264">
        <v>444.2</v>
      </c>
      <c r="I1477" s="265">
        <f>SUM(H1477/'Search &amp; Variables'!$E$30)</f>
        <v>9.8711111111111105</v>
      </c>
      <c r="J1477" s="265">
        <f t="shared" si="400"/>
        <v>19.742222222222221</v>
      </c>
      <c r="K1477" s="265">
        <f t="shared" si="401"/>
        <v>2.1935802469135801</v>
      </c>
      <c r="L1477" s="266">
        <f t="shared" si="402"/>
        <v>120</v>
      </c>
      <c r="M1477" s="256"/>
      <c r="N1477" s="266">
        <f>SUM(H1477*'Outside M25 '!$J$30+'Outside M25 '!$J$34+'Postcodes tariff'!L1477)</f>
        <v>847.17962954259258</v>
      </c>
      <c r="O1477" s="266">
        <f>SUM(H1477*'Outside M25 '!$K$30+'Outside M25 '!$K$34+'Postcodes tariff'!L1477)</f>
        <v>924.58007459753082</v>
      </c>
      <c r="P1477" s="266">
        <f>SUM(H1477*'Outside M25 '!$L$30+'Outside M25 '!$L$34+'Postcodes tariff'!L1477)</f>
        <v>1009.7962508883952</v>
      </c>
      <c r="Q1477" s="268">
        <f>SUM(H1477*'Outside M25 '!$M$30+'Outside M25 '!$M$34+'Postcodes tariff'!L1477)</f>
        <v>1088.576683225926</v>
      </c>
      <c r="R1477" s="336"/>
      <c r="S1477" s="336"/>
    </row>
    <row r="1478" spans="1:19" s="263" customFormat="1" x14ac:dyDescent="0.25">
      <c r="A1478" s="254"/>
      <c r="B1478" s="255"/>
      <c r="C1478" s="256"/>
      <c r="D1478" s="256"/>
      <c r="E1478" s="256"/>
      <c r="F1478" s="460"/>
      <c r="G1478" s="460"/>
      <c r="H1478" s="264"/>
      <c r="I1478" s="265"/>
      <c r="J1478" s="265"/>
      <c r="K1478" s="265"/>
      <c r="L1478" s="266"/>
      <c r="M1478" s="256"/>
      <c r="N1478" s="374"/>
      <c r="O1478" s="374"/>
      <c r="P1478" s="374"/>
      <c r="Q1478" s="375"/>
      <c r="R1478" s="336"/>
      <c r="S1478" s="336"/>
    </row>
    <row r="1479" spans="1:19" s="243" customFormat="1" ht="16.5" thickBot="1" x14ac:dyDescent="0.3">
      <c r="A1479" s="269" t="s">
        <v>3050</v>
      </c>
      <c r="B1479" s="270"/>
      <c r="C1479" s="270"/>
      <c r="D1479" s="270"/>
      <c r="E1479" s="270"/>
      <c r="F1479" s="461"/>
      <c r="G1479" s="461"/>
      <c r="H1479" s="271">
        <f>AVERAGE(H1462:H1478)</f>
        <v>433.25625000000002</v>
      </c>
      <c r="I1479" s="271">
        <f>AVERAGE(I1462:I1478)</f>
        <v>9.6279166666666658</v>
      </c>
      <c r="J1479" s="271">
        <f>AVERAGE(J1462:J1478)</f>
        <v>19.255833333333332</v>
      </c>
      <c r="K1479" s="271">
        <f>AVERAGE(K1462:K1478)</f>
        <v>2.1395370370370372</v>
      </c>
      <c r="L1479" s="272"/>
      <c r="M1479" s="270"/>
      <c r="N1479" s="274">
        <f>AVERAGE(N1462:N1478)</f>
        <v>829.98792325771899</v>
      </c>
      <c r="O1479" s="274">
        <f>AVERAGE(O1462:O1478)</f>
        <v>905.52675084672364</v>
      </c>
      <c r="P1479" s="274">
        <f>AVERAGE(P1462:P1478)</f>
        <v>988.70736439940902</v>
      </c>
      <c r="Q1479" s="275">
        <f>AVERAGE(Q1462:Q1478)</f>
        <v>1065.5844921358439</v>
      </c>
      <c r="R1479" s="330"/>
      <c r="S1479" s="330"/>
    </row>
    <row r="1480" spans="1:19" s="263" customFormat="1" ht="16.5" thickBot="1" x14ac:dyDescent="0.3">
      <c r="F1480" s="462"/>
      <c r="G1480" s="462"/>
      <c r="H1480" s="276"/>
      <c r="I1480" s="277"/>
      <c r="J1480" s="277"/>
      <c r="K1480" s="277"/>
      <c r="L1480" s="262"/>
      <c r="N1480" s="225"/>
      <c r="O1480" s="225"/>
      <c r="P1480" s="225"/>
      <c r="Q1480" s="225"/>
      <c r="R1480" s="336"/>
      <c r="S1480" s="336"/>
    </row>
    <row r="1481" spans="1:19" s="243" customFormat="1" x14ac:dyDescent="0.25">
      <c r="A1481" s="246" t="s">
        <v>3051</v>
      </c>
      <c r="B1481" s="247"/>
      <c r="C1481" s="247" t="s">
        <v>1279</v>
      </c>
      <c r="D1481" s="247">
        <v>53.402051</v>
      </c>
      <c r="E1481" s="247">
        <v>-2.9798369999999998</v>
      </c>
      <c r="F1481" s="458">
        <v>1</v>
      </c>
      <c r="G1481" s="458">
        <v>1</v>
      </c>
      <c r="H1481" s="248">
        <v>209.1</v>
      </c>
      <c r="I1481" s="249">
        <f>SUM(H1481/'Search &amp; Variables'!$E$30)</f>
        <v>4.6466666666666665</v>
      </c>
      <c r="J1481" s="249">
        <f t="shared" ref="J1481:J1482" si="403">SUM(I1481*2)</f>
        <v>9.293333333333333</v>
      </c>
      <c r="K1481" s="249">
        <f t="shared" ref="K1481:K1482" si="404">SUM(J1481/9)</f>
        <v>1.0325925925925925</v>
      </c>
      <c r="L1481" s="252">
        <f t="shared" ref="L1481:L1482" si="405">IF(J1481 &gt; 14,120,0)</f>
        <v>0</v>
      </c>
      <c r="M1481" s="247"/>
      <c r="N1481" s="252">
        <f>SUM(H1481*'Outside M25 '!$J$30+'Outside M25 '!$J$34+'Postcodes tariff'!L1481)</f>
        <v>357.85740018119657</v>
      </c>
      <c r="O1481" s="252">
        <f>SUM(H1481*'Outside M25 '!$K$30+'Outside M25 '!$K$34+'Postcodes tariff'!L1481)</f>
        <v>395.26549652193734</v>
      </c>
      <c r="P1481" s="252">
        <f>SUM(H1481*'Outside M25 '!$L$30+'Outside M25 '!$L$34+'Postcodes tariff'!L1481)</f>
        <v>436.75253063156697</v>
      </c>
      <c r="Q1481" s="253">
        <f>SUM(H1481*'Outside M25 '!$M$30+'Outside M25 '!$M$34+'Postcodes tariff'!L1481)</f>
        <v>474.64506698119658</v>
      </c>
      <c r="R1481" s="330"/>
      <c r="S1481" s="330"/>
    </row>
    <row r="1482" spans="1:19" s="263" customFormat="1" x14ac:dyDescent="0.25">
      <c r="A1482" s="254" t="s">
        <v>3051</v>
      </c>
      <c r="B1482" s="255"/>
      <c r="C1482" s="256" t="s">
        <v>1280</v>
      </c>
      <c r="D1482" s="257">
        <v>53.475670000000001</v>
      </c>
      <c r="E1482" s="257">
        <v>-2.9288690000000002</v>
      </c>
      <c r="F1482" s="459">
        <v>1</v>
      </c>
      <c r="G1482" s="459">
        <v>1</v>
      </c>
      <c r="H1482" s="258">
        <v>207.7</v>
      </c>
      <c r="I1482" s="259">
        <f>SUM(H1482/'Search &amp; Variables'!$E$30)</f>
        <v>4.615555555555555</v>
      </c>
      <c r="J1482" s="259">
        <f t="shared" si="403"/>
        <v>9.2311111111111099</v>
      </c>
      <c r="K1482" s="259">
        <f t="shared" si="404"/>
        <v>1.0256790123456789</v>
      </c>
      <c r="L1482" s="226">
        <f t="shared" si="405"/>
        <v>0</v>
      </c>
      <c r="M1482" s="257"/>
      <c r="N1482" s="226">
        <f>SUM(H1482*'Outside M25 '!$J$30+'Outside M25 '!$J$34+'Postcodes tariff'!L1482)</f>
        <v>355.65811850911678</v>
      </c>
      <c r="O1482" s="226">
        <f>SUM(H1482*'Outside M25 '!$K$30+'Outside M25 '!$K$34+'Postcodes tariff'!L1482)</f>
        <v>392.82806390047483</v>
      </c>
      <c r="P1482" s="226">
        <f>SUM(H1482*'Outside M25 '!$L$30+'Outside M25 '!$L$34+'Postcodes tariff'!L1482)</f>
        <v>434.0546947814625</v>
      </c>
      <c r="Q1482" s="261">
        <f>SUM(H1482*'Outside M25 '!$M$30+'Outside M25 '!$M$34+'Postcodes tariff'!L1482)</f>
        <v>471.70374727578348</v>
      </c>
      <c r="R1482" s="336"/>
      <c r="S1482" s="336"/>
    </row>
    <row r="1483" spans="1:19" s="263" customFormat="1" x14ac:dyDescent="0.25">
      <c r="A1483" s="254" t="s">
        <v>3051</v>
      </c>
      <c r="B1483" s="255"/>
      <c r="C1483" s="256" t="s">
        <v>1281</v>
      </c>
      <c r="D1483" s="257">
        <v>53.446587999999998</v>
      </c>
      <c r="E1483" s="257">
        <v>-2.9158469999999999</v>
      </c>
      <c r="F1483" s="459">
        <v>1</v>
      </c>
      <c r="G1483" s="459">
        <v>1</v>
      </c>
      <c r="H1483" s="258">
        <v>207.1</v>
      </c>
      <c r="I1483" s="259">
        <f>SUM(H1483/'Search &amp; Variables'!$E$30)</f>
        <v>4.6022222222222222</v>
      </c>
      <c r="J1483" s="259">
        <f t="shared" ref="J1483:J1522" si="406">SUM(I1483*2)</f>
        <v>9.2044444444444444</v>
      </c>
      <c r="K1483" s="259">
        <f t="shared" ref="K1483:K1522" si="407">SUM(J1483/9)</f>
        <v>1.0227160493827161</v>
      </c>
      <c r="L1483" s="226">
        <f t="shared" ref="L1483:L1522" si="408">IF(J1483 &gt; 14,120,0)</f>
        <v>0</v>
      </c>
      <c r="M1483" s="257"/>
      <c r="N1483" s="226">
        <f>SUM(H1483*'Outside M25 '!$J$30+'Outside M25 '!$J$34+'Postcodes tariff'!L1483)</f>
        <v>354.7155692210826</v>
      </c>
      <c r="O1483" s="226">
        <f>SUM(H1483*'Outside M25 '!$K$30+'Outside M25 '!$K$34+'Postcodes tariff'!L1483)</f>
        <v>391.78344991984807</v>
      </c>
      <c r="P1483" s="226">
        <f>SUM(H1483*'Outside M25 '!$L$30+'Outside M25 '!$L$34+'Postcodes tariff'!L1483)</f>
        <v>432.89847941713202</v>
      </c>
      <c r="Q1483" s="261">
        <f>SUM(H1483*'Outside M25 '!$M$30+'Outside M25 '!$M$34+'Postcodes tariff'!L1483)</f>
        <v>470.4431816877493</v>
      </c>
      <c r="R1483" s="336"/>
      <c r="S1483" s="336"/>
    </row>
    <row r="1484" spans="1:19" s="263" customFormat="1" x14ac:dyDescent="0.25">
      <c r="A1484" s="254" t="s">
        <v>3051</v>
      </c>
      <c r="B1484" s="255"/>
      <c r="C1484" s="256" t="s">
        <v>1282</v>
      </c>
      <c r="D1484" s="257">
        <v>53.435000000000002</v>
      </c>
      <c r="E1484" s="257">
        <v>-2.895</v>
      </c>
      <c r="F1484" s="459">
        <v>1</v>
      </c>
      <c r="G1484" s="459">
        <v>1</v>
      </c>
      <c r="H1484" s="258">
        <v>207.8</v>
      </c>
      <c r="I1484" s="259">
        <f>SUM(H1484/'Search &amp; Variables'!$E$30)</f>
        <v>4.6177777777777784</v>
      </c>
      <c r="J1484" s="259">
        <f t="shared" si="406"/>
        <v>9.2355555555555569</v>
      </c>
      <c r="K1484" s="259">
        <f t="shared" si="407"/>
        <v>1.0261728395061729</v>
      </c>
      <c r="L1484" s="226">
        <f t="shared" si="408"/>
        <v>0</v>
      </c>
      <c r="M1484" s="257"/>
      <c r="N1484" s="226">
        <f>SUM(H1484*'Outside M25 '!$J$30+'Outside M25 '!$J$34+'Postcodes tariff'!L1484)</f>
        <v>355.8152100571225</v>
      </c>
      <c r="O1484" s="226">
        <f>SUM(H1484*'Outside M25 '!$K$30+'Outside M25 '!$K$34+'Postcodes tariff'!L1484)</f>
        <v>393.00216623057935</v>
      </c>
      <c r="P1484" s="226">
        <f>SUM(H1484*'Outside M25 '!$L$30+'Outside M25 '!$L$34+'Postcodes tariff'!L1484)</f>
        <v>434.24739734218429</v>
      </c>
      <c r="Q1484" s="261">
        <f>SUM(H1484*'Outside M25 '!$M$30+'Outside M25 '!$M$34+'Postcodes tariff'!L1484)</f>
        <v>471.91384154045591</v>
      </c>
      <c r="R1484" s="336"/>
      <c r="S1484" s="336"/>
    </row>
    <row r="1485" spans="1:19" s="263" customFormat="1" x14ac:dyDescent="0.25">
      <c r="A1485" s="254" t="s">
        <v>3051</v>
      </c>
      <c r="B1485" s="255"/>
      <c r="C1485" s="256" t="s">
        <v>1283</v>
      </c>
      <c r="D1485" s="257">
        <v>53.416145</v>
      </c>
      <c r="E1485" s="257">
        <v>-2.919508</v>
      </c>
      <c r="F1485" s="459">
        <v>1</v>
      </c>
      <c r="G1485" s="459">
        <v>1</v>
      </c>
      <c r="H1485" s="258">
        <v>206.5</v>
      </c>
      <c r="I1485" s="259">
        <f>SUM(H1485/'Search &amp; Variables'!$E$30)</f>
        <v>4.5888888888888886</v>
      </c>
      <c r="J1485" s="259">
        <f t="shared" si="406"/>
        <v>9.1777777777777771</v>
      </c>
      <c r="K1485" s="259">
        <f t="shared" si="407"/>
        <v>1.019753086419753</v>
      </c>
      <c r="L1485" s="226">
        <f t="shared" si="408"/>
        <v>0</v>
      </c>
      <c r="M1485" s="257"/>
      <c r="N1485" s="226">
        <f>SUM(H1485*'Outside M25 '!$J$30+'Outside M25 '!$J$34+'Postcodes tariff'!L1485)</f>
        <v>353.77301993304837</v>
      </c>
      <c r="O1485" s="226">
        <f>SUM(H1485*'Outside M25 '!$K$30+'Outside M25 '!$K$34+'Postcodes tariff'!L1485)</f>
        <v>390.7388359392213</v>
      </c>
      <c r="P1485" s="226">
        <f>SUM(H1485*'Outside M25 '!$L$30+'Outside M25 '!$L$34+'Postcodes tariff'!L1485)</f>
        <v>431.74226405280154</v>
      </c>
      <c r="Q1485" s="261">
        <f>SUM(H1485*'Outside M25 '!$M$30+'Outside M25 '!$M$34+'Postcodes tariff'!L1485)</f>
        <v>469.18261609971512</v>
      </c>
      <c r="R1485" s="336"/>
      <c r="S1485" s="336"/>
    </row>
    <row r="1486" spans="1:19" s="263" customFormat="1" x14ac:dyDescent="0.25">
      <c r="A1486" s="254" t="s">
        <v>3051</v>
      </c>
      <c r="B1486" s="255"/>
      <c r="C1486" s="256" t="s">
        <v>1284</v>
      </c>
      <c r="D1486" s="257">
        <v>53.418576999999999</v>
      </c>
      <c r="E1486" s="257">
        <v>-2.8825460000000001</v>
      </c>
      <c r="F1486" s="459">
        <v>1</v>
      </c>
      <c r="G1486" s="459">
        <v>1</v>
      </c>
      <c r="H1486" s="258">
        <v>206.7</v>
      </c>
      <c r="I1486" s="259">
        <f>SUM(H1486/'Search &amp; Variables'!$E$30)</f>
        <v>4.5933333333333328</v>
      </c>
      <c r="J1486" s="259">
        <f t="shared" si="406"/>
        <v>9.1866666666666656</v>
      </c>
      <c r="K1486" s="259">
        <f t="shared" si="407"/>
        <v>1.0207407407407407</v>
      </c>
      <c r="L1486" s="226">
        <f t="shared" si="408"/>
        <v>0</v>
      </c>
      <c r="M1486" s="257"/>
      <c r="N1486" s="226">
        <f>SUM(H1486*'Outside M25 '!$J$30+'Outside M25 '!$J$34+'Postcodes tariff'!L1486)</f>
        <v>354.08720302905976</v>
      </c>
      <c r="O1486" s="226">
        <f>SUM(H1486*'Outside M25 '!$K$30+'Outside M25 '!$K$34+'Postcodes tariff'!L1486)</f>
        <v>391.08704059943017</v>
      </c>
      <c r="P1486" s="226">
        <f>SUM(H1486*'Outside M25 '!$L$30+'Outside M25 '!$L$34+'Postcodes tariff'!L1486)</f>
        <v>432.127669174245</v>
      </c>
      <c r="Q1486" s="261">
        <f>SUM(H1486*'Outside M25 '!$M$30+'Outside M25 '!$M$34+'Postcodes tariff'!L1486)</f>
        <v>469.60280462905985</v>
      </c>
      <c r="R1486" s="336"/>
      <c r="S1486" s="336"/>
    </row>
    <row r="1487" spans="1:19" s="263" customFormat="1" x14ac:dyDescent="0.25">
      <c r="A1487" s="254" t="s">
        <v>3051</v>
      </c>
      <c r="B1487" s="255"/>
      <c r="C1487" s="256" t="s">
        <v>1285</v>
      </c>
      <c r="D1487" s="257">
        <v>53.396903999999999</v>
      </c>
      <c r="E1487" s="257">
        <v>-2.9190019999999999</v>
      </c>
      <c r="F1487" s="459">
        <v>1</v>
      </c>
      <c r="G1487" s="459">
        <v>1</v>
      </c>
      <c r="H1487" s="258">
        <v>206.5</v>
      </c>
      <c r="I1487" s="259">
        <f>SUM(H1487/'Search &amp; Variables'!$E$30)</f>
        <v>4.5888888888888886</v>
      </c>
      <c r="J1487" s="259">
        <f t="shared" si="406"/>
        <v>9.1777777777777771</v>
      </c>
      <c r="K1487" s="259">
        <f t="shared" si="407"/>
        <v>1.019753086419753</v>
      </c>
      <c r="L1487" s="226">
        <f t="shared" si="408"/>
        <v>0</v>
      </c>
      <c r="M1487" s="257"/>
      <c r="N1487" s="226">
        <f>SUM(H1487*'Outside M25 '!$J$30+'Outside M25 '!$J$34+'Postcodes tariff'!L1487)</f>
        <v>353.77301993304837</v>
      </c>
      <c r="O1487" s="226">
        <f>SUM(H1487*'Outside M25 '!$K$30+'Outside M25 '!$K$34+'Postcodes tariff'!L1487)</f>
        <v>390.7388359392213</v>
      </c>
      <c r="P1487" s="226">
        <f>SUM(H1487*'Outside M25 '!$L$30+'Outside M25 '!$L$34+'Postcodes tariff'!L1487)</f>
        <v>431.74226405280154</v>
      </c>
      <c r="Q1487" s="261">
        <f>SUM(H1487*'Outside M25 '!$M$30+'Outside M25 '!$M$34+'Postcodes tariff'!L1487)</f>
        <v>469.18261609971512</v>
      </c>
      <c r="R1487" s="336"/>
      <c r="S1487" s="336"/>
    </row>
    <row r="1488" spans="1:19" s="263" customFormat="1" x14ac:dyDescent="0.25">
      <c r="A1488" s="254" t="s">
        <v>3051</v>
      </c>
      <c r="B1488" s="255"/>
      <c r="C1488" s="256" t="s">
        <v>1286</v>
      </c>
      <c r="D1488" s="257">
        <v>53.397132999999997</v>
      </c>
      <c r="E1488" s="257">
        <v>-2.8982549999999998</v>
      </c>
      <c r="F1488" s="459">
        <v>1</v>
      </c>
      <c r="G1488" s="459">
        <v>1</v>
      </c>
      <c r="H1488" s="258">
        <v>206.1</v>
      </c>
      <c r="I1488" s="259">
        <f>SUM(H1488/'Search &amp; Variables'!$E$30)</f>
        <v>4.58</v>
      </c>
      <c r="J1488" s="259">
        <f t="shared" si="406"/>
        <v>9.16</v>
      </c>
      <c r="K1488" s="259">
        <f t="shared" si="407"/>
        <v>1.0177777777777779</v>
      </c>
      <c r="L1488" s="226">
        <f t="shared" si="408"/>
        <v>0</v>
      </c>
      <c r="M1488" s="257"/>
      <c r="N1488" s="226">
        <f>SUM(H1488*'Outside M25 '!$J$30+'Outside M25 '!$J$34+'Postcodes tariff'!L1488)</f>
        <v>353.14465374102559</v>
      </c>
      <c r="O1488" s="226">
        <f>SUM(H1488*'Outside M25 '!$K$30+'Outside M25 '!$K$34+'Postcodes tariff'!L1488)</f>
        <v>390.0424266188034</v>
      </c>
      <c r="P1488" s="226">
        <f>SUM(H1488*'Outside M25 '!$L$30+'Outside M25 '!$L$34+'Postcodes tariff'!L1488)</f>
        <v>430.97145380991452</v>
      </c>
      <c r="Q1488" s="261">
        <f>SUM(H1488*'Outside M25 '!$M$30+'Outside M25 '!$M$34+'Postcodes tariff'!L1488)</f>
        <v>468.34223904102566</v>
      </c>
      <c r="R1488" s="336"/>
      <c r="S1488" s="336"/>
    </row>
    <row r="1489" spans="1:19" s="263" customFormat="1" x14ac:dyDescent="0.25">
      <c r="A1489" s="254" t="s">
        <v>3051</v>
      </c>
      <c r="B1489" s="255"/>
      <c r="C1489" s="256" t="s">
        <v>1287</v>
      </c>
      <c r="D1489" s="257">
        <v>53.376294000000001</v>
      </c>
      <c r="E1489" s="257">
        <v>-2.943622</v>
      </c>
      <c r="F1489" s="459">
        <v>1</v>
      </c>
      <c r="G1489" s="459">
        <v>1</v>
      </c>
      <c r="H1489" s="258">
        <v>208.1</v>
      </c>
      <c r="I1489" s="259">
        <f>SUM(H1489/'Search &amp; Variables'!$E$30)</f>
        <v>4.6244444444444444</v>
      </c>
      <c r="J1489" s="259">
        <f t="shared" si="406"/>
        <v>9.2488888888888887</v>
      </c>
      <c r="K1489" s="259">
        <f t="shared" si="407"/>
        <v>1.0276543209876543</v>
      </c>
      <c r="L1489" s="226">
        <f t="shared" si="408"/>
        <v>0</v>
      </c>
      <c r="M1489" s="257"/>
      <c r="N1489" s="226">
        <f>SUM(H1489*'Outside M25 '!$J$30+'Outside M25 '!$J$34+'Postcodes tariff'!L1489)</f>
        <v>356.28648470113956</v>
      </c>
      <c r="O1489" s="226">
        <f>SUM(H1489*'Outside M25 '!$K$30+'Outside M25 '!$K$34+'Postcodes tariff'!L1489)</f>
        <v>393.52447322089267</v>
      </c>
      <c r="P1489" s="226">
        <f>SUM(H1489*'Outside M25 '!$L$30+'Outside M25 '!$L$34+'Postcodes tariff'!L1489)</f>
        <v>434.82550502434947</v>
      </c>
      <c r="Q1489" s="261">
        <f>SUM(H1489*'Outside M25 '!$M$30+'Outside M25 '!$M$34+'Postcodes tariff'!L1489)</f>
        <v>472.54412433447294</v>
      </c>
      <c r="R1489" s="336"/>
      <c r="S1489" s="336"/>
    </row>
    <row r="1490" spans="1:19" s="263" customFormat="1" x14ac:dyDescent="0.25">
      <c r="A1490" s="254" t="s">
        <v>3051</v>
      </c>
      <c r="B1490" s="255"/>
      <c r="C1490" s="256" t="s">
        <v>1288</v>
      </c>
      <c r="D1490" s="257">
        <v>53.38</v>
      </c>
      <c r="E1490" s="257">
        <v>-2.907</v>
      </c>
      <c r="F1490" s="459">
        <v>1</v>
      </c>
      <c r="G1490" s="459">
        <v>1</v>
      </c>
      <c r="H1490" s="258">
        <v>207.2</v>
      </c>
      <c r="I1490" s="259">
        <f>SUM(H1490/'Search &amp; Variables'!$E$30)</f>
        <v>4.6044444444444439</v>
      </c>
      <c r="J1490" s="259">
        <f t="shared" si="406"/>
        <v>9.2088888888888878</v>
      </c>
      <c r="K1490" s="259">
        <f t="shared" si="407"/>
        <v>1.0232098765432098</v>
      </c>
      <c r="L1490" s="226">
        <f t="shared" si="408"/>
        <v>0</v>
      </c>
      <c r="M1490" s="257"/>
      <c r="N1490" s="226">
        <f>SUM(H1490*'Outside M25 '!$J$30+'Outside M25 '!$J$34+'Postcodes tariff'!L1490)</f>
        <v>354.87266076908827</v>
      </c>
      <c r="O1490" s="226">
        <f>SUM(H1490*'Outside M25 '!$K$30+'Outside M25 '!$K$34+'Postcodes tariff'!L1490)</f>
        <v>391.95755224995253</v>
      </c>
      <c r="P1490" s="226">
        <f>SUM(H1490*'Outside M25 '!$L$30+'Outside M25 '!$L$34+'Postcodes tariff'!L1490)</f>
        <v>433.09118197785375</v>
      </c>
      <c r="Q1490" s="261">
        <f>SUM(H1490*'Outside M25 '!$M$30+'Outside M25 '!$M$34+'Postcodes tariff'!L1490)</f>
        <v>470.65327595242167</v>
      </c>
      <c r="R1490" s="336"/>
      <c r="S1490" s="336"/>
    </row>
    <row r="1491" spans="1:19" s="263" customFormat="1" x14ac:dyDescent="0.25">
      <c r="A1491" s="254" t="s">
        <v>3051</v>
      </c>
      <c r="B1491" s="255"/>
      <c r="C1491" s="256" t="s">
        <v>1289</v>
      </c>
      <c r="D1491" s="257">
        <v>53.357016000000002</v>
      </c>
      <c r="E1491" s="257">
        <v>-2.904938</v>
      </c>
      <c r="F1491" s="459">
        <v>1</v>
      </c>
      <c r="G1491" s="459">
        <v>1</v>
      </c>
      <c r="H1491" s="258">
        <v>205.3</v>
      </c>
      <c r="I1491" s="259">
        <f>SUM(H1491/'Search &amp; Variables'!$E$30)</f>
        <v>4.5622222222222222</v>
      </c>
      <c r="J1491" s="259">
        <f t="shared" si="406"/>
        <v>9.1244444444444444</v>
      </c>
      <c r="K1491" s="259">
        <f t="shared" si="407"/>
        <v>1.0138271604938272</v>
      </c>
      <c r="L1491" s="226">
        <f t="shared" si="408"/>
        <v>0</v>
      </c>
      <c r="M1491" s="257"/>
      <c r="N1491" s="226">
        <f>SUM(H1491*'Outside M25 '!$J$30+'Outside M25 '!$J$34+'Postcodes tariff'!L1491)</f>
        <v>351.88792135698003</v>
      </c>
      <c r="O1491" s="226">
        <f>SUM(H1491*'Outside M25 '!$K$30+'Outside M25 '!$K$34+'Postcodes tariff'!L1491)</f>
        <v>388.64960797796772</v>
      </c>
      <c r="P1491" s="226">
        <f>SUM(H1491*'Outside M25 '!$L$30+'Outside M25 '!$L$34+'Postcodes tariff'!L1491)</f>
        <v>429.42983332414059</v>
      </c>
      <c r="Q1491" s="261">
        <f>SUM(H1491*'Outside M25 '!$M$30+'Outside M25 '!$M$34+'Postcodes tariff'!L1491)</f>
        <v>466.66148492364675</v>
      </c>
      <c r="R1491" s="336"/>
      <c r="S1491" s="336"/>
    </row>
    <row r="1492" spans="1:19" s="263" customFormat="1" x14ac:dyDescent="0.25">
      <c r="A1492" s="254" t="s">
        <v>3051</v>
      </c>
      <c r="B1492" s="255"/>
      <c r="C1492" s="256" t="s">
        <v>1290</v>
      </c>
      <c r="D1492" s="257">
        <v>53.407254000000002</v>
      </c>
      <c r="E1492" s="257">
        <v>-2.9853179999999999</v>
      </c>
      <c r="F1492" s="459">
        <v>1</v>
      </c>
      <c r="G1492" s="459">
        <v>1</v>
      </c>
      <c r="H1492" s="258">
        <v>209</v>
      </c>
      <c r="I1492" s="259">
        <f>SUM(H1492/'Search &amp; Variables'!$E$30)</f>
        <v>4.6444444444444448</v>
      </c>
      <c r="J1492" s="259">
        <f t="shared" si="406"/>
        <v>9.2888888888888896</v>
      </c>
      <c r="K1492" s="259">
        <f t="shared" si="407"/>
        <v>1.0320987654320988</v>
      </c>
      <c r="L1492" s="226">
        <f t="shared" si="408"/>
        <v>0</v>
      </c>
      <c r="M1492" s="257"/>
      <c r="N1492" s="226">
        <f>SUM(H1492*'Outside M25 '!$J$30+'Outside M25 '!$J$34+'Postcodes tariff'!L1492)</f>
        <v>357.70030863319084</v>
      </c>
      <c r="O1492" s="226">
        <f>SUM(H1492*'Outside M25 '!$K$30+'Outside M25 '!$K$34+'Postcodes tariff'!L1492)</f>
        <v>395.09139419183288</v>
      </c>
      <c r="P1492" s="226">
        <f>SUM(H1492*'Outside M25 '!$L$30+'Outside M25 '!$L$34+'Postcodes tariff'!L1492)</f>
        <v>436.55982807084524</v>
      </c>
      <c r="Q1492" s="261">
        <f>SUM(H1492*'Outside M25 '!$M$30+'Outside M25 '!$M$34+'Postcodes tariff'!L1492)</f>
        <v>474.43497271652427</v>
      </c>
      <c r="R1492" s="336"/>
      <c r="S1492" s="336"/>
    </row>
    <row r="1493" spans="1:19" s="263" customFormat="1" x14ac:dyDescent="0.25">
      <c r="A1493" s="254" t="s">
        <v>3051</v>
      </c>
      <c r="B1493" s="255"/>
      <c r="C1493" s="256" t="s">
        <v>1291</v>
      </c>
      <c r="D1493" s="257">
        <v>53.449902000000002</v>
      </c>
      <c r="E1493" s="257">
        <v>-2.991349</v>
      </c>
      <c r="F1493" s="459">
        <v>1</v>
      </c>
      <c r="G1493" s="459">
        <v>1</v>
      </c>
      <c r="H1493" s="258">
        <v>210.6</v>
      </c>
      <c r="I1493" s="259">
        <f>SUM(H1493/'Search &amp; Variables'!$E$30)</f>
        <v>4.68</v>
      </c>
      <c r="J1493" s="259">
        <f t="shared" si="406"/>
        <v>9.36</v>
      </c>
      <c r="K1493" s="259">
        <f t="shared" si="407"/>
        <v>1.04</v>
      </c>
      <c r="L1493" s="226">
        <f t="shared" si="408"/>
        <v>0</v>
      </c>
      <c r="M1493" s="257"/>
      <c r="N1493" s="226">
        <f>SUM(H1493*'Outside M25 '!$J$30+'Outside M25 '!$J$34+'Postcodes tariff'!L1493)</f>
        <v>360.21377340128203</v>
      </c>
      <c r="O1493" s="226">
        <f>SUM(H1493*'Outside M25 '!$K$30+'Outside M25 '!$K$34+'Postcodes tariff'!L1493)</f>
        <v>397.87703147350425</v>
      </c>
      <c r="P1493" s="226">
        <f>SUM(H1493*'Outside M25 '!$L$30+'Outside M25 '!$L$34+'Postcodes tariff'!L1493)</f>
        <v>439.64306904239317</v>
      </c>
      <c r="Q1493" s="261">
        <f>SUM(H1493*'Outside M25 '!$M$30+'Outside M25 '!$M$34+'Postcodes tariff'!L1493)</f>
        <v>477.79648095128209</v>
      </c>
      <c r="R1493" s="336"/>
      <c r="S1493" s="336"/>
    </row>
    <row r="1494" spans="1:19" s="263" customFormat="1" x14ac:dyDescent="0.25">
      <c r="A1494" s="254" t="s">
        <v>3051</v>
      </c>
      <c r="B1494" s="255"/>
      <c r="C1494" s="256" t="s">
        <v>1292</v>
      </c>
      <c r="D1494" s="257">
        <v>53.470999999999997</v>
      </c>
      <c r="E1494" s="257">
        <v>-2.9990000000000001</v>
      </c>
      <c r="F1494" s="459">
        <v>1</v>
      </c>
      <c r="G1494" s="459">
        <v>1</v>
      </c>
      <c r="H1494" s="258">
        <v>211.6</v>
      </c>
      <c r="I1494" s="259">
        <f>SUM(H1494/'Search &amp; Variables'!$E$30)</f>
        <v>4.7022222222222219</v>
      </c>
      <c r="J1494" s="259">
        <f t="shared" si="406"/>
        <v>9.4044444444444437</v>
      </c>
      <c r="K1494" s="259">
        <f t="shared" si="407"/>
        <v>1.0449382716049382</v>
      </c>
      <c r="L1494" s="226">
        <f t="shared" si="408"/>
        <v>0</v>
      </c>
      <c r="M1494" s="257"/>
      <c r="N1494" s="226">
        <f>SUM(H1494*'Outside M25 '!$J$30+'Outside M25 '!$J$34+'Postcodes tariff'!L1494)</f>
        <v>361.78468888133898</v>
      </c>
      <c r="O1494" s="226">
        <f>SUM(H1494*'Outside M25 '!$K$30+'Outside M25 '!$K$34+'Postcodes tariff'!L1494)</f>
        <v>399.61805477454891</v>
      </c>
      <c r="P1494" s="226">
        <f>SUM(H1494*'Outside M25 '!$L$30+'Outside M25 '!$L$34+'Postcodes tariff'!L1494)</f>
        <v>441.57009464961067</v>
      </c>
      <c r="Q1494" s="261">
        <f>SUM(H1494*'Outside M25 '!$M$30+'Outside M25 '!$M$34+'Postcodes tariff'!L1494)</f>
        <v>479.89742359800573</v>
      </c>
      <c r="R1494" s="336"/>
      <c r="S1494" s="336"/>
    </row>
    <row r="1495" spans="1:19" s="263" customFormat="1" x14ac:dyDescent="0.25">
      <c r="A1495" s="254" t="s">
        <v>3051</v>
      </c>
      <c r="B1495" s="255"/>
      <c r="C1495" s="256" t="s">
        <v>1293</v>
      </c>
      <c r="D1495" s="257">
        <v>53.476582999999998</v>
      </c>
      <c r="E1495" s="257">
        <v>-3.0296639999999999</v>
      </c>
      <c r="F1495" s="459">
        <v>1</v>
      </c>
      <c r="G1495" s="459">
        <v>1</v>
      </c>
      <c r="H1495" s="258">
        <v>213.4</v>
      </c>
      <c r="I1495" s="259">
        <f>SUM(H1495/'Search &amp; Variables'!$E$30)</f>
        <v>4.7422222222222228</v>
      </c>
      <c r="J1495" s="259">
        <f t="shared" si="406"/>
        <v>9.4844444444444456</v>
      </c>
      <c r="K1495" s="259">
        <f t="shared" si="407"/>
        <v>1.0538271604938272</v>
      </c>
      <c r="L1495" s="226">
        <f t="shared" si="408"/>
        <v>0</v>
      </c>
      <c r="M1495" s="257"/>
      <c r="N1495" s="226">
        <f>SUM(H1495*'Outside M25 '!$J$30+'Outside M25 '!$J$34+'Postcodes tariff'!L1495)</f>
        <v>364.61233674544155</v>
      </c>
      <c r="O1495" s="226">
        <f>SUM(H1495*'Outside M25 '!$K$30+'Outside M25 '!$K$34+'Postcodes tariff'!L1495)</f>
        <v>402.75189671642926</v>
      </c>
      <c r="P1495" s="226">
        <f>SUM(H1495*'Outside M25 '!$L$30+'Outside M25 '!$L$34+'Postcodes tariff'!L1495)</f>
        <v>445.0387407426021</v>
      </c>
      <c r="Q1495" s="261">
        <f>SUM(H1495*'Outside M25 '!$M$30+'Outside M25 '!$M$34+'Postcodes tariff'!L1495)</f>
        <v>483.67912036210834</v>
      </c>
      <c r="R1495" s="336"/>
      <c r="S1495" s="336"/>
    </row>
    <row r="1496" spans="1:19" s="263" customFormat="1" x14ac:dyDescent="0.25">
      <c r="A1496" s="254" t="s">
        <v>3051</v>
      </c>
      <c r="B1496" s="255"/>
      <c r="C1496" s="256" t="s">
        <v>1294</v>
      </c>
      <c r="D1496" s="257">
        <v>53.491</v>
      </c>
      <c r="E1496" s="257">
        <v>-3.0219999999999998</v>
      </c>
      <c r="F1496" s="459">
        <v>1</v>
      </c>
      <c r="G1496" s="459">
        <v>1</v>
      </c>
      <c r="H1496" s="258">
        <v>213</v>
      </c>
      <c r="I1496" s="259">
        <f>SUM(H1496/'Search &amp; Variables'!$E$30)</f>
        <v>4.7333333333333334</v>
      </c>
      <c r="J1496" s="259">
        <f t="shared" si="406"/>
        <v>9.4666666666666668</v>
      </c>
      <c r="K1496" s="259">
        <f t="shared" si="407"/>
        <v>1.0518518518518518</v>
      </c>
      <c r="L1496" s="226">
        <f t="shared" si="408"/>
        <v>0</v>
      </c>
      <c r="M1496" s="257"/>
      <c r="N1496" s="226">
        <f>SUM(H1496*'Outside M25 '!$J$30+'Outside M25 '!$J$34+'Postcodes tariff'!L1496)</f>
        <v>363.98397055341877</v>
      </c>
      <c r="O1496" s="226">
        <f>SUM(H1496*'Outside M25 '!$K$30+'Outside M25 '!$K$34+'Postcodes tariff'!L1496)</f>
        <v>402.05548739601142</v>
      </c>
      <c r="P1496" s="226">
        <f>SUM(H1496*'Outside M25 '!$L$30+'Outside M25 '!$L$34+'Postcodes tariff'!L1496)</f>
        <v>444.26793049971513</v>
      </c>
      <c r="Q1496" s="261">
        <f>SUM(H1496*'Outside M25 '!$M$30+'Outside M25 '!$M$34+'Postcodes tariff'!L1496)</f>
        <v>482.83874330341882</v>
      </c>
      <c r="R1496" s="336"/>
      <c r="S1496" s="336"/>
    </row>
    <row r="1497" spans="1:19" s="263" customFormat="1" x14ac:dyDescent="0.25">
      <c r="A1497" s="254" t="s">
        <v>3051</v>
      </c>
      <c r="B1497" s="255"/>
      <c r="C1497" s="256" t="s">
        <v>1295</v>
      </c>
      <c r="D1497" s="257">
        <v>53.343000000000004</v>
      </c>
      <c r="E1497" s="257">
        <v>-2.8359999999999999</v>
      </c>
      <c r="F1497" s="459">
        <v>1</v>
      </c>
      <c r="G1497" s="459">
        <v>1</v>
      </c>
      <c r="H1497" s="258">
        <v>204.2</v>
      </c>
      <c r="I1497" s="259">
        <f>SUM(H1497/'Search &amp; Variables'!$E$30)</f>
        <v>4.5377777777777775</v>
      </c>
      <c r="J1497" s="259">
        <f t="shared" si="406"/>
        <v>9.0755555555555549</v>
      </c>
      <c r="K1497" s="259">
        <f t="shared" si="407"/>
        <v>1.008395061728395</v>
      </c>
      <c r="L1497" s="226">
        <f t="shared" si="408"/>
        <v>0</v>
      </c>
      <c r="M1497" s="257"/>
      <c r="N1497" s="226">
        <f>SUM(H1497*'Outside M25 '!$J$30+'Outside M25 '!$J$34+'Postcodes tariff'!L1497)</f>
        <v>350.15991432891735</v>
      </c>
      <c r="O1497" s="226">
        <f>SUM(H1497*'Outside M25 '!$K$30+'Outside M25 '!$K$34+'Postcodes tariff'!L1497)</f>
        <v>386.7344823468186</v>
      </c>
      <c r="P1497" s="226">
        <f>SUM(H1497*'Outside M25 '!$L$30+'Outside M25 '!$L$34+'Postcodes tariff'!L1497)</f>
        <v>427.31010515620136</v>
      </c>
      <c r="Q1497" s="261">
        <f>SUM(H1497*'Outside M25 '!$M$30+'Outside M25 '!$M$34+'Postcodes tariff'!L1497)</f>
        <v>464.35044801225069</v>
      </c>
      <c r="R1497" s="336"/>
      <c r="S1497" s="336"/>
    </row>
    <row r="1498" spans="1:19" s="263" customFormat="1" x14ac:dyDescent="0.25">
      <c r="A1498" s="254" t="s">
        <v>3051</v>
      </c>
      <c r="B1498" s="255"/>
      <c r="C1498" s="256" t="s">
        <v>1296</v>
      </c>
      <c r="D1498" s="257">
        <v>53.378</v>
      </c>
      <c r="E1498" s="257">
        <v>-2.8620000000000001</v>
      </c>
      <c r="F1498" s="459">
        <v>1</v>
      </c>
      <c r="G1498" s="459">
        <v>1</v>
      </c>
      <c r="H1498" s="258">
        <v>205</v>
      </c>
      <c r="I1498" s="259">
        <f>SUM(H1498/'Search &amp; Variables'!$E$30)</f>
        <v>4.5555555555555554</v>
      </c>
      <c r="J1498" s="259">
        <f t="shared" si="406"/>
        <v>9.1111111111111107</v>
      </c>
      <c r="K1498" s="259">
        <f t="shared" si="407"/>
        <v>1.0123456790123457</v>
      </c>
      <c r="L1498" s="226">
        <f t="shared" si="408"/>
        <v>0</v>
      </c>
      <c r="M1498" s="257"/>
      <c r="N1498" s="226">
        <f>SUM(H1498*'Outside M25 '!$J$30+'Outside M25 '!$J$34+'Postcodes tariff'!L1498)</f>
        <v>351.41664671296292</v>
      </c>
      <c r="O1498" s="226">
        <f>SUM(H1498*'Outside M25 '!$K$30+'Outside M25 '!$K$34+'Postcodes tariff'!L1498)</f>
        <v>388.12730098765434</v>
      </c>
      <c r="P1498" s="226">
        <f>SUM(H1498*'Outside M25 '!$L$30+'Outside M25 '!$L$34+'Postcodes tariff'!L1498)</f>
        <v>428.85172564197535</v>
      </c>
      <c r="Q1498" s="261">
        <f>SUM(H1498*'Outside M25 '!$M$30+'Outside M25 '!$M$34+'Postcodes tariff'!L1498)</f>
        <v>466.03120212962966</v>
      </c>
      <c r="R1498" s="336"/>
      <c r="S1498" s="336"/>
    </row>
    <row r="1499" spans="1:19" s="263" customFormat="1" x14ac:dyDescent="0.25">
      <c r="A1499" s="254" t="s">
        <v>3051</v>
      </c>
      <c r="B1499" s="255"/>
      <c r="C1499" s="256" t="s">
        <v>1297</v>
      </c>
      <c r="D1499" s="257">
        <v>53.366636</v>
      </c>
      <c r="E1499" s="257">
        <v>-2.8352819999999999</v>
      </c>
      <c r="F1499" s="459">
        <v>1</v>
      </c>
      <c r="G1499" s="459">
        <v>1</v>
      </c>
      <c r="H1499" s="258">
        <v>202.3</v>
      </c>
      <c r="I1499" s="259">
        <f>SUM(H1499/'Search &amp; Variables'!$E$30)</f>
        <v>4.4955555555555557</v>
      </c>
      <c r="J1499" s="259">
        <f t="shared" si="406"/>
        <v>8.9911111111111115</v>
      </c>
      <c r="K1499" s="259">
        <f t="shared" si="407"/>
        <v>0.99901234567901243</v>
      </c>
      <c r="L1499" s="226">
        <f t="shared" si="408"/>
        <v>0</v>
      </c>
      <c r="M1499" s="257"/>
      <c r="N1499" s="226">
        <f>SUM(H1499*'Outside M25 '!$J$30+'Outside M25 '!$J$34+'Postcodes tariff'!L1499)</f>
        <v>347.17517491680911</v>
      </c>
      <c r="O1499" s="226">
        <f>SUM(H1499*'Outside M25 '!$K$30+'Outside M25 '!$K$34+'Postcodes tariff'!L1499)</f>
        <v>383.42653807483384</v>
      </c>
      <c r="P1499" s="226">
        <f>SUM(H1499*'Outside M25 '!$L$30+'Outside M25 '!$L$34+'Postcodes tariff'!L1499)</f>
        <v>423.6487565024882</v>
      </c>
      <c r="Q1499" s="261">
        <f>SUM(H1499*'Outside M25 '!$M$30+'Outside M25 '!$M$34+'Postcodes tariff'!L1499)</f>
        <v>460.35865698347584</v>
      </c>
      <c r="R1499" s="336"/>
      <c r="S1499" s="336"/>
    </row>
    <row r="1500" spans="1:19" s="263" customFormat="1" x14ac:dyDescent="0.25">
      <c r="A1500" s="254" t="s">
        <v>3051</v>
      </c>
      <c r="B1500" s="255"/>
      <c r="C1500" s="256" t="s">
        <v>1298</v>
      </c>
      <c r="D1500" s="257">
        <v>53.386254999999998</v>
      </c>
      <c r="E1500" s="257">
        <v>-2.8445659999999999</v>
      </c>
      <c r="F1500" s="459">
        <v>1</v>
      </c>
      <c r="G1500" s="459">
        <v>1</v>
      </c>
      <c r="H1500" s="258">
        <v>202.9</v>
      </c>
      <c r="I1500" s="259">
        <f>SUM(H1500/'Search &amp; Variables'!$E$30)</f>
        <v>4.5088888888888894</v>
      </c>
      <c r="J1500" s="259">
        <f t="shared" si="406"/>
        <v>9.0177777777777788</v>
      </c>
      <c r="K1500" s="259">
        <f t="shared" si="407"/>
        <v>1.0019753086419754</v>
      </c>
      <c r="L1500" s="226">
        <f t="shared" si="408"/>
        <v>0</v>
      </c>
      <c r="M1500" s="257"/>
      <c r="N1500" s="226">
        <f>SUM(H1500*'Outside M25 '!$J$30+'Outside M25 '!$J$34+'Postcodes tariff'!L1500)</f>
        <v>348.11772420484328</v>
      </c>
      <c r="O1500" s="226">
        <f>SUM(H1500*'Outside M25 '!$K$30+'Outside M25 '!$K$34+'Postcodes tariff'!L1500)</f>
        <v>384.47115205546061</v>
      </c>
      <c r="P1500" s="226">
        <f>SUM(H1500*'Outside M25 '!$L$30+'Outside M25 '!$L$34+'Postcodes tariff'!L1500)</f>
        <v>424.80497186681868</v>
      </c>
      <c r="Q1500" s="261">
        <f>SUM(H1500*'Outside M25 '!$M$30+'Outside M25 '!$M$34+'Postcodes tariff'!L1500)</f>
        <v>461.61922257151002</v>
      </c>
      <c r="R1500" s="336"/>
      <c r="S1500" s="336"/>
    </row>
    <row r="1501" spans="1:19" s="263" customFormat="1" x14ac:dyDescent="0.25">
      <c r="A1501" s="254" t="s">
        <v>3051</v>
      </c>
      <c r="B1501" s="255"/>
      <c r="C1501" s="256" t="s">
        <v>1299</v>
      </c>
      <c r="D1501" s="257">
        <v>53.435000000000002</v>
      </c>
      <c r="E1501" s="257">
        <v>-2.8639999999999999</v>
      </c>
      <c r="F1501" s="459">
        <v>1</v>
      </c>
      <c r="G1501" s="459">
        <v>1</v>
      </c>
      <c r="H1501" s="258">
        <v>208.4</v>
      </c>
      <c r="I1501" s="259">
        <f>SUM(H1501/'Search &amp; Variables'!$E$30)</f>
        <v>4.6311111111111112</v>
      </c>
      <c r="J1501" s="259">
        <f t="shared" si="406"/>
        <v>9.2622222222222224</v>
      </c>
      <c r="K1501" s="259">
        <f t="shared" si="407"/>
        <v>1.0291358024691357</v>
      </c>
      <c r="L1501" s="226">
        <f t="shared" si="408"/>
        <v>0</v>
      </c>
      <c r="M1501" s="257"/>
      <c r="N1501" s="226">
        <f>SUM(H1501*'Outside M25 '!$J$30+'Outside M25 '!$J$34+'Postcodes tariff'!L1501)</f>
        <v>356.75775934515667</v>
      </c>
      <c r="O1501" s="226">
        <f>SUM(H1501*'Outside M25 '!$K$30+'Outside M25 '!$K$34+'Postcodes tariff'!L1501)</f>
        <v>394.04678021120611</v>
      </c>
      <c r="P1501" s="226">
        <f>SUM(H1501*'Outside M25 '!$L$30+'Outside M25 '!$L$34+'Postcodes tariff'!L1501)</f>
        <v>435.40361270651476</v>
      </c>
      <c r="Q1501" s="261">
        <f>SUM(H1501*'Outside M25 '!$M$30+'Outside M25 '!$M$34+'Postcodes tariff'!L1501)</f>
        <v>473.17440712849009</v>
      </c>
      <c r="R1501" s="336"/>
      <c r="S1501" s="336"/>
    </row>
    <row r="1502" spans="1:19" s="263" customFormat="1" x14ac:dyDescent="0.25">
      <c r="A1502" s="254" t="s">
        <v>3051</v>
      </c>
      <c r="B1502" s="255"/>
      <c r="C1502" s="256" t="s">
        <v>1300</v>
      </c>
      <c r="D1502" s="257">
        <v>53.506999999999998</v>
      </c>
      <c r="E1502" s="257">
        <v>-2.9830000000000001</v>
      </c>
      <c r="F1502" s="459">
        <v>1</v>
      </c>
      <c r="G1502" s="459">
        <v>1</v>
      </c>
      <c r="H1502" s="258">
        <v>212.8</v>
      </c>
      <c r="I1502" s="259">
        <f>SUM(H1502/'Search &amp; Variables'!$E$30)</f>
        <v>4.7288888888888891</v>
      </c>
      <c r="J1502" s="259">
        <f t="shared" si="406"/>
        <v>9.4577777777777783</v>
      </c>
      <c r="K1502" s="259">
        <f t="shared" si="407"/>
        <v>1.0508641975308644</v>
      </c>
      <c r="L1502" s="226">
        <f t="shared" si="408"/>
        <v>0</v>
      </c>
      <c r="M1502" s="257"/>
      <c r="N1502" s="226">
        <f>SUM(H1502*'Outside M25 '!$J$30+'Outside M25 '!$J$34+'Postcodes tariff'!L1502)</f>
        <v>363.66978745740738</v>
      </c>
      <c r="O1502" s="226">
        <f>SUM(H1502*'Outside M25 '!$K$30+'Outside M25 '!$K$34+'Postcodes tariff'!L1502)</f>
        <v>401.70728273580249</v>
      </c>
      <c r="P1502" s="226">
        <f>SUM(H1502*'Outside M25 '!$L$30+'Outside M25 '!$L$34+'Postcodes tariff'!L1502)</f>
        <v>443.88252537827168</v>
      </c>
      <c r="Q1502" s="261">
        <f>SUM(H1502*'Outside M25 '!$M$30+'Outside M25 '!$M$34+'Postcodes tariff'!L1502)</f>
        <v>482.41855477407415</v>
      </c>
      <c r="R1502" s="336"/>
      <c r="S1502" s="336"/>
    </row>
    <row r="1503" spans="1:19" s="263" customFormat="1" x14ac:dyDescent="0.25">
      <c r="A1503" s="254" t="s">
        <v>3051</v>
      </c>
      <c r="B1503" s="255"/>
      <c r="C1503" s="256" t="s">
        <v>1301</v>
      </c>
      <c r="D1503" s="257">
        <v>53.40334</v>
      </c>
      <c r="E1503" s="257">
        <v>-2.9849770000000002</v>
      </c>
      <c r="F1503" s="459">
        <v>1</v>
      </c>
      <c r="G1503" s="459">
        <v>1</v>
      </c>
      <c r="H1503" s="258">
        <v>209.1</v>
      </c>
      <c r="I1503" s="259">
        <f>SUM(H1503/'Search &amp; Variables'!$E$30)</f>
        <v>4.6466666666666665</v>
      </c>
      <c r="J1503" s="259">
        <f t="shared" si="406"/>
        <v>9.293333333333333</v>
      </c>
      <c r="K1503" s="259">
        <f t="shared" si="407"/>
        <v>1.0325925925925925</v>
      </c>
      <c r="L1503" s="226">
        <f t="shared" si="408"/>
        <v>0</v>
      </c>
      <c r="M1503" s="257"/>
      <c r="N1503" s="226">
        <f>SUM(H1503*'Outside M25 '!$J$30+'Outside M25 '!$J$34+'Postcodes tariff'!L1503)</f>
        <v>357.85740018119657</v>
      </c>
      <c r="O1503" s="226">
        <f>SUM(H1503*'Outside M25 '!$K$30+'Outside M25 '!$K$34+'Postcodes tariff'!L1503)</f>
        <v>395.26549652193734</v>
      </c>
      <c r="P1503" s="226">
        <f>SUM(H1503*'Outside M25 '!$L$30+'Outside M25 '!$L$34+'Postcodes tariff'!L1503)</f>
        <v>436.75253063156697</v>
      </c>
      <c r="Q1503" s="261">
        <f>SUM(H1503*'Outside M25 '!$M$30+'Outside M25 '!$M$34+'Postcodes tariff'!L1503)</f>
        <v>474.64506698119658</v>
      </c>
      <c r="R1503" s="336"/>
      <c r="S1503" s="336"/>
    </row>
    <row r="1504" spans="1:19" s="263" customFormat="1" x14ac:dyDescent="0.25">
      <c r="A1504" s="254" t="s">
        <v>3051</v>
      </c>
      <c r="B1504" s="255"/>
      <c r="C1504" s="256" t="s">
        <v>1302</v>
      </c>
      <c r="D1504" s="257">
        <v>53.484000000000002</v>
      </c>
      <c r="E1504" s="257">
        <v>-2.9710000000000001</v>
      </c>
      <c r="F1504" s="459">
        <v>1</v>
      </c>
      <c r="G1504" s="459">
        <v>1</v>
      </c>
      <c r="H1504" s="258">
        <v>210.2</v>
      </c>
      <c r="I1504" s="259">
        <f>SUM(H1504/'Search &amp; Variables'!$E$30)</f>
        <v>4.6711111111111112</v>
      </c>
      <c r="J1504" s="259">
        <f t="shared" si="406"/>
        <v>9.3422222222222224</v>
      </c>
      <c r="K1504" s="259">
        <f t="shared" si="407"/>
        <v>1.0380246913580247</v>
      </c>
      <c r="L1504" s="226">
        <f t="shared" si="408"/>
        <v>0</v>
      </c>
      <c r="M1504" s="257"/>
      <c r="N1504" s="226">
        <f>SUM(H1504*'Outside M25 '!$J$30+'Outside M25 '!$J$34+'Postcodes tariff'!L1504)</f>
        <v>359.58540720925919</v>
      </c>
      <c r="O1504" s="226">
        <f>SUM(H1504*'Outside M25 '!$K$30+'Outside M25 '!$K$34+'Postcodes tariff'!L1504)</f>
        <v>397.1806221530864</v>
      </c>
      <c r="P1504" s="226">
        <f>SUM(H1504*'Outside M25 '!$L$30+'Outside M25 '!$L$34+'Postcodes tariff'!L1504)</f>
        <v>438.8722587995062</v>
      </c>
      <c r="Q1504" s="261">
        <f>SUM(H1504*'Outside M25 '!$M$30+'Outside M25 '!$M$34+'Postcodes tariff'!L1504)</f>
        <v>476.95610389259258</v>
      </c>
      <c r="R1504" s="336"/>
      <c r="S1504" s="336"/>
    </row>
    <row r="1505" spans="1:19" s="263" customFormat="1" x14ac:dyDescent="0.25">
      <c r="A1505" s="254" t="s">
        <v>3051</v>
      </c>
      <c r="B1505" s="255"/>
      <c r="C1505" s="256" t="s">
        <v>1303</v>
      </c>
      <c r="D1505" s="257">
        <v>53.516930000000002</v>
      </c>
      <c r="E1505" s="257">
        <v>-2.9244289999999999</v>
      </c>
      <c r="F1505" s="459">
        <v>1</v>
      </c>
      <c r="G1505" s="459">
        <v>1</v>
      </c>
      <c r="H1505" s="258">
        <v>210.9</v>
      </c>
      <c r="I1505" s="259">
        <f>SUM(H1505/'Search &amp; Variables'!$E$30)</f>
        <v>4.6866666666666665</v>
      </c>
      <c r="J1505" s="259">
        <f t="shared" si="406"/>
        <v>9.3733333333333331</v>
      </c>
      <c r="K1505" s="259">
        <f t="shared" si="407"/>
        <v>1.0414814814814815</v>
      </c>
      <c r="L1505" s="226">
        <f t="shared" si="408"/>
        <v>0</v>
      </c>
      <c r="M1505" s="257"/>
      <c r="N1505" s="226">
        <f>SUM(H1505*'Outside M25 '!$J$30+'Outside M25 '!$J$34+'Postcodes tariff'!L1505)</f>
        <v>360.68504804529914</v>
      </c>
      <c r="O1505" s="226">
        <f>SUM(H1505*'Outside M25 '!$K$30+'Outside M25 '!$K$34+'Postcodes tariff'!L1505)</f>
        <v>398.39933846381768</v>
      </c>
      <c r="P1505" s="226">
        <f>SUM(H1505*'Outside M25 '!$L$30+'Outside M25 '!$L$34+'Postcodes tariff'!L1505)</f>
        <v>440.22117672455846</v>
      </c>
      <c r="Q1505" s="261">
        <f>SUM(H1505*'Outside M25 '!$M$30+'Outside M25 '!$M$34+'Postcodes tariff'!L1505)</f>
        <v>478.42676374529918</v>
      </c>
      <c r="R1505" s="336"/>
      <c r="S1505" s="336"/>
    </row>
    <row r="1506" spans="1:19" s="263" customFormat="1" x14ac:dyDescent="0.25">
      <c r="A1506" s="254" t="s">
        <v>3051</v>
      </c>
      <c r="B1506" s="255"/>
      <c r="C1506" s="256" t="s">
        <v>1304</v>
      </c>
      <c r="D1506" s="257">
        <v>53.478000000000002</v>
      </c>
      <c r="E1506" s="257">
        <v>-2.8879999999999999</v>
      </c>
      <c r="F1506" s="459">
        <v>1</v>
      </c>
      <c r="G1506" s="459">
        <v>1</v>
      </c>
      <c r="H1506" s="258">
        <v>206.8</v>
      </c>
      <c r="I1506" s="259">
        <f>SUM(H1506/'Search &amp; Variables'!$E$30)</f>
        <v>4.5955555555555554</v>
      </c>
      <c r="J1506" s="259">
        <f t="shared" si="406"/>
        <v>9.1911111111111108</v>
      </c>
      <c r="K1506" s="259">
        <f t="shared" si="407"/>
        <v>1.0212345679012345</v>
      </c>
      <c r="L1506" s="226">
        <f t="shared" si="408"/>
        <v>0</v>
      </c>
      <c r="M1506" s="257"/>
      <c r="N1506" s="226">
        <f>SUM(H1506*'Outside M25 '!$J$30+'Outside M25 '!$J$34+'Postcodes tariff'!L1506)</f>
        <v>354.24429457706549</v>
      </c>
      <c r="O1506" s="226">
        <f>SUM(H1506*'Outside M25 '!$K$30+'Outside M25 '!$K$34+'Postcodes tariff'!L1506)</f>
        <v>391.26114292953469</v>
      </c>
      <c r="P1506" s="226">
        <f>SUM(H1506*'Outside M25 '!$L$30+'Outside M25 '!$L$34+'Postcodes tariff'!L1506)</f>
        <v>432.32037173496678</v>
      </c>
      <c r="Q1506" s="261">
        <f>SUM(H1506*'Outside M25 '!$M$30+'Outside M25 '!$M$34+'Postcodes tariff'!L1506)</f>
        <v>469.81289889373227</v>
      </c>
      <c r="R1506" s="336"/>
      <c r="S1506" s="336"/>
    </row>
    <row r="1507" spans="1:19" s="263" customFormat="1" x14ac:dyDescent="0.25">
      <c r="A1507" s="254" t="s">
        <v>3051</v>
      </c>
      <c r="B1507" s="255"/>
      <c r="C1507" s="256" t="s">
        <v>1305</v>
      </c>
      <c r="D1507" s="257">
        <v>53.487237</v>
      </c>
      <c r="E1507" s="257">
        <v>-2.8598279999999998</v>
      </c>
      <c r="F1507" s="459">
        <v>1</v>
      </c>
      <c r="G1507" s="459">
        <v>1</v>
      </c>
      <c r="H1507" s="258">
        <v>206.2</v>
      </c>
      <c r="I1507" s="259">
        <f>SUM(H1507/'Search &amp; Variables'!$E$30)</f>
        <v>4.5822222222222218</v>
      </c>
      <c r="J1507" s="259">
        <f t="shared" si="406"/>
        <v>9.1644444444444435</v>
      </c>
      <c r="K1507" s="259">
        <f t="shared" si="407"/>
        <v>1.0182716049382714</v>
      </c>
      <c r="L1507" s="226">
        <f t="shared" si="408"/>
        <v>0</v>
      </c>
      <c r="M1507" s="257"/>
      <c r="N1507" s="226">
        <f>SUM(H1507*'Outside M25 '!$J$30+'Outside M25 '!$J$34+'Postcodes tariff'!L1507)</f>
        <v>353.30174528903132</v>
      </c>
      <c r="O1507" s="226">
        <f>SUM(H1507*'Outside M25 '!$K$30+'Outside M25 '!$K$34+'Postcodes tariff'!L1507)</f>
        <v>390.21652894890786</v>
      </c>
      <c r="P1507" s="226">
        <f>SUM(H1507*'Outside M25 '!$L$30+'Outside M25 '!$L$34+'Postcodes tariff'!L1507)</f>
        <v>431.16415637063631</v>
      </c>
      <c r="Q1507" s="261">
        <f>SUM(H1507*'Outside M25 '!$M$30+'Outside M25 '!$M$34+'Postcodes tariff'!L1507)</f>
        <v>468.55233330569803</v>
      </c>
      <c r="R1507" s="336"/>
      <c r="S1507" s="336"/>
    </row>
    <row r="1508" spans="1:19" s="263" customFormat="1" x14ac:dyDescent="0.25">
      <c r="A1508" s="254" t="s">
        <v>3051</v>
      </c>
      <c r="B1508" s="255"/>
      <c r="C1508" s="256" t="s">
        <v>1306</v>
      </c>
      <c r="D1508" s="257">
        <v>53.446077000000002</v>
      </c>
      <c r="E1508" s="257">
        <v>-2.8261180000000001</v>
      </c>
      <c r="F1508" s="459">
        <v>1</v>
      </c>
      <c r="G1508" s="459">
        <v>1</v>
      </c>
      <c r="H1508" s="258">
        <v>205.3</v>
      </c>
      <c r="I1508" s="259">
        <f>SUM(H1508/'Search &amp; Variables'!$E$30)</f>
        <v>4.5622222222222222</v>
      </c>
      <c r="J1508" s="259">
        <f t="shared" si="406"/>
        <v>9.1244444444444444</v>
      </c>
      <c r="K1508" s="259">
        <f t="shared" si="407"/>
        <v>1.0138271604938272</v>
      </c>
      <c r="L1508" s="226">
        <f t="shared" si="408"/>
        <v>0</v>
      </c>
      <c r="M1508" s="257"/>
      <c r="N1508" s="226">
        <f>SUM(H1508*'Outside M25 '!$J$30+'Outside M25 '!$J$34+'Postcodes tariff'!L1508)</f>
        <v>351.88792135698003</v>
      </c>
      <c r="O1508" s="226">
        <f>SUM(H1508*'Outside M25 '!$K$30+'Outside M25 '!$K$34+'Postcodes tariff'!L1508)</f>
        <v>388.64960797796772</v>
      </c>
      <c r="P1508" s="226">
        <f>SUM(H1508*'Outside M25 '!$L$30+'Outside M25 '!$L$34+'Postcodes tariff'!L1508)</f>
        <v>429.42983332414059</v>
      </c>
      <c r="Q1508" s="261">
        <f>SUM(H1508*'Outside M25 '!$M$30+'Outside M25 '!$M$34+'Postcodes tariff'!L1508)</f>
        <v>466.66148492364675</v>
      </c>
      <c r="R1508" s="336"/>
      <c r="S1508" s="336"/>
    </row>
    <row r="1509" spans="1:19" s="263" customFormat="1" x14ac:dyDescent="0.25">
      <c r="A1509" s="254" t="s">
        <v>3051</v>
      </c>
      <c r="B1509" s="255"/>
      <c r="C1509" s="256" t="s">
        <v>1307</v>
      </c>
      <c r="D1509" s="257">
        <v>53.402700000000003</v>
      </c>
      <c r="E1509" s="257">
        <v>-2.780354</v>
      </c>
      <c r="F1509" s="459">
        <v>1</v>
      </c>
      <c r="G1509" s="459">
        <v>1</v>
      </c>
      <c r="H1509" s="258">
        <v>202.3</v>
      </c>
      <c r="I1509" s="259">
        <f>SUM(H1509/'Search &amp; Variables'!$E$30)</f>
        <v>4.4955555555555557</v>
      </c>
      <c r="J1509" s="259">
        <f t="shared" si="406"/>
        <v>8.9911111111111115</v>
      </c>
      <c r="K1509" s="259">
        <f t="shared" si="407"/>
        <v>0.99901234567901243</v>
      </c>
      <c r="L1509" s="226">
        <f t="shared" si="408"/>
        <v>0</v>
      </c>
      <c r="M1509" s="257"/>
      <c r="N1509" s="226">
        <f>SUM(H1509*'Outside M25 '!$J$30+'Outside M25 '!$J$34+'Postcodes tariff'!L1509)</f>
        <v>347.17517491680911</v>
      </c>
      <c r="O1509" s="226">
        <f>SUM(H1509*'Outside M25 '!$K$30+'Outside M25 '!$K$34+'Postcodes tariff'!L1509)</f>
        <v>383.42653807483384</v>
      </c>
      <c r="P1509" s="226">
        <f>SUM(H1509*'Outside M25 '!$L$30+'Outside M25 '!$L$34+'Postcodes tariff'!L1509)</f>
        <v>423.6487565024882</v>
      </c>
      <c r="Q1509" s="261">
        <f>SUM(H1509*'Outside M25 '!$M$30+'Outside M25 '!$M$34+'Postcodes tariff'!L1509)</f>
        <v>460.35865698347584</v>
      </c>
      <c r="R1509" s="336"/>
      <c r="S1509" s="336"/>
    </row>
    <row r="1510" spans="1:19" s="263" customFormat="1" x14ac:dyDescent="0.25">
      <c r="A1510" s="254" t="s">
        <v>3051</v>
      </c>
      <c r="B1510" s="255"/>
      <c r="C1510" s="256" t="s">
        <v>1308</v>
      </c>
      <c r="D1510" s="257">
        <v>53.414237</v>
      </c>
      <c r="E1510" s="257">
        <v>-2.8422269999999998</v>
      </c>
      <c r="F1510" s="459">
        <v>1</v>
      </c>
      <c r="G1510" s="459">
        <v>1</v>
      </c>
      <c r="H1510" s="258">
        <v>204.9</v>
      </c>
      <c r="I1510" s="259">
        <f>SUM(H1510/'Search &amp; Variables'!$E$30)</f>
        <v>4.5533333333333337</v>
      </c>
      <c r="J1510" s="259">
        <f t="shared" si="406"/>
        <v>9.1066666666666674</v>
      </c>
      <c r="K1510" s="259">
        <f t="shared" si="407"/>
        <v>1.011851851851852</v>
      </c>
      <c r="L1510" s="226">
        <f t="shared" si="408"/>
        <v>0</v>
      </c>
      <c r="M1510" s="257"/>
      <c r="N1510" s="226">
        <f>SUM(H1510*'Outside M25 '!$J$30+'Outside M25 '!$J$34+'Postcodes tariff'!L1510)</f>
        <v>351.25955516495725</v>
      </c>
      <c r="O1510" s="226">
        <f>SUM(H1510*'Outside M25 '!$K$30+'Outside M25 '!$K$34+'Postcodes tariff'!L1510)</f>
        <v>387.95319865754988</v>
      </c>
      <c r="P1510" s="226">
        <f>SUM(H1510*'Outside M25 '!$L$30+'Outside M25 '!$L$34+'Postcodes tariff'!L1510)</f>
        <v>428.65902308125362</v>
      </c>
      <c r="Q1510" s="261">
        <f>SUM(H1510*'Outside M25 '!$M$30+'Outside M25 '!$M$34+'Postcodes tariff'!L1510)</f>
        <v>465.8211078649573</v>
      </c>
      <c r="R1510" s="336"/>
      <c r="S1510" s="336"/>
    </row>
    <row r="1511" spans="1:19" s="263" customFormat="1" x14ac:dyDescent="0.25">
      <c r="A1511" s="254" t="s">
        <v>3051</v>
      </c>
      <c r="B1511" s="255"/>
      <c r="C1511" s="256" t="s">
        <v>1309</v>
      </c>
      <c r="D1511" s="257">
        <v>53.561579000000002</v>
      </c>
      <c r="E1511" s="257">
        <v>-3.0411039999999998</v>
      </c>
      <c r="F1511" s="459">
        <v>1</v>
      </c>
      <c r="G1511" s="459">
        <v>1</v>
      </c>
      <c r="H1511" s="258">
        <v>216.5</v>
      </c>
      <c r="I1511" s="259">
        <f>SUM(H1511/'Search &amp; Variables'!$E$30)</f>
        <v>4.8111111111111109</v>
      </c>
      <c r="J1511" s="259">
        <f t="shared" si="406"/>
        <v>9.6222222222222218</v>
      </c>
      <c r="K1511" s="259">
        <f t="shared" si="407"/>
        <v>1.0691358024691358</v>
      </c>
      <c r="L1511" s="226">
        <f t="shared" si="408"/>
        <v>0</v>
      </c>
      <c r="M1511" s="257"/>
      <c r="N1511" s="226">
        <f>SUM(H1511*'Outside M25 '!$J$30+'Outside M25 '!$J$34+'Postcodes tariff'!L1511)</f>
        <v>369.48217473361819</v>
      </c>
      <c r="O1511" s="226">
        <f>SUM(H1511*'Outside M25 '!$K$30+'Outside M25 '!$K$34+'Postcodes tariff'!L1511)</f>
        <v>408.14906894966765</v>
      </c>
      <c r="P1511" s="226">
        <f>SUM(H1511*'Outside M25 '!$L$30+'Outside M25 '!$L$34+'Postcodes tariff'!L1511)</f>
        <v>451.01252012497628</v>
      </c>
      <c r="Q1511" s="261">
        <f>SUM(H1511*'Outside M25 '!$M$30+'Outside M25 '!$M$34+'Postcodes tariff'!L1511)</f>
        <v>490.19204256695161</v>
      </c>
      <c r="R1511" s="336"/>
      <c r="S1511" s="336"/>
    </row>
    <row r="1512" spans="1:19" s="263" customFormat="1" x14ac:dyDescent="0.25">
      <c r="A1512" s="254" t="s">
        <v>3051</v>
      </c>
      <c r="B1512" s="255"/>
      <c r="C1512" s="256" t="s">
        <v>1310</v>
      </c>
      <c r="D1512" s="257">
        <v>53.524000000000001</v>
      </c>
      <c r="E1512" s="257">
        <v>-3.05</v>
      </c>
      <c r="F1512" s="459">
        <v>1</v>
      </c>
      <c r="G1512" s="459">
        <v>1</v>
      </c>
      <c r="H1512" s="258">
        <v>214.4</v>
      </c>
      <c r="I1512" s="259">
        <f>SUM(H1512/'Search &amp; Variables'!$E$30)</f>
        <v>4.7644444444444449</v>
      </c>
      <c r="J1512" s="259">
        <f t="shared" si="406"/>
        <v>9.5288888888888899</v>
      </c>
      <c r="K1512" s="259">
        <f t="shared" si="407"/>
        <v>1.0587654320987656</v>
      </c>
      <c r="L1512" s="226">
        <f t="shared" si="408"/>
        <v>0</v>
      </c>
      <c r="M1512" s="257"/>
      <c r="N1512" s="226">
        <f>SUM(H1512*'Outside M25 '!$J$30+'Outside M25 '!$J$34+'Postcodes tariff'!L1512)</f>
        <v>366.18325222549856</v>
      </c>
      <c r="O1512" s="226">
        <f>SUM(H1512*'Outside M25 '!$K$30+'Outside M25 '!$K$34+'Postcodes tariff'!L1512)</f>
        <v>404.49292001747392</v>
      </c>
      <c r="P1512" s="226">
        <f>SUM(H1512*'Outside M25 '!$L$30+'Outside M25 '!$L$34+'Postcodes tariff'!L1512)</f>
        <v>446.9657663498196</v>
      </c>
      <c r="Q1512" s="261">
        <f>SUM(H1512*'Outside M25 '!$M$30+'Outside M25 '!$M$34+'Postcodes tariff'!L1512)</f>
        <v>485.78006300883197</v>
      </c>
      <c r="R1512" s="336"/>
      <c r="S1512" s="336"/>
    </row>
    <row r="1513" spans="1:19" s="263" customFormat="1" x14ac:dyDescent="0.25">
      <c r="A1513" s="254" t="s">
        <v>3051</v>
      </c>
      <c r="B1513" s="255"/>
      <c r="C1513" s="256" t="s">
        <v>1311</v>
      </c>
      <c r="D1513" s="257">
        <v>53.560045000000002</v>
      </c>
      <c r="E1513" s="257">
        <v>-2.906784</v>
      </c>
      <c r="F1513" s="459">
        <v>1</v>
      </c>
      <c r="G1513" s="459">
        <v>1</v>
      </c>
      <c r="H1513" s="258">
        <v>211</v>
      </c>
      <c r="I1513" s="259">
        <f>SUM(H1513/'Search &amp; Variables'!$E$30)</f>
        <v>4.6888888888888891</v>
      </c>
      <c r="J1513" s="259">
        <f t="shared" si="406"/>
        <v>9.3777777777777782</v>
      </c>
      <c r="K1513" s="259">
        <f t="shared" si="407"/>
        <v>1.0419753086419754</v>
      </c>
      <c r="L1513" s="226">
        <f t="shared" si="408"/>
        <v>0</v>
      </c>
      <c r="M1513" s="257"/>
      <c r="N1513" s="226">
        <f>SUM(H1513*'Outside M25 '!$J$30+'Outside M25 '!$J$34+'Postcodes tariff'!L1513)</f>
        <v>360.84213959330481</v>
      </c>
      <c r="O1513" s="226">
        <f>SUM(H1513*'Outside M25 '!$K$30+'Outside M25 '!$K$34+'Postcodes tariff'!L1513)</f>
        <v>398.57344079392215</v>
      </c>
      <c r="P1513" s="226">
        <f>SUM(H1513*'Outside M25 '!$L$30+'Outside M25 '!$L$34+'Postcodes tariff'!L1513)</f>
        <v>440.41387928528019</v>
      </c>
      <c r="Q1513" s="261">
        <f>SUM(H1513*'Outside M25 '!$M$30+'Outside M25 '!$M$34+'Postcodes tariff'!L1513)</f>
        <v>478.63685800997155</v>
      </c>
      <c r="R1513" s="336"/>
      <c r="S1513" s="336"/>
    </row>
    <row r="1514" spans="1:19" s="263" customFormat="1" x14ac:dyDescent="0.25">
      <c r="A1514" s="254" t="s">
        <v>3051</v>
      </c>
      <c r="B1514" s="255"/>
      <c r="C1514" s="256" t="s">
        <v>1312</v>
      </c>
      <c r="D1514" s="257">
        <v>53.437956</v>
      </c>
      <c r="E1514" s="257">
        <v>-2.9597660000000001</v>
      </c>
      <c r="F1514" s="459">
        <v>1</v>
      </c>
      <c r="G1514" s="459">
        <v>1</v>
      </c>
      <c r="H1514" s="258">
        <v>209.4</v>
      </c>
      <c r="I1514" s="259">
        <f>SUM(H1514/'Search &amp; Variables'!$E$30)</f>
        <v>4.6533333333333333</v>
      </c>
      <c r="J1514" s="259">
        <f t="shared" si="406"/>
        <v>9.3066666666666666</v>
      </c>
      <c r="K1514" s="259">
        <f t="shared" si="407"/>
        <v>1.0340740740740741</v>
      </c>
      <c r="L1514" s="226">
        <f t="shared" si="408"/>
        <v>0</v>
      </c>
      <c r="M1514" s="257"/>
      <c r="N1514" s="226">
        <f>SUM(H1514*'Outside M25 '!$J$30+'Outside M25 '!$J$34+'Postcodes tariff'!L1514)</f>
        <v>358.32867482521362</v>
      </c>
      <c r="O1514" s="226">
        <f>SUM(H1514*'Outside M25 '!$K$30+'Outside M25 '!$K$34+'Postcodes tariff'!L1514)</f>
        <v>395.78780351225072</v>
      </c>
      <c r="P1514" s="226">
        <f>SUM(H1514*'Outside M25 '!$L$30+'Outside M25 '!$L$34+'Postcodes tariff'!L1514)</f>
        <v>437.33063831373221</v>
      </c>
      <c r="Q1514" s="261">
        <f>SUM(H1514*'Outside M25 '!$M$30+'Outside M25 '!$M$34+'Postcodes tariff'!L1514)</f>
        <v>475.27534977521373</v>
      </c>
      <c r="R1514" s="336"/>
      <c r="S1514" s="336"/>
    </row>
    <row r="1515" spans="1:19" s="263" customFormat="1" x14ac:dyDescent="0.25">
      <c r="A1515" s="254" t="s">
        <v>3051</v>
      </c>
      <c r="B1515" s="255"/>
      <c r="C1515" s="256" t="s">
        <v>1313</v>
      </c>
      <c r="D1515" s="257">
        <v>53.603383000000001</v>
      </c>
      <c r="E1515" s="257">
        <v>-2.8471259999999998</v>
      </c>
      <c r="F1515" s="459">
        <v>1</v>
      </c>
      <c r="G1515" s="459">
        <v>1</v>
      </c>
      <c r="H1515" s="258">
        <v>211.5</v>
      </c>
      <c r="I1515" s="259">
        <f>SUM(H1515/'Search &amp; Variables'!$E$30)</f>
        <v>4.7</v>
      </c>
      <c r="J1515" s="259">
        <f t="shared" si="406"/>
        <v>9.4</v>
      </c>
      <c r="K1515" s="259">
        <f t="shared" si="407"/>
        <v>1.0444444444444445</v>
      </c>
      <c r="L1515" s="226">
        <f t="shared" si="408"/>
        <v>0</v>
      </c>
      <c r="M1515" s="257"/>
      <c r="N1515" s="226">
        <f>SUM(H1515*'Outside M25 '!$J$30+'Outside M25 '!$J$34+'Postcodes tariff'!L1515)</f>
        <v>361.62759733333331</v>
      </c>
      <c r="O1515" s="226">
        <f>SUM(H1515*'Outside M25 '!$K$30+'Outside M25 '!$K$34+'Postcodes tariff'!L1515)</f>
        <v>399.44395244444445</v>
      </c>
      <c r="P1515" s="226">
        <f>SUM(H1515*'Outside M25 '!$L$30+'Outside M25 '!$L$34+'Postcodes tariff'!L1515)</f>
        <v>441.37739208888894</v>
      </c>
      <c r="Q1515" s="261">
        <f>SUM(H1515*'Outside M25 '!$M$30+'Outside M25 '!$M$34+'Postcodes tariff'!L1515)</f>
        <v>479.68732933333337</v>
      </c>
      <c r="R1515" s="336"/>
      <c r="S1515" s="336"/>
    </row>
    <row r="1516" spans="1:19" s="263" customFormat="1" x14ac:dyDescent="0.25">
      <c r="A1516" s="254" t="s">
        <v>3051</v>
      </c>
      <c r="B1516" s="255"/>
      <c r="C1516" s="256" t="s">
        <v>1314</v>
      </c>
      <c r="D1516" s="257">
        <v>53.425085000000003</v>
      </c>
      <c r="E1516" s="257">
        <v>-2.976998</v>
      </c>
      <c r="F1516" s="459">
        <v>1</v>
      </c>
      <c r="G1516" s="459">
        <v>1</v>
      </c>
      <c r="H1516" s="258">
        <v>210.5</v>
      </c>
      <c r="I1516" s="259">
        <f>SUM(H1516/'Search &amp; Variables'!$E$30)</f>
        <v>4.677777777777778</v>
      </c>
      <c r="J1516" s="259">
        <f t="shared" si="406"/>
        <v>9.3555555555555561</v>
      </c>
      <c r="K1516" s="259">
        <f t="shared" si="407"/>
        <v>1.0395061728395063</v>
      </c>
      <c r="L1516" s="226">
        <f t="shared" si="408"/>
        <v>0</v>
      </c>
      <c r="M1516" s="257"/>
      <c r="N1516" s="226">
        <f>SUM(H1516*'Outside M25 '!$J$30+'Outside M25 '!$J$34+'Postcodes tariff'!L1516)</f>
        <v>360.0566818532763</v>
      </c>
      <c r="O1516" s="226">
        <f>SUM(H1516*'Outside M25 '!$K$30+'Outside M25 '!$K$34+'Postcodes tariff'!L1516)</f>
        <v>397.70292914339984</v>
      </c>
      <c r="P1516" s="226">
        <f>SUM(H1516*'Outside M25 '!$L$30+'Outside M25 '!$L$34+'Postcodes tariff'!L1516)</f>
        <v>439.45036648167144</v>
      </c>
      <c r="Q1516" s="261">
        <f>SUM(H1516*'Outside M25 '!$M$30+'Outside M25 '!$M$34+'Postcodes tariff'!L1516)</f>
        <v>477.58638668660973</v>
      </c>
      <c r="R1516" s="336"/>
      <c r="S1516" s="336"/>
    </row>
    <row r="1517" spans="1:19" s="263" customFormat="1" x14ac:dyDescent="0.25">
      <c r="A1517" s="254" t="s">
        <v>3051</v>
      </c>
      <c r="B1517" s="255"/>
      <c r="C1517" s="256" t="s">
        <v>1315</v>
      </c>
      <c r="D1517" s="257">
        <v>53.421697999999999</v>
      </c>
      <c r="E1517" s="257">
        <v>-2.9514930000000001</v>
      </c>
      <c r="F1517" s="459">
        <v>1</v>
      </c>
      <c r="G1517" s="459">
        <v>1</v>
      </c>
      <c r="H1517" s="258">
        <v>208.2</v>
      </c>
      <c r="I1517" s="259">
        <f>SUM(H1517/'Search &amp; Variables'!$E$30)</f>
        <v>4.626666666666666</v>
      </c>
      <c r="J1517" s="259">
        <f t="shared" si="406"/>
        <v>9.2533333333333321</v>
      </c>
      <c r="K1517" s="259">
        <f t="shared" si="407"/>
        <v>1.028148148148148</v>
      </c>
      <c r="L1517" s="226">
        <f t="shared" si="408"/>
        <v>0</v>
      </c>
      <c r="M1517" s="257"/>
      <c r="N1517" s="226">
        <f>SUM(H1517*'Outside M25 '!$J$30+'Outside M25 '!$J$34+'Postcodes tariff'!L1517)</f>
        <v>356.44357624914522</v>
      </c>
      <c r="O1517" s="226">
        <f>SUM(H1517*'Outside M25 '!$K$30+'Outside M25 '!$K$34+'Postcodes tariff'!L1517)</f>
        <v>393.69857555099713</v>
      </c>
      <c r="P1517" s="226">
        <f>SUM(H1517*'Outside M25 '!$L$30+'Outside M25 '!$L$34+'Postcodes tariff'!L1517)</f>
        <v>435.01820758507125</v>
      </c>
      <c r="Q1517" s="261">
        <f>SUM(H1517*'Outside M25 '!$M$30+'Outside M25 '!$M$34+'Postcodes tariff'!L1517)</f>
        <v>472.7542185991453</v>
      </c>
      <c r="R1517" s="336"/>
      <c r="S1517" s="336"/>
    </row>
    <row r="1518" spans="1:19" s="263" customFormat="1" x14ac:dyDescent="0.25">
      <c r="A1518" s="254" t="s">
        <v>3051</v>
      </c>
      <c r="B1518" s="255"/>
      <c r="C1518" s="256" t="s">
        <v>1316</v>
      </c>
      <c r="D1518" s="257">
        <v>53.406999999999996</v>
      </c>
      <c r="E1518" s="257">
        <v>-2.9740000000000002</v>
      </c>
      <c r="F1518" s="459">
        <v>1</v>
      </c>
      <c r="G1518" s="459">
        <v>1</v>
      </c>
      <c r="H1518" s="258">
        <v>207.8</v>
      </c>
      <c r="I1518" s="259">
        <f>SUM(H1518/'Search &amp; Variables'!$E$30)</f>
        <v>4.6177777777777784</v>
      </c>
      <c r="J1518" s="259">
        <f t="shared" si="406"/>
        <v>9.2355555555555569</v>
      </c>
      <c r="K1518" s="259">
        <f t="shared" si="407"/>
        <v>1.0261728395061729</v>
      </c>
      <c r="L1518" s="226">
        <f t="shared" si="408"/>
        <v>0</v>
      </c>
      <c r="M1518" s="257"/>
      <c r="N1518" s="226">
        <f>SUM(H1518*'Outside M25 '!$J$30+'Outside M25 '!$J$34+'Postcodes tariff'!L1518)</f>
        <v>355.8152100571225</v>
      </c>
      <c r="O1518" s="226">
        <f>SUM(H1518*'Outside M25 '!$K$30+'Outside M25 '!$K$34+'Postcodes tariff'!L1518)</f>
        <v>393.00216623057935</v>
      </c>
      <c r="P1518" s="226">
        <f>SUM(H1518*'Outside M25 '!$L$30+'Outside M25 '!$L$34+'Postcodes tariff'!L1518)</f>
        <v>434.24739734218429</v>
      </c>
      <c r="Q1518" s="261">
        <f>SUM(H1518*'Outside M25 '!$M$30+'Outside M25 '!$M$34+'Postcodes tariff'!L1518)</f>
        <v>471.91384154045591</v>
      </c>
      <c r="R1518" s="336"/>
      <c r="S1518" s="336"/>
    </row>
    <row r="1519" spans="1:19" s="263" customFormat="1" x14ac:dyDescent="0.25">
      <c r="A1519" s="254" t="s">
        <v>3051</v>
      </c>
      <c r="B1519" s="255"/>
      <c r="C1519" s="256" t="s">
        <v>1317</v>
      </c>
      <c r="D1519" s="257">
        <v>53.405138000000001</v>
      </c>
      <c r="E1519" s="257">
        <v>-2.9477009999999999</v>
      </c>
      <c r="F1519" s="459">
        <v>1</v>
      </c>
      <c r="G1519" s="459">
        <v>1</v>
      </c>
      <c r="H1519" s="258">
        <v>207.1</v>
      </c>
      <c r="I1519" s="259">
        <f>SUM(H1519/'Search &amp; Variables'!$E$30)</f>
        <v>4.6022222222222222</v>
      </c>
      <c r="J1519" s="259">
        <f t="shared" si="406"/>
        <v>9.2044444444444444</v>
      </c>
      <c r="K1519" s="259">
        <f t="shared" si="407"/>
        <v>1.0227160493827161</v>
      </c>
      <c r="L1519" s="226">
        <f t="shared" si="408"/>
        <v>0</v>
      </c>
      <c r="M1519" s="257"/>
      <c r="N1519" s="226">
        <f>SUM(H1519*'Outside M25 '!$J$30+'Outside M25 '!$J$34+'Postcodes tariff'!L1519)</f>
        <v>354.7155692210826</v>
      </c>
      <c r="O1519" s="226">
        <f>SUM(H1519*'Outside M25 '!$K$30+'Outside M25 '!$K$34+'Postcodes tariff'!L1519)</f>
        <v>391.78344991984807</v>
      </c>
      <c r="P1519" s="226">
        <f>SUM(H1519*'Outside M25 '!$L$30+'Outside M25 '!$L$34+'Postcodes tariff'!L1519)</f>
        <v>432.89847941713202</v>
      </c>
      <c r="Q1519" s="261">
        <f>SUM(H1519*'Outside M25 '!$M$30+'Outside M25 '!$M$34+'Postcodes tariff'!L1519)</f>
        <v>470.4431816877493</v>
      </c>
      <c r="R1519" s="336"/>
      <c r="S1519" s="336"/>
    </row>
    <row r="1520" spans="1:19" s="263" customFormat="1" x14ac:dyDescent="0.25">
      <c r="A1520" s="254" t="s">
        <v>3051</v>
      </c>
      <c r="B1520" s="255"/>
      <c r="C1520" s="256" t="s">
        <v>1318</v>
      </c>
      <c r="D1520" s="257">
        <v>53.413752000000002</v>
      </c>
      <c r="E1520" s="257">
        <v>-2.929109</v>
      </c>
      <c r="F1520" s="459">
        <v>1</v>
      </c>
      <c r="G1520" s="459">
        <v>1</v>
      </c>
      <c r="H1520" s="258">
        <v>206.6</v>
      </c>
      <c r="I1520" s="259">
        <f>SUM(H1520/'Search &amp; Variables'!$E$30)</f>
        <v>4.5911111111111111</v>
      </c>
      <c r="J1520" s="259">
        <f t="shared" si="406"/>
        <v>9.1822222222222223</v>
      </c>
      <c r="K1520" s="259">
        <f t="shared" si="407"/>
        <v>1.020246913580247</v>
      </c>
      <c r="L1520" s="226">
        <f t="shared" si="408"/>
        <v>0</v>
      </c>
      <c r="M1520" s="257"/>
      <c r="N1520" s="226">
        <f>SUM(H1520*'Outside M25 '!$J$30+'Outside M25 '!$J$34+'Postcodes tariff'!L1520)</f>
        <v>353.9301114810541</v>
      </c>
      <c r="O1520" s="226">
        <f>SUM(H1520*'Outside M25 '!$K$30+'Outside M25 '!$K$34+'Postcodes tariff'!L1520)</f>
        <v>390.91293826932576</v>
      </c>
      <c r="P1520" s="226">
        <f>SUM(H1520*'Outside M25 '!$L$30+'Outside M25 '!$L$34+'Postcodes tariff'!L1520)</f>
        <v>431.93496661352327</v>
      </c>
      <c r="Q1520" s="261">
        <f>SUM(H1520*'Outside M25 '!$M$30+'Outside M25 '!$M$34+'Postcodes tariff'!L1520)</f>
        <v>469.39271036438748</v>
      </c>
      <c r="R1520" s="336"/>
      <c r="S1520" s="336"/>
    </row>
    <row r="1521" spans="1:19" s="263" customFormat="1" x14ac:dyDescent="0.25">
      <c r="A1521" s="254" t="s">
        <v>3051</v>
      </c>
      <c r="B1521" s="255"/>
      <c r="C1521" s="256" t="s">
        <v>1319</v>
      </c>
      <c r="D1521" s="257">
        <v>53.39</v>
      </c>
      <c r="E1521" s="257">
        <v>-2.9620000000000002</v>
      </c>
      <c r="F1521" s="459">
        <v>1</v>
      </c>
      <c r="G1521" s="459">
        <v>1</v>
      </c>
      <c r="H1521" s="258">
        <v>208.8</v>
      </c>
      <c r="I1521" s="259">
        <f>SUM(H1521/'Search &amp; Variables'!$E$30)</f>
        <v>4.6400000000000006</v>
      </c>
      <c r="J1521" s="259">
        <f t="shared" si="406"/>
        <v>9.2800000000000011</v>
      </c>
      <c r="K1521" s="259">
        <f t="shared" si="407"/>
        <v>1.0311111111111113</v>
      </c>
      <c r="L1521" s="226">
        <f t="shared" si="408"/>
        <v>0</v>
      </c>
      <c r="M1521" s="257"/>
      <c r="N1521" s="226">
        <f>SUM(H1521*'Outside M25 '!$J$30+'Outside M25 '!$J$34+'Postcodes tariff'!L1521)</f>
        <v>357.38612553717945</v>
      </c>
      <c r="O1521" s="226">
        <f>SUM(H1521*'Outside M25 '!$K$30+'Outside M25 '!$K$34+'Postcodes tariff'!L1521)</f>
        <v>394.74318953162395</v>
      </c>
      <c r="P1521" s="226">
        <f>SUM(H1521*'Outside M25 '!$L$30+'Outside M25 '!$L$34+'Postcodes tariff'!L1521)</f>
        <v>436.17442294940173</v>
      </c>
      <c r="Q1521" s="261">
        <f>SUM(H1521*'Outside M25 '!$M$30+'Outside M25 '!$M$34+'Postcodes tariff'!L1521)</f>
        <v>474.01478418717954</v>
      </c>
      <c r="R1521" s="336"/>
      <c r="S1521" s="336"/>
    </row>
    <row r="1522" spans="1:19" s="263" customFormat="1" x14ac:dyDescent="0.25">
      <c r="A1522" s="254" t="s">
        <v>3051</v>
      </c>
      <c r="B1522" s="255"/>
      <c r="C1522" s="256" t="s">
        <v>1320</v>
      </c>
      <c r="D1522" s="256">
        <v>53.466068</v>
      </c>
      <c r="E1522" s="256">
        <v>-2.9483980000000001</v>
      </c>
      <c r="F1522" s="460">
        <v>1</v>
      </c>
      <c r="G1522" s="460">
        <v>1</v>
      </c>
      <c r="H1522" s="264">
        <v>208.4</v>
      </c>
      <c r="I1522" s="265">
        <f>SUM(H1522/'Search &amp; Variables'!$E$30)</f>
        <v>4.6311111111111112</v>
      </c>
      <c r="J1522" s="265">
        <f t="shared" si="406"/>
        <v>9.2622222222222224</v>
      </c>
      <c r="K1522" s="265">
        <f t="shared" si="407"/>
        <v>1.0291358024691357</v>
      </c>
      <c r="L1522" s="266">
        <f t="shared" si="408"/>
        <v>0</v>
      </c>
      <c r="M1522" s="256"/>
      <c r="N1522" s="266">
        <f>SUM(H1522*'Outside M25 '!$J$30+'Outside M25 '!$J$34+'Postcodes tariff'!L1522)</f>
        <v>356.75775934515667</v>
      </c>
      <c r="O1522" s="266">
        <f>SUM(H1522*'Outside M25 '!$K$30+'Outside M25 '!$K$34+'Postcodes tariff'!L1522)</f>
        <v>394.04678021120611</v>
      </c>
      <c r="P1522" s="266">
        <f>SUM(H1522*'Outside M25 '!$L$30+'Outside M25 '!$L$34+'Postcodes tariff'!L1522)</f>
        <v>435.40361270651476</v>
      </c>
      <c r="Q1522" s="268">
        <f>SUM(H1522*'Outside M25 '!$M$30+'Outside M25 '!$M$34+'Postcodes tariff'!L1522)</f>
        <v>473.17440712849009</v>
      </c>
      <c r="R1522" s="336"/>
      <c r="S1522" s="336"/>
    </row>
    <row r="1523" spans="1:19" s="263" customFormat="1" x14ac:dyDescent="0.25">
      <c r="A1523" s="254"/>
      <c r="B1523" s="255"/>
      <c r="C1523" s="256"/>
      <c r="D1523" s="256"/>
      <c r="E1523" s="256"/>
      <c r="F1523" s="460"/>
      <c r="G1523" s="460"/>
      <c r="H1523" s="264"/>
      <c r="I1523" s="265"/>
      <c r="J1523" s="265"/>
      <c r="K1523" s="265"/>
      <c r="L1523" s="266"/>
      <c r="M1523" s="256"/>
      <c r="N1523" s="266"/>
      <c r="O1523" s="266"/>
      <c r="P1523" s="266"/>
      <c r="Q1523" s="268"/>
      <c r="R1523" s="336"/>
      <c r="S1523" s="336"/>
    </row>
    <row r="1524" spans="1:19" s="243" customFormat="1" ht="16.5" thickBot="1" x14ac:dyDescent="0.3">
      <c r="A1524" s="269" t="s">
        <v>3052</v>
      </c>
      <c r="B1524" s="270"/>
      <c r="C1524" s="270"/>
      <c r="D1524" s="270"/>
      <c r="E1524" s="270"/>
      <c r="F1524" s="461"/>
      <c r="G1524" s="461"/>
      <c r="H1524" s="271">
        <f>AVERAGE(H1481:H1523)</f>
        <v>208.26666666666659</v>
      </c>
      <c r="I1524" s="271">
        <f>AVERAGE(I1481:I1523)</f>
        <v>4.6281481481481492</v>
      </c>
      <c r="J1524" s="271">
        <f>AVERAGE(J1481:J1523)</f>
        <v>9.2562962962962985</v>
      </c>
      <c r="K1524" s="271">
        <f>AVERAGE(K1481:K1523)</f>
        <v>1.0284773662551439</v>
      </c>
      <c r="L1524" s="272"/>
      <c r="M1524" s="270"/>
      <c r="N1524" s="274">
        <f>AVERAGE(N1481:N1523)</f>
        <v>356.54830394781573</v>
      </c>
      <c r="O1524" s="274">
        <f>AVERAGE(O1481:O1523)</f>
        <v>393.8146437710667</v>
      </c>
      <c r="P1524" s="274">
        <f>AVERAGE(P1481:P1523)</f>
        <v>435.14667595888602</v>
      </c>
      <c r="Q1524" s="275">
        <f>AVERAGE(Q1481:Q1523)</f>
        <v>472.89428144226008</v>
      </c>
      <c r="R1524" s="330"/>
      <c r="S1524" s="330"/>
    </row>
    <row r="1525" spans="1:19" s="393" customFormat="1" ht="16.5" thickBot="1" x14ac:dyDescent="0.3">
      <c r="F1525" s="479"/>
      <c r="G1525" s="479"/>
      <c r="H1525" s="394"/>
      <c r="I1525" s="395"/>
      <c r="J1525" s="395"/>
      <c r="K1525" s="395"/>
      <c r="L1525" s="396"/>
      <c r="N1525" s="397"/>
      <c r="O1525" s="397"/>
      <c r="P1525" s="397"/>
      <c r="Q1525" s="397"/>
      <c r="R1525" s="336"/>
      <c r="S1525" s="336"/>
    </row>
    <row r="1526" spans="1:19" s="263" customFormat="1" x14ac:dyDescent="0.25">
      <c r="A1526" s="246" t="s">
        <v>3053</v>
      </c>
      <c r="B1526" s="247"/>
      <c r="C1526" s="247" t="s">
        <v>1321</v>
      </c>
      <c r="D1526" s="247">
        <v>54.039124999999999</v>
      </c>
      <c r="E1526" s="247">
        <v>-2.7931059999999999</v>
      </c>
      <c r="F1526" s="458">
        <v>1</v>
      </c>
      <c r="G1526" s="458">
        <v>1</v>
      </c>
      <c r="H1526" s="248">
        <v>239.1</v>
      </c>
      <c r="I1526" s="249">
        <f>SUM(H1526/'Search &amp; Variables'!$E$30)</f>
        <v>5.3133333333333335</v>
      </c>
      <c r="J1526" s="249">
        <f t="shared" ref="J1526:J1527" si="409">SUM(I1526*2)</f>
        <v>10.626666666666667</v>
      </c>
      <c r="K1526" s="249">
        <f t="shared" ref="K1526:K1527" si="410">SUM(J1526/9)</f>
        <v>1.1807407407407409</v>
      </c>
      <c r="L1526" s="252">
        <f t="shared" ref="L1526:L1527" si="411">IF(J1526 &gt; 14,120,0)</f>
        <v>0</v>
      </c>
      <c r="M1526" s="247"/>
      <c r="N1526" s="250">
        <f>SUM(H1526*'Outside M25 '!$J$30+'Outside M25 '!$J$34+'Postcodes tariff'!L1526)</f>
        <v>404.98486458290591</v>
      </c>
      <c r="O1526" s="250">
        <f>SUM(H1526*'Outside M25 '!$K$30+'Outside M25 '!$K$34+'Postcodes tariff'!L1526)</f>
        <v>447.49619555327638</v>
      </c>
      <c r="P1526" s="250">
        <f>SUM(H1526*'Outside M25 '!$L$30+'Outside M25 '!$L$34+'Postcodes tariff'!L1526)</f>
        <v>494.56329884809116</v>
      </c>
      <c r="Q1526" s="390">
        <f>SUM(H1526*'Outside M25 '!$M$30+'Outside M25 '!$M$34+'Postcodes tariff'!L1526)</f>
        <v>537.67334638290606</v>
      </c>
      <c r="R1526" s="336"/>
      <c r="S1526" s="336"/>
    </row>
    <row r="1527" spans="1:19" s="263" customFormat="1" x14ac:dyDescent="0.25">
      <c r="A1527" s="254" t="s">
        <v>3053</v>
      </c>
      <c r="B1527" s="255"/>
      <c r="C1527" s="256" t="s">
        <v>1322</v>
      </c>
      <c r="D1527" s="257">
        <v>54.311132999999998</v>
      </c>
      <c r="E1527" s="257">
        <v>-2.4590540000000001</v>
      </c>
      <c r="F1527" s="459">
        <v>1</v>
      </c>
      <c r="G1527" s="459">
        <v>1</v>
      </c>
      <c r="H1527" s="258">
        <v>269.3</v>
      </c>
      <c r="I1527" s="259">
        <f>SUM(H1527/'Search &amp; Variables'!$E$30)</f>
        <v>5.9844444444444447</v>
      </c>
      <c r="J1527" s="259">
        <f t="shared" si="409"/>
        <v>11.968888888888889</v>
      </c>
      <c r="K1527" s="259">
        <f t="shared" si="410"/>
        <v>1.3298765432098767</v>
      </c>
      <c r="L1527" s="226">
        <f t="shared" si="411"/>
        <v>0</v>
      </c>
      <c r="M1527" s="257"/>
      <c r="N1527" s="226">
        <f>SUM(H1527*'Outside M25 '!$J$30+'Outside M25 '!$J$34+'Postcodes tariff'!L1527)</f>
        <v>452.42651208062676</v>
      </c>
      <c r="O1527" s="226">
        <f>SUM(H1527*'Outside M25 '!$K$30+'Outside M25 '!$K$34+'Postcodes tariff'!L1527)</f>
        <v>500.07509924482434</v>
      </c>
      <c r="P1527" s="226">
        <f>SUM(H1527*'Outside M25 '!$L$30+'Outside M25 '!$L$34+'Postcodes tariff'!L1527)</f>
        <v>552.75947218605904</v>
      </c>
      <c r="Q1527" s="261">
        <f>SUM(H1527*'Outside M25 '!$M$30+'Outside M25 '!$M$34+'Postcodes tariff'!L1527)</f>
        <v>601.12181431396027</v>
      </c>
      <c r="R1527" s="336"/>
      <c r="S1527" s="336"/>
    </row>
    <row r="1528" spans="1:19" s="263" customFormat="1" x14ac:dyDescent="0.25">
      <c r="A1528" s="254" t="s">
        <v>3053</v>
      </c>
      <c r="B1528" s="255"/>
      <c r="C1528" s="256" t="s">
        <v>1323</v>
      </c>
      <c r="D1528" s="257">
        <v>54.228867000000001</v>
      </c>
      <c r="E1528" s="257">
        <v>-2.9236759999999999</v>
      </c>
      <c r="F1528" s="459">
        <v>1</v>
      </c>
      <c r="G1528" s="459">
        <v>1</v>
      </c>
      <c r="H1528" s="258">
        <v>264.7</v>
      </c>
      <c r="I1528" s="259">
        <f>SUM(H1528/'Search &amp; Variables'!$E$30)</f>
        <v>5.8822222222222216</v>
      </c>
      <c r="J1528" s="259">
        <f t="shared" ref="J1528:J1548" si="412">SUM(I1528*2)</f>
        <v>11.764444444444443</v>
      </c>
      <c r="K1528" s="259">
        <f t="shared" ref="K1528:K1548" si="413">SUM(J1528/9)</f>
        <v>1.3071604938271604</v>
      </c>
      <c r="L1528" s="226">
        <f t="shared" ref="L1528:L1548" si="414">IF(J1528 &gt; 14,120,0)</f>
        <v>0</v>
      </c>
      <c r="M1528" s="257"/>
      <c r="N1528" s="226">
        <f>SUM(H1528*'Outside M25 '!$J$30+'Outside M25 '!$J$34+'Postcodes tariff'!L1528)</f>
        <v>445.20030087236461</v>
      </c>
      <c r="O1528" s="226">
        <f>SUM(H1528*'Outside M25 '!$K$30+'Outside M25 '!$K$34+'Postcodes tariff'!L1528)</f>
        <v>492.06639206001898</v>
      </c>
      <c r="P1528" s="226">
        <f>SUM(H1528*'Outside M25 '!$L$30+'Outside M25 '!$L$34+'Postcodes tariff'!L1528)</f>
        <v>543.89515439285856</v>
      </c>
      <c r="Q1528" s="261">
        <f>SUM(H1528*'Outside M25 '!$M$30+'Outside M25 '!$M$34+'Postcodes tariff'!L1528)</f>
        <v>591.45747813903142</v>
      </c>
      <c r="R1528" s="336"/>
      <c r="S1528" s="336"/>
    </row>
    <row r="1529" spans="1:19" s="263" customFormat="1" x14ac:dyDescent="0.25">
      <c r="A1529" s="254" t="s">
        <v>3053</v>
      </c>
      <c r="B1529" s="255"/>
      <c r="C1529" s="256" t="s">
        <v>1324</v>
      </c>
      <c r="D1529" s="257">
        <v>54.212322999999998</v>
      </c>
      <c r="E1529" s="257">
        <v>-3.0534530000000002</v>
      </c>
      <c r="F1529" s="459">
        <v>1</v>
      </c>
      <c r="G1529" s="459">
        <v>1</v>
      </c>
      <c r="H1529" s="258">
        <v>273.7</v>
      </c>
      <c r="I1529" s="259">
        <f>SUM(H1529/'Search &amp; Variables'!$E$30)</f>
        <v>6.0822222222222218</v>
      </c>
      <c r="J1529" s="259">
        <f t="shared" si="412"/>
        <v>12.164444444444444</v>
      </c>
      <c r="K1529" s="259">
        <f t="shared" si="413"/>
        <v>1.3516049382716049</v>
      </c>
      <c r="L1529" s="226">
        <f t="shared" si="414"/>
        <v>0</v>
      </c>
      <c r="M1529" s="257"/>
      <c r="N1529" s="226">
        <f>SUM(H1529*'Outside M25 '!$J$30+'Outside M25 '!$J$34+'Postcodes tariff'!L1529)</f>
        <v>459.33854019287742</v>
      </c>
      <c r="O1529" s="226">
        <f>SUM(H1529*'Outside M25 '!$K$30+'Outside M25 '!$K$34+'Postcodes tariff'!L1529)</f>
        <v>507.73560176942067</v>
      </c>
      <c r="P1529" s="226">
        <f>SUM(H1529*'Outside M25 '!$L$30+'Outside M25 '!$L$34+'Postcodes tariff'!L1529)</f>
        <v>561.23838485781584</v>
      </c>
      <c r="Q1529" s="261">
        <f>SUM(H1529*'Outside M25 '!$M$30+'Outside M25 '!$M$34+'Postcodes tariff'!L1529)</f>
        <v>610.36596195954428</v>
      </c>
      <c r="R1529" s="336"/>
      <c r="S1529" s="336"/>
    </row>
    <row r="1530" spans="1:19" s="263" customFormat="1" x14ac:dyDescent="0.25">
      <c r="A1530" s="254" t="s">
        <v>3053</v>
      </c>
      <c r="B1530" s="255"/>
      <c r="C1530" s="256" t="s">
        <v>1325</v>
      </c>
      <c r="D1530" s="257">
        <v>54.108096000000003</v>
      </c>
      <c r="E1530" s="257">
        <v>-3.1844100000000002</v>
      </c>
      <c r="F1530" s="459">
        <v>1</v>
      </c>
      <c r="G1530" s="459">
        <v>1</v>
      </c>
      <c r="H1530" s="258">
        <v>286.8</v>
      </c>
      <c r="I1530" s="259">
        <f>SUM(H1530/'Search &amp; Variables'!$E$30)</f>
        <v>6.373333333333334</v>
      </c>
      <c r="J1530" s="259">
        <f t="shared" si="412"/>
        <v>12.746666666666668</v>
      </c>
      <c r="K1530" s="259">
        <f t="shared" si="413"/>
        <v>1.4162962962962964</v>
      </c>
      <c r="L1530" s="226">
        <f t="shared" si="414"/>
        <v>0</v>
      </c>
      <c r="M1530" s="257"/>
      <c r="N1530" s="226">
        <f>SUM(H1530*'Outside M25 '!$J$30+'Outside M25 '!$J$34+'Postcodes tariff'!L1530)</f>
        <v>479.91753298162394</v>
      </c>
      <c r="O1530" s="226">
        <f>SUM(H1530*'Outside M25 '!$K$30+'Outside M25 '!$K$34+'Postcodes tariff'!L1530)</f>
        <v>530.54300701310547</v>
      </c>
      <c r="P1530" s="226">
        <f>SUM(H1530*'Outside M25 '!$L$30+'Outside M25 '!$L$34+'Postcodes tariff'!L1530)</f>
        <v>586.48242031236475</v>
      </c>
      <c r="Q1530" s="261">
        <f>SUM(H1530*'Outside M25 '!$M$30+'Outside M25 '!$M$34+'Postcodes tariff'!L1530)</f>
        <v>637.88831063162411</v>
      </c>
      <c r="R1530" s="336"/>
      <c r="S1530" s="336"/>
    </row>
    <row r="1531" spans="1:19" s="263" customFormat="1" x14ac:dyDescent="0.25">
      <c r="A1531" s="254" t="s">
        <v>3053</v>
      </c>
      <c r="B1531" s="255"/>
      <c r="C1531" s="256" t="s">
        <v>1326</v>
      </c>
      <c r="D1531" s="257">
        <v>54.110315</v>
      </c>
      <c r="E1531" s="257">
        <v>-3.229479</v>
      </c>
      <c r="F1531" s="459">
        <v>1</v>
      </c>
      <c r="G1531" s="459">
        <v>1</v>
      </c>
      <c r="H1531" s="258">
        <v>284.5</v>
      </c>
      <c r="I1531" s="259">
        <f>SUM(H1531/'Search &amp; Variables'!$E$30)</f>
        <v>6.322222222222222</v>
      </c>
      <c r="J1531" s="259">
        <f t="shared" si="412"/>
        <v>12.644444444444444</v>
      </c>
      <c r="K1531" s="259">
        <f t="shared" si="413"/>
        <v>1.4049382716049381</v>
      </c>
      <c r="L1531" s="226">
        <f t="shared" si="414"/>
        <v>0</v>
      </c>
      <c r="M1531" s="257"/>
      <c r="N1531" s="226">
        <f>SUM(H1531*'Outside M25 '!$J$30+'Outside M25 '!$J$34+'Postcodes tariff'!L1531)</f>
        <v>476.30442737749286</v>
      </c>
      <c r="O1531" s="226">
        <f>SUM(H1531*'Outside M25 '!$K$30+'Outside M25 '!$K$34+'Postcodes tariff'!L1531)</f>
        <v>526.53865342070276</v>
      </c>
      <c r="P1531" s="226">
        <f>SUM(H1531*'Outside M25 '!$L$30+'Outside M25 '!$L$34+'Postcodes tariff'!L1531)</f>
        <v>582.05026141576457</v>
      </c>
      <c r="Q1531" s="261">
        <f>SUM(H1531*'Outside M25 '!$M$30+'Outside M25 '!$M$34+'Postcodes tariff'!L1531)</f>
        <v>633.05614254415968</v>
      </c>
      <c r="R1531" s="336"/>
      <c r="S1531" s="336"/>
    </row>
    <row r="1532" spans="1:19" s="263" customFormat="1" x14ac:dyDescent="0.25">
      <c r="A1532" s="254" t="s">
        <v>3053</v>
      </c>
      <c r="B1532" s="255"/>
      <c r="C1532" s="256" t="s">
        <v>1327</v>
      </c>
      <c r="D1532" s="257">
        <v>54.145988000000003</v>
      </c>
      <c r="E1532" s="257">
        <v>-3.1903649999999999</v>
      </c>
      <c r="F1532" s="459">
        <v>1</v>
      </c>
      <c r="G1532" s="459">
        <v>1</v>
      </c>
      <c r="H1532" s="258">
        <v>280.7</v>
      </c>
      <c r="I1532" s="259">
        <f>SUM(H1532/'Search &amp; Variables'!$E$30)</f>
        <v>6.2377777777777776</v>
      </c>
      <c r="J1532" s="259">
        <f t="shared" si="412"/>
        <v>12.475555555555555</v>
      </c>
      <c r="K1532" s="259">
        <f t="shared" si="413"/>
        <v>1.3861728395061728</v>
      </c>
      <c r="L1532" s="226">
        <f t="shared" si="414"/>
        <v>0</v>
      </c>
      <c r="M1532" s="257"/>
      <c r="N1532" s="226">
        <f>SUM(H1532*'Outside M25 '!$J$30+'Outside M25 '!$J$34+'Postcodes tariff'!L1532)</f>
        <v>470.33494855327632</v>
      </c>
      <c r="O1532" s="226">
        <f>SUM(H1532*'Outside M25 '!$K$30+'Outside M25 '!$K$34+'Postcodes tariff'!L1532)</f>
        <v>519.92276487673314</v>
      </c>
      <c r="P1532" s="226">
        <f>SUM(H1532*'Outside M25 '!$L$30+'Outside M25 '!$L$34+'Postcodes tariff'!L1532)</f>
        <v>574.72756410833813</v>
      </c>
      <c r="Q1532" s="261">
        <f>SUM(H1532*'Outside M25 '!$M$30+'Outside M25 '!$M$34+'Postcodes tariff'!L1532)</f>
        <v>625.07256048660975</v>
      </c>
      <c r="R1532" s="336"/>
      <c r="S1532" s="336"/>
    </row>
    <row r="1533" spans="1:19" s="263" customFormat="1" x14ac:dyDescent="0.25">
      <c r="A1533" s="254" t="s">
        <v>3053</v>
      </c>
      <c r="B1533" s="255"/>
      <c r="C1533" s="256" t="s">
        <v>1328</v>
      </c>
      <c r="D1533" s="257">
        <v>54.158056000000002</v>
      </c>
      <c r="E1533" s="257">
        <v>-3.203576</v>
      </c>
      <c r="F1533" s="459">
        <v>1</v>
      </c>
      <c r="G1533" s="459">
        <v>1</v>
      </c>
      <c r="H1533" s="258">
        <v>282.60000000000002</v>
      </c>
      <c r="I1533" s="259">
        <f>SUM(H1533/'Search &amp; Variables'!$E$30)</f>
        <v>6.28</v>
      </c>
      <c r="J1533" s="259">
        <f t="shared" si="412"/>
        <v>12.56</v>
      </c>
      <c r="K1533" s="259">
        <f t="shared" si="413"/>
        <v>1.3955555555555557</v>
      </c>
      <c r="L1533" s="226">
        <f t="shared" si="414"/>
        <v>0</v>
      </c>
      <c r="M1533" s="257"/>
      <c r="N1533" s="226">
        <f>SUM(H1533*'Outside M25 '!$J$30+'Outside M25 '!$J$34+'Postcodes tariff'!L1533)</f>
        <v>473.31968796538462</v>
      </c>
      <c r="O1533" s="226">
        <f>SUM(H1533*'Outside M25 '!$K$30+'Outside M25 '!$K$34+'Postcodes tariff'!L1533)</f>
        <v>523.23070914871801</v>
      </c>
      <c r="P1533" s="226">
        <f>SUM(H1533*'Outside M25 '!$L$30+'Outside M25 '!$L$34+'Postcodes tariff'!L1533)</f>
        <v>578.3889127620514</v>
      </c>
      <c r="Q1533" s="261">
        <f>SUM(H1533*'Outside M25 '!$M$30+'Outside M25 '!$M$34+'Postcodes tariff'!L1533)</f>
        <v>629.06435151538471</v>
      </c>
      <c r="R1533" s="336"/>
      <c r="S1533" s="336"/>
    </row>
    <row r="1534" spans="1:19" s="263" customFormat="1" x14ac:dyDescent="0.25">
      <c r="A1534" s="254" t="s">
        <v>3053</v>
      </c>
      <c r="B1534" s="255"/>
      <c r="C1534" s="256" t="s">
        <v>1329</v>
      </c>
      <c r="D1534" s="257">
        <v>54.238937999999997</v>
      </c>
      <c r="E1534" s="257">
        <v>-3.1738900000000001</v>
      </c>
      <c r="F1534" s="459">
        <v>1</v>
      </c>
      <c r="G1534" s="459">
        <v>1</v>
      </c>
      <c r="H1534" s="258">
        <v>280.3</v>
      </c>
      <c r="I1534" s="259">
        <f>SUM(H1534/'Search &amp; Variables'!$E$30)</f>
        <v>6.2288888888888891</v>
      </c>
      <c r="J1534" s="259">
        <f t="shared" si="412"/>
        <v>12.457777777777778</v>
      </c>
      <c r="K1534" s="259">
        <f t="shared" si="413"/>
        <v>1.3841975308641976</v>
      </c>
      <c r="L1534" s="226">
        <f t="shared" si="414"/>
        <v>0</v>
      </c>
      <c r="M1534" s="257"/>
      <c r="N1534" s="226">
        <f>SUM(H1534*'Outside M25 '!$J$30+'Outside M25 '!$J$34+'Postcodes tariff'!L1534)</f>
        <v>469.70658236125354</v>
      </c>
      <c r="O1534" s="226">
        <f>SUM(H1534*'Outside M25 '!$K$30+'Outside M25 '!$K$34+'Postcodes tariff'!L1534)</f>
        <v>519.2263555563153</v>
      </c>
      <c r="P1534" s="226">
        <f>SUM(H1534*'Outside M25 '!$L$30+'Outside M25 '!$L$34+'Postcodes tariff'!L1534)</f>
        <v>573.95675386545122</v>
      </c>
      <c r="Q1534" s="261">
        <f>SUM(H1534*'Outside M25 '!$M$30+'Outside M25 '!$M$34+'Postcodes tariff'!L1534)</f>
        <v>624.2321834279204</v>
      </c>
      <c r="R1534" s="336"/>
      <c r="S1534" s="336"/>
    </row>
    <row r="1535" spans="1:19" s="263" customFormat="1" x14ac:dyDescent="0.25">
      <c r="A1535" s="254" t="s">
        <v>3053</v>
      </c>
      <c r="B1535" s="255"/>
      <c r="C1535" s="256" t="s">
        <v>1330</v>
      </c>
      <c r="D1535" s="257">
        <v>54.242269999999998</v>
      </c>
      <c r="E1535" s="257">
        <v>-3.2907030000000002</v>
      </c>
      <c r="F1535" s="459">
        <v>1</v>
      </c>
      <c r="G1535" s="459">
        <v>1</v>
      </c>
      <c r="H1535" s="258">
        <v>288.60000000000002</v>
      </c>
      <c r="I1535" s="259">
        <f>SUM(H1535/'Search &amp; Variables'!$E$30)</f>
        <v>6.413333333333334</v>
      </c>
      <c r="J1535" s="259">
        <f t="shared" si="412"/>
        <v>12.826666666666668</v>
      </c>
      <c r="K1535" s="259">
        <f t="shared" si="413"/>
        <v>1.4251851851851853</v>
      </c>
      <c r="L1535" s="226">
        <f t="shared" si="414"/>
        <v>0</v>
      </c>
      <c r="M1535" s="257"/>
      <c r="N1535" s="226">
        <f>SUM(H1535*'Outside M25 '!$J$30+'Outside M25 '!$J$34+'Postcodes tariff'!L1535)</f>
        <v>482.74518084572651</v>
      </c>
      <c r="O1535" s="226">
        <f>SUM(H1535*'Outside M25 '!$K$30+'Outside M25 '!$K$34+'Postcodes tariff'!L1535)</f>
        <v>533.67684895498576</v>
      </c>
      <c r="P1535" s="226">
        <f>SUM(H1535*'Outside M25 '!$L$30+'Outside M25 '!$L$34+'Postcodes tariff'!L1535)</f>
        <v>589.9510664053563</v>
      </c>
      <c r="Q1535" s="261">
        <f>SUM(H1535*'Outside M25 '!$M$30+'Outside M25 '!$M$34+'Postcodes tariff'!L1535)</f>
        <v>641.67000739572666</v>
      </c>
      <c r="R1535" s="336"/>
      <c r="S1535" s="336"/>
    </row>
    <row r="1536" spans="1:19" s="263" customFormat="1" x14ac:dyDescent="0.25">
      <c r="A1536" s="254" t="s">
        <v>3053</v>
      </c>
      <c r="B1536" s="255"/>
      <c r="C1536" s="256" t="s">
        <v>1331</v>
      </c>
      <c r="D1536" s="257">
        <v>54.276136000000001</v>
      </c>
      <c r="E1536" s="257">
        <v>-3.3502770000000002</v>
      </c>
      <c r="F1536" s="459">
        <v>1</v>
      </c>
      <c r="G1536" s="459">
        <v>1</v>
      </c>
      <c r="H1536" s="258">
        <v>292.3</v>
      </c>
      <c r="I1536" s="259">
        <f>SUM(H1536/'Search &amp; Variables'!$E$30)</f>
        <v>6.4955555555555557</v>
      </c>
      <c r="J1536" s="259">
        <f t="shared" si="412"/>
        <v>12.991111111111111</v>
      </c>
      <c r="K1536" s="259">
        <f t="shared" si="413"/>
        <v>1.4434567901234567</v>
      </c>
      <c r="L1536" s="226">
        <f t="shared" si="414"/>
        <v>0</v>
      </c>
      <c r="M1536" s="257"/>
      <c r="N1536" s="226">
        <f>SUM(H1536*'Outside M25 '!$J$30+'Outside M25 '!$J$34+'Postcodes tariff'!L1536)</f>
        <v>488.55756812193732</v>
      </c>
      <c r="O1536" s="226">
        <f>SUM(H1536*'Outside M25 '!$K$30+'Outside M25 '!$K$34+'Postcodes tariff'!L1536)</f>
        <v>540.11863516885091</v>
      </c>
      <c r="P1536" s="226">
        <f>SUM(H1536*'Outside M25 '!$L$30+'Outside M25 '!$L$34+'Postcodes tariff'!L1536)</f>
        <v>597.0810611520609</v>
      </c>
      <c r="Q1536" s="261">
        <f>SUM(H1536*'Outside M25 '!$M$30+'Outside M25 '!$M$34+'Postcodes tariff'!L1536)</f>
        <v>649.44349518860417</v>
      </c>
      <c r="R1536" s="336"/>
      <c r="S1536" s="336"/>
    </row>
    <row r="1537" spans="1:19" s="263" customFormat="1" x14ac:dyDescent="0.25">
      <c r="A1537" s="254" t="s">
        <v>3053</v>
      </c>
      <c r="B1537" s="255"/>
      <c r="C1537" s="256" t="s">
        <v>1332</v>
      </c>
      <c r="D1537" s="257">
        <v>54.034543999999997</v>
      </c>
      <c r="E1537" s="257">
        <v>-2.6075219999999999</v>
      </c>
      <c r="F1537" s="459">
        <v>1</v>
      </c>
      <c r="G1537" s="459">
        <v>1</v>
      </c>
      <c r="H1537" s="258">
        <v>252</v>
      </c>
      <c r="I1537" s="259">
        <f>SUM(H1537/'Search &amp; Variables'!$E$30)</f>
        <v>5.6</v>
      </c>
      <c r="J1537" s="259">
        <f t="shared" si="412"/>
        <v>11.2</v>
      </c>
      <c r="K1537" s="259">
        <f t="shared" si="413"/>
        <v>1.2444444444444445</v>
      </c>
      <c r="L1537" s="226">
        <f t="shared" si="414"/>
        <v>0</v>
      </c>
      <c r="M1537" s="257"/>
      <c r="N1537" s="226">
        <f>SUM(H1537*'Outside M25 '!$J$30+'Outside M25 '!$J$34+'Postcodes tariff'!L1537)</f>
        <v>425.24967427564098</v>
      </c>
      <c r="O1537" s="226">
        <f>SUM(H1537*'Outside M25 '!$K$30+'Outside M25 '!$K$34+'Postcodes tariff'!L1537)</f>
        <v>469.95539613675214</v>
      </c>
      <c r="P1537" s="226">
        <f>SUM(H1537*'Outside M25 '!$L$30+'Outside M25 '!$L$34+'Postcodes tariff'!L1537)</f>
        <v>519.42192918119667</v>
      </c>
      <c r="Q1537" s="261">
        <f>SUM(H1537*'Outside M25 '!$M$30+'Outside M25 '!$M$34+'Postcodes tariff'!L1537)</f>
        <v>564.77550652564116</v>
      </c>
      <c r="R1537" s="336"/>
      <c r="S1537" s="336"/>
    </row>
    <row r="1538" spans="1:19" s="263" customFormat="1" x14ac:dyDescent="0.25">
      <c r="A1538" s="254" t="s">
        <v>3053</v>
      </c>
      <c r="B1538" s="255"/>
      <c r="C1538" s="256" t="s">
        <v>1333</v>
      </c>
      <c r="D1538" s="257">
        <v>54.329256999999998</v>
      </c>
      <c r="E1538" s="257">
        <v>-3.1957719999999998</v>
      </c>
      <c r="F1538" s="459">
        <v>1</v>
      </c>
      <c r="G1538" s="459">
        <v>1</v>
      </c>
      <c r="H1538" s="258">
        <v>286.60000000000002</v>
      </c>
      <c r="I1538" s="259">
        <f>SUM(H1538/'Search &amp; Variables'!$E$30)</f>
        <v>6.3688888888888897</v>
      </c>
      <c r="J1538" s="259">
        <f t="shared" si="412"/>
        <v>12.737777777777779</v>
      </c>
      <c r="K1538" s="259">
        <f t="shared" si="413"/>
        <v>1.4153086419753089</v>
      </c>
      <c r="L1538" s="226">
        <f t="shared" si="414"/>
        <v>0</v>
      </c>
      <c r="M1538" s="257"/>
      <c r="N1538" s="226">
        <f>SUM(H1538*'Outside M25 '!$J$30+'Outside M25 '!$J$34+'Postcodes tariff'!L1538)</f>
        <v>479.60334988561254</v>
      </c>
      <c r="O1538" s="226">
        <f>SUM(H1538*'Outside M25 '!$K$30+'Outside M25 '!$K$34+'Postcodes tariff'!L1538)</f>
        <v>530.19480235289655</v>
      </c>
      <c r="P1538" s="226">
        <f>SUM(H1538*'Outside M25 '!$L$30+'Outside M25 '!$L$34+'Postcodes tariff'!L1538)</f>
        <v>586.0970151909213</v>
      </c>
      <c r="Q1538" s="261">
        <f>SUM(H1538*'Outside M25 '!$M$30+'Outside M25 '!$M$34+'Postcodes tariff'!L1538)</f>
        <v>637.46812210227938</v>
      </c>
      <c r="R1538" s="336"/>
      <c r="S1538" s="336"/>
    </row>
    <row r="1539" spans="1:19" s="263" customFormat="1" x14ac:dyDescent="0.25">
      <c r="A1539" s="254" t="s">
        <v>3053</v>
      </c>
      <c r="B1539" s="255"/>
      <c r="C1539" s="256" t="s">
        <v>1334</v>
      </c>
      <c r="D1539" s="257">
        <v>54.366658999999999</v>
      </c>
      <c r="E1539" s="257">
        <v>-3.018281</v>
      </c>
      <c r="F1539" s="459">
        <v>1</v>
      </c>
      <c r="G1539" s="459">
        <v>1</v>
      </c>
      <c r="H1539" s="258">
        <v>280</v>
      </c>
      <c r="I1539" s="259">
        <f>SUM(H1539/'Search &amp; Variables'!$E$30)</f>
        <v>6.2222222222222223</v>
      </c>
      <c r="J1539" s="259">
        <f t="shared" si="412"/>
        <v>12.444444444444445</v>
      </c>
      <c r="K1539" s="259">
        <f t="shared" si="413"/>
        <v>1.382716049382716</v>
      </c>
      <c r="L1539" s="226">
        <f t="shared" si="414"/>
        <v>0</v>
      </c>
      <c r="M1539" s="257"/>
      <c r="N1539" s="226">
        <f>SUM(H1539*'Outside M25 '!$J$30+'Outside M25 '!$J$34+'Postcodes tariff'!L1539)</f>
        <v>469.23530771723642</v>
      </c>
      <c r="O1539" s="226">
        <f>SUM(H1539*'Outside M25 '!$K$30+'Outside M25 '!$K$34+'Postcodes tariff'!L1539)</f>
        <v>518.70404856600192</v>
      </c>
      <c r="P1539" s="226">
        <f>SUM(H1539*'Outside M25 '!$L$30+'Outside M25 '!$L$34+'Postcodes tariff'!L1539)</f>
        <v>573.37864618328592</v>
      </c>
      <c r="Q1539" s="261">
        <f>SUM(H1539*'Outside M25 '!$M$30+'Outside M25 '!$M$34+'Postcodes tariff'!L1539)</f>
        <v>623.60190063390326</v>
      </c>
      <c r="R1539" s="336"/>
      <c r="S1539" s="336"/>
    </row>
    <row r="1540" spans="1:19" s="263" customFormat="1" x14ac:dyDescent="0.25">
      <c r="A1540" s="254" t="s">
        <v>3053</v>
      </c>
      <c r="B1540" s="255"/>
      <c r="C1540" s="256" t="s">
        <v>1335</v>
      </c>
      <c r="D1540" s="257">
        <v>54.407076000000004</v>
      </c>
      <c r="E1540" s="257">
        <v>-3.0098289999999999</v>
      </c>
      <c r="F1540" s="459">
        <v>1</v>
      </c>
      <c r="G1540" s="459">
        <v>1</v>
      </c>
      <c r="H1540" s="258">
        <v>275.2</v>
      </c>
      <c r="I1540" s="259">
        <f>SUM(H1540/'Search &amp; Variables'!$E$30)</f>
        <v>6.115555555555555</v>
      </c>
      <c r="J1540" s="259">
        <f t="shared" si="412"/>
        <v>12.23111111111111</v>
      </c>
      <c r="K1540" s="259">
        <f t="shared" si="413"/>
        <v>1.3590123456790122</v>
      </c>
      <c r="L1540" s="226">
        <f t="shared" si="414"/>
        <v>0</v>
      </c>
      <c r="M1540" s="257"/>
      <c r="N1540" s="226">
        <f>SUM(H1540*'Outside M25 '!$J$30+'Outside M25 '!$J$34+'Postcodes tariff'!L1540)</f>
        <v>461.69491341296293</v>
      </c>
      <c r="O1540" s="226">
        <f>SUM(H1540*'Outside M25 '!$K$30+'Outside M25 '!$K$34+'Postcodes tariff'!L1540)</f>
        <v>510.34713672098763</v>
      </c>
      <c r="P1540" s="226">
        <f>SUM(H1540*'Outside M25 '!$L$30+'Outside M25 '!$L$34+'Postcodes tariff'!L1540)</f>
        <v>564.1289232686421</v>
      </c>
      <c r="Q1540" s="261">
        <f>SUM(H1540*'Outside M25 '!$M$30+'Outside M25 '!$M$34+'Postcodes tariff'!L1540)</f>
        <v>613.51737592962968</v>
      </c>
      <c r="R1540" s="336"/>
      <c r="S1540" s="336"/>
    </row>
    <row r="1541" spans="1:19" s="263" customFormat="1" x14ac:dyDescent="0.25">
      <c r="A1541" s="254" t="s">
        <v>3053</v>
      </c>
      <c r="B1541" s="255"/>
      <c r="C1541" s="256" t="s">
        <v>1336</v>
      </c>
      <c r="D1541" s="257">
        <v>54.371625000000002</v>
      </c>
      <c r="E1541" s="257">
        <v>-2.909535</v>
      </c>
      <c r="F1541" s="459">
        <v>1</v>
      </c>
      <c r="G1541" s="459">
        <v>1</v>
      </c>
      <c r="H1541" s="258">
        <v>267.89999999999998</v>
      </c>
      <c r="I1541" s="259">
        <f>SUM(H1541/'Search &amp; Variables'!$E$30)</f>
        <v>5.9533333333333331</v>
      </c>
      <c r="J1541" s="259">
        <f t="shared" si="412"/>
        <v>11.906666666666666</v>
      </c>
      <c r="K1541" s="259">
        <f t="shared" si="413"/>
        <v>1.3229629629629629</v>
      </c>
      <c r="L1541" s="226">
        <f t="shared" si="414"/>
        <v>0</v>
      </c>
      <c r="M1541" s="257"/>
      <c r="N1541" s="226">
        <f>SUM(H1541*'Outside M25 '!$J$30+'Outside M25 '!$J$34+'Postcodes tariff'!L1541)</f>
        <v>450.22723040854692</v>
      </c>
      <c r="O1541" s="226">
        <f>SUM(H1541*'Outside M25 '!$K$30+'Outside M25 '!$K$34+'Postcodes tariff'!L1541)</f>
        <v>497.63766662336178</v>
      </c>
      <c r="P1541" s="226">
        <f>SUM(H1541*'Outside M25 '!$L$30+'Outside M25 '!$L$34+'Postcodes tariff'!L1541)</f>
        <v>550.06163633595452</v>
      </c>
      <c r="Q1541" s="261">
        <f>SUM(H1541*'Outside M25 '!$M$30+'Outside M25 '!$M$34+'Postcodes tariff'!L1541)</f>
        <v>598.18049460854706</v>
      </c>
      <c r="R1541" s="336"/>
      <c r="S1541" s="336"/>
    </row>
    <row r="1542" spans="1:19" s="263" customFormat="1" x14ac:dyDescent="0.25">
      <c r="A1542" s="254" t="s">
        <v>3053</v>
      </c>
      <c r="B1542" s="255"/>
      <c r="C1542" s="256" t="s">
        <v>1337</v>
      </c>
      <c r="D1542" s="257">
        <v>54.034010000000002</v>
      </c>
      <c r="E1542" s="257">
        <v>-2.8731149999999999</v>
      </c>
      <c r="F1542" s="459">
        <v>1</v>
      </c>
      <c r="G1542" s="459">
        <v>1</v>
      </c>
      <c r="H1542" s="258">
        <v>246.7</v>
      </c>
      <c r="I1542" s="259">
        <f>SUM(H1542/'Search &amp; Variables'!$E$30)</f>
        <v>5.4822222222222221</v>
      </c>
      <c r="J1542" s="259">
        <f t="shared" si="412"/>
        <v>10.964444444444444</v>
      </c>
      <c r="K1542" s="259">
        <f t="shared" si="413"/>
        <v>1.2182716049382716</v>
      </c>
      <c r="L1542" s="226">
        <f t="shared" si="414"/>
        <v>0</v>
      </c>
      <c r="M1542" s="257"/>
      <c r="N1542" s="226">
        <f>SUM(H1542*'Outside M25 '!$J$30+'Outside M25 '!$J$34+'Postcodes tariff'!L1542)</f>
        <v>416.92382223133899</v>
      </c>
      <c r="O1542" s="226">
        <f>SUM(H1542*'Outside M25 '!$K$30+'Outside M25 '!$K$34+'Postcodes tariff'!L1542)</f>
        <v>460.72797264121556</v>
      </c>
      <c r="P1542" s="226">
        <f>SUM(H1542*'Outside M25 '!$L$30+'Outside M25 '!$L$34+'Postcodes tariff'!L1542)</f>
        <v>509.20869346294398</v>
      </c>
      <c r="Q1542" s="261">
        <f>SUM(H1542*'Outside M25 '!$M$30+'Outside M25 '!$M$34+'Postcodes tariff'!L1542)</f>
        <v>553.64051049800582</v>
      </c>
      <c r="R1542" s="336"/>
      <c r="S1542" s="336"/>
    </row>
    <row r="1543" spans="1:19" s="263" customFormat="1" x14ac:dyDescent="0.25">
      <c r="A1543" s="254" t="s">
        <v>3053</v>
      </c>
      <c r="B1543" s="255"/>
      <c r="C1543" s="256" t="s">
        <v>1338</v>
      </c>
      <c r="D1543" s="257">
        <v>54.070238000000003</v>
      </c>
      <c r="E1543" s="257">
        <v>-2.8509760000000002</v>
      </c>
      <c r="F1543" s="459">
        <v>1</v>
      </c>
      <c r="G1543" s="459">
        <v>1</v>
      </c>
      <c r="H1543" s="258">
        <v>245.3</v>
      </c>
      <c r="I1543" s="259">
        <f>SUM(H1543/'Search &amp; Variables'!$E$30)</f>
        <v>5.4511111111111115</v>
      </c>
      <c r="J1543" s="259">
        <f t="shared" si="412"/>
        <v>10.902222222222223</v>
      </c>
      <c r="K1543" s="259">
        <f t="shared" si="413"/>
        <v>1.211358024691358</v>
      </c>
      <c r="L1543" s="226">
        <f t="shared" si="414"/>
        <v>0</v>
      </c>
      <c r="M1543" s="257"/>
      <c r="N1543" s="226">
        <f>SUM(H1543*'Outside M25 '!$J$30+'Outside M25 '!$J$34+'Postcodes tariff'!L1543)</f>
        <v>414.72454055925925</v>
      </c>
      <c r="O1543" s="226">
        <f>SUM(H1543*'Outside M25 '!$K$30+'Outside M25 '!$K$34+'Postcodes tariff'!L1543)</f>
        <v>458.29054001975311</v>
      </c>
      <c r="P1543" s="226">
        <f>SUM(H1543*'Outside M25 '!$L$30+'Outside M25 '!$L$34+'Postcodes tariff'!L1543)</f>
        <v>506.51085761283957</v>
      </c>
      <c r="Q1543" s="261">
        <f>SUM(H1543*'Outside M25 '!$M$30+'Outside M25 '!$M$34+'Postcodes tariff'!L1543)</f>
        <v>550.69919079259273</v>
      </c>
      <c r="R1543" s="336"/>
      <c r="S1543" s="336"/>
    </row>
    <row r="1544" spans="1:19" s="263" customFormat="1" x14ac:dyDescent="0.25">
      <c r="A1544" s="254" t="s">
        <v>3053</v>
      </c>
      <c r="B1544" s="255"/>
      <c r="C1544" s="256" t="s">
        <v>1339</v>
      </c>
      <c r="D1544" s="257">
        <v>54.144818000000001</v>
      </c>
      <c r="E1544" s="257">
        <v>-2.7924000000000002</v>
      </c>
      <c r="F1544" s="459">
        <v>1</v>
      </c>
      <c r="G1544" s="459">
        <v>1</v>
      </c>
      <c r="H1544" s="258">
        <v>248.7</v>
      </c>
      <c r="I1544" s="259">
        <f>SUM(H1544/'Search &amp; Variables'!$E$30)</f>
        <v>5.5266666666666664</v>
      </c>
      <c r="J1544" s="259">
        <f t="shared" si="412"/>
        <v>11.053333333333333</v>
      </c>
      <c r="K1544" s="259">
        <f t="shared" si="413"/>
        <v>1.228148148148148</v>
      </c>
      <c r="L1544" s="226">
        <f t="shared" si="414"/>
        <v>0</v>
      </c>
      <c r="M1544" s="257"/>
      <c r="N1544" s="226">
        <f>SUM(H1544*'Outside M25 '!$J$30+'Outside M25 '!$J$34+'Postcodes tariff'!L1544)</f>
        <v>420.06565319145295</v>
      </c>
      <c r="O1544" s="226">
        <f>SUM(H1544*'Outside M25 '!$K$30+'Outside M25 '!$K$34+'Postcodes tariff'!L1544)</f>
        <v>464.21001924330483</v>
      </c>
      <c r="P1544" s="226">
        <f>SUM(H1544*'Outside M25 '!$L$30+'Outside M25 '!$L$34+'Postcodes tariff'!L1544)</f>
        <v>513.06274467737899</v>
      </c>
      <c r="Q1544" s="261">
        <f>SUM(H1544*'Outside M25 '!$M$30+'Outside M25 '!$M$34+'Postcodes tariff'!L1544)</f>
        <v>557.8423957914531</v>
      </c>
      <c r="R1544" s="336"/>
      <c r="S1544" s="336"/>
    </row>
    <row r="1545" spans="1:19" s="263" customFormat="1" x14ac:dyDescent="0.25">
      <c r="A1545" s="254" t="s">
        <v>3053</v>
      </c>
      <c r="B1545" s="255"/>
      <c r="C1545" s="256" t="s">
        <v>1340</v>
      </c>
      <c r="D1545" s="257">
        <v>54.207680000000003</v>
      </c>
      <c r="E1545" s="257">
        <v>-2.5511529999999998</v>
      </c>
      <c r="F1545" s="459">
        <v>1</v>
      </c>
      <c r="G1545" s="459">
        <v>1</v>
      </c>
      <c r="H1545" s="258">
        <v>257.2</v>
      </c>
      <c r="I1545" s="259">
        <f>SUM(H1545/'Search &amp; Variables'!$E$30)</f>
        <v>5.7155555555555555</v>
      </c>
      <c r="J1545" s="259">
        <f t="shared" si="412"/>
        <v>11.431111111111111</v>
      </c>
      <c r="K1545" s="259">
        <f t="shared" si="413"/>
        <v>1.2701234567901234</v>
      </c>
      <c r="L1545" s="226">
        <f t="shared" si="414"/>
        <v>0</v>
      </c>
      <c r="M1545" s="257"/>
      <c r="N1545" s="226">
        <f>SUM(H1545*'Outside M25 '!$J$30+'Outside M25 '!$J$34+'Postcodes tariff'!L1545)</f>
        <v>433.41843477193726</v>
      </c>
      <c r="O1545" s="226">
        <f>SUM(H1545*'Outside M25 '!$K$30+'Outside M25 '!$K$34+'Postcodes tariff'!L1545)</f>
        <v>479.00871730218421</v>
      </c>
      <c r="P1545" s="226">
        <f>SUM(H1545*'Outside M25 '!$L$30+'Outside M25 '!$L$34+'Postcodes tariff'!L1545)</f>
        <v>529.44246233872752</v>
      </c>
      <c r="Q1545" s="261">
        <f>SUM(H1545*'Outside M25 '!$M$30+'Outside M25 '!$M$34+'Postcodes tariff'!L1545)</f>
        <v>575.70040828860408</v>
      </c>
      <c r="R1545" s="336"/>
      <c r="S1545" s="336"/>
    </row>
    <row r="1546" spans="1:19" s="263" customFormat="1" x14ac:dyDescent="0.25">
      <c r="A1546" s="254" t="s">
        <v>3053</v>
      </c>
      <c r="B1546" s="255"/>
      <c r="C1546" s="256" t="s">
        <v>1341</v>
      </c>
      <c r="D1546" s="257">
        <v>54.223064000000001</v>
      </c>
      <c r="E1546" s="257">
        <v>-2.7491629999999998</v>
      </c>
      <c r="F1546" s="459">
        <v>1</v>
      </c>
      <c r="G1546" s="459">
        <v>1</v>
      </c>
      <c r="H1546" s="258">
        <v>252.3</v>
      </c>
      <c r="I1546" s="259">
        <f>SUM(H1546/'Search &amp; Variables'!$E$30)</f>
        <v>5.6066666666666674</v>
      </c>
      <c r="J1546" s="259">
        <f t="shared" si="412"/>
        <v>11.213333333333335</v>
      </c>
      <c r="K1546" s="259">
        <f t="shared" si="413"/>
        <v>1.2459259259259261</v>
      </c>
      <c r="L1546" s="226">
        <f t="shared" si="414"/>
        <v>0</v>
      </c>
      <c r="M1546" s="257"/>
      <c r="N1546" s="226">
        <f>SUM(H1546*'Outside M25 '!$J$30+'Outside M25 '!$J$34+'Postcodes tariff'!L1546)</f>
        <v>425.7209489196581</v>
      </c>
      <c r="O1546" s="226">
        <f>SUM(H1546*'Outside M25 '!$K$30+'Outside M25 '!$K$34+'Postcodes tariff'!L1546)</f>
        <v>470.47770312706558</v>
      </c>
      <c r="P1546" s="226">
        <f>SUM(H1546*'Outside M25 '!$L$30+'Outside M25 '!$L$34+'Postcodes tariff'!L1546)</f>
        <v>520.00003686336186</v>
      </c>
      <c r="Q1546" s="261">
        <f>SUM(H1546*'Outside M25 '!$M$30+'Outside M25 '!$M$34+'Postcodes tariff'!L1546)</f>
        <v>565.4057893196582</v>
      </c>
      <c r="R1546" s="336"/>
      <c r="S1546" s="336"/>
    </row>
    <row r="1547" spans="1:19" s="263" customFormat="1" x14ac:dyDescent="0.25">
      <c r="A1547" s="254" t="s">
        <v>3053</v>
      </c>
      <c r="B1547" s="255"/>
      <c r="C1547" s="256" t="s">
        <v>1342</v>
      </c>
      <c r="D1547" s="257">
        <v>54.336969000000003</v>
      </c>
      <c r="E1547" s="257">
        <v>-2.7310639999999999</v>
      </c>
      <c r="F1547" s="459">
        <v>1</v>
      </c>
      <c r="G1547" s="459">
        <v>1</v>
      </c>
      <c r="H1547" s="258">
        <v>264.3</v>
      </c>
      <c r="I1547" s="259">
        <f>SUM(H1547/'Search &amp; Variables'!$E$30)</f>
        <v>5.873333333333334</v>
      </c>
      <c r="J1547" s="259">
        <f t="shared" si="412"/>
        <v>11.746666666666668</v>
      </c>
      <c r="K1547" s="259">
        <f t="shared" si="413"/>
        <v>1.3051851851851852</v>
      </c>
      <c r="L1547" s="226">
        <f t="shared" si="414"/>
        <v>0</v>
      </c>
      <c r="M1547" s="257"/>
      <c r="N1547" s="226">
        <f>SUM(H1547*'Outside M25 '!$J$30+'Outside M25 '!$J$34+'Postcodes tariff'!L1547)</f>
        <v>444.57193468034188</v>
      </c>
      <c r="O1547" s="226">
        <f>SUM(H1547*'Outside M25 '!$K$30+'Outside M25 '!$K$34+'Postcodes tariff'!L1547)</f>
        <v>491.36998273960114</v>
      </c>
      <c r="P1547" s="226">
        <f>SUM(H1547*'Outside M25 '!$L$30+'Outside M25 '!$L$34+'Postcodes tariff'!L1547)</f>
        <v>543.12434414997165</v>
      </c>
      <c r="Q1547" s="261">
        <f>SUM(H1547*'Outside M25 '!$M$30+'Outside M25 '!$M$34+'Postcodes tariff'!L1547)</f>
        <v>590.61710108034197</v>
      </c>
      <c r="R1547" s="336"/>
      <c r="S1547" s="336"/>
    </row>
    <row r="1548" spans="1:19" s="263" customFormat="1" x14ac:dyDescent="0.25">
      <c r="A1548" s="254" t="s">
        <v>3053</v>
      </c>
      <c r="B1548" s="255"/>
      <c r="C1548" s="256" t="s">
        <v>1343</v>
      </c>
      <c r="D1548" s="256">
        <v>54.325000000000003</v>
      </c>
      <c r="E1548" s="256">
        <v>-2.742</v>
      </c>
      <c r="F1548" s="460">
        <v>1</v>
      </c>
      <c r="G1548" s="460">
        <v>1</v>
      </c>
      <c r="H1548" s="264">
        <v>260.10000000000002</v>
      </c>
      <c r="I1548" s="265">
        <f>SUM(H1548/'Search &amp; Variables'!$E$30)</f>
        <v>5.78</v>
      </c>
      <c r="J1548" s="265">
        <f t="shared" si="412"/>
        <v>11.56</v>
      </c>
      <c r="K1548" s="265">
        <f t="shared" si="413"/>
        <v>1.2844444444444445</v>
      </c>
      <c r="L1548" s="266">
        <f t="shared" si="414"/>
        <v>0</v>
      </c>
      <c r="M1548" s="256"/>
      <c r="N1548" s="266">
        <f>SUM(H1548*'Outside M25 '!$J$30+'Outside M25 '!$J$34+'Postcodes tariff'!L1548)</f>
        <v>437.97408966410256</v>
      </c>
      <c r="O1548" s="266">
        <f>SUM(H1548*'Outside M25 '!$K$30+'Outside M25 '!$K$34+'Postcodes tariff'!L1548)</f>
        <v>484.05768487521374</v>
      </c>
      <c r="P1548" s="266">
        <f>SUM(H1548*'Outside M25 '!$L$30+'Outside M25 '!$L$34+'Postcodes tariff'!L1548)</f>
        <v>535.03083659965819</v>
      </c>
      <c r="Q1548" s="268">
        <f>SUM(H1548*'Outside M25 '!$M$30+'Outside M25 '!$M$34+'Postcodes tariff'!L1548)</f>
        <v>581.79314196410269</v>
      </c>
      <c r="R1548" s="336"/>
      <c r="S1548" s="336"/>
    </row>
    <row r="1549" spans="1:19" s="263" customFormat="1" x14ac:dyDescent="0.25">
      <c r="A1549" s="254"/>
      <c r="B1549" s="255"/>
      <c r="C1549" s="256"/>
      <c r="D1549" s="256"/>
      <c r="E1549" s="256"/>
      <c r="F1549" s="460"/>
      <c r="G1549" s="460"/>
      <c r="H1549" s="264"/>
      <c r="I1549" s="265"/>
      <c r="J1549" s="265"/>
      <c r="K1549" s="265"/>
      <c r="L1549" s="266"/>
      <c r="M1549" s="256"/>
      <c r="N1549" s="266"/>
      <c r="O1549" s="266"/>
      <c r="P1549" s="266"/>
      <c r="Q1549" s="268"/>
      <c r="R1549" s="336"/>
      <c r="S1549" s="336"/>
    </row>
    <row r="1550" spans="1:19" s="243" customFormat="1" ht="16.5" thickBot="1" x14ac:dyDescent="0.3">
      <c r="A1550" s="269" t="s">
        <v>3055</v>
      </c>
      <c r="B1550" s="270"/>
      <c r="C1550" s="270"/>
      <c r="D1550" s="270"/>
      <c r="E1550" s="270"/>
      <c r="F1550" s="461"/>
      <c r="G1550" s="461"/>
      <c r="H1550" s="271">
        <f>AVERAGE(H1526:H1549)</f>
        <v>268.64782608695657</v>
      </c>
      <c r="I1550" s="271">
        <f>AVERAGE(I1526:I1549)</f>
        <v>5.9699516908212562</v>
      </c>
      <c r="J1550" s="271">
        <f>AVERAGE(J1526:J1549)</f>
        <v>11.939903381642512</v>
      </c>
      <c r="K1550" s="271">
        <f>AVERAGE(K1526:K1549)</f>
        <v>1.3266559312936121</v>
      </c>
      <c r="L1550" s="272"/>
      <c r="M1550" s="270"/>
      <c r="N1550" s="274">
        <f>AVERAGE(N1526:N1549)</f>
        <v>451.40200198493733</v>
      </c>
      <c r="O1550" s="274">
        <f>AVERAGE(O1526:O1549)</f>
        <v>498.93964926588217</v>
      </c>
      <c r="P1550" s="274">
        <f>AVERAGE(P1526:P1549)</f>
        <v>551.50271635526519</v>
      </c>
      <c r="Q1550" s="275">
        <f>AVERAGE(Q1526:Q1549)</f>
        <v>599.75163432696661</v>
      </c>
      <c r="R1550" s="330"/>
      <c r="S1550" s="330"/>
    </row>
    <row r="1551" spans="1:19" s="263" customFormat="1" ht="16.5" thickBot="1" x14ac:dyDescent="0.3">
      <c r="F1551" s="462"/>
      <c r="G1551" s="462"/>
      <c r="H1551" s="276"/>
      <c r="I1551" s="277"/>
      <c r="J1551" s="277"/>
      <c r="K1551" s="277"/>
      <c r="L1551" s="262"/>
      <c r="N1551" s="225"/>
      <c r="O1551" s="225"/>
      <c r="P1551" s="225"/>
      <c r="Q1551" s="225"/>
      <c r="R1551" s="336"/>
      <c r="S1551" s="336"/>
    </row>
    <row r="1552" spans="1:19" s="243" customFormat="1" x14ac:dyDescent="0.25">
      <c r="A1552" s="246" t="s">
        <v>3058</v>
      </c>
      <c r="B1552" s="247"/>
      <c r="C1552" s="247" t="s">
        <v>1344</v>
      </c>
      <c r="D1552" s="247">
        <v>52.293073999999997</v>
      </c>
      <c r="E1552" s="247">
        <v>-3.366511</v>
      </c>
      <c r="F1552" s="458">
        <v>1</v>
      </c>
      <c r="G1552" s="458">
        <v>1</v>
      </c>
      <c r="H1552" s="248">
        <v>181.8</v>
      </c>
      <c r="I1552" s="249">
        <f>SUM(H1552/'Search &amp; Variables'!$E$30)</f>
        <v>4.04</v>
      </c>
      <c r="J1552" s="249">
        <f t="shared" ref="J1552:J1553" si="415">SUM(I1552*2)</f>
        <v>8.08</v>
      </c>
      <c r="K1552" s="249">
        <f t="shared" ref="K1552:K1553" si="416">SUM(J1552/9)</f>
        <v>0.89777777777777779</v>
      </c>
      <c r="L1552" s="252">
        <f t="shared" ref="L1552:L1553" si="417">IF(J1552 &gt; 14,120,0)</f>
        <v>0</v>
      </c>
      <c r="M1552" s="247"/>
      <c r="N1552" s="252">
        <f>SUM(H1552*'Outside M25 '!$J$30+'Outside M25 '!$J$34+'Postcodes tariff'!L1552)</f>
        <v>314.97140757564102</v>
      </c>
      <c r="O1552" s="252">
        <f>SUM(H1552*'Outside M25 '!$K$30+'Outside M25 '!$K$34+'Postcodes tariff'!L1552)</f>
        <v>347.73556040341884</v>
      </c>
      <c r="P1552" s="252">
        <f>SUM(H1552*'Outside M25 '!$L$30+'Outside M25 '!$L$34+'Postcodes tariff'!L1552)</f>
        <v>384.14473155452998</v>
      </c>
      <c r="Q1552" s="253">
        <f>SUM(H1552*'Outside M25 '!$M$30+'Outside M25 '!$M$34+'Postcodes tariff'!L1552)</f>
        <v>417.28933272564109</v>
      </c>
      <c r="R1552" s="330"/>
      <c r="S1552" s="330"/>
    </row>
    <row r="1553" spans="1:19" s="263" customFormat="1" x14ac:dyDescent="0.25">
      <c r="A1553" s="254" t="s">
        <v>3054</v>
      </c>
      <c r="B1553" s="255"/>
      <c r="C1553" s="256" t="s">
        <v>1345</v>
      </c>
      <c r="D1553" s="257">
        <v>52.140999999999998</v>
      </c>
      <c r="E1553" s="257">
        <v>-3.3929999999999998</v>
      </c>
      <c r="F1553" s="459">
        <v>1</v>
      </c>
      <c r="G1553" s="459">
        <v>1</v>
      </c>
      <c r="H1553" s="258">
        <v>172.2</v>
      </c>
      <c r="I1553" s="259">
        <f>SUM(H1553/'Search &amp; Variables'!$E$30)</f>
        <v>3.8266666666666662</v>
      </c>
      <c r="J1553" s="259">
        <f t="shared" si="415"/>
        <v>7.6533333333333324</v>
      </c>
      <c r="K1553" s="259">
        <f t="shared" si="416"/>
        <v>0.85037037037037022</v>
      </c>
      <c r="L1553" s="226">
        <f t="shared" si="417"/>
        <v>0</v>
      </c>
      <c r="M1553" s="257"/>
      <c r="N1553" s="226">
        <f>SUM(H1553*'Outside M25 '!$J$30+'Outside M25 '!$J$34+'Postcodes tariff'!L1553)</f>
        <v>299.89061896709399</v>
      </c>
      <c r="O1553" s="226">
        <f>SUM(H1553*'Outside M25 '!$K$30+'Outside M25 '!$K$34+'Postcodes tariff'!L1553)</f>
        <v>331.02173671339028</v>
      </c>
      <c r="P1553" s="226">
        <f>SUM(H1553*'Outside M25 '!$L$30+'Outside M25 '!$L$34+'Postcodes tariff'!L1553)</f>
        <v>365.64528572524216</v>
      </c>
      <c r="Q1553" s="261">
        <f>SUM(H1553*'Outside M25 '!$M$30+'Outside M25 '!$M$34+'Postcodes tariff'!L1553)</f>
        <v>397.12028331709399</v>
      </c>
      <c r="R1553" s="336"/>
      <c r="S1553" s="336"/>
    </row>
    <row r="1554" spans="1:19" s="263" customFormat="1" x14ac:dyDescent="0.25">
      <c r="A1554" s="254" t="s">
        <v>3054</v>
      </c>
      <c r="B1554" s="255"/>
      <c r="C1554" s="256" t="s">
        <v>1346</v>
      </c>
      <c r="D1554" s="257">
        <v>51.96</v>
      </c>
      <c r="E1554" s="257">
        <v>-3.371</v>
      </c>
      <c r="F1554" s="459">
        <v>1</v>
      </c>
      <c r="G1554" s="459">
        <v>1</v>
      </c>
      <c r="H1554" s="258">
        <v>162</v>
      </c>
      <c r="I1554" s="259">
        <f>SUM(H1554/'Search &amp; Variables'!$E$30)</f>
        <v>3.6</v>
      </c>
      <c r="J1554" s="259">
        <f t="shared" ref="J1554:J1559" si="418">SUM(I1554*2)</f>
        <v>7.2</v>
      </c>
      <c r="K1554" s="259">
        <f t="shared" ref="K1554:K1559" si="419">SUM(J1554/9)</f>
        <v>0.8</v>
      </c>
      <c r="L1554" s="226">
        <f t="shared" ref="L1554:L1559" si="420">IF(J1554 &gt; 14,120,0)</f>
        <v>0</v>
      </c>
      <c r="M1554" s="257"/>
      <c r="N1554" s="226">
        <f>SUM(H1554*'Outside M25 '!$J$30+'Outside M25 '!$J$34+'Postcodes tariff'!L1554)</f>
        <v>283.86728107051283</v>
      </c>
      <c r="O1554" s="226">
        <f>SUM(H1554*'Outside M25 '!$K$30+'Outside M25 '!$K$34+'Postcodes tariff'!L1554)</f>
        <v>313.26329904273507</v>
      </c>
      <c r="P1554" s="226">
        <f>SUM(H1554*'Outside M25 '!$L$30+'Outside M25 '!$L$34+'Postcodes tariff'!L1554)</f>
        <v>345.98962453162397</v>
      </c>
      <c r="Q1554" s="261">
        <f>SUM(H1554*'Outside M25 '!$M$30+'Outside M25 '!$M$34+'Postcodes tariff'!L1554)</f>
        <v>375.69066832051283</v>
      </c>
      <c r="R1554" s="336"/>
      <c r="S1554" s="336"/>
    </row>
    <row r="1555" spans="1:19" s="263" customFormat="1" x14ac:dyDescent="0.25">
      <c r="A1555" s="254" t="s">
        <v>3054</v>
      </c>
      <c r="B1555" s="255"/>
      <c r="C1555" s="256" t="s">
        <v>1347</v>
      </c>
      <c r="D1555" s="257">
        <v>52.118000000000002</v>
      </c>
      <c r="E1555" s="257">
        <v>-3.5550000000000002</v>
      </c>
      <c r="F1555" s="459">
        <v>1</v>
      </c>
      <c r="G1555" s="459">
        <v>1</v>
      </c>
      <c r="H1555" s="258">
        <v>183.2</v>
      </c>
      <c r="I1555" s="259">
        <f>SUM(H1555/'Search &amp; Variables'!$E$30)</f>
        <v>4.0711111111111107</v>
      </c>
      <c r="J1555" s="259">
        <f t="shared" si="418"/>
        <v>8.1422222222222214</v>
      </c>
      <c r="K1555" s="259">
        <f t="shared" si="419"/>
        <v>0.90469135802469125</v>
      </c>
      <c r="L1555" s="226">
        <f t="shared" si="420"/>
        <v>0</v>
      </c>
      <c r="M1555" s="257"/>
      <c r="N1555" s="226">
        <f>SUM(H1555*'Outside M25 '!$J$30+'Outside M25 '!$J$34+'Postcodes tariff'!L1555)</f>
        <v>317.17068924772076</v>
      </c>
      <c r="O1555" s="226">
        <f>SUM(H1555*'Outside M25 '!$K$30+'Outside M25 '!$K$34+'Postcodes tariff'!L1555)</f>
        <v>350.17299302488129</v>
      </c>
      <c r="P1555" s="226">
        <f>SUM(H1555*'Outside M25 '!$L$30+'Outside M25 '!$L$34+'Postcodes tariff'!L1555)</f>
        <v>386.84256740463439</v>
      </c>
      <c r="Q1555" s="261">
        <f>SUM(H1555*'Outside M25 '!$M$30+'Outside M25 '!$M$34+'Postcodes tariff'!L1555)</f>
        <v>420.23065243105412</v>
      </c>
      <c r="R1555" s="336"/>
      <c r="S1555" s="336"/>
    </row>
    <row r="1556" spans="1:19" s="263" customFormat="1" x14ac:dyDescent="0.25">
      <c r="A1556" s="254" t="s">
        <v>3054</v>
      </c>
      <c r="B1556" s="255"/>
      <c r="C1556" s="256" t="s">
        <v>1348</v>
      </c>
      <c r="D1556" s="257">
        <v>52.127000000000002</v>
      </c>
      <c r="E1556" s="257">
        <v>-3.6160000000000001</v>
      </c>
      <c r="F1556" s="459">
        <v>1</v>
      </c>
      <c r="G1556" s="459">
        <v>1</v>
      </c>
      <c r="H1556" s="258">
        <v>187.7</v>
      </c>
      <c r="I1556" s="259">
        <f>SUM(H1556/'Search &amp; Variables'!$E$30)</f>
        <v>4.1711111111111112</v>
      </c>
      <c r="J1556" s="259">
        <f t="shared" si="418"/>
        <v>8.3422222222222224</v>
      </c>
      <c r="K1556" s="259">
        <f t="shared" si="419"/>
        <v>0.92691358024691362</v>
      </c>
      <c r="L1556" s="226">
        <f t="shared" si="420"/>
        <v>0</v>
      </c>
      <c r="M1556" s="257"/>
      <c r="N1556" s="226">
        <f>SUM(H1556*'Outside M25 '!$J$30+'Outside M25 '!$J$34+'Postcodes tariff'!L1556)</f>
        <v>324.23980890797714</v>
      </c>
      <c r="O1556" s="226">
        <f>SUM(H1556*'Outside M25 '!$K$30+'Outside M25 '!$K$34+'Postcodes tariff'!L1556)</f>
        <v>358.00759787958214</v>
      </c>
      <c r="P1556" s="226">
        <f>SUM(H1556*'Outside M25 '!$L$30+'Outside M25 '!$L$34+'Postcodes tariff'!L1556)</f>
        <v>395.51418263711298</v>
      </c>
      <c r="Q1556" s="261">
        <f>SUM(H1556*'Outside M25 '!$M$30+'Outside M25 '!$M$34+'Postcodes tariff'!L1556)</f>
        <v>429.68489434131055</v>
      </c>
      <c r="R1556" s="336"/>
      <c r="S1556" s="336"/>
    </row>
    <row r="1557" spans="1:19" s="263" customFormat="1" x14ac:dyDescent="0.25">
      <c r="A1557" s="254" t="s">
        <v>3054</v>
      </c>
      <c r="B1557" s="255"/>
      <c r="C1557" s="256" t="s">
        <v>1349</v>
      </c>
      <c r="D1557" s="257">
        <v>52.308999999999997</v>
      </c>
      <c r="E1557" s="257">
        <v>-3.508</v>
      </c>
      <c r="F1557" s="459">
        <v>1</v>
      </c>
      <c r="G1557" s="459">
        <v>1</v>
      </c>
      <c r="H1557" s="258">
        <v>190</v>
      </c>
      <c r="I1557" s="259">
        <f>SUM(H1557/'Search &amp; Variables'!$E$30)</f>
        <v>4.2222222222222223</v>
      </c>
      <c r="J1557" s="259">
        <f t="shared" si="418"/>
        <v>8.4444444444444446</v>
      </c>
      <c r="K1557" s="259">
        <f t="shared" si="419"/>
        <v>0.93827160493827166</v>
      </c>
      <c r="L1557" s="226">
        <f t="shared" si="420"/>
        <v>0</v>
      </c>
      <c r="M1557" s="257"/>
      <c r="N1557" s="226">
        <f>SUM(H1557*'Outside M25 '!$J$30+'Outside M25 '!$J$34+'Postcodes tariff'!L1557)</f>
        <v>327.85291451210821</v>
      </c>
      <c r="O1557" s="226">
        <f>SUM(H1557*'Outside M25 '!$K$30+'Outside M25 '!$K$34+'Postcodes tariff'!L1557)</f>
        <v>362.01195147198484</v>
      </c>
      <c r="P1557" s="226">
        <f>SUM(H1557*'Outside M25 '!$L$30+'Outside M25 '!$L$34+'Postcodes tariff'!L1557)</f>
        <v>399.94634153371322</v>
      </c>
      <c r="Q1557" s="261">
        <f>SUM(H1557*'Outside M25 '!$M$30+'Outside M25 '!$M$34+'Postcodes tariff'!L1557)</f>
        <v>434.51706242877498</v>
      </c>
      <c r="R1557" s="336"/>
      <c r="S1557" s="336"/>
    </row>
    <row r="1558" spans="1:19" s="263" customFormat="1" x14ac:dyDescent="0.25">
      <c r="A1558" s="254" t="s">
        <v>3058</v>
      </c>
      <c r="B1558" s="255"/>
      <c r="C1558" s="256" t="s">
        <v>1350</v>
      </c>
      <c r="D1558" s="257">
        <v>52.351999999999997</v>
      </c>
      <c r="E1558" s="257">
        <v>-3.085</v>
      </c>
      <c r="F1558" s="459">
        <v>1</v>
      </c>
      <c r="G1558" s="459">
        <v>1</v>
      </c>
      <c r="H1558" s="258">
        <v>172.9</v>
      </c>
      <c r="I1558" s="259">
        <f>SUM(H1558/'Search &amp; Variables'!$E$30)</f>
        <v>3.8422222222222224</v>
      </c>
      <c r="J1558" s="259">
        <f t="shared" si="418"/>
        <v>7.6844444444444449</v>
      </c>
      <c r="K1558" s="259">
        <f t="shared" si="419"/>
        <v>0.85382716049382723</v>
      </c>
      <c r="L1558" s="226">
        <f t="shared" si="420"/>
        <v>0</v>
      </c>
      <c r="M1558" s="257"/>
      <c r="N1558" s="226">
        <f>SUM(H1558*'Outside M25 '!$J$30+'Outside M25 '!$J$34+'Postcodes tariff'!L1558)</f>
        <v>300.99025980313388</v>
      </c>
      <c r="O1558" s="226">
        <f>SUM(H1558*'Outside M25 '!$K$30+'Outside M25 '!$K$34+'Postcodes tariff'!L1558)</f>
        <v>332.24045302412156</v>
      </c>
      <c r="P1558" s="226">
        <f>SUM(H1558*'Outside M25 '!$L$30+'Outside M25 '!$L$34+'Postcodes tariff'!L1558)</f>
        <v>366.99420365029442</v>
      </c>
      <c r="Q1558" s="261">
        <f>SUM(H1558*'Outside M25 '!$M$30+'Outside M25 '!$M$34+'Postcodes tariff'!L1558)</f>
        <v>398.5909431698006</v>
      </c>
      <c r="R1558" s="336"/>
      <c r="S1558" s="336"/>
    </row>
    <row r="1559" spans="1:19" s="263" customFormat="1" x14ac:dyDescent="0.25">
      <c r="A1559" s="254" t="s">
        <v>3058</v>
      </c>
      <c r="B1559" s="255"/>
      <c r="C1559" s="256" t="s">
        <v>1351</v>
      </c>
      <c r="D1559" s="256">
        <v>52.268000000000001</v>
      </c>
      <c r="E1559" s="256">
        <v>-3.0430000000000001</v>
      </c>
      <c r="F1559" s="460">
        <v>1</v>
      </c>
      <c r="G1559" s="460">
        <v>1</v>
      </c>
      <c r="H1559" s="264">
        <v>170.5</v>
      </c>
      <c r="I1559" s="265">
        <f>SUM(H1559/'Search &amp; Variables'!$E$30)</f>
        <v>3.7888888888888888</v>
      </c>
      <c r="J1559" s="265">
        <f t="shared" si="418"/>
        <v>7.5777777777777775</v>
      </c>
      <c r="K1559" s="265">
        <f t="shared" si="419"/>
        <v>0.84197530864197523</v>
      </c>
      <c r="L1559" s="266">
        <f t="shared" si="420"/>
        <v>0</v>
      </c>
      <c r="M1559" s="256"/>
      <c r="N1559" s="266">
        <f>SUM(H1559*'Outside M25 '!$J$30+'Outside M25 '!$J$34+'Postcodes tariff'!L1559)</f>
        <v>297.22006265099714</v>
      </c>
      <c r="O1559" s="266">
        <f>SUM(H1559*'Outside M25 '!$K$30+'Outside M25 '!$K$34+'Postcodes tariff'!L1559)</f>
        <v>328.06199710161445</v>
      </c>
      <c r="P1559" s="266">
        <f>SUM(H1559*'Outside M25 '!$L$30+'Outside M25 '!$L$34+'Postcodes tariff'!L1559)</f>
        <v>362.36934219297245</v>
      </c>
      <c r="Q1559" s="268">
        <f>SUM(H1559*'Outside M25 '!$M$30+'Outside M25 '!$M$34+'Postcodes tariff'!L1559)</f>
        <v>393.54868081766386</v>
      </c>
      <c r="R1559" s="336"/>
      <c r="S1559" s="336"/>
    </row>
    <row r="1560" spans="1:19" s="263" customFormat="1" x14ac:dyDescent="0.25">
      <c r="A1560" s="254"/>
      <c r="B1560" s="255"/>
      <c r="C1560" s="256"/>
      <c r="D1560" s="256"/>
      <c r="E1560" s="256"/>
      <c r="F1560" s="460"/>
      <c r="G1560" s="460"/>
      <c r="H1560" s="264"/>
      <c r="I1560" s="265"/>
      <c r="J1560" s="265"/>
      <c r="K1560" s="265"/>
      <c r="L1560" s="266"/>
      <c r="M1560" s="256"/>
      <c r="N1560" s="266"/>
      <c r="O1560" s="266"/>
      <c r="P1560" s="266"/>
      <c r="Q1560" s="268"/>
      <c r="R1560" s="336"/>
      <c r="S1560" s="336"/>
    </row>
    <row r="1561" spans="1:19" s="243" customFormat="1" ht="16.5" thickBot="1" x14ac:dyDescent="0.3">
      <c r="A1561" s="269" t="s">
        <v>3056</v>
      </c>
      <c r="B1561" s="270"/>
      <c r="C1561" s="270"/>
      <c r="D1561" s="270"/>
      <c r="E1561" s="270"/>
      <c r="F1561" s="461"/>
      <c r="G1561" s="461"/>
      <c r="H1561" s="271">
        <f>AVERAGE(H1552:H1560)</f>
        <v>177.53750000000002</v>
      </c>
      <c r="I1561" s="271">
        <f>AVERAGE(I1552:I1560)</f>
        <v>3.9452777777777772</v>
      </c>
      <c r="J1561" s="271">
        <f>AVERAGE(J1552:J1560)</f>
        <v>7.8905555555555544</v>
      </c>
      <c r="K1561" s="271">
        <f>AVERAGE(K1552:K1560)</f>
        <v>0.87672839506172839</v>
      </c>
      <c r="L1561" s="272"/>
      <c r="M1561" s="270"/>
      <c r="N1561" s="274">
        <f>AVERAGE(N1552:N1559)</f>
        <v>308.27538034189814</v>
      </c>
      <c r="O1561" s="274">
        <f>AVERAGE(O1552:O1559)</f>
        <v>340.31444858271607</v>
      </c>
      <c r="P1561" s="274">
        <f>AVERAGE(P1552:P1559)</f>
        <v>375.93078490376547</v>
      </c>
      <c r="Q1561" s="275">
        <f>AVERAGE(Q1552:Q1559)</f>
        <v>408.33406469398147</v>
      </c>
      <c r="R1561" s="330"/>
      <c r="S1561" s="330"/>
    </row>
    <row r="1562" spans="1:19" s="263" customFormat="1" ht="16.5" thickBot="1" x14ac:dyDescent="0.3">
      <c r="F1562" s="462"/>
      <c r="G1562" s="462"/>
      <c r="H1562" s="276"/>
      <c r="I1562" s="277"/>
      <c r="J1562" s="277"/>
      <c r="K1562" s="277"/>
      <c r="L1562" s="262"/>
      <c r="N1562" s="225"/>
      <c r="O1562" s="225"/>
      <c r="P1562" s="225"/>
      <c r="Q1562" s="225"/>
      <c r="R1562" s="336"/>
      <c r="S1562" s="336"/>
    </row>
    <row r="1563" spans="1:19" s="243" customFormat="1" x14ac:dyDescent="0.25">
      <c r="A1563" s="246" t="s">
        <v>3057</v>
      </c>
      <c r="B1563" s="247"/>
      <c r="C1563" s="247" t="s">
        <v>1352</v>
      </c>
      <c r="D1563" s="247">
        <v>52.632649999999998</v>
      </c>
      <c r="E1563" s="247">
        <v>-1.1287149999999999</v>
      </c>
      <c r="F1563" s="458">
        <v>1</v>
      </c>
      <c r="G1563" s="458">
        <v>1</v>
      </c>
      <c r="H1563" s="248">
        <v>104.9</v>
      </c>
      <c r="I1563" s="249">
        <f>SUM(H1563/'Search &amp; Variables'!$E$30)</f>
        <v>2.3311111111111114</v>
      </c>
      <c r="J1563" s="249">
        <f t="shared" ref="J1563:J1564" si="421">SUM(I1563*2)</f>
        <v>4.6622222222222227</v>
      </c>
      <c r="K1563" s="249">
        <f t="shared" ref="K1563:K1564" si="422">SUM(J1563/9)</f>
        <v>0.51802469135802476</v>
      </c>
      <c r="L1563" s="252">
        <f t="shared" ref="L1563:L1564" si="423">IF(J1563 &gt; 14,120,0)</f>
        <v>0</v>
      </c>
      <c r="M1563" s="247"/>
      <c r="N1563" s="252">
        <f>SUM(H1563*'Outside M25 '!$J$30+'Outside M25 '!$J$34+'Postcodes tariff'!L1563)</f>
        <v>194.16800715925928</v>
      </c>
      <c r="O1563" s="252">
        <f>SUM(H1563*'Outside M25 '!$K$30+'Outside M25 '!$K$34+'Postcodes tariff'!L1563)</f>
        <v>213.85086855308643</v>
      </c>
      <c r="P1563" s="252">
        <f>SUM(H1563*'Outside M25 '!$L$30+'Outside M25 '!$L$34+'Postcodes tariff'!L1563)</f>
        <v>235.95646235950622</v>
      </c>
      <c r="Q1563" s="253">
        <f>SUM(H1563*'Outside M25 '!$M$30+'Outside M25 '!$M$34+'Postcodes tariff'!L1563)</f>
        <v>255.72684319259264</v>
      </c>
      <c r="R1563" s="330"/>
      <c r="S1563" s="330"/>
    </row>
    <row r="1564" spans="1:19" s="263" customFormat="1" x14ac:dyDescent="0.25">
      <c r="A1564" s="254" t="s">
        <v>3057</v>
      </c>
      <c r="B1564" s="255"/>
      <c r="C1564" s="256" t="s">
        <v>1353</v>
      </c>
      <c r="D1564" s="257">
        <v>52.518597999999997</v>
      </c>
      <c r="E1564" s="257">
        <v>-1.349618</v>
      </c>
      <c r="F1564" s="459">
        <v>1</v>
      </c>
      <c r="G1564" s="459">
        <v>1</v>
      </c>
      <c r="H1564" s="258">
        <v>97.7</v>
      </c>
      <c r="I1564" s="259">
        <f>SUM(H1564/'Search &amp; Variables'!$E$30)</f>
        <v>2.1711111111111112</v>
      </c>
      <c r="J1564" s="259">
        <f t="shared" si="421"/>
        <v>4.3422222222222224</v>
      </c>
      <c r="K1564" s="259">
        <f t="shared" si="422"/>
        <v>0.48246913580246914</v>
      </c>
      <c r="L1564" s="226">
        <f t="shared" si="423"/>
        <v>0</v>
      </c>
      <c r="M1564" s="257"/>
      <c r="N1564" s="226">
        <f>SUM(H1564*'Outside M25 '!$J$30+'Outside M25 '!$J$34+'Postcodes tariff'!L1564)</f>
        <v>182.85741570284901</v>
      </c>
      <c r="O1564" s="226">
        <f>SUM(H1564*'Outside M25 '!$K$30+'Outside M25 '!$K$34+'Postcodes tariff'!L1564)</f>
        <v>201.31550078556504</v>
      </c>
      <c r="P1564" s="226">
        <f>SUM(H1564*'Outside M25 '!$L$30+'Outside M25 '!$L$34+'Postcodes tariff'!L1564)</f>
        <v>222.08187798754039</v>
      </c>
      <c r="Q1564" s="261">
        <f>SUM(H1564*'Outside M25 '!$M$30+'Outside M25 '!$M$34+'Postcodes tariff'!L1564)</f>
        <v>240.60005613618239</v>
      </c>
      <c r="R1564" s="336"/>
      <c r="S1564" s="336"/>
    </row>
    <row r="1565" spans="1:19" s="263" customFormat="1" x14ac:dyDescent="0.25">
      <c r="A1565" s="254" t="s">
        <v>3057</v>
      </c>
      <c r="B1565" s="255"/>
      <c r="C1565" s="256" t="s">
        <v>1354</v>
      </c>
      <c r="D1565" s="257">
        <v>52.766196999999998</v>
      </c>
      <c r="E1565" s="257">
        <v>-1.226553</v>
      </c>
      <c r="F1565" s="459">
        <v>1</v>
      </c>
      <c r="G1565" s="459">
        <v>1</v>
      </c>
      <c r="H1565" s="258">
        <v>114.7</v>
      </c>
      <c r="I1565" s="259">
        <f>SUM(H1565/'Search &amp; Variables'!$E$30)</f>
        <v>2.548888888888889</v>
      </c>
      <c r="J1565" s="259">
        <f t="shared" ref="J1565:J1582" si="424">SUM(I1565*2)</f>
        <v>5.097777777777778</v>
      </c>
      <c r="K1565" s="259">
        <f t="shared" ref="K1565:K1582" si="425">SUM(J1565/9)</f>
        <v>0.56641975308641979</v>
      </c>
      <c r="L1565" s="226">
        <f t="shared" ref="L1565:L1582" si="426">IF(J1565 &gt; 14,120,0)</f>
        <v>0</v>
      </c>
      <c r="M1565" s="257"/>
      <c r="N1565" s="226">
        <f>SUM(H1565*'Outside M25 '!$J$30+'Outside M25 '!$J$34+'Postcodes tariff'!L1565)</f>
        <v>209.56297886381768</v>
      </c>
      <c r="O1565" s="226">
        <f>SUM(H1565*'Outside M25 '!$K$30+'Outside M25 '!$K$34+'Postcodes tariff'!L1565)</f>
        <v>230.91289690332383</v>
      </c>
      <c r="P1565" s="226">
        <f>SUM(H1565*'Outside M25 '!$L$30+'Outside M25 '!$L$34+'Postcodes tariff'!L1565)</f>
        <v>254.84131331023747</v>
      </c>
      <c r="Q1565" s="261">
        <f>SUM(H1565*'Outside M25 '!$M$30+'Outside M25 '!$M$34+'Postcodes tariff'!L1565)</f>
        <v>276.31608113048435</v>
      </c>
      <c r="R1565" s="336"/>
      <c r="S1565" s="336"/>
    </row>
    <row r="1566" spans="1:19" s="263" customFormat="1" x14ac:dyDescent="0.25">
      <c r="A1566" s="254" t="s">
        <v>3057</v>
      </c>
      <c r="B1566" s="255"/>
      <c r="C1566" s="256" t="s">
        <v>1355</v>
      </c>
      <c r="D1566" s="257">
        <v>52.782215000000001</v>
      </c>
      <c r="E1566" s="257">
        <v>-1.2180059999999999</v>
      </c>
      <c r="F1566" s="459">
        <v>1</v>
      </c>
      <c r="G1566" s="459">
        <v>1</v>
      </c>
      <c r="H1566" s="258">
        <v>119</v>
      </c>
      <c r="I1566" s="259">
        <f>SUM(H1566/'Search &amp; Variables'!$E$30)</f>
        <v>2.6444444444444444</v>
      </c>
      <c r="J1566" s="259">
        <f t="shared" si="424"/>
        <v>5.2888888888888888</v>
      </c>
      <c r="K1566" s="259">
        <f t="shared" si="425"/>
        <v>0.58765432098765435</v>
      </c>
      <c r="L1566" s="226">
        <f t="shared" si="426"/>
        <v>0</v>
      </c>
      <c r="M1566" s="257"/>
      <c r="N1566" s="226">
        <f>SUM(H1566*'Outside M25 '!$J$30+'Outside M25 '!$J$34+'Postcodes tariff'!L1566)</f>
        <v>216.31791542806269</v>
      </c>
      <c r="O1566" s="226">
        <f>SUM(H1566*'Outside M25 '!$K$30+'Outside M25 '!$K$34+'Postcodes tariff'!L1566)</f>
        <v>238.39929709781575</v>
      </c>
      <c r="P1566" s="226">
        <f>SUM(H1566*'Outside M25 '!$L$30+'Outside M25 '!$L$34+'Postcodes tariff'!L1566)</f>
        <v>263.1275234212726</v>
      </c>
      <c r="Q1566" s="261">
        <f>SUM(H1566*'Outside M25 '!$M$30+'Outside M25 '!$M$34+'Postcodes tariff'!L1566)</f>
        <v>285.35013451139605</v>
      </c>
      <c r="R1566" s="336"/>
      <c r="S1566" s="336"/>
    </row>
    <row r="1567" spans="1:19" s="263" customFormat="1" x14ac:dyDescent="0.25">
      <c r="A1567" s="254" t="s">
        <v>3057</v>
      </c>
      <c r="B1567" s="255"/>
      <c r="C1567" s="256" t="s">
        <v>1356</v>
      </c>
      <c r="D1567" s="257">
        <v>52.763672</v>
      </c>
      <c r="E1567" s="257">
        <v>-0.89050099999999999</v>
      </c>
      <c r="F1567" s="459">
        <v>1</v>
      </c>
      <c r="G1567" s="459">
        <v>1</v>
      </c>
      <c r="H1567" s="258">
        <v>121</v>
      </c>
      <c r="I1567" s="259">
        <f>SUM(H1567/'Search &amp; Variables'!$E$30)</f>
        <v>2.6888888888888891</v>
      </c>
      <c r="J1567" s="259">
        <f t="shared" si="424"/>
        <v>5.3777777777777782</v>
      </c>
      <c r="K1567" s="259">
        <f t="shared" si="425"/>
        <v>0.59753086419753088</v>
      </c>
      <c r="L1567" s="226">
        <f t="shared" si="426"/>
        <v>0</v>
      </c>
      <c r="M1567" s="257"/>
      <c r="N1567" s="226">
        <f>SUM(H1567*'Outside M25 '!$J$30+'Outside M25 '!$J$34+'Postcodes tariff'!L1567)</f>
        <v>219.45974638817663</v>
      </c>
      <c r="O1567" s="226">
        <f>SUM(H1567*'Outside M25 '!$K$30+'Outside M25 '!$K$34+'Postcodes tariff'!L1567)</f>
        <v>241.88134369990502</v>
      </c>
      <c r="P1567" s="226">
        <f>SUM(H1567*'Outside M25 '!$L$30+'Outside M25 '!$L$34+'Postcodes tariff'!L1567)</f>
        <v>266.98157463570755</v>
      </c>
      <c r="Q1567" s="261">
        <f>SUM(H1567*'Outside M25 '!$M$30+'Outside M25 '!$M$34+'Postcodes tariff'!L1567)</f>
        <v>289.55201980484333</v>
      </c>
      <c r="R1567" s="336"/>
      <c r="S1567" s="336"/>
    </row>
    <row r="1568" spans="1:19" s="263" customFormat="1" x14ac:dyDescent="0.25">
      <c r="A1568" s="254" t="s">
        <v>3057</v>
      </c>
      <c r="B1568" s="255"/>
      <c r="C1568" s="256" t="s">
        <v>1357</v>
      </c>
      <c r="D1568" s="257">
        <v>52.785179999999997</v>
      </c>
      <c r="E1568" s="257">
        <v>-0.87319100000000005</v>
      </c>
      <c r="F1568" s="459">
        <v>1</v>
      </c>
      <c r="G1568" s="459">
        <v>1</v>
      </c>
      <c r="H1568" s="258">
        <v>125</v>
      </c>
      <c r="I1568" s="259">
        <f>SUM(H1568/'Search &amp; Variables'!$E$30)</f>
        <v>2.7777777777777777</v>
      </c>
      <c r="J1568" s="259">
        <f t="shared" si="424"/>
        <v>5.5555555555555554</v>
      </c>
      <c r="K1568" s="259">
        <f t="shared" si="425"/>
        <v>0.61728395061728392</v>
      </c>
      <c r="L1568" s="226">
        <f t="shared" si="426"/>
        <v>0</v>
      </c>
      <c r="M1568" s="257"/>
      <c r="N1568" s="226">
        <f>SUM(H1568*'Outside M25 '!$J$30+'Outside M25 '!$J$34+'Postcodes tariff'!L1568)</f>
        <v>225.74340830840455</v>
      </c>
      <c r="O1568" s="226">
        <f>SUM(H1568*'Outside M25 '!$K$30+'Outside M25 '!$K$34+'Postcodes tariff'!L1568)</f>
        <v>248.84543690408356</v>
      </c>
      <c r="P1568" s="226">
        <f>SUM(H1568*'Outside M25 '!$L$30+'Outside M25 '!$L$34+'Postcodes tariff'!L1568)</f>
        <v>274.68967706457744</v>
      </c>
      <c r="Q1568" s="261">
        <f>SUM(H1568*'Outside M25 '!$M$30+'Outside M25 '!$M$34+'Postcodes tariff'!L1568)</f>
        <v>297.95579039173793</v>
      </c>
      <c r="R1568" s="336"/>
      <c r="S1568" s="336"/>
    </row>
    <row r="1569" spans="1:19" s="263" customFormat="1" x14ac:dyDescent="0.25">
      <c r="A1569" s="254" t="s">
        <v>3057</v>
      </c>
      <c r="B1569" s="255"/>
      <c r="C1569" s="256" t="s">
        <v>1358</v>
      </c>
      <c r="D1569" s="257">
        <v>52.642074999999998</v>
      </c>
      <c r="E1569" s="257">
        <v>-0.71406700000000001</v>
      </c>
      <c r="F1569" s="459">
        <v>1</v>
      </c>
      <c r="G1569" s="459">
        <v>1</v>
      </c>
      <c r="H1569" s="258">
        <v>111</v>
      </c>
      <c r="I1569" s="259">
        <f>SUM(H1569/'Search &amp; Variables'!$E$30)</f>
        <v>2.4666666666666668</v>
      </c>
      <c r="J1569" s="259">
        <f t="shared" si="424"/>
        <v>4.9333333333333336</v>
      </c>
      <c r="K1569" s="259">
        <f t="shared" si="425"/>
        <v>0.54814814814814816</v>
      </c>
      <c r="L1569" s="226">
        <f t="shared" si="426"/>
        <v>0</v>
      </c>
      <c r="M1569" s="257"/>
      <c r="N1569" s="226">
        <f>SUM(H1569*'Outside M25 '!$J$30+'Outside M25 '!$J$34+'Postcodes tariff'!L1569)</f>
        <v>203.75059158760683</v>
      </c>
      <c r="O1569" s="226">
        <f>SUM(H1569*'Outside M25 '!$K$30+'Outside M25 '!$K$34+'Postcodes tariff'!L1569)</f>
        <v>224.47111068945867</v>
      </c>
      <c r="P1569" s="226">
        <f>SUM(H1569*'Outside M25 '!$L$30+'Outside M25 '!$L$34+'Postcodes tariff'!L1569)</f>
        <v>247.71131856353279</v>
      </c>
      <c r="Q1569" s="261">
        <f>SUM(H1569*'Outside M25 '!$M$30+'Outside M25 '!$M$34+'Postcodes tariff'!L1569)</f>
        <v>268.54259333760689</v>
      </c>
      <c r="R1569" s="336"/>
      <c r="S1569" s="336"/>
    </row>
    <row r="1570" spans="1:19" s="263" customFormat="1" x14ac:dyDescent="0.25">
      <c r="A1570" s="254" t="s">
        <v>3057</v>
      </c>
      <c r="B1570" s="255"/>
      <c r="C1570" s="256" t="s">
        <v>1359</v>
      </c>
      <c r="D1570" s="257">
        <v>52.493364</v>
      </c>
      <c r="E1570" s="257">
        <v>-0.863487</v>
      </c>
      <c r="F1570" s="459">
        <v>1</v>
      </c>
      <c r="G1570" s="459">
        <v>1</v>
      </c>
      <c r="H1570" s="258">
        <v>93.9</v>
      </c>
      <c r="I1570" s="259">
        <f>SUM(H1570/'Search &amp; Variables'!$E$30)</f>
        <v>2.0866666666666669</v>
      </c>
      <c r="J1570" s="259">
        <f t="shared" si="424"/>
        <v>4.1733333333333338</v>
      </c>
      <c r="K1570" s="259">
        <f t="shared" si="425"/>
        <v>0.46370370370370373</v>
      </c>
      <c r="L1570" s="226">
        <f t="shared" si="426"/>
        <v>0</v>
      </c>
      <c r="M1570" s="257"/>
      <c r="N1570" s="226">
        <f>SUM(H1570*'Outside M25 '!$J$30+'Outside M25 '!$J$34+'Postcodes tariff'!L1570)</f>
        <v>176.8879368786325</v>
      </c>
      <c r="O1570" s="226">
        <f>SUM(H1570*'Outside M25 '!$K$30+'Outside M25 '!$K$34+'Postcodes tariff'!L1570)</f>
        <v>194.69961224159545</v>
      </c>
      <c r="P1570" s="226">
        <f>SUM(H1570*'Outside M25 '!$L$30+'Outside M25 '!$L$34+'Postcodes tariff'!L1570)</f>
        <v>214.75918068011401</v>
      </c>
      <c r="Q1570" s="261">
        <f>SUM(H1570*'Outside M25 '!$M$30+'Outside M25 '!$M$34+'Postcodes tariff'!L1570)</f>
        <v>232.61647407863251</v>
      </c>
      <c r="R1570" s="336"/>
      <c r="S1570" s="336"/>
    </row>
    <row r="1571" spans="1:19" s="263" customFormat="1" x14ac:dyDescent="0.25">
      <c r="A1571" s="254" t="s">
        <v>3057</v>
      </c>
      <c r="B1571" s="255" t="s">
        <v>3580</v>
      </c>
      <c r="C1571" s="256" t="s">
        <v>1360</v>
      </c>
      <c r="D1571" s="257">
        <v>52.461782999999997</v>
      </c>
      <c r="E1571" s="257">
        <v>-1.154466</v>
      </c>
      <c r="F1571" s="459">
        <v>1</v>
      </c>
      <c r="G1571" s="459">
        <v>1</v>
      </c>
      <c r="H1571" s="258">
        <v>91.6</v>
      </c>
      <c r="I1571" s="259">
        <f>SUM(H1571/'Search &amp; Variables'!$E$30)</f>
        <v>2.0355555555555553</v>
      </c>
      <c r="J1571" s="259">
        <f t="shared" si="424"/>
        <v>4.0711111111111107</v>
      </c>
      <c r="K1571" s="259">
        <f t="shared" si="425"/>
        <v>0.45234567901234563</v>
      </c>
      <c r="L1571" s="226">
        <f t="shared" si="426"/>
        <v>0</v>
      </c>
      <c r="M1571" s="257"/>
      <c r="N1571" s="226">
        <f>SUM(H1571*'Outside M25 '!$J$30+'Outside M25 '!$J$34+'Postcodes tariff'!L1571)</f>
        <v>173.27483127450142</v>
      </c>
      <c r="O1571" s="226">
        <f>SUM(H1571*'Outside M25 '!$K$30+'Outside M25 '!$K$34+'Postcodes tariff'!L1571)</f>
        <v>190.69525864919277</v>
      </c>
      <c r="P1571" s="226">
        <f>SUM(H1571*'Outside M25 '!$L$30+'Outside M25 '!$L$34+'Postcodes tariff'!L1571)</f>
        <v>210.3270217835138</v>
      </c>
      <c r="Q1571" s="261">
        <f>SUM(H1571*'Outside M25 '!$M$30+'Outside M25 '!$M$34+'Postcodes tariff'!L1571)</f>
        <v>227.78430599116808</v>
      </c>
      <c r="R1571" s="336"/>
      <c r="S1571" s="336"/>
    </row>
    <row r="1572" spans="1:19" s="263" customFormat="1" x14ac:dyDescent="0.25">
      <c r="A1572" s="254" t="s">
        <v>3057</v>
      </c>
      <c r="B1572" s="255"/>
      <c r="C1572" s="256" t="s">
        <v>1361</v>
      </c>
      <c r="D1572" s="257">
        <v>52.574807</v>
      </c>
      <c r="E1572" s="257">
        <v>-1.1130990000000001</v>
      </c>
      <c r="F1572" s="459">
        <v>1</v>
      </c>
      <c r="G1572" s="459">
        <v>1</v>
      </c>
      <c r="H1572" s="258">
        <v>103.5</v>
      </c>
      <c r="I1572" s="259">
        <f>SUM(H1572/'Search &amp; Variables'!$E$30)</f>
        <v>2.2999999999999998</v>
      </c>
      <c r="J1572" s="259">
        <f t="shared" si="424"/>
        <v>4.5999999999999996</v>
      </c>
      <c r="K1572" s="259">
        <f t="shared" si="425"/>
        <v>0.51111111111111107</v>
      </c>
      <c r="L1572" s="226">
        <f t="shared" si="426"/>
        <v>0</v>
      </c>
      <c r="M1572" s="257"/>
      <c r="N1572" s="226">
        <f>SUM(H1572*'Outside M25 '!$J$30+'Outside M25 '!$J$34+'Postcodes tariff'!L1572)</f>
        <v>191.96872548717948</v>
      </c>
      <c r="O1572" s="226">
        <f>SUM(H1572*'Outside M25 '!$K$30+'Outside M25 '!$K$34+'Postcodes tariff'!L1572)</f>
        <v>211.41343593162392</v>
      </c>
      <c r="P1572" s="226">
        <f>SUM(H1572*'Outside M25 '!$L$30+'Outside M25 '!$L$34+'Postcodes tariff'!L1572)</f>
        <v>233.25862650940175</v>
      </c>
      <c r="Q1572" s="261">
        <f>SUM(H1572*'Outside M25 '!$M$30+'Outside M25 '!$M$34+'Postcodes tariff'!L1572)</f>
        <v>252.78552348717949</v>
      </c>
      <c r="R1572" s="336"/>
      <c r="S1572" s="336"/>
    </row>
    <row r="1573" spans="1:19" s="263" customFormat="1" x14ac:dyDescent="0.25">
      <c r="A1573" s="254" t="s">
        <v>3057</v>
      </c>
      <c r="B1573" s="255"/>
      <c r="C1573" s="256" t="s">
        <v>1362</v>
      </c>
      <c r="D1573" s="257">
        <v>52.603876</v>
      </c>
      <c r="E1573" s="257">
        <v>-1.092301</v>
      </c>
      <c r="F1573" s="459">
        <v>1</v>
      </c>
      <c r="G1573" s="459">
        <v>1</v>
      </c>
      <c r="H1573" s="258">
        <v>104.9</v>
      </c>
      <c r="I1573" s="259">
        <f>SUM(H1573/'Search &amp; Variables'!$E$30)</f>
        <v>2.3311111111111114</v>
      </c>
      <c r="J1573" s="259">
        <f t="shared" si="424"/>
        <v>4.6622222222222227</v>
      </c>
      <c r="K1573" s="259">
        <f t="shared" si="425"/>
        <v>0.51802469135802476</v>
      </c>
      <c r="L1573" s="226">
        <f t="shared" si="426"/>
        <v>0</v>
      </c>
      <c r="M1573" s="257"/>
      <c r="N1573" s="226">
        <f>SUM(H1573*'Outside M25 '!$J$30+'Outside M25 '!$J$34+'Postcodes tariff'!L1573)</f>
        <v>194.16800715925928</v>
      </c>
      <c r="O1573" s="226">
        <f>SUM(H1573*'Outside M25 '!$K$30+'Outside M25 '!$K$34+'Postcodes tariff'!L1573)</f>
        <v>213.85086855308643</v>
      </c>
      <c r="P1573" s="226">
        <f>SUM(H1573*'Outside M25 '!$L$30+'Outside M25 '!$L$34+'Postcodes tariff'!L1573)</f>
        <v>235.95646235950622</v>
      </c>
      <c r="Q1573" s="261">
        <f>SUM(H1573*'Outside M25 '!$M$30+'Outside M25 '!$M$34+'Postcodes tariff'!L1573)</f>
        <v>255.72684319259264</v>
      </c>
      <c r="R1573" s="336"/>
      <c r="S1573" s="336"/>
    </row>
    <row r="1574" spans="1:19" s="263" customFormat="1" x14ac:dyDescent="0.25">
      <c r="A1574" s="254" t="s">
        <v>3057</v>
      </c>
      <c r="B1574" s="255"/>
      <c r="C1574" s="256" t="s">
        <v>1363</v>
      </c>
      <c r="D1574" s="257">
        <v>52.601742000000002</v>
      </c>
      <c r="E1574" s="257">
        <v>-1.2477370000000001</v>
      </c>
      <c r="F1574" s="459">
        <v>1</v>
      </c>
      <c r="G1574" s="459">
        <v>1</v>
      </c>
      <c r="H1574" s="258">
        <v>103.2</v>
      </c>
      <c r="I1574" s="259">
        <f>SUM(H1574/'Search &amp; Variables'!$E$30)</f>
        <v>2.2933333333333334</v>
      </c>
      <c r="J1574" s="259">
        <f t="shared" si="424"/>
        <v>4.5866666666666669</v>
      </c>
      <c r="K1574" s="259">
        <f t="shared" si="425"/>
        <v>0.50962962962962965</v>
      </c>
      <c r="L1574" s="226">
        <f t="shared" si="426"/>
        <v>0</v>
      </c>
      <c r="M1574" s="257"/>
      <c r="N1574" s="226">
        <f>SUM(H1574*'Outside M25 '!$J$30+'Outside M25 '!$J$34+'Postcodes tariff'!L1574)</f>
        <v>191.4974508431624</v>
      </c>
      <c r="O1574" s="226">
        <f>SUM(H1574*'Outside M25 '!$K$30+'Outside M25 '!$K$34+'Postcodes tariff'!L1574)</f>
        <v>210.89112894131054</v>
      </c>
      <c r="P1574" s="226">
        <f>SUM(H1574*'Outside M25 '!$L$30+'Outside M25 '!$L$34+'Postcodes tariff'!L1574)</f>
        <v>232.68051882723651</v>
      </c>
      <c r="Q1574" s="261">
        <f>SUM(H1574*'Outside M25 '!$M$30+'Outside M25 '!$M$34+'Postcodes tariff'!L1574)</f>
        <v>252.1552406931624</v>
      </c>
      <c r="R1574" s="336"/>
      <c r="S1574" s="336"/>
    </row>
    <row r="1575" spans="1:19" s="263" customFormat="1" x14ac:dyDescent="0.25">
      <c r="A1575" s="254" t="s">
        <v>3057</v>
      </c>
      <c r="B1575" s="255"/>
      <c r="C1575" s="256" t="s">
        <v>1364</v>
      </c>
      <c r="D1575" s="257">
        <v>52.664858000000002</v>
      </c>
      <c r="E1575" s="257">
        <v>-1.125051</v>
      </c>
      <c r="F1575" s="459">
        <v>1</v>
      </c>
      <c r="G1575" s="459">
        <v>1</v>
      </c>
      <c r="H1575" s="258">
        <v>110.4</v>
      </c>
      <c r="I1575" s="259">
        <f>SUM(H1575/'Search &amp; Variables'!$E$30)</f>
        <v>2.4533333333333336</v>
      </c>
      <c r="J1575" s="259">
        <f t="shared" si="424"/>
        <v>4.9066666666666672</v>
      </c>
      <c r="K1575" s="259">
        <f t="shared" si="425"/>
        <v>0.54518518518518522</v>
      </c>
      <c r="L1575" s="226">
        <f t="shared" si="426"/>
        <v>0</v>
      </c>
      <c r="M1575" s="257"/>
      <c r="N1575" s="226">
        <f>SUM(H1575*'Outside M25 '!$J$30+'Outside M25 '!$J$34+'Postcodes tariff'!L1575)</f>
        <v>202.80804229957266</v>
      </c>
      <c r="O1575" s="226">
        <f>SUM(H1575*'Outside M25 '!$K$30+'Outside M25 '!$K$34+'Postcodes tariff'!L1575)</f>
        <v>223.42649670883191</v>
      </c>
      <c r="P1575" s="226">
        <f>SUM(H1575*'Outside M25 '!$L$30+'Outside M25 '!$L$34+'Postcodes tariff'!L1575)</f>
        <v>246.55510319920234</v>
      </c>
      <c r="Q1575" s="261">
        <f>SUM(H1575*'Outside M25 '!$M$30+'Outside M25 '!$M$34+'Postcodes tariff'!L1575)</f>
        <v>267.28202774957271</v>
      </c>
      <c r="R1575" s="336"/>
      <c r="S1575" s="336"/>
    </row>
    <row r="1576" spans="1:19" s="263" customFormat="1" x14ac:dyDescent="0.25">
      <c r="A1576" s="254" t="s">
        <v>3057</v>
      </c>
      <c r="B1576" s="255"/>
      <c r="C1576" s="256" t="s">
        <v>1365</v>
      </c>
      <c r="D1576" s="257">
        <v>52.639082000000002</v>
      </c>
      <c r="E1576" s="257">
        <v>-1.08484</v>
      </c>
      <c r="F1576" s="459">
        <v>1</v>
      </c>
      <c r="G1576" s="459">
        <v>1</v>
      </c>
      <c r="H1576" s="258">
        <v>106.5</v>
      </c>
      <c r="I1576" s="259">
        <f>SUM(H1576/'Search &amp; Variables'!$E$30)</f>
        <v>2.3666666666666667</v>
      </c>
      <c r="J1576" s="259">
        <f t="shared" si="424"/>
        <v>4.7333333333333334</v>
      </c>
      <c r="K1576" s="259">
        <f t="shared" si="425"/>
        <v>0.52592592592592591</v>
      </c>
      <c r="L1576" s="226">
        <f t="shared" si="426"/>
        <v>0</v>
      </c>
      <c r="M1576" s="257"/>
      <c r="N1576" s="226">
        <f>SUM(H1576*'Outside M25 '!$J$30+'Outside M25 '!$J$34+'Postcodes tariff'!L1576)</f>
        <v>196.68147192735043</v>
      </c>
      <c r="O1576" s="226">
        <f>SUM(H1576*'Outside M25 '!$K$30+'Outside M25 '!$K$34+'Postcodes tariff'!L1576)</f>
        <v>216.63650583475783</v>
      </c>
      <c r="P1576" s="226">
        <f>SUM(H1576*'Outside M25 '!$L$30+'Outside M25 '!$L$34+'Postcodes tariff'!L1576)</f>
        <v>239.03970333105417</v>
      </c>
      <c r="Q1576" s="261">
        <f>SUM(H1576*'Outside M25 '!$M$30+'Outside M25 '!$M$34+'Postcodes tariff'!L1576)</f>
        <v>259.08835142735046</v>
      </c>
      <c r="R1576" s="336"/>
      <c r="S1576" s="336"/>
    </row>
    <row r="1577" spans="1:19" s="263" customFormat="1" x14ac:dyDescent="0.25">
      <c r="A1577" s="254" t="s">
        <v>3057</v>
      </c>
      <c r="B1577" s="255"/>
      <c r="C1577" s="256" t="s">
        <v>1366</v>
      </c>
      <c r="D1577" s="257">
        <v>52.684859000000003</v>
      </c>
      <c r="E1577" s="257">
        <v>-1.234634</v>
      </c>
      <c r="F1577" s="459">
        <v>1</v>
      </c>
      <c r="G1577" s="459">
        <v>1</v>
      </c>
      <c r="H1577" s="258">
        <v>106</v>
      </c>
      <c r="I1577" s="259">
        <f>SUM(H1577/'Search &amp; Variables'!$E$30)</f>
        <v>2.3555555555555556</v>
      </c>
      <c r="J1577" s="259">
        <f t="shared" si="424"/>
        <v>4.7111111111111112</v>
      </c>
      <c r="K1577" s="259">
        <f t="shared" si="425"/>
        <v>0.52345679012345681</v>
      </c>
      <c r="L1577" s="226">
        <f t="shared" si="426"/>
        <v>0</v>
      </c>
      <c r="M1577" s="257"/>
      <c r="N1577" s="226">
        <f>SUM(H1577*'Outside M25 '!$J$30+'Outside M25 '!$J$34+'Postcodes tariff'!L1577)</f>
        <v>195.89601418732195</v>
      </c>
      <c r="O1577" s="226">
        <f>SUM(H1577*'Outside M25 '!$K$30+'Outside M25 '!$K$34+'Postcodes tariff'!L1577)</f>
        <v>215.7659941842355</v>
      </c>
      <c r="P1577" s="226">
        <f>SUM(H1577*'Outside M25 '!$L$30+'Outside M25 '!$L$34+'Postcodes tariff'!L1577)</f>
        <v>238.07619052744542</v>
      </c>
      <c r="Q1577" s="261">
        <f>SUM(H1577*'Outside M25 '!$M$30+'Outside M25 '!$M$34+'Postcodes tariff'!L1577)</f>
        <v>258.03788010398864</v>
      </c>
      <c r="R1577" s="336"/>
      <c r="S1577" s="336"/>
    </row>
    <row r="1578" spans="1:19" s="263" customFormat="1" x14ac:dyDescent="0.25">
      <c r="A1578" s="254" t="s">
        <v>3057</v>
      </c>
      <c r="B1578" s="255"/>
      <c r="C1578" s="256" t="s">
        <v>1367</v>
      </c>
      <c r="D1578" s="257">
        <v>52.753323999999999</v>
      </c>
      <c r="E1578" s="257">
        <v>-1.451506</v>
      </c>
      <c r="F1578" s="459">
        <v>1</v>
      </c>
      <c r="G1578" s="459">
        <v>1</v>
      </c>
      <c r="H1578" s="258">
        <v>117</v>
      </c>
      <c r="I1578" s="259">
        <f>SUM(H1578/'Search &amp; Variables'!$E$30)</f>
        <v>2.6</v>
      </c>
      <c r="J1578" s="259">
        <f t="shared" si="424"/>
        <v>5.2</v>
      </c>
      <c r="K1578" s="259">
        <f t="shared" si="425"/>
        <v>0.57777777777777783</v>
      </c>
      <c r="L1578" s="226">
        <f t="shared" si="426"/>
        <v>0</v>
      </c>
      <c r="M1578" s="257"/>
      <c r="N1578" s="226">
        <f>SUM(H1578*'Outside M25 '!$J$30+'Outside M25 '!$J$34+'Postcodes tariff'!L1578)</f>
        <v>213.17608446794873</v>
      </c>
      <c r="O1578" s="226">
        <f>SUM(H1578*'Outside M25 '!$K$30+'Outside M25 '!$K$34+'Postcodes tariff'!L1578)</f>
        <v>234.91725049572648</v>
      </c>
      <c r="P1578" s="226">
        <f>SUM(H1578*'Outside M25 '!$L$30+'Outside M25 '!$L$34+'Postcodes tariff'!L1578)</f>
        <v>259.27347220683765</v>
      </c>
      <c r="Q1578" s="261">
        <f>SUM(H1578*'Outside M25 '!$M$30+'Outside M25 '!$M$34+'Postcodes tariff'!L1578)</f>
        <v>281.14824921794877</v>
      </c>
      <c r="R1578" s="336"/>
      <c r="S1578" s="336"/>
    </row>
    <row r="1579" spans="1:19" s="263" customFormat="1" x14ac:dyDescent="0.25">
      <c r="A1579" s="254" t="s">
        <v>3057</v>
      </c>
      <c r="B1579" s="255"/>
      <c r="C1579" s="256" t="s">
        <v>1368</v>
      </c>
      <c r="D1579" s="257">
        <v>52.716169000000001</v>
      </c>
      <c r="E1579" s="257">
        <v>-1.3521620000000001</v>
      </c>
      <c r="F1579" s="459">
        <v>1</v>
      </c>
      <c r="G1579" s="459">
        <v>1</v>
      </c>
      <c r="H1579" s="258">
        <v>110.9</v>
      </c>
      <c r="I1579" s="259">
        <f>SUM(H1579/'Search &amp; Variables'!$E$30)</f>
        <v>2.4644444444444447</v>
      </c>
      <c r="J1579" s="259">
        <f t="shared" si="424"/>
        <v>4.9288888888888893</v>
      </c>
      <c r="K1579" s="259">
        <f t="shared" si="425"/>
        <v>0.54765432098765432</v>
      </c>
      <c r="L1579" s="226">
        <f t="shared" si="426"/>
        <v>0</v>
      </c>
      <c r="M1579" s="257"/>
      <c r="N1579" s="226">
        <f>SUM(H1579*'Outside M25 '!$J$30+'Outside M25 '!$J$34+'Postcodes tariff'!L1579)</f>
        <v>203.59350003960114</v>
      </c>
      <c r="O1579" s="226">
        <f>SUM(H1579*'Outside M25 '!$K$30+'Outside M25 '!$K$34+'Postcodes tariff'!L1579)</f>
        <v>224.29700835935424</v>
      </c>
      <c r="P1579" s="226">
        <f>SUM(H1579*'Outside M25 '!$L$30+'Outside M25 '!$L$34+'Postcodes tariff'!L1579)</f>
        <v>247.51861600281106</v>
      </c>
      <c r="Q1579" s="261">
        <f>SUM(H1579*'Outside M25 '!$M$30+'Outside M25 '!$M$34+'Postcodes tariff'!L1579)</f>
        <v>268.33249907293452</v>
      </c>
      <c r="R1579" s="336"/>
      <c r="S1579" s="336"/>
    </row>
    <row r="1580" spans="1:19" s="263" customFormat="1" x14ac:dyDescent="0.25">
      <c r="A1580" s="254" t="s">
        <v>3057</v>
      </c>
      <c r="B1580" s="255"/>
      <c r="C1580" s="256" t="s">
        <v>1369</v>
      </c>
      <c r="D1580" s="257">
        <v>52.677163999999998</v>
      </c>
      <c r="E1580" s="257">
        <v>-1.020786</v>
      </c>
      <c r="F1580" s="459">
        <v>1</v>
      </c>
      <c r="G1580" s="459">
        <v>1</v>
      </c>
      <c r="H1580" s="258">
        <v>116.2</v>
      </c>
      <c r="I1580" s="259">
        <f>SUM(H1580/'Search &amp; Variables'!$E$30)</f>
        <v>2.5822222222222222</v>
      </c>
      <c r="J1580" s="259">
        <f t="shared" si="424"/>
        <v>5.1644444444444444</v>
      </c>
      <c r="K1580" s="259">
        <f t="shared" si="425"/>
        <v>0.5738271604938272</v>
      </c>
      <c r="L1580" s="226">
        <f t="shared" si="426"/>
        <v>0</v>
      </c>
      <c r="M1580" s="257"/>
      <c r="N1580" s="226">
        <f>SUM(H1580*'Outside M25 '!$J$30+'Outside M25 '!$J$34+'Postcodes tariff'!L1580)</f>
        <v>211.91935208390314</v>
      </c>
      <c r="O1580" s="226">
        <f>SUM(H1580*'Outside M25 '!$K$30+'Outside M25 '!$K$34+'Postcodes tariff'!L1580)</f>
        <v>233.52443185489079</v>
      </c>
      <c r="P1580" s="226">
        <f>SUM(H1580*'Outside M25 '!$L$30+'Outside M25 '!$L$34+'Postcodes tariff'!L1580)</f>
        <v>257.73185172106366</v>
      </c>
      <c r="Q1580" s="261">
        <f>SUM(H1580*'Outside M25 '!$M$30+'Outside M25 '!$M$34+'Postcodes tariff'!L1580)</f>
        <v>279.46749510056986</v>
      </c>
      <c r="R1580" s="336"/>
      <c r="S1580" s="336"/>
    </row>
    <row r="1581" spans="1:19" s="263" customFormat="1" x14ac:dyDescent="0.25">
      <c r="A1581" s="254" t="s">
        <v>3057</v>
      </c>
      <c r="B1581" s="255"/>
      <c r="C1581" s="256" t="s">
        <v>1370</v>
      </c>
      <c r="D1581" s="257">
        <v>52.559415000000001</v>
      </c>
      <c r="E1581" s="257">
        <v>-1.064737</v>
      </c>
      <c r="F1581" s="459">
        <v>1</v>
      </c>
      <c r="G1581" s="459">
        <v>1</v>
      </c>
      <c r="H1581" s="258">
        <v>101.6</v>
      </c>
      <c r="I1581" s="259">
        <f>SUM(H1581/'Search &amp; Variables'!$E$30)</f>
        <v>2.2577777777777777</v>
      </c>
      <c r="J1581" s="259">
        <f t="shared" si="424"/>
        <v>4.5155555555555553</v>
      </c>
      <c r="K1581" s="259">
        <f t="shared" si="425"/>
        <v>0.50172839506172839</v>
      </c>
      <c r="L1581" s="226">
        <f t="shared" si="426"/>
        <v>0</v>
      </c>
      <c r="M1581" s="257"/>
      <c r="N1581" s="226">
        <f>SUM(H1581*'Outside M25 '!$J$30+'Outside M25 '!$J$34+'Postcodes tariff'!L1581)</f>
        <v>188.98398607507121</v>
      </c>
      <c r="O1581" s="226">
        <f>SUM(H1581*'Outside M25 '!$K$30+'Outside M25 '!$K$34+'Postcodes tariff'!L1581)</f>
        <v>208.10549165963911</v>
      </c>
      <c r="P1581" s="226">
        <f>SUM(H1581*'Outside M25 '!$L$30+'Outside M25 '!$L$34+'Postcodes tariff'!L1581)</f>
        <v>229.59727785568853</v>
      </c>
      <c r="Q1581" s="261">
        <f>SUM(H1581*'Outside M25 '!$M$30+'Outside M25 '!$M$34+'Postcodes tariff'!L1581)</f>
        <v>248.79373245840458</v>
      </c>
      <c r="R1581" s="336"/>
      <c r="S1581" s="336"/>
    </row>
    <row r="1582" spans="1:19" s="263" customFormat="1" x14ac:dyDescent="0.25">
      <c r="A1582" s="254" t="s">
        <v>3057</v>
      </c>
      <c r="B1582" s="255"/>
      <c r="C1582" s="256" t="s">
        <v>1371</v>
      </c>
      <c r="D1582" s="256">
        <v>52.578862000000001</v>
      </c>
      <c r="E1582" s="256">
        <v>-1.2759229999999999</v>
      </c>
      <c r="F1582" s="460">
        <v>1</v>
      </c>
      <c r="G1582" s="460">
        <v>1</v>
      </c>
      <c r="H1582" s="264">
        <v>103.6</v>
      </c>
      <c r="I1582" s="265">
        <f>SUM(H1582/'Search &amp; Variables'!$E$30)</f>
        <v>2.3022222222222219</v>
      </c>
      <c r="J1582" s="265">
        <f t="shared" si="424"/>
        <v>4.6044444444444439</v>
      </c>
      <c r="K1582" s="265">
        <f t="shared" si="425"/>
        <v>0.51160493827160491</v>
      </c>
      <c r="L1582" s="266">
        <f t="shared" si="426"/>
        <v>0</v>
      </c>
      <c r="M1582" s="256"/>
      <c r="N1582" s="266">
        <f>SUM(H1582*'Outside M25 '!$J$30+'Outside M25 '!$J$34+'Postcodes tariff'!L1582)</f>
        <v>192.12581703518518</v>
      </c>
      <c r="O1582" s="266">
        <f>SUM(H1582*'Outside M25 '!$K$30+'Outside M25 '!$K$34+'Postcodes tariff'!L1582)</f>
        <v>211.58753826172838</v>
      </c>
      <c r="P1582" s="266">
        <f>SUM(H1582*'Outside M25 '!$L$30+'Outside M25 '!$L$34+'Postcodes tariff'!L1582)</f>
        <v>233.45132907012348</v>
      </c>
      <c r="Q1582" s="268">
        <f>SUM(H1582*'Outside M25 '!$M$30+'Outside M25 '!$M$34+'Postcodes tariff'!L1582)</f>
        <v>252.99561775185185</v>
      </c>
      <c r="R1582" s="336"/>
      <c r="S1582" s="336"/>
    </row>
    <row r="1583" spans="1:19" s="263" customFormat="1" x14ac:dyDescent="0.25">
      <c r="A1583" s="254"/>
      <c r="B1583" s="255"/>
      <c r="C1583" s="256"/>
      <c r="D1583" s="256"/>
      <c r="E1583" s="256"/>
      <c r="F1583" s="460"/>
      <c r="G1583" s="460"/>
      <c r="H1583" s="264"/>
      <c r="I1583" s="265"/>
      <c r="J1583" s="265"/>
      <c r="K1583" s="265"/>
      <c r="L1583" s="266"/>
      <c r="M1583" s="256"/>
      <c r="N1583" s="266"/>
      <c r="O1583" s="266"/>
      <c r="P1583" s="266"/>
      <c r="Q1583" s="268"/>
      <c r="R1583" s="336"/>
      <c r="S1583" s="336"/>
    </row>
    <row r="1584" spans="1:19" s="263" customFormat="1" ht="16.5" thickBot="1" x14ac:dyDescent="0.3">
      <c r="A1584" s="269" t="s">
        <v>3066</v>
      </c>
      <c r="B1584" s="270"/>
      <c r="C1584" s="270"/>
      <c r="D1584" s="270"/>
      <c r="E1584" s="270"/>
      <c r="F1584" s="461"/>
      <c r="G1584" s="461"/>
      <c r="H1584" s="271">
        <f>AVERAGE(H1563:H1583)</f>
        <v>108.13000000000002</v>
      </c>
      <c r="I1584" s="271">
        <f>AVERAGE(I1563:I1583)</f>
        <v>2.4028888888888882</v>
      </c>
      <c r="J1584" s="271">
        <f>AVERAGE(J1563:J1583)</f>
        <v>4.8057777777777764</v>
      </c>
      <c r="K1584" s="271">
        <f>AVERAGE(K1563:K1583)</f>
        <v>0.53397530864197529</v>
      </c>
      <c r="L1584" s="272"/>
      <c r="M1584" s="270"/>
      <c r="N1584" s="274">
        <f>AVERAGE(N1563:N1583)</f>
        <v>199.24206415984327</v>
      </c>
      <c r="O1584" s="274">
        <f>AVERAGE(O1563:O1583)</f>
        <v>219.47437381546055</v>
      </c>
      <c r="P1584" s="274">
        <f>AVERAGE(P1563:P1583)</f>
        <v>242.18075507081863</v>
      </c>
      <c r="Q1584" s="275">
        <f>AVERAGE(Q1563:Q1583)</f>
        <v>262.51288794150997</v>
      </c>
      <c r="R1584" s="336"/>
      <c r="S1584" s="336"/>
    </row>
    <row r="1585" spans="1:19" s="263" customFormat="1" ht="16.5" thickBot="1" x14ac:dyDescent="0.3">
      <c r="F1585" s="462"/>
      <c r="G1585" s="462"/>
      <c r="H1585" s="276"/>
      <c r="I1585" s="277"/>
      <c r="J1585" s="277"/>
      <c r="K1585" s="277"/>
      <c r="L1585" s="262"/>
      <c r="N1585" s="225"/>
      <c r="O1585" s="225"/>
      <c r="P1585" s="225"/>
      <c r="Q1585" s="225"/>
      <c r="R1585" s="336"/>
      <c r="S1585" s="336"/>
    </row>
    <row r="1586" spans="1:19" s="243" customFormat="1" x14ac:dyDescent="0.25">
      <c r="A1586" s="246" t="s">
        <v>3063</v>
      </c>
      <c r="B1586" s="247"/>
      <c r="C1586" s="247" t="s">
        <v>1372</v>
      </c>
      <c r="D1586" s="247">
        <v>53.070199000000002</v>
      </c>
      <c r="E1586" s="247">
        <v>-3.1095329999999999</v>
      </c>
      <c r="F1586" s="458">
        <v>1</v>
      </c>
      <c r="G1586" s="458">
        <v>1</v>
      </c>
      <c r="H1586" s="248">
        <v>193.6</v>
      </c>
      <c r="I1586" s="249">
        <f>SUM(H1586/'Search &amp; Variables'!$E$30)</f>
        <v>4.3022222222222224</v>
      </c>
      <c r="J1586" s="249">
        <f t="shared" ref="J1586:J1587" si="427">SUM(I1586*2)</f>
        <v>8.6044444444444448</v>
      </c>
      <c r="K1586" s="249">
        <f t="shared" ref="K1586:K1587" si="428">SUM(J1586/9)</f>
        <v>0.95604938271604945</v>
      </c>
      <c r="L1586" s="252">
        <f t="shared" ref="L1586:L1587" si="429">IF(J1586 &gt; 14,120,0)</f>
        <v>0</v>
      </c>
      <c r="M1586" s="247"/>
      <c r="N1586" s="252">
        <f>SUM(H1586*'Outside M25 '!$J$30+'Outside M25 '!$J$34+'Postcodes tariff'!L1586)</f>
        <v>333.50821024031336</v>
      </c>
      <c r="O1586" s="252">
        <f>SUM(H1586*'Outside M25 '!$K$30+'Outside M25 '!$K$34+'Postcodes tariff'!L1586)</f>
        <v>368.27963535574548</v>
      </c>
      <c r="P1586" s="252">
        <f>SUM(H1586*'Outside M25 '!$L$30+'Outside M25 '!$L$34+'Postcodes tariff'!L1586)</f>
        <v>406.88363371969609</v>
      </c>
      <c r="Q1586" s="253">
        <f>SUM(H1586*'Outside M25 '!$M$30+'Outside M25 '!$M$34+'Postcodes tariff'!L1586)</f>
        <v>442.08045595698007</v>
      </c>
      <c r="R1586" s="330"/>
      <c r="S1586" s="330"/>
    </row>
    <row r="1587" spans="1:19" s="263" customFormat="1" x14ac:dyDescent="0.25">
      <c r="A1587" s="254" t="s">
        <v>3063</v>
      </c>
      <c r="B1587" s="255"/>
      <c r="C1587" s="256" t="s">
        <v>1373</v>
      </c>
      <c r="D1587" s="257">
        <v>53.085999999999999</v>
      </c>
      <c r="E1587" s="257">
        <v>-2.988</v>
      </c>
      <c r="F1587" s="459">
        <v>1</v>
      </c>
      <c r="G1587" s="459">
        <v>1</v>
      </c>
      <c r="H1587" s="258">
        <v>190.8</v>
      </c>
      <c r="I1587" s="259">
        <f>SUM(H1587/'Search &amp; Variables'!$E$30)</f>
        <v>4.24</v>
      </c>
      <c r="J1587" s="259">
        <f t="shared" si="427"/>
        <v>8.48</v>
      </c>
      <c r="K1587" s="259">
        <f t="shared" si="428"/>
        <v>0.94222222222222229</v>
      </c>
      <c r="L1587" s="226">
        <f t="shared" si="429"/>
        <v>0</v>
      </c>
      <c r="M1587" s="257"/>
      <c r="N1587" s="226">
        <f>SUM(H1587*'Outside M25 '!$J$30+'Outside M25 '!$J$34+'Postcodes tariff'!L1587)</f>
        <v>329.10964689615383</v>
      </c>
      <c r="O1587" s="226">
        <f>SUM(H1587*'Outside M25 '!$K$30+'Outside M25 '!$K$34+'Postcodes tariff'!L1587)</f>
        <v>363.40477011282053</v>
      </c>
      <c r="P1587" s="226">
        <f>SUM(H1587*'Outside M25 '!$L$30+'Outside M25 '!$L$34+'Postcodes tariff'!L1587)</f>
        <v>401.48796201948721</v>
      </c>
      <c r="Q1587" s="261">
        <f>SUM(H1587*'Outside M25 '!$M$30+'Outside M25 '!$M$34+'Postcodes tariff'!L1587)</f>
        <v>436.19781654615389</v>
      </c>
      <c r="R1587" s="336"/>
      <c r="S1587" s="336"/>
    </row>
    <row r="1588" spans="1:19" s="263" customFormat="1" x14ac:dyDescent="0.25">
      <c r="A1588" s="254" t="s">
        <v>3063</v>
      </c>
      <c r="B1588" s="255"/>
      <c r="C1588" s="256" t="s">
        <v>1374</v>
      </c>
      <c r="D1588" s="257">
        <v>53.036000000000001</v>
      </c>
      <c r="E1588" s="257">
        <v>-2.96</v>
      </c>
      <c r="F1588" s="459">
        <v>1</v>
      </c>
      <c r="G1588" s="459">
        <v>1</v>
      </c>
      <c r="H1588" s="258">
        <v>177.5</v>
      </c>
      <c r="I1588" s="259">
        <f>SUM(H1588/'Search &amp; Variables'!$E$30)</f>
        <v>3.9444444444444446</v>
      </c>
      <c r="J1588" s="259">
        <f t="shared" ref="J1588:J1651" si="430">SUM(I1588*2)</f>
        <v>7.8888888888888893</v>
      </c>
      <c r="K1588" s="259">
        <f t="shared" ref="K1588:K1651" si="431">SUM(J1588/9)</f>
        <v>0.87654320987654322</v>
      </c>
      <c r="L1588" s="226">
        <f t="shared" ref="L1588:L1651" si="432">IF(J1588 &gt; 14,120,0)</f>
        <v>0</v>
      </c>
      <c r="M1588" s="257"/>
      <c r="N1588" s="226">
        <f>SUM(H1588*'Outside M25 '!$J$30+'Outside M25 '!$J$34+'Postcodes tariff'!L1588)</f>
        <v>308.21647101139598</v>
      </c>
      <c r="O1588" s="226">
        <f>SUM(H1588*'Outside M25 '!$K$30+'Outside M25 '!$K$34+'Postcodes tariff'!L1588)</f>
        <v>340.24916020892687</v>
      </c>
      <c r="P1588" s="226">
        <f>SUM(H1588*'Outside M25 '!$L$30+'Outside M25 '!$L$34+'Postcodes tariff'!L1588)</f>
        <v>375.85852144349479</v>
      </c>
      <c r="Q1588" s="261">
        <f>SUM(H1588*'Outside M25 '!$M$30+'Outside M25 '!$M$34+'Postcodes tariff'!L1588)</f>
        <v>408.25527934472939</v>
      </c>
      <c r="R1588" s="336"/>
      <c r="S1588" s="336"/>
    </row>
    <row r="1589" spans="1:19" s="263" customFormat="1" x14ac:dyDescent="0.25">
      <c r="A1589" s="254" t="s">
        <v>3063</v>
      </c>
      <c r="B1589" s="255"/>
      <c r="C1589" s="256" t="s">
        <v>1375</v>
      </c>
      <c r="D1589" s="257">
        <v>52.991999999999997</v>
      </c>
      <c r="E1589" s="257">
        <v>-3.0510000000000002</v>
      </c>
      <c r="F1589" s="459">
        <v>1</v>
      </c>
      <c r="G1589" s="459">
        <v>1</v>
      </c>
      <c r="H1589" s="258">
        <v>185.6</v>
      </c>
      <c r="I1589" s="259">
        <f>SUM(H1589/'Search &amp; Variables'!$E$30)</f>
        <v>4.1244444444444444</v>
      </c>
      <c r="J1589" s="259">
        <f t="shared" si="430"/>
        <v>8.2488888888888887</v>
      </c>
      <c r="K1589" s="259">
        <f t="shared" si="431"/>
        <v>0.91654320987654314</v>
      </c>
      <c r="L1589" s="226">
        <f t="shared" si="432"/>
        <v>0</v>
      </c>
      <c r="M1589" s="257"/>
      <c r="N1589" s="226">
        <f>SUM(H1589*'Outside M25 '!$J$30+'Outside M25 '!$J$34+'Postcodes tariff'!L1589)</f>
        <v>320.9408863998575</v>
      </c>
      <c r="O1589" s="226">
        <f>SUM(H1589*'Outside M25 '!$K$30+'Outside M25 '!$K$34+'Postcodes tariff'!L1589)</f>
        <v>354.35144894738841</v>
      </c>
      <c r="P1589" s="226">
        <f>SUM(H1589*'Outside M25 '!$L$30+'Outside M25 '!$L$34+'Postcodes tariff'!L1589)</f>
        <v>391.46742886195631</v>
      </c>
      <c r="Q1589" s="261">
        <f>SUM(H1589*'Outside M25 '!$M$30+'Outside M25 '!$M$34+'Postcodes tariff'!L1589)</f>
        <v>425.27291478319091</v>
      </c>
      <c r="R1589" s="336"/>
      <c r="S1589" s="336"/>
    </row>
    <row r="1590" spans="1:19" s="263" customFormat="1" x14ac:dyDescent="0.25">
      <c r="A1590" s="254" t="s">
        <v>3063</v>
      </c>
      <c r="B1590" s="255"/>
      <c r="C1590" s="256" t="s">
        <v>1376</v>
      </c>
      <c r="D1590" s="257">
        <v>53.103000000000002</v>
      </c>
      <c r="E1590" s="257">
        <v>-3.3149999999999999</v>
      </c>
      <c r="F1590" s="459">
        <v>1</v>
      </c>
      <c r="G1590" s="459">
        <v>1</v>
      </c>
      <c r="H1590" s="258">
        <v>204.1</v>
      </c>
      <c r="I1590" s="259">
        <f>SUM(H1590/'Search &amp; Variables'!$E$30)</f>
        <v>4.5355555555555558</v>
      </c>
      <c r="J1590" s="259">
        <f t="shared" si="430"/>
        <v>9.0711111111111116</v>
      </c>
      <c r="K1590" s="259">
        <f t="shared" si="431"/>
        <v>1.0079012345679013</v>
      </c>
      <c r="L1590" s="226">
        <f t="shared" si="432"/>
        <v>0</v>
      </c>
      <c r="M1590" s="257"/>
      <c r="N1590" s="226">
        <f>SUM(H1590*'Outside M25 '!$J$30+'Outside M25 '!$J$34+'Postcodes tariff'!L1590)</f>
        <v>350.00282278091163</v>
      </c>
      <c r="O1590" s="226">
        <f>SUM(H1590*'Outside M25 '!$K$30+'Outside M25 '!$K$34+'Postcodes tariff'!L1590)</f>
        <v>386.56038001671413</v>
      </c>
      <c r="P1590" s="226">
        <f>SUM(H1590*'Outside M25 '!$L$30+'Outside M25 '!$L$34+'Postcodes tariff'!L1590)</f>
        <v>427.11740259547958</v>
      </c>
      <c r="Q1590" s="261">
        <f>SUM(H1590*'Outside M25 '!$M$30+'Outside M25 '!$M$34+'Postcodes tariff'!L1590)</f>
        <v>464.14035374757839</v>
      </c>
      <c r="R1590" s="336"/>
      <c r="S1590" s="336"/>
    </row>
    <row r="1591" spans="1:19" s="263" customFormat="1" x14ac:dyDescent="0.25">
      <c r="A1591" s="254" t="s">
        <v>3063</v>
      </c>
      <c r="B1591" s="255"/>
      <c r="C1591" s="256" t="s">
        <v>1377</v>
      </c>
      <c r="D1591" s="257">
        <v>53.185000000000002</v>
      </c>
      <c r="E1591" s="257">
        <v>-3.4319999999999999</v>
      </c>
      <c r="F1591" s="459">
        <v>1</v>
      </c>
      <c r="G1591" s="459">
        <v>1</v>
      </c>
      <c r="H1591" s="258">
        <v>214.1</v>
      </c>
      <c r="I1591" s="259">
        <f>SUM(H1591/'Search &amp; Variables'!$E$30)</f>
        <v>4.7577777777777772</v>
      </c>
      <c r="J1591" s="259">
        <f t="shared" si="430"/>
        <v>9.5155555555555544</v>
      </c>
      <c r="K1591" s="259">
        <f t="shared" si="431"/>
        <v>1.0572839506172838</v>
      </c>
      <c r="L1591" s="226">
        <f t="shared" si="432"/>
        <v>0</v>
      </c>
      <c r="M1591" s="257"/>
      <c r="N1591" s="226">
        <f>SUM(H1591*'Outside M25 '!$J$30+'Outside M25 '!$J$34+'Postcodes tariff'!L1591)</f>
        <v>365.71197758148145</v>
      </c>
      <c r="O1591" s="226">
        <f>SUM(H1591*'Outside M25 '!$K$30+'Outside M25 '!$K$34+'Postcodes tariff'!L1591)</f>
        <v>403.97061302716048</v>
      </c>
      <c r="P1591" s="226">
        <f>SUM(H1591*'Outside M25 '!$L$30+'Outside M25 '!$L$34+'Postcodes tariff'!L1591)</f>
        <v>446.38765866765436</v>
      </c>
      <c r="Q1591" s="261">
        <f>SUM(H1591*'Outside M25 '!$M$30+'Outside M25 '!$M$34+'Postcodes tariff'!L1591)</f>
        <v>485.14978021481483</v>
      </c>
      <c r="R1591" s="336"/>
      <c r="S1591" s="336"/>
    </row>
    <row r="1592" spans="1:19" s="263" customFormat="1" x14ac:dyDescent="0.25">
      <c r="A1592" s="254" t="s">
        <v>3063</v>
      </c>
      <c r="B1592" s="255"/>
      <c r="C1592" s="256" t="s">
        <v>1378</v>
      </c>
      <c r="D1592" s="257">
        <v>53.267111</v>
      </c>
      <c r="E1592" s="257">
        <v>-3.422005</v>
      </c>
      <c r="F1592" s="459">
        <v>1</v>
      </c>
      <c r="G1592" s="459">
        <v>1</v>
      </c>
      <c r="H1592" s="258">
        <v>217.8</v>
      </c>
      <c r="I1592" s="259">
        <f>SUM(H1592/'Search &amp; Variables'!$E$30)</f>
        <v>4.84</v>
      </c>
      <c r="J1592" s="259">
        <f t="shared" si="430"/>
        <v>9.68</v>
      </c>
      <c r="K1592" s="259">
        <f t="shared" si="431"/>
        <v>1.0755555555555556</v>
      </c>
      <c r="L1592" s="226">
        <f t="shared" si="432"/>
        <v>0</v>
      </c>
      <c r="M1592" s="257"/>
      <c r="N1592" s="226">
        <f>SUM(H1592*'Outside M25 '!$J$30+'Outside M25 '!$J$34+'Postcodes tariff'!L1592)</f>
        <v>371.52436485769232</v>
      </c>
      <c r="O1592" s="226">
        <f>SUM(H1592*'Outside M25 '!$K$30+'Outside M25 '!$K$34+'Postcodes tariff'!L1592)</f>
        <v>410.4123992410257</v>
      </c>
      <c r="P1592" s="226">
        <f>SUM(H1592*'Outside M25 '!$L$30+'Outside M25 '!$L$34+'Postcodes tariff'!L1592)</f>
        <v>453.51765341435902</v>
      </c>
      <c r="Q1592" s="261">
        <f>SUM(H1592*'Outside M25 '!$M$30+'Outside M25 '!$M$34+'Postcodes tariff'!L1592)</f>
        <v>492.92326800769234</v>
      </c>
      <c r="R1592" s="336"/>
      <c r="S1592" s="336"/>
    </row>
    <row r="1593" spans="1:19" s="263" customFormat="1" x14ac:dyDescent="0.25">
      <c r="A1593" s="254" t="s">
        <v>3063</v>
      </c>
      <c r="B1593" s="255"/>
      <c r="C1593" s="256" t="s">
        <v>1379</v>
      </c>
      <c r="D1593" s="257">
        <v>53.31</v>
      </c>
      <c r="E1593" s="257">
        <v>-3.4750000000000001</v>
      </c>
      <c r="F1593" s="459">
        <v>1</v>
      </c>
      <c r="G1593" s="459">
        <v>1</v>
      </c>
      <c r="H1593" s="258">
        <v>220.3</v>
      </c>
      <c r="I1593" s="259">
        <f>SUM(H1593/'Search &amp; Variables'!$E$30)</f>
        <v>4.8955555555555561</v>
      </c>
      <c r="J1593" s="259">
        <f t="shared" si="430"/>
        <v>9.7911111111111122</v>
      </c>
      <c r="K1593" s="259">
        <f t="shared" si="431"/>
        <v>1.0879012345679013</v>
      </c>
      <c r="L1593" s="226">
        <f t="shared" si="432"/>
        <v>0</v>
      </c>
      <c r="M1593" s="257"/>
      <c r="N1593" s="226">
        <f>SUM(H1593*'Outside M25 '!$J$30+'Outside M25 '!$J$34+'Postcodes tariff'!L1593)</f>
        <v>375.45165355783473</v>
      </c>
      <c r="O1593" s="226">
        <f>SUM(H1593*'Outside M25 '!$K$30+'Outside M25 '!$K$34+'Postcodes tariff'!L1593)</f>
        <v>414.76495749363727</v>
      </c>
      <c r="P1593" s="226">
        <f>SUM(H1593*'Outside M25 '!$L$30+'Outside M25 '!$L$34+'Postcodes tariff'!L1593)</f>
        <v>458.33521743240271</v>
      </c>
      <c r="Q1593" s="261">
        <f>SUM(H1593*'Outside M25 '!$M$30+'Outside M25 '!$M$34+'Postcodes tariff'!L1593)</f>
        <v>498.17562462450149</v>
      </c>
      <c r="R1593" s="336"/>
      <c r="S1593" s="336"/>
    </row>
    <row r="1594" spans="1:19" s="263" customFormat="1" x14ac:dyDescent="0.25">
      <c r="A1594" s="254" t="s">
        <v>3063</v>
      </c>
      <c r="B1594" s="255"/>
      <c r="C1594" s="256" t="s">
        <v>1380</v>
      </c>
      <c r="D1594" s="257">
        <v>53.331000000000003</v>
      </c>
      <c r="E1594" s="257">
        <v>-3.4079999999999999</v>
      </c>
      <c r="F1594" s="459">
        <v>1</v>
      </c>
      <c r="G1594" s="459">
        <v>1</v>
      </c>
      <c r="H1594" s="258">
        <v>220.6</v>
      </c>
      <c r="I1594" s="259">
        <f>SUM(H1594/'Search &amp; Variables'!$E$30)</f>
        <v>4.902222222222222</v>
      </c>
      <c r="J1594" s="259">
        <f t="shared" si="430"/>
        <v>9.8044444444444441</v>
      </c>
      <c r="K1594" s="259">
        <f t="shared" si="431"/>
        <v>1.0893827160493827</v>
      </c>
      <c r="L1594" s="226">
        <f t="shared" si="432"/>
        <v>0</v>
      </c>
      <c r="M1594" s="257"/>
      <c r="N1594" s="226">
        <f>SUM(H1594*'Outside M25 '!$J$30+'Outside M25 '!$J$34+'Postcodes tariff'!L1594)</f>
        <v>375.92292820185179</v>
      </c>
      <c r="O1594" s="226">
        <f>SUM(H1594*'Outside M25 '!$K$30+'Outside M25 '!$K$34+'Postcodes tariff'!L1594)</f>
        <v>415.28726448395059</v>
      </c>
      <c r="P1594" s="226">
        <f>SUM(H1594*'Outside M25 '!$L$30+'Outside M25 '!$L$34+'Postcodes tariff'!L1594)</f>
        <v>458.9133251145679</v>
      </c>
      <c r="Q1594" s="261">
        <f>SUM(H1594*'Outside M25 '!$M$30+'Outside M25 '!$M$34+'Postcodes tariff'!L1594)</f>
        <v>498.80590741851853</v>
      </c>
      <c r="R1594" s="336"/>
      <c r="S1594" s="336"/>
    </row>
    <row r="1595" spans="1:19" s="263" customFormat="1" x14ac:dyDescent="0.25">
      <c r="A1595" s="254" t="s">
        <v>3063</v>
      </c>
      <c r="B1595" s="255"/>
      <c r="C1595" s="256" t="s">
        <v>1381</v>
      </c>
      <c r="D1595" s="257">
        <v>52.959000000000003</v>
      </c>
      <c r="E1595" s="257">
        <v>-3.1589999999999998</v>
      </c>
      <c r="F1595" s="459">
        <v>1</v>
      </c>
      <c r="G1595" s="459">
        <v>1</v>
      </c>
      <c r="H1595" s="258">
        <v>189.4</v>
      </c>
      <c r="I1595" s="259">
        <f>SUM(H1595/'Search &amp; Variables'!$E$30)</f>
        <v>4.2088888888888887</v>
      </c>
      <c r="J1595" s="259">
        <f t="shared" si="430"/>
        <v>8.4177777777777774</v>
      </c>
      <c r="K1595" s="259">
        <f t="shared" si="431"/>
        <v>0.93530864197530861</v>
      </c>
      <c r="L1595" s="226">
        <f t="shared" si="432"/>
        <v>0</v>
      </c>
      <c r="M1595" s="257"/>
      <c r="N1595" s="226">
        <f>SUM(H1595*'Outside M25 '!$J$30+'Outside M25 '!$J$34+'Postcodes tariff'!L1595)</f>
        <v>326.91036522407404</v>
      </c>
      <c r="O1595" s="226">
        <f>SUM(H1595*'Outside M25 '!$K$30+'Outside M25 '!$K$34+'Postcodes tariff'!L1595)</f>
        <v>360.96733749135802</v>
      </c>
      <c r="P1595" s="226">
        <f>SUM(H1595*'Outside M25 '!$L$30+'Outside M25 '!$L$34+'Postcodes tariff'!L1595)</f>
        <v>398.79012616938275</v>
      </c>
      <c r="Q1595" s="261">
        <f>SUM(H1595*'Outside M25 '!$M$30+'Outside M25 '!$M$34+'Postcodes tariff'!L1595)</f>
        <v>433.25649684074079</v>
      </c>
      <c r="R1595" s="336"/>
      <c r="S1595" s="336"/>
    </row>
    <row r="1596" spans="1:19" s="263" customFormat="1" x14ac:dyDescent="0.25">
      <c r="A1596" s="254" t="s">
        <v>3063</v>
      </c>
      <c r="B1596" s="255"/>
      <c r="C1596" s="256" t="s">
        <v>1382</v>
      </c>
      <c r="D1596" s="257">
        <v>52.99</v>
      </c>
      <c r="E1596" s="257">
        <v>-3.4089999999999998</v>
      </c>
      <c r="F1596" s="459">
        <v>1</v>
      </c>
      <c r="G1596" s="459">
        <v>1</v>
      </c>
      <c r="H1596" s="258">
        <v>200.8</v>
      </c>
      <c r="I1596" s="259">
        <f>SUM(H1596/'Search &amp; Variables'!$E$30)</f>
        <v>4.4622222222222225</v>
      </c>
      <c r="J1596" s="259">
        <f t="shared" si="430"/>
        <v>8.9244444444444451</v>
      </c>
      <c r="K1596" s="259">
        <f t="shared" si="431"/>
        <v>0.99160493827160501</v>
      </c>
      <c r="L1596" s="226">
        <f t="shared" si="432"/>
        <v>0</v>
      </c>
      <c r="M1596" s="257"/>
      <c r="N1596" s="226">
        <f>SUM(H1596*'Outside M25 '!$J$30+'Outside M25 '!$J$34+'Postcodes tariff'!L1596)</f>
        <v>344.81880169672365</v>
      </c>
      <c r="O1596" s="226">
        <f>SUM(H1596*'Outside M25 '!$K$30+'Outside M25 '!$K$34+'Postcodes tariff'!L1596)</f>
        <v>380.81500312326688</v>
      </c>
      <c r="P1596" s="226">
        <f>SUM(H1596*'Outside M25 '!$L$30+'Outside M25 '!$L$34+'Postcodes tariff'!L1596)</f>
        <v>420.75821809166194</v>
      </c>
      <c r="Q1596" s="261">
        <f>SUM(H1596*'Outside M25 '!$M$30+'Outside M25 '!$M$34+'Postcodes tariff'!L1596)</f>
        <v>457.20724301339038</v>
      </c>
      <c r="R1596" s="336"/>
      <c r="S1596" s="336"/>
    </row>
    <row r="1597" spans="1:19" s="263" customFormat="1" x14ac:dyDescent="0.25">
      <c r="A1597" s="254" t="s">
        <v>3063</v>
      </c>
      <c r="B1597" s="255"/>
      <c r="C1597" s="256" t="s">
        <v>1383</v>
      </c>
      <c r="D1597" s="257">
        <v>53.21848</v>
      </c>
      <c r="E1597" s="257">
        <v>-3.617737</v>
      </c>
      <c r="F1597" s="459">
        <v>1</v>
      </c>
      <c r="G1597" s="459">
        <v>1</v>
      </c>
      <c r="H1597" s="258">
        <v>229.1</v>
      </c>
      <c r="I1597" s="259">
        <f>SUM(H1597/'Search &amp; Variables'!$E$30)</f>
        <v>5.0911111111111111</v>
      </c>
      <c r="J1597" s="259">
        <f t="shared" si="430"/>
        <v>10.182222222222222</v>
      </c>
      <c r="K1597" s="259">
        <f t="shared" si="431"/>
        <v>1.1313580246913579</v>
      </c>
      <c r="L1597" s="226">
        <f t="shared" si="432"/>
        <v>0</v>
      </c>
      <c r="M1597" s="257"/>
      <c r="N1597" s="226">
        <f>SUM(H1597*'Outside M25 '!$J$30+'Outside M25 '!$J$34+'Postcodes tariff'!L1597)</f>
        <v>389.27570978233615</v>
      </c>
      <c r="O1597" s="226">
        <f>SUM(H1597*'Outside M25 '!$K$30+'Outside M25 '!$K$34+'Postcodes tariff'!L1597)</f>
        <v>430.08596254283003</v>
      </c>
      <c r="P1597" s="226">
        <f>SUM(H1597*'Outside M25 '!$L$30+'Outside M25 '!$L$34+'Postcodes tariff'!L1597)</f>
        <v>475.29304277591643</v>
      </c>
      <c r="Q1597" s="261">
        <f>SUM(H1597*'Outside M25 '!$M$30+'Outside M25 '!$M$34+'Postcodes tariff'!L1597)</f>
        <v>516.66391991566957</v>
      </c>
      <c r="R1597" s="336"/>
      <c r="S1597" s="336"/>
    </row>
    <row r="1598" spans="1:19" s="263" customFormat="1" x14ac:dyDescent="0.25">
      <c r="A1598" s="254" t="s">
        <v>3063</v>
      </c>
      <c r="B1598" s="255"/>
      <c r="C1598" s="256" t="s">
        <v>1384</v>
      </c>
      <c r="D1598" s="257">
        <v>52.905749999999998</v>
      </c>
      <c r="E1598" s="257">
        <v>-3.6103619999999998</v>
      </c>
      <c r="F1598" s="459">
        <v>1</v>
      </c>
      <c r="G1598" s="459">
        <v>1</v>
      </c>
      <c r="H1598" s="258">
        <v>214.4</v>
      </c>
      <c r="I1598" s="259">
        <f>SUM(H1598/'Search &amp; Variables'!$E$30)</f>
        <v>4.7644444444444449</v>
      </c>
      <c r="J1598" s="259">
        <f t="shared" si="430"/>
        <v>9.5288888888888899</v>
      </c>
      <c r="K1598" s="259">
        <f t="shared" si="431"/>
        <v>1.0587654320987656</v>
      </c>
      <c r="L1598" s="226">
        <f t="shared" si="432"/>
        <v>0</v>
      </c>
      <c r="M1598" s="257"/>
      <c r="N1598" s="226">
        <f>SUM(H1598*'Outside M25 '!$J$30+'Outside M25 '!$J$34+'Postcodes tariff'!L1598)</f>
        <v>366.18325222549856</v>
      </c>
      <c r="O1598" s="226">
        <f>SUM(H1598*'Outside M25 '!$K$30+'Outside M25 '!$K$34+'Postcodes tariff'!L1598)</f>
        <v>404.49292001747392</v>
      </c>
      <c r="P1598" s="226">
        <f>SUM(H1598*'Outside M25 '!$L$30+'Outside M25 '!$L$34+'Postcodes tariff'!L1598)</f>
        <v>446.9657663498196</v>
      </c>
      <c r="Q1598" s="261">
        <f>SUM(H1598*'Outside M25 '!$M$30+'Outside M25 '!$M$34+'Postcodes tariff'!L1598)</f>
        <v>485.78006300883197</v>
      </c>
      <c r="R1598" s="336"/>
      <c r="S1598" s="336"/>
    </row>
    <row r="1599" spans="1:19" s="263" customFormat="1" x14ac:dyDescent="0.25">
      <c r="A1599" s="254" t="s">
        <v>3063</v>
      </c>
      <c r="B1599" s="255"/>
      <c r="C1599" s="256" t="s">
        <v>1385</v>
      </c>
      <c r="D1599" s="257">
        <v>53.057000000000002</v>
      </c>
      <c r="E1599" s="257">
        <v>-3.7850000000000001</v>
      </c>
      <c r="F1599" s="459">
        <v>1</v>
      </c>
      <c r="G1599" s="459">
        <v>1</v>
      </c>
      <c r="H1599" s="258">
        <v>219.4</v>
      </c>
      <c r="I1599" s="259">
        <f>SUM(H1599/'Search &amp; Variables'!$E$30)</f>
        <v>4.8755555555555556</v>
      </c>
      <c r="J1599" s="259">
        <f t="shared" si="430"/>
        <v>9.7511111111111113</v>
      </c>
      <c r="K1599" s="259">
        <f t="shared" si="431"/>
        <v>1.0834567901234569</v>
      </c>
      <c r="L1599" s="226">
        <f t="shared" si="432"/>
        <v>0</v>
      </c>
      <c r="M1599" s="257"/>
      <c r="N1599" s="226">
        <f>SUM(H1599*'Outside M25 '!$J$30+'Outside M25 '!$J$34+'Postcodes tariff'!L1599)</f>
        <v>374.03782962578344</v>
      </c>
      <c r="O1599" s="226">
        <f>SUM(H1599*'Outside M25 '!$K$30+'Outside M25 '!$K$34+'Postcodes tariff'!L1599)</f>
        <v>413.19803652269707</v>
      </c>
      <c r="P1599" s="226">
        <f>SUM(H1599*'Outside M25 '!$L$30+'Outside M25 '!$L$34+'Postcodes tariff'!L1599)</f>
        <v>456.600894385907</v>
      </c>
      <c r="Q1599" s="261">
        <f>SUM(H1599*'Outside M25 '!$M$30+'Outside M25 '!$M$34+'Postcodes tariff'!L1599)</f>
        <v>496.28477624245016</v>
      </c>
      <c r="R1599" s="336"/>
      <c r="S1599" s="336"/>
    </row>
    <row r="1600" spans="1:19" s="263" customFormat="1" x14ac:dyDescent="0.25">
      <c r="A1600" s="254" t="s">
        <v>3063</v>
      </c>
      <c r="B1600" s="255"/>
      <c r="C1600" s="256" t="s">
        <v>1386</v>
      </c>
      <c r="D1600" s="257">
        <v>53.054000000000002</v>
      </c>
      <c r="E1600" s="257">
        <v>-3.8780000000000001</v>
      </c>
      <c r="F1600" s="459">
        <v>1</v>
      </c>
      <c r="G1600" s="459">
        <v>1</v>
      </c>
      <c r="H1600" s="258">
        <v>225.5</v>
      </c>
      <c r="I1600" s="259">
        <f>SUM(H1600/'Search &amp; Variables'!$E$30)</f>
        <v>5.0111111111111111</v>
      </c>
      <c r="J1600" s="259">
        <f t="shared" si="430"/>
        <v>10.022222222222222</v>
      </c>
      <c r="K1600" s="259">
        <f t="shared" si="431"/>
        <v>1.1135802469135803</v>
      </c>
      <c r="L1600" s="226">
        <f t="shared" si="432"/>
        <v>0</v>
      </c>
      <c r="M1600" s="257"/>
      <c r="N1600" s="226">
        <f>SUM(H1600*'Outside M25 '!$J$30+'Outside M25 '!$J$34+'Postcodes tariff'!L1600)</f>
        <v>383.620414054131</v>
      </c>
      <c r="O1600" s="226">
        <f>SUM(H1600*'Outside M25 '!$K$30+'Outside M25 '!$K$34+'Postcodes tariff'!L1600)</f>
        <v>423.81827865906934</v>
      </c>
      <c r="P1600" s="226">
        <f>SUM(H1600*'Outside M25 '!$L$30+'Outside M25 '!$L$34+'Postcodes tariff'!L1600)</f>
        <v>468.35575058993356</v>
      </c>
      <c r="Q1600" s="261">
        <f>SUM(H1600*'Outside M25 '!$M$30+'Outside M25 '!$M$34+'Postcodes tariff'!L1600)</f>
        <v>509.10052638746441</v>
      </c>
      <c r="R1600" s="336"/>
      <c r="S1600" s="336"/>
    </row>
    <row r="1601" spans="1:19" s="263" customFormat="1" x14ac:dyDescent="0.25">
      <c r="A1601" s="254" t="s">
        <v>3063</v>
      </c>
      <c r="B1601" s="255"/>
      <c r="C1601" s="256" t="s">
        <v>1387</v>
      </c>
      <c r="D1601" s="257">
        <v>53.139000000000003</v>
      </c>
      <c r="E1601" s="257">
        <v>-3.7850000000000001</v>
      </c>
      <c r="F1601" s="459">
        <v>1</v>
      </c>
      <c r="G1601" s="459">
        <v>1</v>
      </c>
      <c r="H1601" s="258">
        <v>221.3</v>
      </c>
      <c r="I1601" s="259">
        <f>SUM(H1601/'Search &amp; Variables'!$E$30)</f>
        <v>4.9177777777777782</v>
      </c>
      <c r="J1601" s="259">
        <f t="shared" si="430"/>
        <v>9.8355555555555565</v>
      </c>
      <c r="K1601" s="259">
        <f t="shared" si="431"/>
        <v>1.0928395061728395</v>
      </c>
      <c r="L1601" s="226">
        <f t="shared" si="432"/>
        <v>0</v>
      </c>
      <c r="M1601" s="257"/>
      <c r="N1601" s="226">
        <f>SUM(H1601*'Outside M25 '!$J$30+'Outside M25 '!$J$34+'Postcodes tariff'!L1601)</f>
        <v>377.02256903789174</v>
      </c>
      <c r="O1601" s="226">
        <f>SUM(H1601*'Outside M25 '!$K$30+'Outside M25 '!$K$34+'Postcodes tariff'!L1601)</f>
        <v>416.50598079468188</v>
      </c>
      <c r="P1601" s="226">
        <f>SUM(H1601*'Outside M25 '!$L$30+'Outside M25 '!$L$34+'Postcodes tariff'!L1601)</f>
        <v>460.26224303962016</v>
      </c>
      <c r="Q1601" s="261">
        <f>SUM(H1601*'Outside M25 '!$M$30+'Outside M25 '!$M$34+'Postcodes tariff'!L1601)</f>
        <v>500.27656727122513</v>
      </c>
      <c r="R1601" s="336"/>
      <c r="S1601" s="336"/>
    </row>
    <row r="1602" spans="1:19" s="263" customFormat="1" x14ac:dyDescent="0.25">
      <c r="A1602" s="254" t="s">
        <v>3063</v>
      </c>
      <c r="B1602" s="255"/>
      <c r="C1602" s="256" t="s">
        <v>1388</v>
      </c>
      <c r="D1602" s="257">
        <v>53.146999999999998</v>
      </c>
      <c r="E1602" s="257">
        <v>-3.8239999999999998</v>
      </c>
      <c r="F1602" s="459">
        <v>1</v>
      </c>
      <c r="G1602" s="459">
        <v>1</v>
      </c>
      <c r="H1602" s="258">
        <v>227.1</v>
      </c>
      <c r="I1602" s="259">
        <f>SUM(H1602/'Search &amp; Variables'!$E$30)</f>
        <v>5.0466666666666669</v>
      </c>
      <c r="J1602" s="259">
        <f t="shared" si="430"/>
        <v>10.093333333333334</v>
      </c>
      <c r="K1602" s="259">
        <f t="shared" si="431"/>
        <v>1.1214814814814815</v>
      </c>
      <c r="L1602" s="226">
        <f t="shared" si="432"/>
        <v>0</v>
      </c>
      <c r="M1602" s="257"/>
      <c r="N1602" s="226">
        <f>SUM(H1602*'Outside M25 '!$J$30+'Outside M25 '!$J$34+'Postcodes tariff'!L1602)</f>
        <v>386.13387882222219</v>
      </c>
      <c r="O1602" s="226">
        <f>SUM(H1602*'Outside M25 '!$K$30+'Outside M25 '!$K$34+'Postcodes tariff'!L1602)</f>
        <v>426.60391594074076</v>
      </c>
      <c r="P1602" s="226">
        <f>SUM(H1602*'Outside M25 '!$L$30+'Outside M25 '!$L$34+'Postcodes tariff'!L1602)</f>
        <v>471.43899156148149</v>
      </c>
      <c r="Q1602" s="261">
        <f>SUM(H1602*'Outside M25 '!$M$30+'Outside M25 '!$M$34+'Postcodes tariff'!L1602)</f>
        <v>512.46203462222229</v>
      </c>
      <c r="R1602" s="336"/>
      <c r="S1602" s="336"/>
    </row>
    <row r="1603" spans="1:19" s="263" customFormat="1" x14ac:dyDescent="0.25">
      <c r="A1603" s="254" t="s">
        <v>3063</v>
      </c>
      <c r="B1603" s="255"/>
      <c r="C1603" s="256" t="s">
        <v>1389</v>
      </c>
      <c r="D1603" s="257">
        <v>53.287999999999997</v>
      </c>
      <c r="E1603" s="257">
        <v>-3.76</v>
      </c>
      <c r="F1603" s="459">
        <v>1</v>
      </c>
      <c r="G1603" s="459">
        <v>1</v>
      </c>
      <c r="H1603" s="258">
        <v>233.9</v>
      </c>
      <c r="I1603" s="259">
        <f>SUM(H1603/'Search &amp; Variables'!$E$30)</f>
        <v>5.1977777777777776</v>
      </c>
      <c r="J1603" s="259">
        <f t="shared" si="430"/>
        <v>10.395555555555555</v>
      </c>
      <c r="K1603" s="259">
        <f t="shared" si="431"/>
        <v>1.1550617283950617</v>
      </c>
      <c r="L1603" s="226">
        <f t="shared" si="432"/>
        <v>0</v>
      </c>
      <c r="M1603" s="257"/>
      <c r="N1603" s="226">
        <f>SUM(H1603*'Outside M25 '!$J$30+'Outside M25 '!$J$34+'Postcodes tariff'!L1603)</f>
        <v>396.81610408660964</v>
      </c>
      <c r="O1603" s="226">
        <f>SUM(H1603*'Outside M25 '!$K$30+'Outside M25 '!$K$34+'Postcodes tariff'!L1603)</f>
        <v>438.44287438784426</v>
      </c>
      <c r="P1603" s="226">
        <f>SUM(H1603*'Outside M25 '!$L$30+'Outside M25 '!$L$34+'Postcodes tariff'!L1603)</f>
        <v>484.54276569056032</v>
      </c>
      <c r="Q1603" s="261">
        <f>SUM(H1603*'Outside M25 '!$M$30+'Outside M25 '!$M$34+'Postcodes tariff'!L1603)</f>
        <v>526.74844461994314</v>
      </c>
      <c r="R1603" s="336"/>
      <c r="S1603" s="336"/>
    </row>
    <row r="1604" spans="1:19" s="263" customFormat="1" x14ac:dyDescent="0.25">
      <c r="A1604" s="254" t="s">
        <v>3063</v>
      </c>
      <c r="B1604" s="255"/>
      <c r="C1604" s="256" t="s">
        <v>1390</v>
      </c>
      <c r="D1604" s="257">
        <v>53.289000000000001</v>
      </c>
      <c r="E1604" s="257">
        <v>-3.7080000000000002</v>
      </c>
      <c r="F1604" s="459">
        <v>1</v>
      </c>
      <c r="G1604" s="459">
        <v>1</v>
      </c>
      <c r="H1604" s="258">
        <v>231.3</v>
      </c>
      <c r="I1604" s="259">
        <f>SUM(H1604/'Search &amp; Variables'!$E$30)</f>
        <v>5.1400000000000006</v>
      </c>
      <c r="J1604" s="259">
        <f t="shared" si="430"/>
        <v>10.280000000000001</v>
      </c>
      <c r="K1604" s="259">
        <f t="shared" si="431"/>
        <v>1.1422222222222222</v>
      </c>
      <c r="L1604" s="226">
        <f t="shared" si="432"/>
        <v>0</v>
      </c>
      <c r="M1604" s="257"/>
      <c r="N1604" s="226">
        <f>SUM(H1604*'Outside M25 '!$J$30+'Outside M25 '!$J$34+'Postcodes tariff'!L1604)</f>
        <v>392.73172383846151</v>
      </c>
      <c r="O1604" s="226">
        <f>SUM(H1604*'Outside M25 '!$K$30+'Outside M25 '!$K$34+'Postcodes tariff'!L1604)</f>
        <v>433.91621380512822</v>
      </c>
      <c r="P1604" s="226">
        <f>SUM(H1604*'Outside M25 '!$L$30+'Outside M25 '!$L$34+'Postcodes tariff'!L1604)</f>
        <v>479.53249911179495</v>
      </c>
      <c r="Q1604" s="261">
        <f>SUM(H1604*'Outside M25 '!$M$30+'Outside M25 '!$M$34+'Postcodes tariff'!L1604)</f>
        <v>521.28599373846168</v>
      </c>
      <c r="R1604" s="336"/>
      <c r="S1604" s="336"/>
    </row>
    <row r="1605" spans="1:19" s="263" customFormat="1" x14ac:dyDescent="0.25">
      <c r="A1605" s="254" t="s">
        <v>3063</v>
      </c>
      <c r="B1605" s="255"/>
      <c r="C1605" s="256" t="s">
        <v>1391</v>
      </c>
      <c r="D1605" s="257">
        <v>53.317999999999998</v>
      </c>
      <c r="E1605" s="257">
        <v>-3.8149999999999999</v>
      </c>
      <c r="F1605" s="459">
        <v>1</v>
      </c>
      <c r="G1605" s="459">
        <v>1</v>
      </c>
      <c r="H1605" s="258">
        <v>237</v>
      </c>
      <c r="I1605" s="259">
        <f>SUM(H1605/'Search &amp; Variables'!$E$30)</f>
        <v>5.2666666666666666</v>
      </c>
      <c r="J1605" s="259">
        <f t="shared" si="430"/>
        <v>10.533333333333333</v>
      </c>
      <c r="K1605" s="259">
        <f t="shared" si="431"/>
        <v>1.1703703703703703</v>
      </c>
      <c r="L1605" s="226">
        <f t="shared" si="432"/>
        <v>0</v>
      </c>
      <c r="M1605" s="257"/>
      <c r="N1605" s="226">
        <f>SUM(H1605*'Outside M25 '!$J$30+'Outside M25 '!$J$34+'Postcodes tariff'!L1605)</f>
        <v>401.68594207478628</v>
      </c>
      <c r="O1605" s="226">
        <f>SUM(H1605*'Outside M25 '!$K$30+'Outside M25 '!$K$34+'Postcodes tariff'!L1605)</f>
        <v>443.84004662108265</v>
      </c>
      <c r="P1605" s="226">
        <f>SUM(H1605*'Outside M25 '!$L$30+'Outside M25 '!$L$34+'Postcodes tariff'!L1605)</f>
        <v>490.51654507293449</v>
      </c>
      <c r="Q1605" s="261">
        <f>SUM(H1605*'Outside M25 '!$M$30+'Outside M25 '!$M$34+'Postcodes tariff'!L1605)</f>
        <v>533.26136682478636</v>
      </c>
      <c r="R1605" s="336"/>
      <c r="S1605" s="336"/>
    </row>
    <row r="1606" spans="1:19" s="263" customFormat="1" x14ac:dyDescent="0.25">
      <c r="A1606" s="254" t="s">
        <v>3063</v>
      </c>
      <c r="B1606" s="255"/>
      <c r="C1606" s="256" t="s">
        <v>1392</v>
      </c>
      <c r="D1606" s="257">
        <v>53.290999999999997</v>
      </c>
      <c r="E1606" s="257">
        <v>-3.81</v>
      </c>
      <c r="F1606" s="459">
        <v>1</v>
      </c>
      <c r="G1606" s="459">
        <v>1</v>
      </c>
      <c r="H1606" s="258">
        <v>235</v>
      </c>
      <c r="I1606" s="259">
        <f>SUM(H1606/'Search &amp; Variables'!$E$30)</f>
        <v>5.2222222222222223</v>
      </c>
      <c r="J1606" s="259">
        <f t="shared" si="430"/>
        <v>10.444444444444445</v>
      </c>
      <c r="K1606" s="259">
        <f t="shared" si="431"/>
        <v>1.1604938271604939</v>
      </c>
      <c r="L1606" s="226">
        <f t="shared" si="432"/>
        <v>0</v>
      </c>
      <c r="M1606" s="257"/>
      <c r="N1606" s="226">
        <f>SUM(H1606*'Outside M25 '!$J$30+'Outside M25 '!$J$34+'Postcodes tariff'!L1606)</f>
        <v>398.54411111467232</v>
      </c>
      <c r="O1606" s="226">
        <f>SUM(H1606*'Outside M25 '!$K$30+'Outside M25 '!$K$34+'Postcodes tariff'!L1606)</f>
        <v>440.35800001899338</v>
      </c>
      <c r="P1606" s="226">
        <f>SUM(H1606*'Outside M25 '!$L$30+'Outside M25 '!$L$34+'Postcodes tariff'!L1606)</f>
        <v>486.66249385849954</v>
      </c>
      <c r="Q1606" s="261">
        <f>SUM(H1606*'Outside M25 '!$M$30+'Outside M25 '!$M$34+'Postcodes tariff'!L1606)</f>
        <v>529.05948153133909</v>
      </c>
      <c r="R1606" s="336"/>
      <c r="S1606" s="336"/>
    </row>
    <row r="1607" spans="1:19" s="263" customFormat="1" x14ac:dyDescent="0.25">
      <c r="A1607" s="254" t="s">
        <v>3063</v>
      </c>
      <c r="B1607" s="255"/>
      <c r="C1607" s="256" t="s">
        <v>1393</v>
      </c>
      <c r="D1607" s="257">
        <v>53.26</v>
      </c>
      <c r="E1607" s="257">
        <v>-3.839</v>
      </c>
      <c r="F1607" s="459">
        <v>1</v>
      </c>
      <c r="G1607" s="459">
        <v>1</v>
      </c>
      <c r="H1607" s="258">
        <v>231.3</v>
      </c>
      <c r="I1607" s="259">
        <f>SUM(H1607/'Search &amp; Variables'!$E$30)</f>
        <v>5.1400000000000006</v>
      </c>
      <c r="J1607" s="259">
        <f t="shared" si="430"/>
        <v>10.280000000000001</v>
      </c>
      <c r="K1607" s="259">
        <f t="shared" si="431"/>
        <v>1.1422222222222222</v>
      </c>
      <c r="L1607" s="226">
        <f t="shared" si="432"/>
        <v>0</v>
      </c>
      <c r="M1607" s="257"/>
      <c r="N1607" s="226">
        <f>SUM(H1607*'Outside M25 '!$J$30+'Outside M25 '!$J$34+'Postcodes tariff'!L1607)</f>
        <v>392.73172383846151</v>
      </c>
      <c r="O1607" s="226">
        <f>SUM(H1607*'Outside M25 '!$K$30+'Outside M25 '!$K$34+'Postcodes tariff'!L1607)</f>
        <v>433.91621380512822</v>
      </c>
      <c r="P1607" s="226">
        <f>SUM(H1607*'Outside M25 '!$L$30+'Outside M25 '!$L$34+'Postcodes tariff'!L1607)</f>
        <v>479.53249911179495</v>
      </c>
      <c r="Q1607" s="261">
        <f>SUM(H1607*'Outside M25 '!$M$30+'Outside M25 '!$M$34+'Postcodes tariff'!L1607)</f>
        <v>521.28599373846168</v>
      </c>
      <c r="R1607" s="336"/>
      <c r="S1607" s="336"/>
    </row>
    <row r="1608" spans="1:19" s="263" customFormat="1" x14ac:dyDescent="0.25">
      <c r="A1608" s="254" t="s">
        <v>3063</v>
      </c>
      <c r="B1608" s="255"/>
      <c r="C1608" s="256" t="s">
        <v>1394</v>
      </c>
      <c r="D1608" s="257">
        <v>53.25</v>
      </c>
      <c r="E1608" s="257">
        <v>-3.98</v>
      </c>
      <c r="F1608" s="459">
        <v>1</v>
      </c>
      <c r="G1608" s="459">
        <v>1</v>
      </c>
      <c r="H1608" s="258">
        <v>247.2</v>
      </c>
      <c r="I1608" s="259">
        <f>SUM(H1608/'Search &amp; Variables'!$E$30)</f>
        <v>5.4933333333333332</v>
      </c>
      <c r="J1608" s="259">
        <f t="shared" si="430"/>
        <v>10.986666666666666</v>
      </c>
      <c r="K1608" s="259">
        <f t="shared" si="431"/>
        <v>1.2207407407407407</v>
      </c>
      <c r="L1608" s="226">
        <f t="shared" si="432"/>
        <v>0</v>
      </c>
      <c r="M1608" s="257"/>
      <c r="N1608" s="226">
        <f>SUM(H1608*'Outside M25 '!$J$30+'Outside M25 '!$J$34+'Postcodes tariff'!L1608)</f>
        <v>417.70927997136749</v>
      </c>
      <c r="O1608" s="226">
        <f>SUM(H1608*'Outside M25 '!$K$30+'Outside M25 '!$K$34+'Postcodes tariff'!L1608)</f>
        <v>461.59848429173786</v>
      </c>
      <c r="P1608" s="226">
        <f>SUM(H1608*'Outside M25 '!$L$30+'Outside M25 '!$L$34+'Postcodes tariff'!L1608)</f>
        <v>510.17220626655273</v>
      </c>
      <c r="Q1608" s="261">
        <f>SUM(H1608*'Outside M25 '!$M$30+'Outside M25 '!$M$34+'Postcodes tariff'!L1608)</f>
        <v>554.69098182136759</v>
      </c>
      <c r="R1608" s="336"/>
      <c r="S1608" s="336"/>
    </row>
    <row r="1609" spans="1:19" s="263" customFormat="1" x14ac:dyDescent="0.25">
      <c r="A1609" s="254" t="s">
        <v>3063</v>
      </c>
      <c r="B1609" s="255"/>
      <c r="C1609" s="256" t="s">
        <v>1395</v>
      </c>
      <c r="D1609" s="257">
        <v>53.288021000000001</v>
      </c>
      <c r="E1609" s="257">
        <v>-3.8840840000000001</v>
      </c>
      <c r="F1609" s="459">
        <v>1</v>
      </c>
      <c r="G1609" s="459">
        <v>1</v>
      </c>
      <c r="H1609" s="258">
        <v>240.7</v>
      </c>
      <c r="I1609" s="259">
        <f>SUM(H1609/'Search &amp; Variables'!$E$30)</f>
        <v>5.3488888888888884</v>
      </c>
      <c r="J1609" s="259">
        <f t="shared" si="430"/>
        <v>10.697777777777777</v>
      </c>
      <c r="K1609" s="259">
        <f t="shared" si="431"/>
        <v>1.1886419753086419</v>
      </c>
      <c r="L1609" s="226">
        <f t="shared" si="432"/>
        <v>0</v>
      </c>
      <c r="M1609" s="257"/>
      <c r="N1609" s="226">
        <f>SUM(H1609*'Outside M25 '!$J$30+'Outside M25 '!$J$34+'Postcodes tariff'!L1609)</f>
        <v>407.4983293509971</v>
      </c>
      <c r="O1609" s="226">
        <f>SUM(H1609*'Outside M25 '!$K$30+'Outside M25 '!$K$34+'Postcodes tariff'!L1609)</f>
        <v>450.28183283494775</v>
      </c>
      <c r="P1609" s="226">
        <f>SUM(H1609*'Outside M25 '!$L$30+'Outside M25 '!$L$34+'Postcodes tariff'!L1609)</f>
        <v>497.64653981963914</v>
      </c>
      <c r="Q1609" s="261">
        <f>SUM(H1609*'Outside M25 '!$M$30+'Outside M25 '!$M$34+'Postcodes tariff'!L1609)</f>
        <v>541.03485461766388</v>
      </c>
      <c r="R1609" s="336"/>
      <c r="S1609" s="336"/>
    </row>
    <row r="1610" spans="1:19" s="263" customFormat="1" x14ac:dyDescent="0.25">
      <c r="A1610" s="254" t="s">
        <v>3063</v>
      </c>
      <c r="B1610" s="255"/>
      <c r="C1610" s="256" t="s">
        <v>1396</v>
      </c>
      <c r="D1610" s="257">
        <v>52.546999999999997</v>
      </c>
      <c r="E1610" s="257">
        <v>-4.0410000000000004</v>
      </c>
      <c r="F1610" s="459">
        <v>1</v>
      </c>
      <c r="G1610" s="459">
        <v>1</v>
      </c>
      <c r="H1610" s="258">
        <v>226.9</v>
      </c>
      <c r="I1610" s="259">
        <f>SUM(H1610/'Search &amp; Variables'!$E$30)</f>
        <v>5.0422222222222226</v>
      </c>
      <c r="J1610" s="259">
        <f t="shared" si="430"/>
        <v>10.084444444444445</v>
      </c>
      <c r="K1610" s="259">
        <f t="shared" si="431"/>
        <v>1.1204938271604938</v>
      </c>
      <c r="L1610" s="226">
        <f t="shared" si="432"/>
        <v>0</v>
      </c>
      <c r="M1610" s="257"/>
      <c r="N1610" s="226">
        <f>SUM(H1610*'Outside M25 '!$J$30+'Outside M25 '!$J$34+'Postcodes tariff'!L1610)</f>
        <v>385.8196957262108</v>
      </c>
      <c r="O1610" s="226">
        <f>SUM(H1610*'Outside M25 '!$K$30+'Outside M25 '!$K$34+'Postcodes tariff'!L1610)</f>
        <v>426.25571128053184</v>
      </c>
      <c r="P1610" s="226">
        <f>SUM(H1610*'Outside M25 '!$L$30+'Outside M25 '!$L$34+'Postcodes tariff'!L1610)</f>
        <v>471.05358644003803</v>
      </c>
      <c r="Q1610" s="261">
        <f>SUM(H1610*'Outside M25 '!$M$30+'Outside M25 '!$M$34+'Postcodes tariff'!L1610)</f>
        <v>512.04184609287756</v>
      </c>
      <c r="R1610" s="336"/>
      <c r="S1610" s="336"/>
    </row>
    <row r="1611" spans="1:19" s="263" customFormat="1" x14ac:dyDescent="0.25">
      <c r="A1611" s="254" t="s">
        <v>3063</v>
      </c>
      <c r="B1611" s="255"/>
      <c r="C1611" s="256" t="s">
        <v>1397</v>
      </c>
      <c r="D1611" s="257">
        <v>52.622007000000004</v>
      </c>
      <c r="E1611" s="257">
        <v>-4.0031150000000002</v>
      </c>
      <c r="F1611" s="459">
        <v>1</v>
      </c>
      <c r="G1611" s="459">
        <v>1</v>
      </c>
      <c r="H1611" s="258">
        <v>223.4</v>
      </c>
      <c r="I1611" s="259">
        <f>SUM(H1611/'Search &amp; Variables'!$E$30)</f>
        <v>4.9644444444444442</v>
      </c>
      <c r="J1611" s="259">
        <f t="shared" si="430"/>
        <v>9.9288888888888884</v>
      </c>
      <c r="K1611" s="259">
        <f t="shared" si="431"/>
        <v>1.1032098765432099</v>
      </c>
      <c r="L1611" s="226">
        <f t="shared" si="432"/>
        <v>0</v>
      </c>
      <c r="M1611" s="257"/>
      <c r="N1611" s="226">
        <f>SUM(H1611*'Outside M25 '!$J$30+'Outside M25 '!$J$34+'Postcodes tariff'!L1611)</f>
        <v>380.32149154601137</v>
      </c>
      <c r="O1611" s="226">
        <f>SUM(H1611*'Outside M25 '!$K$30+'Outside M25 '!$K$34+'Postcodes tariff'!L1611)</f>
        <v>420.16212972687561</v>
      </c>
      <c r="P1611" s="226">
        <f>SUM(H1611*'Outside M25 '!$L$30+'Outside M25 '!$L$34+'Postcodes tariff'!L1611)</f>
        <v>464.30899681477689</v>
      </c>
      <c r="Q1611" s="261">
        <f>SUM(H1611*'Outside M25 '!$M$30+'Outside M25 '!$M$34+'Postcodes tariff'!L1611)</f>
        <v>504.68854682934477</v>
      </c>
      <c r="R1611" s="336"/>
      <c r="S1611" s="336"/>
    </row>
    <row r="1612" spans="1:19" s="263" customFormat="1" x14ac:dyDescent="0.25">
      <c r="A1612" s="254" t="s">
        <v>3063</v>
      </c>
      <c r="B1612" s="255"/>
      <c r="C1612" s="256" t="s">
        <v>1398</v>
      </c>
      <c r="D1612" s="257">
        <v>52.665999999999997</v>
      </c>
      <c r="E1612" s="257">
        <v>-4.0830000000000002</v>
      </c>
      <c r="F1612" s="459">
        <v>1</v>
      </c>
      <c r="G1612" s="459">
        <v>1</v>
      </c>
      <c r="H1612" s="258">
        <v>226.8</v>
      </c>
      <c r="I1612" s="259">
        <f>SUM(H1612/'Search &amp; Variables'!$E$30)</f>
        <v>5.04</v>
      </c>
      <c r="J1612" s="259">
        <f t="shared" si="430"/>
        <v>10.08</v>
      </c>
      <c r="K1612" s="259">
        <f t="shared" si="431"/>
        <v>1.1200000000000001</v>
      </c>
      <c r="L1612" s="226">
        <f t="shared" si="432"/>
        <v>0</v>
      </c>
      <c r="M1612" s="257"/>
      <c r="N1612" s="226">
        <f>SUM(H1612*'Outside M25 '!$J$30+'Outside M25 '!$J$34+'Postcodes tariff'!L1612)</f>
        <v>385.66260417820513</v>
      </c>
      <c r="O1612" s="226">
        <f>SUM(H1612*'Outside M25 '!$K$30+'Outside M25 '!$K$34+'Postcodes tariff'!L1612)</f>
        <v>426.08160895042738</v>
      </c>
      <c r="P1612" s="226">
        <f>SUM(H1612*'Outside M25 '!$L$30+'Outside M25 '!$L$34+'Postcodes tariff'!L1612)</f>
        <v>470.8608838793163</v>
      </c>
      <c r="Q1612" s="261">
        <f>SUM(H1612*'Outside M25 '!$M$30+'Outside M25 '!$M$34+'Postcodes tariff'!L1612)</f>
        <v>511.8317518282052</v>
      </c>
      <c r="R1612" s="336"/>
      <c r="S1612" s="336"/>
    </row>
    <row r="1613" spans="1:19" s="263" customFormat="1" x14ac:dyDescent="0.25">
      <c r="A1613" s="254" t="s">
        <v>3063</v>
      </c>
      <c r="B1613" s="255"/>
      <c r="C1613" s="256" t="s">
        <v>1399</v>
      </c>
      <c r="D1613" s="257">
        <v>52.698</v>
      </c>
      <c r="E1613" s="257">
        <v>-4.0389999999999997</v>
      </c>
      <c r="F1613" s="459">
        <v>1</v>
      </c>
      <c r="G1613" s="459">
        <v>1</v>
      </c>
      <c r="H1613" s="258">
        <v>223.8</v>
      </c>
      <c r="I1613" s="259">
        <f>SUM(H1613/'Search &amp; Variables'!$E$30)</f>
        <v>4.9733333333333336</v>
      </c>
      <c r="J1613" s="259">
        <f t="shared" si="430"/>
        <v>9.9466666666666672</v>
      </c>
      <c r="K1613" s="259">
        <f t="shared" si="431"/>
        <v>1.1051851851851853</v>
      </c>
      <c r="L1613" s="226">
        <f t="shared" si="432"/>
        <v>0</v>
      </c>
      <c r="M1613" s="257"/>
      <c r="N1613" s="226">
        <f>SUM(H1613*'Outside M25 '!$J$30+'Outside M25 '!$J$34+'Postcodes tariff'!L1613)</f>
        <v>380.94985773803415</v>
      </c>
      <c r="O1613" s="226">
        <f>SUM(H1613*'Outside M25 '!$K$30+'Outside M25 '!$K$34+'Postcodes tariff'!L1613)</f>
        <v>420.85853904729345</v>
      </c>
      <c r="P1613" s="226">
        <f>SUM(H1613*'Outside M25 '!$L$30+'Outside M25 '!$L$34+'Postcodes tariff'!L1613)</f>
        <v>465.07980705766386</v>
      </c>
      <c r="Q1613" s="261">
        <f>SUM(H1613*'Outside M25 '!$M$30+'Outside M25 '!$M$34+'Postcodes tariff'!L1613)</f>
        <v>505.52892388803423</v>
      </c>
      <c r="R1613" s="336"/>
      <c r="S1613" s="336"/>
    </row>
    <row r="1614" spans="1:19" s="263" customFormat="1" x14ac:dyDescent="0.25">
      <c r="A1614" s="254" t="s">
        <v>3063</v>
      </c>
      <c r="B1614" s="255"/>
      <c r="C1614" s="256" t="s">
        <v>1400</v>
      </c>
      <c r="D1614" s="257">
        <v>52.710999999999999</v>
      </c>
      <c r="E1614" s="257">
        <v>-4.0110000000000001</v>
      </c>
      <c r="F1614" s="459">
        <v>1</v>
      </c>
      <c r="G1614" s="459">
        <v>1</v>
      </c>
      <c r="H1614" s="258">
        <v>221.2</v>
      </c>
      <c r="I1614" s="259">
        <f>SUM(H1614/'Search &amp; Variables'!$E$30)</f>
        <v>4.9155555555555557</v>
      </c>
      <c r="J1614" s="259">
        <f t="shared" si="430"/>
        <v>9.8311111111111114</v>
      </c>
      <c r="K1614" s="259">
        <f t="shared" si="431"/>
        <v>1.0923456790123458</v>
      </c>
      <c r="L1614" s="226">
        <f t="shared" si="432"/>
        <v>0</v>
      </c>
      <c r="M1614" s="257"/>
      <c r="N1614" s="226">
        <f>SUM(H1614*'Outside M25 '!$J$30+'Outside M25 '!$J$34+'Postcodes tariff'!L1614)</f>
        <v>376.86547748988602</v>
      </c>
      <c r="O1614" s="226">
        <f>SUM(H1614*'Outside M25 '!$K$30+'Outside M25 '!$K$34+'Postcodes tariff'!L1614)</f>
        <v>416.33187846457741</v>
      </c>
      <c r="P1614" s="226">
        <f>SUM(H1614*'Outside M25 '!$L$30+'Outside M25 '!$L$34+'Postcodes tariff'!L1614)</f>
        <v>460.06954047889838</v>
      </c>
      <c r="Q1614" s="261">
        <f>SUM(H1614*'Outside M25 '!$M$30+'Outside M25 '!$M$34+'Postcodes tariff'!L1614)</f>
        <v>500.06647300655271</v>
      </c>
      <c r="R1614" s="336"/>
      <c r="S1614" s="336"/>
    </row>
    <row r="1615" spans="1:19" s="263" customFormat="1" x14ac:dyDescent="0.25">
      <c r="A1615" s="254" t="s">
        <v>3063</v>
      </c>
      <c r="B1615" s="255"/>
      <c r="C1615" s="256" t="s">
        <v>1401</v>
      </c>
      <c r="D1615" s="257">
        <v>52.756</v>
      </c>
      <c r="E1615" s="257">
        <v>-3.875</v>
      </c>
      <c r="F1615" s="459">
        <v>1</v>
      </c>
      <c r="G1615" s="459">
        <v>1</v>
      </c>
      <c r="H1615" s="258">
        <v>217.5</v>
      </c>
      <c r="I1615" s="259">
        <f>SUM(H1615/'Search &amp; Variables'!$E$30)</f>
        <v>4.833333333333333</v>
      </c>
      <c r="J1615" s="259">
        <f t="shared" si="430"/>
        <v>9.6666666666666661</v>
      </c>
      <c r="K1615" s="259">
        <f t="shared" si="431"/>
        <v>1.074074074074074</v>
      </c>
      <c r="L1615" s="226">
        <f t="shared" si="432"/>
        <v>0</v>
      </c>
      <c r="M1615" s="257"/>
      <c r="N1615" s="226">
        <f>SUM(H1615*'Outside M25 '!$J$30+'Outside M25 '!$J$34+'Postcodes tariff'!L1615)</f>
        <v>371.0530902136752</v>
      </c>
      <c r="O1615" s="226">
        <f>SUM(H1615*'Outside M25 '!$K$30+'Outside M25 '!$K$34+'Postcodes tariff'!L1615)</f>
        <v>409.89009225071226</v>
      </c>
      <c r="P1615" s="226">
        <f>SUM(H1615*'Outside M25 '!$L$30+'Outside M25 '!$L$34+'Postcodes tariff'!L1615)</f>
        <v>452.93954573219378</v>
      </c>
      <c r="Q1615" s="261">
        <f>SUM(H1615*'Outside M25 '!$M$30+'Outside M25 '!$M$34+'Postcodes tariff'!L1615)</f>
        <v>492.29298521367525</v>
      </c>
      <c r="R1615" s="336"/>
      <c r="S1615" s="336"/>
    </row>
    <row r="1616" spans="1:19" s="263" customFormat="1" x14ac:dyDescent="0.25">
      <c r="A1616" s="254" t="s">
        <v>3063</v>
      </c>
      <c r="B1616" s="255"/>
      <c r="C1616" s="256" t="s">
        <v>1402</v>
      </c>
      <c r="D1616" s="257">
        <v>52.969000000000001</v>
      </c>
      <c r="E1616" s="257">
        <v>-3.9380000000000002</v>
      </c>
      <c r="F1616" s="459">
        <v>1</v>
      </c>
      <c r="G1616" s="459">
        <v>1</v>
      </c>
      <c r="H1616" s="258">
        <v>229</v>
      </c>
      <c r="I1616" s="259">
        <f>SUM(H1616/'Search &amp; Variables'!$E$30)</f>
        <v>5.0888888888888886</v>
      </c>
      <c r="J1616" s="259">
        <f t="shared" si="430"/>
        <v>10.177777777777777</v>
      </c>
      <c r="K1616" s="259">
        <f t="shared" si="431"/>
        <v>1.1308641975308642</v>
      </c>
      <c r="L1616" s="226">
        <f t="shared" si="432"/>
        <v>0</v>
      </c>
      <c r="M1616" s="257"/>
      <c r="N1616" s="226">
        <f>SUM(H1616*'Outside M25 '!$J$30+'Outside M25 '!$J$34+'Postcodes tariff'!L1616)</f>
        <v>389.11861823433043</v>
      </c>
      <c r="O1616" s="226">
        <f>SUM(H1616*'Outside M25 '!$K$30+'Outside M25 '!$K$34+'Postcodes tariff'!L1616)</f>
        <v>429.91186021272557</v>
      </c>
      <c r="P1616" s="226">
        <f>SUM(H1616*'Outside M25 '!$L$30+'Outside M25 '!$L$34+'Postcodes tariff'!L1616)</f>
        <v>475.10034021519471</v>
      </c>
      <c r="Q1616" s="261">
        <f>SUM(H1616*'Outside M25 '!$M$30+'Outside M25 '!$M$34+'Postcodes tariff'!L1616)</f>
        <v>516.45382565099726</v>
      </c>
      <c r="R1616" s="336"/>
      <c r="S1616" s="336"/>
    </row>
    <row r="1617" spans="1:19" s="263" customFormat="1" x14ac:dyDescent="0.25">
      <c r="A1617" s="254" t="s">
        <v>3063</v>
      </c>
      <c r="B1617" s="255"/>
      <c r="C1617" s="256" t="s">
        <v>1403</v>
      </c>
      <c r="D1617" s="257">
        <v>52.725000000000001</v>
      </c>
      <c r="E1617" s="257">
        <v>-4.0540000000000003</v>
      </c>
      <c r="F1617" s="459">
        <v>1</v>
      </c>
      <c r="G1617" s="459">
        <v>1</v>
      </c>
      <c r="H1617" s="258">
        <v>225.5</v>
      </c>
      <c r="I1617" s="259">
        <f>SUM(H1617/'Search &amp; Variables'!$E$30)</f>
        <v>5.0111111111111111</v>
      </c>
      <c r="J1617" s="259">
        <f t="shared" si="430"/>
        <v>10.022222222222222</v>
      </c>
      <c r="K1617" s="259">
        <f t="shared" si="431"/>
        <v>1.1135802469135803</v>
      </c>
      <c r="L1617" s="226">
        <f t="shared" si="432"/>
        <v>0</v>
      </c>
      <c r="M1617" s="257"/>
      <c r="N1617" s="226">
        <f>SUM(H1617*'Outside M25 '!$J$30+'Outside M25 '!$J$34+'Postcodes tariff'!L1617)</f>
        <v>383.620414054131</v>
      </c>
      <c r="O1617" s="226">
        <f>SUM(H1617*'Outside M25 '!$K$30+'Outside M25 '!$K$34+'Postcodes tariff'!L1617)</f>
        <v>423.81827865906934</v>
      </c>
      <c r="P1617" s="226">
        <f>SUM(H1617*'Outside M25 '!$L$30+'Outside M25 '!$L$34+'Postcodes tariff'!L1617)</f>
        <v>468.35575058993356</v>
      </c>
      <c r="Q1617" s="261">
        <f>SUM(H1617*'Outside M25 '!$M$30+'Outside M25 '!$M$34+'Postcodes tariff'!L1617)</f>
        <v>509.10052638746441</v>
      </c>
      <c r="R1617" s="336"/>
      <c r="S1617" s="336"/>
    </row>
    <row r="1618" spans="1:19" s="263" customFormat="1" x14ac:dyDescent="0.25">
      <c r="A1618" s="254" t="s">
        <v>3063</v>
      </c>
      <c r="B1618" s="255"/>
      <c r="C1618" s="256" t="s">
        <v>1404</v>
      </c>
      <c r="D1618" s="257">
        <v>52.774000000000001</v>
      </c>
      <c r="E1618" s="257">
        <v>-4.0919999999999996</v>
      </c>
      <c r="F1618" s="459">
        <v>1</v>
      </c>
      <c r="G1618" s="459">
        <v>1</v>
      </c>
      <c r="H1618" s="258">
        <v>230</v>
      </c>
      <c r="I1618" s="259">
        <f>SUM(H1618/'Search &amp; Variables'!$E$30)</f>
        <v>5.1111111111111107</v>
      </c>
      <c r="J1618" s="259">
        <f t="shared" si="430"/>
        <v>10.222222222222221</v>
      </c>
      <c r="K1618" s="259">
        <f t="shared" si="431"/>
        <v>1.1358024691358024</v>
      </c>
      <c r="L1618" s="226">
        <f t="shared" si="432"/>
        <v>0</v>
      </c>
      <c r="M1618" s="257"/>
      <c r="N1618" s="226">
        <f>SUM(H1618*'Outside M25 '!$J$30+'Outside M25 '!$J$34+'Postcodes tariff'!L1618)</f>
        <v>390.68953371438744</v>
      </c>
      <c r="O1618" s="226">
        <f>SUM(H1618*'Outside M25 '!$K$30+'Outside M25 '!$K$34+'Postcodes tariff'!L1618)</f>
        <v>431.65288351377018</v>
      </c>
      <c r="P1618" s="226">
        <f>SUM(H1618*'Outside M25 '!$L$30+'Outside M25 '!$L$34+'Postcodes tariff'!L1618)</f>
        <v>477.02736582241221</v>
      </c>
      <c r="Q1618" s="261">
        <f>SUM(H1618*'Outside M25 '!$M$30+'Outside M25 '!$M$34+'Postcodes tariff'!L1618)</f>
        <v>518.5547682977209</v>
      </c>
      <c r="R1618" s="336"/>
      <c r="S1618" s="336"/>
    </row>
    <row r="1619" spans="1:19" s="263" customFormat="1" x14ac:dyDescent="0.25">
      <c r="A1619" s="254" t="s">
        <v>3063</v>
      </c>
      <c r="B1619" s="255"/>
      <c r="C1619" s="256" t="s">
        <v>1405</v>
      </c>
      <c r="D1619" s="257">
        <v>52.790999999999997</v>
      </c>
      <c r="E1619" s="257">
        <v>-4.0960000000000001</v>
      </c>
      <c r="F1619" s="459">
        <v>1</v>
      </c>
      <c r="G1619" s="459">
        <v>1</v>
      </c>
      <c r="H1619" s="258">
        <v>230.6</v>
      </c>
      <c r="I1619" s="259">
        <f>SUM(H1619/'Search &amp; Variables'!$E$30)</f>
        <v>5.1244444444444444</v>
      </c>
      <c r="J1619" s="259">
        <f t="shared" si="430"/>
        <v>10.248888888888889</v>
      </c>
      <c r="K1619" s="259">
        <f t="shared" si="431"/>
        <v>1.1387654320987655</v>
      </c>
      <c r="L1619" s="226">
        <f t="shared" si="432"/>
        <v>0</v>
      </c>
      <c r="M1619" s="257"/>
      <c r="N1619" s="226">
        <f>SUM(H1619*'Outside M25 '!$J$30+'Outside M25 '!$J$34+'Postcodes tariff'!L1619)</f>
        <v>391.63208300242161</v>
      </c>
      <c r="O1619" s="226">
        <f>SUM(H1619*'Outside M25 '!$K$30+'Outside M25 '!$K$34+'Postcodes tariff'!L1619)</f>
        <v>432.69749749439694</v>
      </c>
      <c r="P1619" s="226">
        <f>SUM(H1619*'Outside M25 '!$L$30+'Outside M25 '!$L$34+'Postcodes tariff'!L1619)</f>
        <v>478.18358118674269</v>
      </c>
      <c r="Q1619" s="261">
        <f>SUM(H1619*'Outside M25 '!$M$30+'Outside M25 '!$M$34+'Postcodes tariff'!L1619)</f>
        <v>519.81533388575508</v>
      </c>
      <c r="R1619" s="336"/>
      <c r="S1619" s="336"/>
    </row>
    <row r="1620" spans="1:19" s="263" customFormat="1" x14ac:dyDescent="0.25">
      <c r="A1620" s="254" t="s">
        <v>3063</v>
      </c>
      <c r="B1620" s="255"/>
      <c r="C1620" s="256" t="s">
        <v>1406</v>
      </c>
      <c r="D1620" s="257">
        <v>52.82</v>
      </c>
      <c r="E1620" s="257">
        <v>-4.0949999999999998</v>
      </c>
      <c r="F1620" s="459">
        <v>1</v>
      </c>
      <c r="G1620" s="459">
        <v>1</v>
      </c>
      <c r="H1620" s="258">
        <v>234.6</v>
      </c>
      <c r="I1620" s="259">
        <f>SUM(H1620/'Search &amp; Variables'!$E$30)</f>
        <v>5.2133333333333329</v>
      </c>
      <c r="J1620" s="259">
        <f t="shared" si="430"/>
        <v>10.426666666666666</v>
      </c>
      <c r="K1620" s="259">
        <f t="shared" si="431"/>
        <v>1.1585185185185185</v>
      </c>
      <c r="L1620" s="226">
        <f t="shared" si="432"/>
        <v>0</v>
      </c>
      <c r="M1620" s="257"/>
      <c r="N1620" s="226">
        <f>SUM(H1620*'Outside M25 '!$J$30+'Outside M25 '!$J$34+'Postcodes tariff'!L1620)</f>
        <v>397.91574492264954</v>
      </c>
      <c r="O1620" s="226">
        <f>SUM(H1620*'Outside M25 '!$K$30+'Outside M25 '!$K$34+'Postcodes tariff'!L1620)</f>
        <v>439.66159069857548</v>
      </c>
      <c r="P1620" s="226">
        <f>SUM(H1620*'Outside M25 '!$L$30+'Outside M25 '!$L$34+'Postcodes tariff'!L1620)</f>
        <v>485.89168361561258</v>
      </c>
      <c r="Q1620" s="261">
        <f>SUM(H1620*'Outside M25 '!$M$30+'Outside M25 '!$M$34+'Postcodes tariff'!L1620)</f>
        <v>528.21910447264963</v>
      </c>
      <c r="R1620" s="336"/>
      <c r="S1620" s="336"/>
    </row>
    <row r="1621" spans="1:19" s="263" customFormat="1" x14ac:dyDescent="0.25">
      <c r="A1621" s="254" t="s">
        <v>3063</v>
      </c>
      <c r="B1621" s="255"/>
      <c r="C1621" s="256" t="s">
        <v>1407</v>
      </c>
      <c r="D1621" s="257">
        <v>52.882838</v>
      </c>
      <c r="E1621" s="257">
        <v>-4.1014359999999996</v>
      </c>
      <c r="F1621" s="459">
        <v>1</v>
      </c>
      <c r="G1621" s="459">
        <v>1</v>
      </c>
      <c r="H1621" s="258">
        <v>241.7</v>
      </c>
      <c r="I1621" s="259">
        <f>SUM(H1621/'Search &amp; Variables'!$E$30)</f>
        <v>5.3711111111111105</v>
      </c>
      <c r="J1621" s="259">
        <f t="shared" si="430"/>
        <v>10.742222222222221</v>
      </c>
      <c r="K1621" s="259">
        <f t="shared" si="431"/>
        <v>1.1935802469135801</v>
      </c>
      <c r="L1621" s="226">
        <f t="shared" si="432"/>
        <v>0</v>
      </c>
      <c r="M1621" s="257"/>
      <c r="N1621" s="226">
        <f>SUM(H1621*'Outside M25 '!$J$30+'Outside M25 '!$J$34+'Postcodes tariff'!L1621)</f>
        <v>409.06924483105411</v>
      </c>
      <c r="O1621" s="226">
        <f>SUM(H1621*'Outside M25 '!$K$30+'Outside M25 '!$K$34+'Postcodes tariff'!L1621)</f>
        <v>452.02285613599241</v>
      </c>
      <c r="P1621" s="226">
        <f>SUM(H1621*'Outside M25 '!$L$30+'Outside M25 '!$L$34+'Postcodes tariff'!L1621)</f>
        <v>499.57356542685659</v>
      </c>
      <c r="Q1621" s="261">
        <f>SUM(H1621*'Outside M25 '!$M$30+'Outside M25 '!$M$34+'Postcodes tariff'!L1621)</f>
        <v>543.13579726438752</v>
      </c>
      <c r="R1621" s="336"/>
      <c r="S1621" s="336"/>
    </row>
    <row r="1622" spans="1:19" s="263" customFormat="1" x14ac:dyDescent="0.25">
      <c r="A1622" s="254" t="s">
        <v>3063</v>
      </c>
      <c r="B1622" s="255"/>
      <c r="C1622" s="256" t="s">
        <v>1408</v>
      </c>
      <c r="D1622" s="257">
        <v>52.902000000000001</v>
      </c>
      <c r="E1622" s="257">
        <v>-4.0620000000000003</v>
      </c>
      <c r="F1622" s="459">
        <v>1</v>
      </c>
      <c r="G1622" s="459">
        <v>1</v>
      </c>
      <c r="H1622" s="258">
        <v>237.1</v>
      </c>
      <c r="I1622" s="259">
        <f>SUM(H1622/'Search &amp; Variables'!$E$30)</f>
        <v>5.2688888888888892</v>
      </c>
      <c r="J1622" s="259">
        <f t="shared" si="430"/>
        <v>10.537777777777778</v>
      </c>
      <c r="K1622" s="259">
        <f t="shared" si="431"/>
        <v>1.1708641975308642</v>
      </c>
      <c r="L1622" s="226">
        <f t="shared" si="432"/>
        <v>0</v>
      </c>
      <c r="M1622" s="257"/>
      <c r="N1622" s="226">
        <f>SUM(H1622*'Outside M25 '!$J$30+'Outside M25 '!$J$34+'Postcodes tariff'!L1622)</f>
        <v>401.84303362279201</v>
      </c>
      <c r="O1622" s="226">
        <f>SUM(H1622*'Outside M25 '!$K$30+'Outside M25 '!$K$34+'Postcodes tariff'!L1622)</f>
        <v>444.01414895118711</v>
      </c>
      <c r="P1622" s="226">
        <f>SUM(H1622*'Outside M25 '!$L$30+'Outside M25 '!$L$34+'Postcodes tariff'!L1622)</f>
        <v>490.70924763365622</v>
      </c>
      <c r="Q1622" s="261">
        <f>SUM(H1622*'Outside M25 '!$M$30+'Outside M25 '!$M$34+'Postcodes tariff'!L1622)</f>
        <v>533.47146108945878</v>
      </c>
      <c r="R1622" s="336"/>
      <c r="S1622" s="336"/>
    </row>
    <row r="1623" spans="1:19" s="263" customFormat="1" x14ac:dyDescent="0.25">
      <c r="A1623" s="254" t="s">
        <v>3063</v>
      </c>
      <c r="B1623" s="255"/>
      <c r="C1623" s="256" t="s">
        <v>1409</v>
      </c>
      <c r="D1623" s="257">
        <v>52.936</v>
      </c>
      <c r="E1623" s="257">
        <v>-4.07</v>
      </c>
      <c r="F1623" s="459">
        <v>1</v>
      </c>
      <c r="G1623" s="459">
        <v>1</v>
      </c>
      <c r="H1623" s="258">
        <v>237.1</v>
      </c>
      <c r="I1623" s="259">
        <f>SUM(H1623/'Search &amp; Variables'!$E$30)</f>
        <v>5.2688888888888892</v>
      </c>
      <c r="J1623" s="259">
        <f t="shared" si="430"/>
        <v>10.537777777777778</v>
      </c>
      <c r="K1623" s="259">
        <f t="shared" si="431"/>
        <v>1.1708641975308642</v>
      </c>
      <c r="L1623" s="226">
        <f t="shared" si="432"/>
        <v>0</v>
      </c>
      <c r="M1623" s="257"/>
      <c r="N1623" s="226">
        <f>SUM(H1623*'Outside M25 '!$J$30+'Outside M25 '!$J$34+'Postcodes tariff'!L1623)</f>
        <v>401.84303362279201</v>
      </c>
      <c r="O1623" s="226">
        <f>SUM(H1623*'Outside M25 '!$K$30+'Outside M25 '!$K$34+'Postcodes tariff'!L1623)</f>
        <v>444.01414895118711</v>
      </c>
      <c r="P1623" s="226">
        <f>SUM(H1623*'Outside M25 '!$L$30+'Outside M25 '!$L$34+'Postcodes tariff'!L1623)</f>
        <v>490.70924763365622</v>
      </c>
      <c r="Q1623" s="261">
        <f>SUM(H1623*'Outside M25 '!$M$30+'Outside M25 '!$M$34+'Postcodes tariff'!L1623)</f>
        <v>533.47146108945878</v>
      </c>
      <c r="R1623" s="336"/>
      <c r="S1623" s="336"/>
    </row>
    <row r="1624" spans="1:19" s="263" customFormat="1" x14ac:dyDescent="0.25">
      <c r="A1624" s="254" t="s">
        <v>3063</v>
      </c>
      <c r="B1624" s="255"/>
      <c r="C1624" s="256" t="s">
        <v>1410</v>
      </c>
      <c r="D1624" s="257">
        <v>52.929000000000002</v>
      </c>
      <c r="E1624" s="257">
        <v>-4.1379999999999999</v>
      </c>
      <c r="F1624" s="459">
        <v>1</v>
      </c>
      <c r="G1624" s="459">
        <v>1</v>
      </c>
      <c r="H1624" s="258">
        <v>240.4</v>
      </c>
      <c r="I1624" s="259">
        <f>SUM(H1624/'Search &amp; Variables'!$E$30)</f>
        <v>5.3422222222222224</v>
      </c>
      <c r="J1624" s="259">
        <f t="shared" si="430"/>
        <v>10.684444444444445</v>
      </c>
      <c r="K1624" s="259">
        <f t="shared" si="431"/>
        <v>1.1871604938271605</v>
      </c>
      <c r="L1624" s="226">
        <f t="shared" si="432"/>
        <v>0</v>
      </c>
      <c r="M1624" s="257"/>
      <c r="N1624" s="226">
        <f>SUM(H1624*'Outside M25 '!$J$30+'Outside M25 '!$J$34+'Postcodes tariff'!L1624)</f>
        <v>407.02705470698004</v>
      </c>
      <c r="O1624" s="226">
        <f>SUM(H1624*'Outside M25 '!$K$30+'Outside M25 '!$K$34+'Postcodes tariff'!L1624)</f>
        <v>449.75952584463437</v>
      </c>
      <c r="P1624" s="226">
        <f>SUM(H1624*'Outside M25 '!$L$30+'Outside M25 '!$L$34+'Postcodes tariff'!L1624)</f>
        <v>497.06843213747391</v>
      </c>
      <c r="Q1624" s="261">
        <f>SUM(H1624*'Outside M25 '!$M$30+'Outside M25 '!$M$34+'Postcodes tariff'!L1624)</f>
        <v>540.40457182364685</v>
      </c>
      <c r="R1624" s="336"/>
      <c r="S1624" s="336"/>
    </row>
    <row r="1625" spans="1:19" s="263" customFormat="1" x14ac:dyDescent="0.25">
      <c r="A1625" s="254" t="s">
        <v>3063</v>
      </c>
      <c r="B1625" s="255"/>
      <c r="C1625" s="256" t="s">
        <v>1411</v>
      </c>
      <c r="D1625" s="257">
        <v>52.973999999999997</v>
      </c>
      <c r="E1625" s="257">
        <v>-4.2380000000000004</v>
      </c>
      <c r="F1625" s="459">
        <v>1</v>
      </c>
      <c r="G1625" s="459">
        <v>1</v>
      </c>
      <c r="H1625" s="258">
        <v>245.1</v>
      </c>
      <c r="I1625" s="259">
        <f>SUM(H1625/'Search &amp; Variables'!$E$30)</f>
        <v>5.4466666666666663</v>
      </c>
      <c r="J1625" s="259">
        <f t="shared" si="430"/>
        <v>10.893333333333333</v>
      </c>
      <c r="K1625" s="259">
        <f t="shared" si="431"/>
        <v>1.2103703703703703</v>
      </c>
      <c r="L1625" s="226">
        <f t="shared" si="432"/>
        <v>0</v>
      </c>
      <c r="M1625" s="257"/>
      <c r="N1625" s="226">
        <f>SUM(H1625*'Outside M25 '!$J$30+'Outside M25 '!$J$34+'Postcodes tariff'!L1625)</f>
        <v>414.41035746324781</v>
      </c>
      <c r="O1625" s="226">
        <f>SUM(H1625*'Outside M25 '!$K$30+'Outside M25 '!$K$34+'Postcodes tariff'!L1625)</f>
        <v>457.94233535954413</v>
      </c>
      <c r="P1625" s="226">
        <f>SUM(H1625*'Outside M25 '!$L$30+'Outside M25 '!$L$34+'Postcodes tariff'!L1625)</f>
        <v>506.125452491396</v>
      </c>
      <c r="Q1625" s="261">
        <f>SUM(H1625*'Outside M25 '!$M$30+'Outside M25 '!$M$34+'Postcodes tariff'!L1625)</f>
        <v>550.279002263248</v>
      </c>
      <c r="R1625" s="336"/>
      <c r="S1625" s="336"/>
    </row>
    <row r="1626" spans="1:19" s="263" customFormat="1" x14ac:dyDescent="0.25">
      <c r="A1626" s="254" t="s">
        <v>3063</v>
      </c>
      <c r="B1626" s="255"/>
      <c r="C1626" s="256" t="s">
        <v>1412</v>
      </c>
      <c r="D1626" s="257">
        <v>52.935934000000003</v>
      </c>
      <c r="E1626" s="257">
        <v>-4.2211749999999997</v>
      </c>
      <c r="F1626" s="459">
        <v>1</v>
      </c>
      <c r="G1626" s="459">
        <v>1</v>
      </c>
      <c r="H1626" s="258">
        <v>246</v>
      </c>
      <c r="I1626" s="259">
        <f>SUM(H1626/'Search &amp; Variables'!$E$30)</f>
        <v>5.4666666666666668</v>
      </c>
      <c r="J1626" s="259">
        <f t="shared" si="430"/>
        <v>10.933333333333334</v>
      </c>
      <c r="K1626" s="259">
        <f t="shared" si="431"/>
        <v>1.2148148148148148</v>
      </c>
      <c r="L1626" s="226">
        <f t="shared" si="432"/>
        <v>0</v>
      </c>
      <c r="M1626" s="257"/>
      <c r="N1626" s="226">
        <f>SUM(H1626*'Outside M25 '!$J$30+'Outside M25 '!$J$34+'Postcodes tariff'!L1626)</f>
        <v>415.82418139529909</v>
      </c>
      <c r="O1626" s="226">
        <f>SUM(H1626*'Outside M25 '!$K$30+'Outside M25 '!$K$34+'Postcodes tariff'!L1626)</f>
        <v>459.50925633048433</v>
      </c>
      <c r="P1626" s="226">
        <f>SUM(H1626*'Outside M25 '!$L$30+'Outside M25 '!$L$34+'Postcodes tariff'!L1626)</f>
        <v>507.85977553789178</v>
      </c>
      <c r="Q1626" s="261">
        <f>SUM(H1626*'Outside M25 '!$M$30+'Outside M25 '!$M$34+'Postcodes tariff'!L1626)</f>
        <v>552.16985064529922</v>
      </c>
      <c r="R1626" s="336"/>
      <c r="S1626" s="336"/>
    </row>
    <row r="1627" spans="1:19" s="263" customFormat="1" x14ac:dyDescent="0.25">
      <c r="A1627" s="254" t="s">
        <v>3063</v>
      </c>
      <c r="B1627" s="255"/>
      <c r="C1627" s="256" t="s">
        <v>1413</v>
      </c>
      <c r="D1627" s="257">
        <v>52.884</v>
      </c>
      <c r="E1627" s="257">
        <v>-4.4909999999999997</v>
      </c>
      <c r="F1627" s="459">
        <v>1</v>
      </c>
      <c r="G1627" s="459">
        <v>1</v>
      </c>
      <c r="H1627" s="258">
        <v>258.39999999999998</v>
      </c>
      <c r="I1627" s="259">
        <f>SUM(H1627/'Search &amp; Variables'!$E$30)</f>
        <v>5.7422222222222219</v>
      </c>
      <c r="J1627" s="259">
        <f t="shared" si="430"/>
        <v>11.484444444444444</v>
      </c>
      <c r="K1627" s="259">
        <f t="shared" si="431"/>
        <v>1.2760493827160493</v>
      </c>
      <c r="L1627" s="226">
        <f t="shared" si="432"/>
        <v>0</v>
      </c>
      <c r="M1627" s="257"/>
      <c r="N1627" s="226">
        <f>SUM(H1627*'Outside M25 '!$J$30+'Outside M25 '!$J$34+'Postcodes tariff'!L1627)</f>
        <v>435.3035333480056</v>
      </c>
      <c r="O1627" s="226">
        <f>SUM(H1627*'Outside M25 '!$K$30+'Outside M25 '!$K$34+'Postcodes tariff'!L1627)</f>
        <v>481.09794526343774</v>
      </c>
      <c r="P1627" s="226">
        <f>SUM(H1627*'Outside M25 '!$L$30+'Outside M25 '!$L$34+'Postcodes tariff'!L1627)</f>
        <v>531.75489306738848</v>
      </c>
      <c r="Q1627" s="261">
        <f>SUM(H1627*'Outside M25 '!$M$30+'Outside M25 '!$M$34+'Postcodes tariff'!L1627)</f>
        <v>578.22153946467245</v>
      </c>
      <c r="R1627" s="336"/>
      <c r="S1627" s="336"/>
    </row>
    <row r="1628" spans="1:19" s="263" customFormat="1" x14ac:dyDescent="0.25">
      <c r="A1628" s="254" t="s">
        <v>3063</v>
      </c>
      <c r="B1628" s="255"/>
      <c r="C1628" s="256" t="s">
        <v>1414</v>
      </c>
      <c r="D1628" s="257">
        <v>53.058999999999997</v>
      </c>
      <c r="E1628" s="257">
        <v>-4.2850000000000001</v>
      </c>
      <c r="F1628" s="459">
        <v>1</v>
      </c>
      <c r="G1628" s="459">
        <v>1</v>
      </c>
      <c r="H1628" s="258">
        <v>251.9</v>
      </c>
      <c r="I1628" s="259">
        <f>SUM(H1628/'Search &amp; Variables'!$E$30)</f>
        <v>5.597777777777778</v>
      </c>
      <c r="J1628" s="259">
        <f t="shared" si="430"/>
        <v>11.195555555555556</v>
      </c>
      <c r="K1628" s="259">
        <f t="shared" si="431"/>
        <v>1.2439506172839507</v>
      </c>
      <c r="L1628" s="226">
        <f t="shared" si="432"/>
        <v>0</v>
      </c>
      <c r="M1628" s="257"/>
      <c r="N1628" s="226">
        <f>SUM(H1628*'Outside M25 '!$J$30+'Outside M25 '!$J$34+'Postcodes tariff'!L1628)</f>
        <v>425.09258272763532</v>
      </c>
      <c r="O1628" s="226">
        <f>SUM(H1628*'Outside M25 '!$K$30+'Outside M25 '!$K$34+'Postcodes tariff'!L1628)</f>
        <v>469.78129380664768</v>
      </c>
      <c r="P1628" s="226">
        <f>SUM(H1628*'Outside M25 '!$L$30+'Outside M25 '!$L$34+'Postcodes tariff'!L1628)</f>
        <v>519.22922662047495</v>
      </c>
      <c r="Q1628" s="261">
        <f>SUM(H1628*'Outside M25 '!$M$30+'Outside M25 '!$M$34+'Postcodes tariff'!L1628)</f>
        <v>564.56541226096874</v>
      </c>
      <c r="R1628" s="336"/>
      <c r="S1628" s="336"/>
    </row>
    <row r="1629" spans="1:19" s="263" customFormat="1" x14ac:dyDescent="0.25">
      <c r="A1629" s="254" t="s">
        <v>3063</v>
      </c>
      <c r="B1629" s="255"/>
      <c r="C1629" s="256" t="s">
        <v>1415</v>
      </c>
      <c r="D1629" s="257">
        <v>53.134</v>
      </c>
      <c r="E1629" s="257">
        <v>-4.2039999999999997</v>
      </c>
      <c r="F1629" s="459">
        <v>1</v>
      </c>
      <c r="G1629" s="459">
        <v>1</v>
      </c>
      <c r="H1629" s="258">
        <v>256.2</v>
      </c>
      <c r="I1629" s="259">
        <f>SUM(H1629/'Search &amp; Variables'!$E$30)</f>
        <v>5.6933333333333334</v>
      </c>
      <c r="J1629" s="259">
        <f t="shared" si="430"/>
        <v>11.386666666666667</v>
      </c>
      <c r="K1629" s="259">
        <f t="shared" si="431"/>
        <v>1.2651851851851852</v>
      </c>
      <c r="L1629" s="226">
        <f t="shared" si="432"/>
        <v>0</v>
      </c>
      <c r="M1629" s="257"/>
      <c r="N1629" s="226">
        <f>SUM(H1629*'Outside M25 '!$J$30+'Outside M25 '!$J$34+'Postcodes tariff'!L1629)</f>
        <v>431.8475192918803</v>
      </c>
      <c r="O1629" s="226">
        <f>SUM(H1629*'Outside M25 '!$K$30+'Outside M25 '!$K$34+'Postcodes tariff'!L1629)</f>
        <v>477.2676940011396</v>
      </c>
      <c r="P1629" s="226">
        <f>SUM(H1629*'Outside M25 '!$L$30+'Outside M25 '!$L$34+'Postcodes tariff'!L1629)</f>
        <v>527.51543673151002</v>
      </c>
      <c r="Q1629" s="261">
        <f>SUM(H1629*'Outside M25 '!$M$30+'Outside M25 '!$M$34+'Postcodes tariff'!L1629)</f>
        <v>573.59946564188044</v>
      </c>
      <c r="R1629" s="336"/>
      <c r="S1629" s="336"/>
    </row>
    <row r="1630" spans="1:19" s="263" customFormat="1" x14ac:dyDescent="0.25">
      <c r="A1630" s="254" t="s">
        <v>3063</v>
      </c>
      <c r="B1630" s="255"/>
      <c r="C1630" s="256" t="s">
        <v>1416</v>
      </c>
      <c r="D1630" s="257">
        <v>53.186999999999998</v>
      </c>
      <c r="E1630" s="257">
        <v>-4.1989999999999998</v>
      </c>
      <c r="F1630" s="459">
        <v>1</v>
      </c>
      <c r="G1630" s="459">
        <v>1</v>
      </c>
      <c r="H1630" s="258">
        <v>253.6</v>
      </c>
      <c r="I1630" s="259">
        <f>SUM(H1630/'Search &amp; Variables'!$E$30)</f>
        <v>5.6355555555555554</v>
      </c>
      <c r="J1630" s="259">
        <f t="shared" si="430"/>
        <v>11.271111111111111</v>
      </c>
      <c r="K1630" s="259">
        <f t="shared" si="431"/>
        <v>1.2523456790123457</v>
      </c>
      <c r="L1630" s="226">
        <f t="shared" si="432"/>
        <v>0</v>
      </c>
      <c r="M1630" s="257"/>
      <c r="N1630" s="226">
        <f>SUM(H1630*'Outside M25 '!$J$30+'Outside M25 '!$J$34+'Postcodes tariff'!L1630)</f>
        <v>427.76313904373217</v>
      </c>
      <c r="O1630" s="226">
        <f>SUM(H1630*'Outside M25 '!$K$30+'Outside M25 '!$K$34+'Postcodes tariff'!L1630)</f>
        <v>472.74103341842357</v>
      </c>
      <c r="P1630" s="226">
        <f>SUM(H1630*'Outside M25 '!$L$30+'Outside M25 '!$L$34+'Postcodes tariff'!L1630)</f>
        <v>522.50517015274454</v>
      </c>
      <c r="Q1630" s="261">
        <f>SUM(H1630*'Outside M25 '!$M$30+'Outside M25 '!$M$34+'Postcodes tariff'!L1630)</f>
        <v>568.13701476039898</v>
      </c>
      <c r="R1630" s="336"/>
      <c r="S1630" s="336"/>
    </row>
    <row r="1631" spans="1:19" s="263" customFormat="1" x14ac:dyDescent="0.25">
      <c r="A1631" s="254" t="s">
        <v>3063</v>
      </c>
      <c r="B1631" s="255"/>
      <c r="C1631" s="256" t="s">
        <v>1417</v>
      </c>
      <c r="D1631" s="257">
        <v>53.207000000000001</v>
      </c>
      <c r="E1631" s="257">
        <v>-4.1109999999999998</v>
      </c>
      <c r="F1631" s="459">
        <v>1</v>
      </c>
      <c r="G1631" s="459">
        <v>1</v>
      </c>
      <c r="H1631" s="258">
        <v>235.9</v>
      </c>
      <c r="I1631" s="259">
        <f>SUM(H1631/'Search &amp; Variables'!$E$30)</f>
        <v>5.2422222222222228</v>
      </c>
      <c r="J1631" s="259">
        <f t="shared" si="430"/>
        <v>10.484444444444446</v>
      </c>
      <c r="K1631" s="259">
        <f t="shared" si="431"/>
        <v>1.1649382716049383</v>
      </c>
      <c r="L1631" s="226">
        <f t="shared" si="432"/>
        <v>0</v>
      </c>
      <c r="M1631" s="257"/>
      <c r="N1631" s="226">
        <f>SUM(H1631*'Outside M25 '!$J$30+'Outside M25 '!$J$34+'Postcodes tariff'!L1631)</f>
        <v>399.95793504672361</v>
      </c>
      <c r="O1631" s="226">
        <f>SUM(H1631*'Outside M25 '!$K$30+'Outside M25 '!$K$34+'Postcodes tariff'!L1631)</f>
        <v>441.92492098993353</v>
      </c>
      <c r="P1631" s="226">
        <f>SUM(H1631*'Outside M25 '!$L$30+'Outside M25 '!$L$34+'Postcodes tariff'!L1631)</f>
        <v>488.39681690499532</v>
      </c>
      <c r="Q1631" s="261">
        <f>SUM(H1631*'Outside M25 '!$M$30+'Outside M25 '!$M$34+'Postcodes tariff'!L1631)</f>
        <v>530.95032991339042</v>
      </c>
      <c r="R1631" s="336"/>
      <c r="S1631" s="336"/>
    </row>
    <row r="1632" spans="1:19" s="263" customFormat="1" x14ac:dyDescent="0.25">
      <c r="A1632" s="254" t="s">
        <v>3063</v>
      </c>
      <c r="B1632" s="255"/>
      <c r="C1632" s="256" t="s">
        <v>1418</v>
      </c>
      <c r="D1632" s="257">
        <v>53.28</v>
      </c>
      <c r="E1632" s="257">
        <v>-4.0990000000000002</v>
      </c>
      <c r="F1632" s="459">
        <v>1</v>
      </c>
      <c r="G1632" s="459">
        <v>1</v>
      </c>
      <c r="H1632" s="258">
        <v>262.39999999999998</v>
      </c>
      <c r="I1632" s="259">
        <f>SUM(H1632/'Search &amp; Variables'!$E$30)</f>
        <v>5.8311111111111105</v>
      </c>
      <c r="J1632" s="259">
        <f t="shared" si="430"/>
        <v>11.662222222222221</v>
      </c>
      <c r="K1632" s="259">
        <f t="shared" si="431"/>
        <v>1.2958024691358023</v>
      </c>
      <c r="L1632" s="226">
        <f t="shared" si="432"/>
        <v>0</v>
      </c>
      <c r="M1632" s="257"/>
      <c r="N1632" s="226">
        <f>SUM(H1632*'Outside M25 '!$J$30+'Outside M25 '!$J$34+'Postcodes tariff'!L1632)</f>
        <v>441.58719526823353</v>
      </c>
      <c r="O1632" s="226">
        <f>SUM(H1632*'Outside M25 '!$K$30+'Outside M25 '!$K$34+'Postcodes tariff'!L1632)</f>
        <v>488.06203846761628</v>
      </c>
      <c r="P1632" s="226">
        <f>SUM(H1632*'Outside M25 '!$L$30+'Outside M25 '!$L$34+'Postcodes tariff'!L1632)</f>
        <v>539.46299549625837</v>
      </c>
      <c r="Q1632" s="261">
        <f>SUM(H1632*'Outside M25 '!$M$30+'Outside M25 '!$M$34+'Postcodes tariff'!L1632)</f>
        <v>586.625310051567</v>
      </c>
      <c r="R1632" s="336"/>
      <c r="S1632" s="336"/>
    </row>
    <row r="1633" spans="1:19" s="263" customFormat="1" x14ac:dyDescent="0.25">
      <c r="A1633" s="254" t="s">
        <v>3063</v>
      </c>
      <c r="B1633" s="255"/>
      <c r="C1633" s="256" t="s">
        <v>1419</v>
      </c>
      <c r="D1633" s="257">
        <v>53.234999999999999</v>
      </c>
      <c r="E1633" s="257">
        <v>-4.1589999999999998</v>
      </c>
      <c r="F1633" s="459">
        <v>1</v>
      </c>
      <c r="G1633" s="459">
        <v>1</v>
      </c>
      <c r="H1633" s="258">
        <v>256.8</v>
      </c>
      <c r="I1633" s="259">
        <f>SUM(H1633/'Search &amp; Variables'!$E$30)</f>
        <v>5.706666666666667</v>
      </c>
      <c r="J1633" s="259">
        <f t="shared" si="430"/>
        <v>11.413333333333334</v>
      </c>
      <c r="K1633" s="259">
        <f t="shared" si="431"/>
        <v>1.2681481481481482</v>
      </c>
      <c r="L1633" s="226">
        <f t="shared" si="432"/>
        <v>0</v>
      </c>
      <c r="M1633" s="257"/>
      <c r="N1633" s="226">
        <f>SUM(H1633*'Outside M25 '!$J$30+'Outside M25 '!$J$34+'Postcodes tariff'!L1633)</f>
        <v>432.79006857991453</v>
      </c>
      <c r="O1633" s="226">
        <f>SUM(H1633*'Outside M25 '!$K$30+'Outside M25 '!$K$34+'Postcodes tariff'!L1633)</f>
        <v>478.31230798176642</v>
      </c>
      <c r="P1633" s="226">
        <f>SUM(H1633*'Outside M25 '!$L$30+'Outside M25 '!$L$34+'Postcodes tariff'!L1633)</f>
        <v>528.6716520958405</v>
      </c>
      <c r="Q1633" s="261">
        <f>SUM(H1633*'Outside M25 '!$M$30+'Outside M25 '!$M$34+'Postcodes tariff'!L1633)</f>
        <v>574.86003122991463</v>
      </c>
      <c r="R1633" s="336"/>
      <c r="S1633" s="336"/>
    </row>
    <row r="1634" spans="1:19" s="263" customFormat="1" x14ac:dyDescent="0.25">
      <c r="A1634" s="254" t="s">
        <v>3063</v>
      </c>
      <c r="B1634" s="255"/>
      <c r="C1634" s="256" t="s">
        <v>1420</v>
      </c>
      <c r="D1634" s="257">
        <v>53.215000000000003</v>
      </c>
      <c r="E1634" s="257">
        <v>-4.2699999999999996</v>
      </c>
      <c r="F1634" s="459">
        <v>1</v>
      </c>
      <c r="G1634" s="459">
        <v>1</v>
      </c>
      <c r="H1634" s="258">
        <v>259.10000000000002</v>
      </c>
      <c r="I1634" s="259">
        <f>SUM(H1634/'Search &amp; Variables'!$E$30)</f>
        <v>5.7577777777777781</v>
      </c>
      <c r="J1634" s="259">
        <f t="shared" si="430"/>
        <v>11.515555555555556</v>
      </c>
      <c r="K1634" s="259">
        <f t="shared" si="431"/>
        <v>1.2795061728395063</v>
      </c>
      <c r="L1634" s="226">
        <f t="shared" si="432"/>
        <v>0</v>
      </c>
      <c r="M1634" s="257"/>
      <c r="N1634" s="226">
        <f>SUM(H1634*'Outside M25 '!$J$30+'Outside M25 '!$J$34+'Postcodes tariff'!L1634)</f>
        <v>436.40317418404561</v>
      </c>
      <c r="O1634" s="226">
        <f>SUM(H1634*'Outside M25 '!$K$30+'Outside M25 '!$K$34+'Postcodes tariff'!L1634)</f>
        <v>482.31666157416907</v>
      </c>
      <c r="P1634" s="226">
        <f>SUM(H1634*'Outside M25 '!$L$30+'Outside M25 '!$L$34+'Postcodes tariff'!L1634)</f>
        <v>533.1038109924408</v>
      </c>
      <c r="Q1634" s="261">
        <f>SUM(H1634*'Outside M25 '!$M$30+'Outside M25 '!$M$34+'Postcodes tariff'!L1634)</f>
        <v>579.69219931737905</v>
      </c>
      <c r="R1634" s="336"/>
      <c r="S1634" s="336"/>
    </row>
    <row r="1635" spans="1:19" s="263" customFormat="1" x14ac:dyDescent="0.25">
      <c r="A1635" s="254" t="s">
        <v>3063</v>
      </c>
      <c r="B1635" s="255"/>
      <c r="C1635" s="256" t="s">
        <v>1421</v>
      </c>
      <c r="D1635" s="257">
        <v>53.195</v>
      </c>
      <c r="E1635" s="257">
        <v>-4.2619999999999996</v>
      </c>
      <c r="F1635" s="459">
        <v>1</v>
      </c>
      <c r="G1635" s="459">
        <v>1</v>
      </c>
      <c r="H1635" s="258">
        <v>259.7</v>
      </c>
      <c r="I1635" s="259">
        <f>SUM(H1635/'Search &amp; Variables'!$E$30)</f>
        <v>5.7711111111111109</v>
      </c>
      <c r="J1635" s="259">
        <f t="shared" si="430"/>
        <v>11.542222222222222</v>
      </c>
      <c r="K1635" s="259">
        <f t="shared" si="431"/>
        <v>1.2824691358024691</v>
      </c>
      <c r="L1635" s="226">
        <f t="shared" si="432"/>
        <v>0</v>
      </c>
      <c r="M1635" s="257"/>
      <c r="N1635" s="226">
        <f>SUM(H1635*'Outside M25 '!$J$30+'Outside M25 '!$J$34+'Postcodes tariff'!L1635)</f>
        <v>437.34572347207973</v>
      </c>
      <c r="O1635" s="226">
        <f>SUM(H1635*'Outside M25 '!$K$30+'Outside M25 '!$K$34+'Postcodes tariff'!L1635)</f>
        <v>483.36127555479578</v>
      </c>
      <c r="P1635" s="226">
        <f>SUM(H1635*'Outside M25 '!$L$30+'Outside M25 '!$L$34+'Postcodes tariff'!L1635)</f>
        <v>534.26002635677116</v>
      </c>
      <c r="Q1635" s="261">
        <f>SUM(H1635*'Outside M25 '!$M$30+'Outside M25 '!$M$34+'Postcodes tariff'!L1635)</f>
        <v>580.95276490541323</v>
      </c>
      <c r="R1635" s="336"/>
      <c r="S1635" s="336"/>
    </row>
    <row r="1636" spans="1:19" s="263" customFormat="1" x14ac:dyDescent="0.25">
      <c r="A1636" s="254" t="s">
        <v>3063</v>
      </c>
      <c r="B1636" s="255"/>
      <c r="C1636" s="256" t="s">
        <v>1422</v>
      </c>
      <c r="D1636" s="257">
        <v>53.21</v>
      </c>
      <c r="E1636" s="257">
        <v>-4.3849999999999998</v>
      </c>
      <c r="F1636" s="459">
        <v>1</v>
      </c>
      <c r="G1636" s="459">
        <v>1</v>
      </c>
      <c r="H1636" s="258">
        <v>264.39999999999998</v>
      </c>
      <c r="I1636" s="259">
        <f>SUM(H1636/'Search &amp; Variables'!$E$30)</f>
        <v>5.8755555555555548</v>
      </c>
      <c r="J1636" s="259">
        <f t="shared" si="430"/>
        <v>11.75111111111111</v>
      </c>
      <c r="K1636" s="259">
        <f t="shared" si="431"/>
        <v>1.3056790123456787</v>
      </c>
      <c r="L1636" s="226">
        <f t="shared" si="432"/>
        <v>0</v>
      </c>
      <c r="M1636" s="257"/>
      <c r="N1636" s="226">
        <f>SUM(H1636*'Outside M25 '!$J$30+'Outside M25 '!$J$34+'Postcodes tariff'!L1636)</f>
        <v>444.72902622834749</v>
      </c>
      <c r="O1636" s="226">
        <f>SUM(H1636*'Outside M25 '!$K$30+'Outside M25 '!$K$34+'Postcodes tariff'!L1636)</f>
        <v>491.54408506970555</v>
      </c>
      <c r="P1636" s="226">
        <f>SUM(H1636*'Outside M25 '!$L$30+'Outside M25 '!$L$34+'Postcodes tariff'!L1636)</f>
        <v>543.31704671069326</v>
      </c>
      <c r="Q1636" s="261">
        <f>SUM(H1636*'Outside M25 '!$M$30+'Outside M25 '!$M$34+'Postcodes tariff'!L1636)</f>
        <v>590.82719534501427</v>
      </c>
      <c r="R1636" s="336"/>
      <c r="S1636" s="336"/>
    </row>
    <row r="1637" spans="1:19" s="263" customFormat="1" x14ac:dyDescent="0.25">
      <c r="A1637" s="254" t="s">
        <v>3063</v>
      </c>
      <c r="B1637" s="255"/>
      <c r="C1637" s="256" t="s">
        <v>1423</v>
      </c>
      <c r="D1637" s="257">
        <v>53.219000000000001</v>
      </c>
      <c r="E1637" s="257">
        <v>-4.4710000000000001</v>
      </c>
      <c r="F1637" s="459">
        <v>1</v>
      </c>
      <c r="G1637" s="459">
        <v>1</v>
      </c>
      <c r="H1637" s="258">
        <v>268.7</v>
      </c>
      <c r="I1637" s="259">
        <f>SUM(H1637/'Search &amp; Variables'!$E$30)</f>
        <v>5.971111111111111</v>
      </c>
      <c r="J1637" s="259">
        <f t="shared" si="430"/>
        <v>11.942222222222222</v>
      </c>
      <c r="K1637" s="259">
        <f t="shared" si="431"/>
        <v>1.3269135802469136</v>
      </c>
      <c r="L1637" s="226">
        <f t="shared" si="432"/>
        <v>0</v>
      </c>
      <c r="M1637" s="257"/>
      <c r="N1637" s="226">
        <f>SUM(H1637*'Outside M25 '!$J$30+'Outside M25 '!$J$34+'Postcodes tariff'!L1637)</f>
        <v>451.48396279259254</v>
      </c>
      <c r="O1637" s="226">
        <f>SUM(H1637*'Outside M25 '!$K$30+'Outside M25 '!$K$34+'Postcodes tariff'!L1637)</f>
        <v>499.03048526419752</v>
      </c>
      <c r="P1637" s="226">
        <f>SUM(H1637*'Outside M25 '!$L$30+'Outside M25 '!$L$34+'Postcodes tariff'!L1637)</f>
        <v>551.60325682172845</v>
      </c>
      <c r="Q1637" s="261">
        <f>SUM(H1637*'Outside M25 '!$M$30+'Outside M25 '!$M$34+'Postcodes tariff'!L1637)</f>
        <v>599.86124872592598</v>
      </c>
      <c r="R1637" s="336"/>
      <c r="S1637" s="336"/>
    </row>
    <row r="1638" spans="1:19" s="263" customFormat="1" x14ac:dyDescent="0.25">
      <c r="A1638" s="254" t="s">
        <v>3063</v>
      </c>
      <c r="B1638" s="255"/>
      <c r="C1638" s="256" t="s">
        <v>1424</v>
      </c>
      <c r="D1638" s="257">
        <v>53.228000000000002</v>
      </c>
      <c r="E1638" s="257">
        <v>-4.5170000000000003</v>
      </c>
      <c r="F1638" s="459">
        <v>1</v>
      </c>
      <c r="G1638" s="459">
        <v>1</v>
      </c>
      <c r="H1638" s="258">
        <v>269.5</v>
      </c>
      <c r="I1638" s="259">
        <f>SUM(H1638/'Search &amp; Variables'!$E$30)</f>
        <v>5.9888888888888889</v>
      </c>
      <c r="J1638" s="259">
        <f t="shared" si="430"/>
        <v>11.977777777777778</v>
      </c>
      <c r="K1638" s="259">
        <f t="shared" si="431"/>
        <v>1.3308641975308642</v>
      </c>
      <c r="L1638" s="226">
        <f t="shared" si="432"/>
        <v>0</v>
      </c>
      <c r="M1638" s="257"/>
      <c r="N1638" s="226">
        <f>SUM(H1638*'Outside M25 '!$J$30+'Outside M25 '!$J$34+'Postcodes tariff'!L1638)</f>
        <v>452.74069517663816</v>
      </c>
      <c r="O1638" s="226">
        <f>SUM(H1638*'Outside M25 '!$K$30+'Outside M25 '!$K$34+'Postcodes tariff'!L1638)</f>
        <v>500.42330390503326</v>
      </c>
      <c r="P1638" s="226">
        <f>SUM(H1638*'Outside M25 '!$L$30+'Outside M25 '!$L$34+'Postcodes tariff'!L1638)</f>
        <v>553.1448773075025</v>
      </c>
      <c r="Q1638" s="261">
        <f>SUM(H1638*'Outside M25 '!$M$30+'Outside M25 '!$M$34+'Postcodes tariff'!L1638)</f>
        <v>601.542002843305</v>
      </c>
      <c r="R1638" s="336"/>
      <c r="S1638" s="336"/>
    </row>
    <row r="1639" spans="1:19" s="263" customFormat="1" x14ac:dyDescent="0.25">
      <c r="A1639" s="254" t="s">
        <v>3063</v>
      </c>
      <c r="B1639" s="255"/>
      <c r="C1639" s="256" t="s">
        <v>1425</v>
      </c>
      <c r="D1639" s="257">
        <v>53.301000000000002</v>
      </c>
      <c r="E1639" s="257">
        <v>-4.569</v>
      </c>
      <c r="F1639" s="459">
        <v>1</v>
      </c>
      <c r="G1639" s="459">
        <v>1</v>
      </c>
      <c r="H1639" s="258">
        <v>270.39999999999998</v>
      </c>
      <c r="I1639" s="259">
        <f>SUM(H1639/'Search &amp; Variables'!$E$30)</f>
        <v>6.0088888888888885</v>
      </c>
      <c r="J1639" s="259">
        <f t="shared" si="430"/>
        <v>12.017777777777777</v>
      </c>
      <c r="K1639" s="259">
        <f t="shared" si="431"/>
        <v>1.3353086419753086</v>
      </c>
      <c r="L1639" s="226">
        <f t="shared" si="432"/>
        <v>0</v>
      </c>
      <c r="M1639" s="257"/>
      <c r="N1639" s="226">
        <f>SUM(H1639*'Outside M25 '!$J$30+'Outside M25 '!$J$34+'Postcodes tariff'!L1639)</f>
        <v>454.15451910868939</v>
      </c>
      <c r="O1639" s="226">
        <f>SUM(H1639*'Outside M25 '!$K$30+'Outside M25 '!$K$34+'Postcodes tariff'!L1639)</f>
        <v>501.99022487597335</v>
      </c>
      <c r="P1639" s="226">
        <f>SUM(H1639*'Outside M25 '!$L$30+'Outside M25 '!$L$34+'Postcodes tariff'!L1639)</f>
        <v>554.87920035399816</v>
      </c>
      <c r="Q1639" s="261">
        <f>SUM(H1639*'Outside M25 '!$M$30+'Outside M25 '!$M$34+'Postcodes tariff'!L1639)</f>
        <v>603.43285122535622</v>
      </c>
      <c r="R1639" s="336"/>
      <c r="S1639" s="336"/>
    </row>
    <row r="1640" spans="1:19" s="263" customFormat="1" x14ac:dyDescent="0.25">
      <c r="A1640" s="254" t="s">
        <v>3063</v>
      </c>
      <c r="B1640" s="255"/>
      <c r="C1640" s="256" t="s">
        <v>1426</v>
      </c>
      <c r="D1640" s="257">
        <v>53.381</v>
      </c>
      <c r="E1640" s="257">
        <v>-4.4050000000000002</v>
      </c>
      <c r="F1640" s="459">
        <v>1</v>
      </c>
      <c r="G1640" s="459">
        <v>1</v>
      </c>
      <c r="H1640" s="258">
        <v>270.89999999999998</v>
      </c>
      <c r="I1640" s="259">
        <f>SUM(H1640/'Search &amp; Variables'!$E$30)</f>
        <v>6.02</v>
      </c>
      <c r="J1640" s="259">
        <f t="shared" si="430"/>
        <v>12.04</v>
      </c>
      <c r="K1640" s="259">
        <f t="shared" si="431"/>
        <v>1.3377777777777777</v>
      </c>
      <c r="L1640" s="226">
        <f t="shared" si="432"/>
        <v>0</v>
      </c>
      <c r="M1640" s="257"/>
      <c r="N1640" s="226">
        <f>SUM(H1640*'Outside M25 '!$J$30+'Outside M25 '!$J$34+'Postcodes tariff'!L1640)</f>
        <v>454.93997684871789</v>
      </c>
      <c r="O1640" s="226">
        <f>SUM(H1640*'Outside M25 '!$K$30+'Outside M25 '!$K$34+'Postcodes tariff'!L1640)</f>
        <v>502.86073652649571</v>
      </c>
      <c r="P1640" s="226">
        <f>SUM(H1640*'Outside M25 '!$L$30+'Outside M25 '!$L$34+'Postcodes tariff'!L1640)</f>
        <v>555.84271315760691</v>
      </c>
      <c r="Q1640" s="261">
        <f>SUM(H1640*'Outside M25 '!$M$30+'Outside M25 '!$M$34+'Postcodes tariff'!L1640)</f>
        <v>604.48332254871798</v>
      </c>
      <c r="R1640" s="336"/>
      <c r="S1640" s="336"/>
    </row>
    <row r="1641" spans="1:19" s="263" customFormat="1" x14ac:dyDescent="0.25">
      <c r="A1641" s="254" t="s">
        <v>3063</v>
      </c>
      <c r="B1641" s="255"/>
      <c r="C1641" s="256" t="s">
        <v>1427</v>
      </c>
      <c r="D1641" s="257">
        <v>53.411000000000001</v>
      </c>
      <c r="E1641" s="257">
        <v>-4.4560000000000004</v>
      </c>
      <c r="F1641" s="459">
        <v>1</v>
      </c>
      <c r="G1641" s="459">
        <v>1</v>
      </c>
      <c r="H1641" s="258">
        <v>274.8</v>
      </c>
      <c r="I1641" s="259">
        <f>SUM(H1641/'Search &amp; Variables'!$E$30)</f>
        <v>6.1066666666666674</v>
      </c>
      <c r="J1641" s="259">
        <f t="shared" si="430"/>
        <v>12.213333333333335</v>
      </c>
      <c r="K1641" s="259">
        <f t="shared" si="431"/>
        <v>1.3570370370370373</v>
      </c>
      <c r="L1641" s="226">
        <f t="shared" si="432"/>
        <v>0</v>
      </c>
      <c r="M1641" s="257"/>
      <c r="N1641" s="226">
        <f>SUM(H1641*'Outside M25 '!$J$30+'Outside M25 '!$J$34+'Postcodes tariff'!L1641)</f>
        <v>461.06654722094015</v>
      </c>
      <c r="O1641" s="226">
        <f>SUM(H1641*'Outside M25 '!$K$30+'Outside M25 '!$K$34+'Postcodes tariff'!L1641)</f>
        <v>509.65072740056985</v>
      </c>
      <c r="P1641" s="226">
        <f>SUM(H1641*'Outside M25 '!$L$30+'Outside M25 '!$L$34+'Postcodes tariff'!L1641)</f>
        <v>563.35811302575507</v>
      </c>
      <c r="Q1641" s="261">
        <f>SUM(H1641*'Outside M25 '!$M$30+'Outside M25 '!$M$34+'Postcodes tariff'!L1641)</f>
        <v>612.67699887094034</v>
      </c>
      <c r="R1641" s="336"/>
      <c r="S1641" s="336"/>
    </row>
    <row r="1642" spans="1:19" s="263" customFormat="1" x14ac:dyDescent="0.25">
      <c r="A1642" s="254" t="s">
        <v>3063</v>
      </c>
      <c r="B1642" s="255"/>
      <c r="C1642" s="256" t="s">
        <v>1428</v>
      </c>
      <c r="D1642" s="257">
        <v>53.398000000000003</v>
      </c>
      <c r="E1642" s="257">
        <v>-4.3769999999999998</v>
      </c>
      <c r="F1642" s="459">
        <v>1</v>
      </c>
      <c r="G1642" s="459">
        <v>1</v>
      </c>
      <c r="H1642" s="258">
        <v>271.3</v>
      </c>
      <c r="I1642" s="259">
        <f>SUM(H1642/'Search &amp; Variables'!$E$30)</f>
        <v>6.028888888888889</v>
      </c>
      <c r="J1642" s="259">
        <f t="shared" si="430"/>
        <v>12.057777777777778</v>
      </c>
      <c r="K1642" s="259">
        <f t="shared" si="431"/>
        <v>1.3397530864197531</v>
      </c>
      <c r="L1642" s="226">
        <f t="shared" si="432"/>
        <v>0</v>
      </c>
      <c r="M1642" s="257"/>
      <c r="N1642" s="226">
        <f>SUM(H1642*'Outside M25 '!$J$30+'Outside M25 '!$J$34+'Postcodes tariff'!L1642)</f>
        <v>455.56834304074073</v>
      </c>
      <c r="O1642" s="226">
        <f>SUM(H1642*'Outside M25 '!$K$30+'Outside M25 '!$K$34+'Postcodes tariff'!L1642)</f>
        <v>503.55714584691361</v>
      </c>
      <c r="P1642" s="226">
        <f>SUM(H1642*'Outside M25 '!$L$30+'Outside M25 '!$L$34+'Postcodes tariff'!L1642)</f>
        <v>556.61352340049393</v>
      </c>
      <c r="Q1642" s="261">
        <f>SUM(H1642*'Outside M25 '!$M$30+'Outside M25 '!$M$34+'Postcodes tariff'!L1642)</f>
        <v>605.32369960740755</v>
      </c>
      <c r="R1642" s="336"/>
      <c r="S1642" s="336"/>
    </row>
    <row r="1643" spans="1:19" s="263" customFormat="1" x14ac:dyDescent="0.25">
      <c r="A1643" s="254" t="s">
        <v>3063</v>
      </c>
      <c r="B1643" s="255"/>
      <c r="C1643" s="256" t="s">
        <v>1429</v>
      </c>
      <c r="D1643" s="257">
        <v>53.386000000000003</v>
      </c>
      <c r="E1643" s="257">
        <v>-4.3179999999999996</v>
      </c>
      <c r="F1643" s="459">
        <v>1</v>
      </c>
      <c r="G1643" s="459">
        <v>1</v>
      </c>
      <c r="H1643" s="258">
        <v>268.39999999999998</v>
      </c>
      <c r="I1643" s="259">
        <f>SUM(H1643/'Search &amp; Variables'!$E$30)</f>
        <v>5.9644444444444442</v>
      </c>
      <c r="J1643" s="259">
        <f t="shared" si="430"/>
        <v>11.928888888888888</v>
      </c>
      <c r="K1643" s="259">
        <f t="shared" si="431"/>
        <v>1.325432098765432</v>
      </c>
      <c r="L1643" s="226">
        <f t="shared" si="432"/>
        <v>0</v>
      </c>
      <c r="M1643" s="257"/>
      <c r="N1643" s="226">
        <f>SUM(H1643*'Outside M25 '!$J$30+'Outside M25 '!$J$34+'Postcodes tariff'!L1643)</f>
        <v>451.01268814857542</v>
      </c>
      <c r="O1643" s="226">
        <f>SUM(H1643*'Outside M25 '!$K$30+'Outside M25 '!$K$34+'Postcodes tariff'!L1643)</f>
        <v>498.50817827388408</v>
      </c>
      <c r="P1643" s="226">
        <f>SUM(H1643*'Outside M25 '!$L$30+'Outside M25 '!$L$34+'Postcodes tariff'!L1643)</f>
        <v>551.02514913956315</v>
      </c>
      <c r="Q1643" s="261">
        <f>SUM(H1643*'Outside M25 '!$M$30+'Outside M25 '!$M$34+'Postcodes tariff'!L1643)</f>
        <v>599.23096593190894</v>
      </c>
      <c r="R1643" s="336"/>
      <c r="S1643" s="336"/>
    </row>
    <row r="1644" spans="1:19" s="263" customFormat="1" x14ac:dyDescent="0.25">
      <c r="A1644" s="254" t="s">
        <v>3063</v>
      </c>
      <c r="B1644" s="255"/>
      <c r="C1644" s="256" t="s">
        <v>1430</v>
      </c>
      <c r="D1644" s="257">
        <v>53.363999999999997</v>
      </c>
      <c r="E1644" s="257">
        <v>-4.2869999999999999</v>
      </c>
      <c r="F1644" s="459">
        <v>1</v>
      </c>
      <c r="G1644" s="459">
        <v>1</v>
      </c>
      <c r="H1644" s="258">
        <v>267.5</v>
      </c>
      <c r="I1644" s="259">
        <f>SUM(H1644/'Search &amp; Variables'!$E$30)</f>
        <v>5.9444444444444446</v>
      </c>
      <c r="J1644" s="259">
        <f t="shared" si="430"/>
        <v>11.888888888888889</v>
      </c>
      <c r="K1644" s="259">
        <f t="shared" si="431"/>
        <v>1.3209876543209877</v>
      </c>
      <c r="L1644" s="226">
        <f t="shared" si="432"/>
        <v>0</v>
      </c>
      <c r="M1644" s="257"/>
      <c r="N1644" s="226">
        <f>SUM(H1644*'Outside M25 '!$J$30+'Outside M25 '!$J$34+'Postcodes tariff'!L1644)</f>
        <v>449.59886421652419</v>
      </c>
      <c r="O1644" s="226">
        <f>SUM(H1644*'Outside M25 '!$K$30+'Outside M25 '!$K$34+'Postcodes tariff'!L1644)</f>
        <v>496.941257302944</v>
      </c>
      <c r="P1644" s="226">
        <f>SUM(H1644*'Outside M25 '!$L$30+'Outside M25 '!$L$34+'Postcodes tariff'!L1644)</f>
        <v>549.29082609306749</v>
      </c>
      <c r="Q1644" s="261">
        <f>SUM(H1644*'Outside M25 '!$M$30+'Outside M25 '!$M$34+'Postcodes tariff'!L1644)</f>
        <v>597.34011754985761</v>
      </c>
      <c r="R1644" s="336"/>
      <c r="S1644" s="336"/>
    </row>
    <row r="1645" spans="1:19" s="263" customFormat="1" x14ac:dyDescent="0.25">
      <c r="A1645" s="254" t="s">
        <v>3063</v>
      </c>
      <c r="B1645" s="255"/>
      <c r="C1645" s="256" t="s">
        <v>1431</v>
      </c>
      <c r="D1645" s="257">
        <v>53.326999999999998</v>
      </c>
      <c r="E1645" s="257">
        <v>-4.3680000000000003</v>
      </c>
      <c r="F1645" s="459">
        <v>1</v>
      </c>
      <c r="G1645" s="459">
        <v>1</v>
      </c>
      <c r="H1645" s="258">
        <v>266.2</v>
      </c>
      <c r="I1645" s="259">
        <f>SUM(H1645/'Search &amp; Variables'!$E$30)</f>
        <v>5.9155555555555557</v>
      </c>
      <c r="J1645" s="259">
        <f t="shared" si="430"/>
        <v>11.831111111111111</v>
      </c>
      <c r="K1645" s="259">
        <f t="shared" si="431"/>
        <v>1.3145679012345679</v>
      </c>
      <c r="L1645" s="226">
        <f t="shared" si="432"/>
        <v>0</v>
      </c>
      <c r="M1645" s="257"/>
      <c r="N1645" s="226">
        <f>SUM(H1645*'Outside M25 '!$J$30+'Outside M25 '!$J$34+'Postcodes tariff'!L1645)</f>
        <v>447.55667409245007</v>
      </c>
      <c r="O1645" s="226">
        <f>SUM(H1645*'Outside M25 '!$K$30+'Outside M25 '!$K$34+'Postcodes tariff'!L1645)</f>
        <v>494.67792701158595</v>
      </c>
      <c r="P1645" s="226">
        <f>SUM(H1645*'Outside M25 '!$L$30+'Outside M25 '!$L$34+'Postcodes tariff'!L1645)</f>
        <v>546.78569280368481</v>
      </c>
      <c r="Q1645" s="261">
        <f>SUM(H1645*'Outside M25 '!$M$30+'Outside M25 '!$M$34+'Postcodes tariff'!L1645)</f>
        <v>594.60889210911694</v>
      </c>
      <c r="R1645" s="336"/>
      <c r="S1645" s="336"/>
    </row>
    <row r="1646" spans="1:19" s="263" customFormat="1" x14ac:dyDescent="0.25">
      <c r="A1646" s="254" t="s">
        <v>3063</v>
      </c>
      <c r="B1646" s="255"/>
      <c r="C1646" s="256" t="s">
        <v>1432</v>
      </c>
      <c r="D1646" s="257">
        <v>53.35</v>
      </c>
      <c r="E1646" s="257">
        <v>-4.24</v>
      </c>
      <c r="F1646" s="459">
        <v>1</v>
      </c>
      <c r="G1646" s="459">
        <v>1</v>
      </c>
      <c r="H1646" s="258">
        <v>263.7</v>
      </c>
      <c r="I1646" s="259">
        <f>SUM(H1646/'Search &amp; Variables'!$E$30)</f>
        <v>5.8599999999999994</v>
      </c>
      <c r="J1646" s="259">
        <f t="shared" si="430"/>
        <v>11.719999999999999</v>
      </c>
      <c r="K1646" s="259">
        <f t="shared" si="431"/>
        <v>1.3022222222222222</v>
      </c>
      <c r="L1646" s="226">
        <f t="shared" si="432"/>
        <v>0</v>
      </c>
      <c r="M1646" s="257"/>
      <c r="N1646" s="226">
        <f>SUM(H1646*'Outside M25 '!$J$30+'Outside M25 '!$J$34+'Postcodes tariff'!L1646)</f>
        <v>443.62938539230765</v>
      </c>
      <c r="O1646" s="226">
        <f>SUM(H1646*'Outside M25 '!$K$30+'Outside M25 '!$K$34+'Postcodes tariff'!L1646)</f>
        <v>490.32536875897432</v>
      </c>
      <c r="P1646" s="226">
        <f>SUM(H1646*'Outside M25 '!$L$30+'Outside M25 '!$L$34+'Postcodes tariff'!L1646)</f>
        <v>541.96812878564106</v>
      </c>
      <c r="Q1646" s="261">
        <f>SUM(H1646*'Outside M25 '!$M$30+'Outside M25 '!$M$34+'Postcodes tariff'!L1646)</f>
        <v>589.35653549230778</v>
      </c>
      <c r="R1646" s="336"/>
      <c r="S1646" s="336"/>
    </row>
    <row r="1647" spans="1:19" s="263" customFormat="1" x14ac:dyDescent="0.25">
      <c r="A1647" s="254" t="s">
        <v>3063</v>
      </c>
      <c r="B1647" s="255"/>
      <c r="C1647" s="256" t="s">
        <v>1433</v>
      </c>
      <c r="D1647" s="257">
        <v>53.335000000000001</v>
      </c>
      <c r="E1647" s="257">
        <v>-4.2439999999999998</v>
      </c>
      <c r="F1647" s="459">
        <v>1</v>
      </c>
      <c r="G1647" s="459">
        <v>1</v>
      </c>
      <c r="H1647" s="258">
        <v>263.10000000000002</v>
      </c>
      <c r="I1647" s="259">
        <f>SUM(H1647/'Search &amp; Variables'!$E$30)</f>
        <v>5.8466666666666676</v>
      </c>
      <c r="J1647" s="259">
        <f t="shared" si="430"/>
        <v>11.693333333333335</v>
      </c>
      <c r="K1647" s="259">
        <f t="shared" si="431"/>
        <v>1.2992592592592596</v>
      </c>
      <c r="L1647" s="226">
        <f t="shared" si="432"/>
        <v>0</v>
      </c>
      <c r="M1647" s="257"/>
      <c r="N1647" s="226">
        <f>SUM(H1647*'Outside M25 '!$J$30+'Outside M25 '!$J$34+'Postcodes tariff'!L1647)</f>
        <v>442.68683610427348</v>
      </c>
      <c r="O1647" s="226">
        <f>SUM(H1647*'Outside M25 '!$K$30+'Outside M25 '!$K$34+'Postcodes tariff'!L1647)</f>
        <v>489.28075477834761</v>
      </c>
      <c r="P1647" s="226">
        <f>SUM(H1647*'Outside M25 '!$L$30+'Outside M25 '!$L$34+'Postcodes tariff'!L1647)</f>
        <v>540.81191342131069</v>
      </c>
      <c r="Q1647" s="261">
        <f>SUM(H1647*'Outside M25 '!$M$30+'Outside M25 '!$M$34+'Postcodes tariff'!L1647)</f>
        <v>588.0959699042736</v>
      </c>
      <c r="R1647" s="336"/>
      <c r="S1647" s="336"/>
    </row>
    <row r="1648" spans="1:19" s="263" customFormat="1" x14ac:dyDescent="0.25">
      <c r="A1648" s="254" t="s">
        <v>3063</v>
      </c>
      <c r="B1648" s="255"/>
      <c r="C1648" s="256" t="s">
        <v>1434</v>
      </c>
      <c r="D1648" s="257">
        <v>53.316000000000003</v>
      </c>
      <c r="E1648" s="257">
        <v>-4.2320000000000002</v>
      </c>
      <c r="F1648" s="459">
        <v>1</v>
      </c>
      <c r="G1648" s="459">
        <v>1</v>
      </c>
      <c r="H1648" s="258">
        <v>261.5</v>
      </c>
      <c r="I1648" s="259">
        <f>SUM(H1648/'Search &amp; Variables'!$E$30)</f>
        <v>5.8111111111111109</v>
      </c>
      <c r="J1648" s="259">
        <f t="shared" si="430"/>
        <v>11.622222222222222</v>
      </c>
      <c r="K1648" s="259">
        <f t="shared" si="431"/>
        <v>1.2913580246913581</v>
      </c>
      <c r="L1648" s="226">
        <f t="shared" si="432"/>
        <v>0</v>
      </c>
      <c r="M1648" s="257"/>
      <c r="N1648" s="226">
        <f>SUM(H1648*'Outside M25 '!$J$30+'Outside M25 '!$J$34+'Postcodes tariff'!L1648)</f>
        <v>440.1733713361823</v>
      </c>
      <c r="O1648" s="226">
        <f>SUM(H1648*'Outside M25 '!$K$30+'Outside M25 '!$K$34+'Postcodes tariff'!L1648)</f>
        <v>486.49511749667619</v>
      </c>
      <c r="P1648" s="226">
        <f>SUM(H1648*'Outside M25 '!$L$30+'Outside M25 '!$L$34+'Postcodes tariff'!L1648)</f>
        <v>537.7286724497626</v>
      </c>
      <c r="Q1648" s="261">
        <f>SUM(H1648*'Outside M25 '!$M$30+'Outside M25 '!$M$34+'Postcodes tariff'!L1648)</f>
        <v>584.73446166951578</v>
      </c>
      <c r="R1648" s="336"/>
      <c r="S1648" s="336"/>
    </row>
    <row r="1649" spans="1:19" s="263" customFormat="1" x14ac:dyDescent="0.25">
      <c r="A1649" s="254" t="s">
        <v>3063</v>
      </c>
      <c r="B1649" s="255"/>
      <c r="C1649" s="256" t="s">
        <v>1435</v>
      </c>
      <c r="D1649" s="257">
        <v>53.283000000000001</v>
      </c>
      <c r="E1649" s="257">
        <v>-4.218</v>
      </c>
      <c r="F1649" s="459">
        <v>1</v>
      </c>
      <c r="G1649" s="459">
        <v>1</v>
      </c>
      <c r="H1649" s="258">
        <v>258.3</v>
      </c>
      <c r="I1649" s="259">
        <f>SUM(H1649/'Search &amp; Variables'!$E$30)</f>
        <v>5.74</v>
      </c>
      <c r="J1649" s="259">
        <f t="shared" si="430"/>
        <v>11.48</v>
      </c>
      <c r="K1649" s="259">
        <f t="shared" si="431"/>
        <v>1.2755555555555556</v>
      </c>
      <c r="L1649" s="226">
        <f t="shared" si="432"/>
        <v>0</v>
      </c>
      <c r="M1649" s="257"/>
      <c r="N1649" s="226">
        <f>SUM(H1649*'Outside M25 '!$J$30+'Outside M25 '!$J$34+'Postcodes tariff'!L1649)</f>
        <v>435.14644179999999</v>
      </c>
      <c r="O1649" s="226">
        <f>SUM(H1649*'Outside M25 '!$K$30+'Outside M25 '!$K$34+'Postcodes tariff'!L1649)</f>
        <v>480.92384293333333</v>
      </c>
      <c r="P1649" s="226">
        <f>SUM(H1649*'Outside M25 '!$L$30+'Outside M25 '!$L$34+'Postcodes tariff'!L1649)</f>
        <v>531.56219050666675</v>
      </c>
      <c r="Q1649" s="261">
        <f>SUM(H1649*'Outside M25 '!$M$30+'Outside M25 '!$M$34+'Postcodes tariff'!L1649)</f>
        <v>578.01144520000014</v>
      </c>
      <c r="R1649" s="336"/>
      <c r="S1649" s="336"/>
    </row>
    <row r="1650" spans="1:19" s="263" customFormat="1" x14ac:dyDescent="0.25">
      <c r="A1650" s="254" t="s">
        <v>3063</v>
      </c>
      <c r="B1650" s="255"/>
      <c r="C1650" s="256" t="s">
        <v>1436</v>
      </c>
      <c r="D1650" s="257">
        <v>53.301000000000002</v>
      </c>
      <c r="E1650" s="257">
        <v>-4.2380000000000004</v>
      </c>
      <c r="F1650" s="459">
        <v>1</v>
      </c>
      <c r="G1650" s="459">
        <v>1</v>
      </c>
      <c r="H1650" s="258">
        <v>260.5</v>
      </c>
      <c r="I1650" s="259">
        <f>SUM(H1650/'Search &amp; Variables'!$E$30)</f>
        <v>5.7888888888888888</v>
      </c>
      <c r="J1650" s="259">
        <f t="shared" si="430"/>
        <v>11.577777777777778</v>
      </c>
      <c r="K1650" s="259">
        <f t="shared" si="431"/>
        <v>1.2864197530864196</v>
      </c>
      <c r="L1650" s="226">
        <f t="shared" si="432"/>
        <v>0</v>
      </c>
      <c r="M1650" s="257"/>
      <c r="N1650" s="226">
        <f>SUM(H1650*'Outside M25 '!$J$30+'Outside M25 '!$J$34+'Postcodes tariff'!L1650)</f>
        <v>438.60245585612535</v>
      </c>
      <c r="O1650" s="226">
        <f>SUM(H1650*'Outside M25 '!$K$30+'Outside M25 '!$K$34+'Postcodes tariff'!L1650)</f>
        <v>484.75409419563152</v>
      </c>
      <c r="P1650" s="226">
        <f>SUM(H1650*'Outside M25 '!$L$30+'Outside M25 '!$L$34+'Postcodes tariff'!L1650)</f>
        <v>535.80164684254521</v>
      </c>
      <c r="Q1650" s="261">
        <f>SUM(H1650*'Outside M25 '!$M$30+'Outside M25 '!$M$34+'Postcodes tariff'!L1650)</f>
        <v>582.63351902279214</v>
      </c>
      <c r="R1650" s="336"/>
      <c r="S1650" s="336"/>
    </row>
    <row r="1651" spans="1:19" s="263" customFormat="1" x14ac:dyDescent="0.25">
      <c r="A1651" s="254" t="s">
        <v>3063</v>
      </c>
      <c r="B1651" s="255"/>
      <c r="C1651" s="256" t="s">
        <v>1437</v>
      </c>
      <c r="D1651" s="257">
        <v>53.26</v>
      </c>
      <c r="E1651" s="257">
        <v>-4.3109999999999999</v>
      </c>
      <c r="F1651" s="459">
        <v>1</v>
      </c>
      <c r="G1651" s="459">
        <v>1</v>
      </c>
      <c r="H1651" s="258">
        <v>261.39999999999998</v>
      </c>
      <c r="I1651" s="259">
        <f>SUM(H1651/'Search &amp; Variables'!$E$30)</f>
        <v>5.8088888888888883</v>
      </c>
      <c r="J1651" s="259">
        <f t="shared" si="430"/>
        <v>11.617777777777777</v>
      </c>
      <c r="K1651" s="259">
        <f t="shared" si="431"/>
        <v>1.2908641975308641</v>
      </c>
      <c r="L1651" s="226">
        <f t="shared" si="432"/>
        <v>0</v>
      </c>
      <c r="M1651" s="257"/>
      <c r="N1651" s="226">
        <f>SUM(H1651*'Outside M25 '!$J$30+'Outside M25 '!$J$34+'Postcodes tariff'!L1651)</f>
        <v>440.01627978817658</v>
      </c>
      <c r="O1651" s="226">
        <f>SUM(H1651*'Outside M25 '!$K$30+'Outside M25 '!$K$34+'Postcodes tariff'!L1651)</f>
        <v>486.32101516657167</v>
      </c>
      <c r="P1651" s="226">
        <f>SUM(H1651*'Outside M25 '!$L$30+'Outside M25 '!$L$34+'Postcodes tariff'!L1651)</f>
        <v>537.53596988904087</v>
      </c>
      <c r="Q1651" s="261">
        <f>SUM(H1651*'Outside M25 '!$M$30+'Outside M25 '!$M$34+'Postcodes tariff'!L1651)</f>
        <v>584.52436740484336</v>
      </c>
      <c r="R1651" s="336"/>
      <c r="S1651" s="336"/>
    </row>
    <row r="1652" spans="1:19" s="263" customFormat="1" x14ac:dyDescent="0.25">
      <c r="A1652" s="254" t="s">
        <v>3063</v>
      </c>
      <c r="B1652" s="255"/>
      <c r="C1652" s="256" t="s">
        <v>1438</v>
      </c>
      <c r="D1652" s="256">
        <v>53.317</v>
      </c>
      <c r="E1652" s="256">
        <v>-4.2619999999999996</v>
      </c>
      <c r="F1652" s="460">
        <v>1</v>
      </c>
      <c r="G1652" s="460">
        <v>1</v>
      </c>
      <c r="H1652" s="264">
        <v>264.10000000000002</v>
      </c>
      <c r="I1652" s="265">
        <f>SUM(H1652/'Search &amp; Variables'!$E$30)</f>
        <v>5.8688888888888897</v>
      </c>
      <c r="J1652" s="265">
        <f t="shared" ref="J1652" si="433">SUM(I1652*2)</f>
        <v>11.737777777777779</v>
      </c>
      <c r="K1652" s="265">
        <f t="shared" ref="K1652" si="434">SUM(J1652/9)</f>
        <v>1.3041975308641978</v>
      </c>
      <c r="L1652" s="266">
        <f t="shared" ref="L1652" si="435">IF(J1652 &gt; 14,120,0)</f>
        <v>0</v>
      </c>
      <c r="M1652" s="256"/>
      <c r="N1652" s="266">
        <f>SUM(H1652*'Outside M25 '!$J$30+'Outside M25 '!$J$34+'Postcodes tariff'!L1652)</f>
        <v>444.25775158433049</v>
      </c>
      <c r="O1652" s="266">
        <f>SUM(H1652*'Outside M25 '!$K$30+'Outside M25 '!$K$34+'Postcodes tariff'!L1652)</f>
        <v>491.02177807939228</v>
      </c>
      <c r="P1652" s="266">
        <f>SUM(H1652*'Outside M25 '!$L$30+'Outside M25 '!$L$34+'Postcodes tariff'!L1652)</f>
        <v>542.73893902852808</v>
      </c>
      <c r="Q1652" s="268">
        <f>SUM(H1652*'Outside M25 '!$M$30+'Outside M25 '!$M$34+'Postcodes tariff'!L1652)</f>
        <v>590.19691255099735</v>
      </c>
      <c r="R1652" s="336"/>
      <c r="S1652" s="336"/>
    </row>
    <row r="1653" spans="1:19" s="263" customFormat="1" x14ac:dyDescent="0.25">
      <c r="A1653" s="254"/>
      <c r="B1653" s="255"/>
      <c r="C1653" s="256"/>
      <c r="D1653" s="256"/>
      <c r="E1653" s="256"/>
      <c r="F1653" s="460"/>
      <c r="G1653" s="460"/>
      <c r="H1653" s="264"/>
      <c r="I1653" s="265"/>
      <c r="J1653" s="265"/>
      <c r="K1653" s="265"/>
      <c r="L1653" s="266"/>
      <c r="M1653" s="256"/>
      <c r="N1653" s="266"/>
      <c r="O1653" s="266"/>
      <c r="P1653" s="266"/>
      <c r="Q1653" s="268"/>
      <c r="R1653" s="336"/>
      <c r="S1653" s="336"/>
    </row>
    <row r="1654" spans="1:19" s="263" customFormat="1" ht="16.5" thickBot="1" x14ac:dyDescent="0.3">
      <c r="A1654" s="269" t="s">
        <v>3067</v>
      </c>
      <c r="B1654" s="270"/>
      <c r="C1654" s="270"/>
      <c r="D1654" s="270"/>
      <c r="E1654" s="270"/>
      <c r="F1654" s="461"/>
      <c r="G1654" s="461"/>
      <c r="H1654" s="271">
        <f>AVERAGE(H1586:H1653)</f>
        <v>238.25671641791044</v>
      </c>
      <c r="I1654" s="271">
        <f>AVERAGE(I1586:I1653)</f>
        <v>5.2945936981757873</v>
      </c>
      <c r="J1654" s="271">
        <f>AVERAGE(J1586:J1653)</f>
        <v>10.589187396351575</v>
      </c>
      <c r="K1654" s="271">
        <f>AVERAGE(K1586:K1653)</f>
        <v>1.1765763773723972</v>
      </c>
      <c r="L1654" s="272"/>
      <c r="M1654" s="270"/>
      <c r="N1654" s="274">
        <f>AVERAGE(N1586:N1653)</f>
        <v>403.66013734972347</v>
      </c>
      <c r="O1654" s="274">
        <f>AVERAGE(O1586:O1653)</f>
        <v>446.02801918747031</v>
      </c>
      <c r="P1654" s="274">
        <f>AVERAGE(P1586:P1653)</f>
        <v>492.93826979125856</v>
      </c>
      <c r="Q1654" s="275">
        <f>AVERAGE(Q1586:Q1653)</f>
        <v>535.90165594201233</v>
      </c>
      <c r="R1654" s="336"/>
      <c r="S1654" s="336"/>
    </row>
    <row r="1655" spans="1:19" s="263" customFormat="1" ht="16.5" thickBot="1" x14ac:dyDescent="0.3">
      <c r="F1655" s="462"/>
      <c r="G1655" s="462"/>
      <c r="H1655" s="276"/>
      <c r="I1655" s="277"/>
      <c r="J1655" s="277"/>
      <c r="K1655" s="277"/>
      <c r="L1655" s="262"/>
      <c r="N1655" s="398"/>
      <c r="O1655" s="398"/>
      <c r="P1655" s="398"/>
      <c r="Q1655" s="398"/>
      <c r="R1655" s="336"/>
      <c r="S1655" s="336"/>
    </row>
    <row r="1656" spans="1:19" s="243" customFormat="1" x14ac:dyDescent="0.25">
      <c r="A1656" s="246" t="s">
        <v>3059</v>
      </c>
      <c r="B1656" s="247"/>
      <c r="C1656" s="247" t="s">
        <v>1439</v>
      </c>
      <c r="D1656" s="247">
        <v>53.281461</v>
      </c>
      <c r="E1656" s="247">
        <v>-0.64398</v>
      </c>
      <c r="F1656" s="458">
        <v>1</v>
      </c>
      <c r="G1656" s="458">
        <v>1</v>
      </c>
      <c r="H1656" s="248">
        <v>156.19999999999999</v>
      </c>
      <c r="I1656" s="249">
        <f>SUM(H1656/'Search &amp; Variables'!$E$30)</f>
        <v>3.471111111111111</v>
      </c>
      <c r="J1656" s="249">
        <f t="shared" ref="J1656:J1657" si="436">SUM(I1656*2)</f>
        <v>6.9422222222222221</v>
      </c>
      <c r="K1656" s="249">
        <f t="shared" ref="K1656:K1657" si="437">SUM(J1656/9)</f>
        <v>0.77135802469135806</v>
      </c>
      <c r="L1656" s="252">
        <f t="shared" ref="L1656:L1657" si="438">IF(J1656 &gt; 14,120,0)</f>
        <v>0</v>
      </c>
      <c r="M1656" s="247"/>
      <c r="N1656" s="252">
        <f>SUM(H1656*'Outside M25 '!$J$30+'Outside M25 '!$J$34+'Postcodes tariff'!L1656)</f>
        <v>274.75597128618233</v>
      </c>
      <c r="O1656" s="252">
        <f>SUM(H1656*'Outside M25 '!$K$30+'Outside M25 '!$K$34+'Postcodes tariff'!L1656)</f>
        <v>303.16536389667618</v>
      </c>
      <c r="P1656" s="252">
        <f>SUM(H1656*'Outside M25 '!$L$30+'Outside M25 '!$L$34+'Postcodes tariff'!L1656)</f>
        <v>334.81287600976259</v>
      </c>
      <c r="Q1656" s="253">
        <f>SUM(H1656*'Outside M25 '!$M$30+'Outside M25 '!$M$34+'Postcodes tariff'!L1656)</f>
        <v>363.50520096951567</v>
      </c>
      <c r="R1656" s="330"/>
      <c r="S1656" s="330"/>
    </row>
    <row r="1657" spans="1:19" s="263" customFormat="1" x14ac:dyDescent="0.25">
      <c r="A1657" s="254" t="s">
        <v>3059</v>
      </c>
      <c r="B1657" s="255"/>
      <c r="C1657" s="256" t="s">
        <v>1440</v>
      </c>
      <c r="D1657" s="257">
        <v>53.172046000000002</v>
      </c>
      <c r="E1657" s="257">
        <v>-0.21673000000000001</v>
      </c>
      <c r="F1657" s="459">
        <v>1</v>
      </c>
      <c r="G1657" s="459">
        <v>1</v>
      </c>
      <c r="H1657" s="258">
        <v>151.80000000000001</v>
      </c>
      <c r="I1657" s="259">
        <f>SUM(H1657/'Search &amp; Variables'!$E$30)</f>
        <v>3.3733333333333335</v>
      </c>
      <c r="J1657" s="259">
        <f t="shared" si="436"/>
        <v>6.746666666666667</v>
      </c>
      <c r="K1657" s="259">
        <f t="shared" si="437"/>
        <v>0.74962962962962965</v>
      </c>
      <c r="L1657" s="226">
        <f t="shared" si="438"/>
        <v>0</v>
      </c>
      <c r="M1657" s="257"/>
      <c r="N1657" s="226">
        <f>SUM(H1657*'Outside M25 '!$J$30+'Outside M25 '!$J$34+'Postcodes tariff'!L1657)</f>
        <v>267.84394317393162</v>
      </c>
      <c r="O1657" s="226">
        <f>SUM(H1657*'Outside M25 '!$K$30+'Outside M25 '!$K$34+'Postcodes tariff'!L1657)</f>
        <v>295.5048613720798</v>
      </c>
      <c r="P1657" s="226">
        <f>SUM(H1657*'Outside M25 '!$L$30+'Outside M25 '!$L$34+'Postcodes tariff'!L1657)</f>
        <v>326.33396333800573</v>
      </c>
      <c r="Q1657" s="261">
        <f>SUM(H1657*'Outside M25 '!$M$30+'Outside M25 '!$M$34+'Postcodes tariff'!L1657)</f>
        <v>354.26105332393166</v>
      </c>
      <c r="R1657" s="336"/>
      <c r="S1657" s="336"/>
    </row>
    <row r="1658" spans="1:19" s="263" customFormat="1" x14ac:dyDescent="0.25">
      <c r="A1658" s="254" t="s">
        <v>3059</v>
      </c>
      <c r="B1658" s="255"/>
      <c r="C1658" s="256" t="s">
        <v>1441</v>
      </c>
      <c r="D1658" s="257">
        <v>53.347521999999998</v>
      </c>
      <c r="E1658" s="257">
        <v>1.774E-3</v>
      </c>
      <c r="F1658" s="459">
        <v>1</v>
      </c>
      <c r="G1658" s="459">
        <v>1</v>
      </c>
      <c r="H1658" s="258">
        <v>164.9</v>
      </c>
      <c r="I1658" s="259">
        <f>SUM(H1658/'Search &amp; Variables'!$E$30)</f>
        <v>3.6644444444444444</v>
      </c>
      <c r="J1658" s="259">
        <f t="shared" ref="J1658:J1668" si="439">SUM(I1658*2)</f>
        <v>7.3288888888888888</v>
      </c>
      <c r="K1658" s="259">
        <f t="shared" ref="K1658:K1668" si="440">SUM(J1658/9)</f>
        <v>0.81432098765432093</v>
      </c>
      <c r="L1658" s="226">
        <f t="shared" ref="L1658:L1668" si="441">IF(J1658 &gt; 14,120,0)</f>
        <v>0</v>
      </c>
      <c r="M1658" s="257"/>
      <c r="N1658" s="226">
        <f>SUM(H1658*'Outside M25 '!$J$30+'Outside M25 '!$J$34+'Postcodes tariff'!L1658)</f>
        <v>288.42293596267803</v>
      </c>
      <c r="O1658" s="226">
        <f>SUM(H1658*'Outside M25 '!$K$30+'Outside M25 '!$K$34+'Postcodes tariff'!L1658)</f>
        <v>318.31226661576449</v>
      </c>
      <c r="P1658" s="226">
        <f>SUM(H1658*'Outside M25 '!$L$30+'Outside M25 '!$L$34+'Postcodes tariff'!L1658)</f>
        <v>351.57799879255464</v>
      </c>
      <c r="Q1658" s="261">
        <f>SUM(H1658*'Outside M25 '!$M$30+'Outside M25 '!$M$34+'Postcodes tariff'!L1658)</f>
        <v>381.78340199601143</v>
      </c>
      <c r="R1658" s="336"/>
      <c r="S1658" s="336"/>
    </row>
    <row r="1659" spans="1:19" s="263" customFormat="1" x14ac:dyDescent="0.25">
      <c r="A1659" s="254" t="s">
        <v>3059</v>
      </c>
      <c r="B1659" s="255"/>
      <c r="C1659" s="256" t="s">
        <v>1442</v>
      </c>
      <c r="D1659" s="257">
        <v>53.333714999999998</v>
      </c>
      <c r="E1659" s="257">
        <v>0.23847399999999999</v>
      </c>
      <c r="F1659" s="459">
        <v>1</v>
      </c>
      <c r="G1659" s="459">
        <v>1</v>
      </c>
      <c r="H1659" s="258">
        <v>161.69999999999999</v>
      </c>
      <c r="I1659" s="259">
        <f>SUM(H1659/'Search &amp; Variables'!$E$30)</f>
        <v>3.5933333333333333</v>
      </c>
      <c r="J1659" s="259">
        <f t="shared" si="439"/>
        <v>7.1866666666666665</v>
      </c>
      <c r="K1659" s="259">
        <f t="shared" si="440"/>
        <v>0.79851851851851852</v>
      </c>
      <c r="L1659" s="226">
        <f t="shared" si="441"/>
        <v>0</v>
      </c>
      <c r="M1659" s="257"/>
      <c r="N1659" s="226">
        <f>SUM(H1659*'Outside M25 '!$J$30+'Outside M25 '!$J$34+'Postcodes tariff'!L1659)</f>
        <v>283.39600642649572</v>
      </c>
      <c r="O1659" s="226">
        <f>SUM(H1659*'Outside M25 '!$K$30+'Outside M25 '!$K$34+'Postcodes tariff'!L1659)</f>
        <v>312.74099205242163</v>
      </c>
      <c r="P1659" s="226">
        <f>SUM(H1659*'Outside M25 '!$L$30+'Outside M25 '!$L$34+'Postcodes tariff'!L1659)</f>
        <v>345.41151684945868</v>
      </c>
      <c r="Q1659" s="261">
        <f>SUM(H1659*'Outside M25 '!$M$30+'Outside M25 '!$M$34+'Postcodes tariff'!L1659)</f>
        <v>375.06038552649574</v>
      </c>
      <c r="R1659" s="336"/>
      <c r="S1659" s="336"/>
    </row>
    <row r="1660" spans="1:19" s="263" customFormat="1" x14ac:dyDescent="0.25">
      <c r="A1660" s="254" t="s">
        <v>3059</v>
      </c>
      <c r="B1660" s="255"/>
      <c r="C1660" s="256" t="s">
        <v>1443</v>
      </c>
      <c r="D1660" s="257">
        <v>53.271805999999998</v>
      </c>
      <c r="E1660" s="257">
        <v>0.18645</v>
      </c>
      <c r="F1660" s="459">
        <v>1</v>
      </c>
      <c r="G1660" s="459">
        <v>1</v>
      </c>
      <c r="H1660" s="258">
        <v>155.1</v>
      </c>
      <c r="I1660" s="259">
        <f>SUM(H1660/'Search &amp; Variables'!$E$30)</f>
        <v>3.4466666666666663</v>
      </c>
      <c r="J1660" s="259">
        <f t="shared" si="439"/>
        <v>6.8933333333333326</v>
      </c>
      <c r="K1660" s="259">
        <f t="shared" si="440"/>
        <v>0.7659259259259259</v>
      </c>
      <c r="L1660" s="226">
        <f t="shared" si="441"/>
        <v>0</v>
      </c>
      <c r="M1660" s="257"/>
      <c r="N1660" s="226">
        <f>SUM(H1660*'Outside M25 '!$J$30+'Outside M25 '!$J$34+'Postcodes tariff'!L1660)</f>
        <v>273.02796425811965</v>
      </c>
      <c r="O1660" s="226">
        <f>SUM(H1660*'Outside M25 '!$K$30+'Outside M25 '!$K$34+'Postcodes tariff'!L1660)</f>
        <v>301.25023826552706</v>
      </c>
      <c r="P1660" s="226">
        <f>SUM(H1660*'Outside M25 '!$L$30+'Outside M25 '!$L$34+'Postcodes tariff'!L1660)</f>
        <v>332.69314784182336</v>
      </c>
      <c r="Q1660" s="261">
        <f>SUM(H1660*'Outside M25 '!$M$30+'Outside M25 '!$M$34+'Postcodes tariff'!L1660)</f>
        <v>361.19416405811967</v>
      </c>
      <c r="R1660" s="336"/>
      <c r="S1660" s="336"/>
    </row>
    <row r="1661" spans="1:19" s="263" customFormat="1" x14ac:dyDescent="0.25">
      <c r="A1661" s="254" t="s">
        <v>3059</v>
      </c>
      <c r="B1661" s="255"/>
      <c r="C1661" s="256" t="s">
        <v>1444</v>
      </c>
      <c r="D1661" s="257">
        <v>53.28172</v>
      </c>
      <c r="E1661" s="257">
        <v>-0.48886299999999999</v>
      </c>
      <c r="F1661" s="459">
        <v>1</v>
      </c>
      <c r="G1661" s="459">
        <v>1</v>
      </c>
      <c r="H1661" s="258">
        <v>156.69999999999999</v>
      </c>
      <c r="I1661" s="259">
        <f>SUM(H1661/'Search &amp; Variables'!$E$30)</f>
        <v>3.4822222222222221</v>
      </c>
      <c r="J1661" s="259">
        <f t="shared" si="439"/>
        <v>6.9644444444444442</v>
      </c>
      <c r="K1661" s="259">
        <f t="shared" si="440"/>
        <v>0.77382716049382716</v>
      </c>
      <c r="L1661" s="226">
        <f t="shared" si="441"/>
        <v>0</v>
      </c>
      <c r="M1661" s="257"/>
      <c r="N1661" s="226">
        <f>SUM(H1661*'Outside M25 '!$J$30+'Outside M25 '!$J$34+'Postcodes tariff'!L1661)</f>
        <v>275.54142902621078</v>
      </c>
      <c r="O1661" s="226">
        <f>SUM(H1661*'Outside M25 '!$K$30+'Outside M25 '!$K$34+'Postcodes tariff'!L1661)</f>
        <v>304.03587554719849</v>
      </c>
      <c r="P1661" s="226">
        <f>SUM(H1661*'Outside M25 '!$L$30+'Outside M25 '!$L$34+'Postcodes tariff'!L1661)</f>
        <v>335.77638881337134</v>
      </c>
      <c r="Q1661" s="261">
        <f>SUM(H1661*'Outside M25 '!$M$30+'Outside M25 '!$M$34+'Postcodes tariff'!L1661)</f>
        <v>364.55567229287749</v>
      </c>
      <c r="R1661" s="336"/>
      <c r="S1661" s="336"/>
    </row>
    <row r="1662" spans="1:19" s="263" customFormat="1" x14ac:dyDescent="0.25">
      <c r="A1662" s="254" t="s">
        <v>3059</v>
      </c>
      <c r="B1662" s="255"/>
      <c r="C1662" s="256" t="s">
        <v>1445</v>
      </c>
      <c r="D1662" s="257">
        <v>53.268118000000001</v>
      </c>
      <c r="E1662" s="257">
        <v>-0.40952699999999997</v>
      </c>
      <c r="F1662" s="459">
        <v>1</v>
      </c>
      <c r="G1662" s="459">
        <v>1</v>
      </c>
      <c r="H1662" s="258">
        <v>161.19999999999999</v>
      </c>
      <c r="I1662" s="259">
        <f>SUM(H1662/'Search &amp; Variables'!$E$30)</f>
        <v>3.5822222222222218</v>
      </c>
      <c r="J1662" s="259">
        <f t="shared" si="439"/>
        <v>7.1644444444444435</v>
      </c>
      <c r="K1662" s="259">
        <f t="shared" si="440"/>
        <v>0.7960493827160493</v>
      </c>
      <c r="L1662" s="226">
        <f t="shared" si="441"/>
        <v>0</v>
      </c>
      <c r="M1662" s="257"/>
      <c r="N1662" s="226">
        <f>SUM(H1662*'Outside M25 '!$J$30+'Outside M25 '!$J$34+'Postcodes tariff'!L1662)</f>
        <v>282.61054868646721</v>
      </c>
      <c r="O1662" s="226">
        <f>SUM(H1662*'Outside M25 '!$K$30+'Outside M25 '!$K$34+'Postcodes tariff'!L1662)</f>
        <v>311.87048040189933</v>
      </c>
      <c r="P1662" s="226">
        <f>SUM(H1662*'Outside M25 '!$L$30+'Outside M25 '!$L$34+'Postcodes tariff'!L1662)</f>
        <v>344.44800404584993</v>
      </c>
      <c r="Q1662" s="261">
        <f>SUM(H1662*'Outside M25 '!$M$30+'Outside M25 '!$M$34+'Postcodes tariff'!L1662)</f>
        <v>374.00991420313392</v>
      </c>
      <c r="R1662" s="336"/>
      <c r="S1662" s="336"/>
    </row>
    <row r="1663" spans="1:19" s="263" customFormat="1" x14ac:dyDescent="0.25">
      <c r="A1663" s="254" t="s">
        <v>3059</v>
      </c>
      <c r="B1663" s="255"/>
      <c r="C1663" s="256" t="s">
        <v>1446</v>
      </c>
      <c r="D1663" s="257">
        <v>53.131421000000003</v>
      </c>
      <c r="E1663" s="257">
        <v>-0.322683</v>
      </c>
      <c r="F1663" s="459">
        <v>1</v>
      </c>
      <c r="G1663" s="459">
        <v>1</v>
      </c>
      <c r="H1663" s="258">
        <v>145</v>
      </c>
      <c r="I1663" s="259">
        <f>SUM(H1663/'Search &amp; Variables'!$E$30)</f>
        <v>3.2222222222222223</v>
      </c>
      <c r="J1663" s="259">
        <f t="shared" si="439"/>
        <v>6.4444444444444446</v>
      </c>
      <c r="K1663" s="259">
        <f t="shared" si="440"/>
        <v>0.71604938271604945</v>
      </c>
      <c r="L1663" s="226">
        <f t="shared" si="441"/>
        <v>0</v>
      </c>
      <c r="M1663" s="257"/>
      <c r="N1663" s="226">
        <f>SUM(H1663*'Outside M25 '!$J$30+'Outside M25 '!$J$34+'Postcodes tariff'!L1663)</f>
        <v>257.16171790954417</v>
      </c>
      <c r="O1663" s="226">
        <f>SUM(H1663*'Outside M25 '!$K$30+'Outside M25 '!$K$34+'Postcodes tariff'!L1663)</f>
        <v>283.66590292497625</v>
      </c>
      <c r="P1663" s="226">
        <f>SUM(H1663*'Outside M25 '!$L$30+'Outside M25 '!$L$34+'Postcodes tariff'!L1663)</f>
        <v>313.2301892089269</v>
      </c>
      <c r="Q1663" s="261">
        <f>SUM(H1663*'Outside M25 '!$M$30+'Outside M25 '!$M$34+'Postcodes tariff'!L1663)</f>
        <v>339.97464332621087</v>
      </c>
      <c r="R1663" s="336"/>
      <c r="S1663" s="336"/>
    </row>
    <row r="1664" spans="1:19" s="263" customFormat="1" x14ac:dyDescent="0.25">
      <c r="A1664" s="254" t="s">
        <v>3059</v>
      </c>
      <c r="B1664" s="255"/>
      <c r="C1664" s="256" t="s">
        <v>1447</v>
      </c>
      <c r="D1664" s="257">
        <v>53.156171000000001</v>
      </c>
      <c r="E1664" s="257">
        <v>-0.58397500000000002</v>
      </c>
      <c r="F1664" s="459">
        <v>1</v>
      </c>
      <c r="G1664" s="459">
        <v>1</v>
      </c>
      <c r="H1664" s="258">
        <v>137.9</v>
      </c>
      <c r="I1664" s="259">
        <f>SUM(H1664/'Search &amp; Variables'!$E$30)</f>
        <v>3.0644444444444447</v>
      </c>
      <c r="J1664" s="259">
        <f t="shared" si="439"/>
        <v>6.1288888888888895</v>
      </c>
      <c r="K1664" s="259">
        <f t="shared" si="440"/>
        <v>0.68098765432098773</v>
      </c>
      <c r="L1664" s="226">
        <f t="shared" si="441"/>
        <v>0</v>
      </c>
      <c r="M1664" s="257"/>
      <c r="N1664" s="226">
        <f>SUM(H1664*'Outside M25 '!$J$30+'Outside M25 '!$J$34+'Postcodes tariff'!L1664)</f>
        <v>246.00821800113962</v>
      </c>
      <c r="O1664" s="226">
        <f>SUM(H1664*'Outside M25 '!$K$30+'Outside M25 '!$K$34+'Postcodes tariff'!L1664)</f>
        <v>271.30463748755938</v>
      </c>
      <c r="P1664" s="226">
        <f>SUM(H1664*'Outside M25 '!$L$30+'Outside M25 '!$L$34+'Postcodes tariff'!L1664)</f>
        <v>299.54830739768283</v>
      </c>
      <c r="Q1664" s="261">
        <f>SUM(H1664*'Outside M25 '!$M$30+'Outside M25 '!$M$34+'Postcodes tariff'!L1664)</f>
        <v>325.05795053447298</v>
      </c>
      <c r="R1664" s="336"/>
      <c r="S1664" s="336"/>
    </row>
    <row r="1665" spans="1:19" s="263" customFormat="1" x14ac:dyDescent="0.25">
      <c r="A1665" s="254" t="s">
        <v>3059</v>
      </c>
      <c r="B1665" s="255"/>
      <c r="C1665" s="256" t="s">
        <v>1448</v>
      </c>
      <c r="D1665" s="257">
        <v>53.182606999999997</v>
      </c>
      <c r="E1665" s="257">
        <v>-0.64022000000000001</v>
      </c>
      <c r="F1665" s="459">
        <v>1</v>
      </c>
      <c r="G1665" s="459">
        <v>1</v>
      </c>
      <c r="H1665" s="258">
        <v>147.1</v>
      </c>
      <c r="I1665" s="259">
        <f>SUM(H1665/'Search &amp; Variables'!$E$30)</f>
        <v>3.2688888888888887</v>
      </c>
      <c r="J1665" s="259">
        <f t="shared" si="439"/>
        <v>6.5377777777777775</v>
      </c>
      <c r="K1665" s="259">
        <f t="shared" si="440"/>
        <v>0.72641975308641971</v>
      </c>
      <c r="L1665" s="226">
        <f t="shared" si="441"/>
        <v>0</v>
      </c>
      <c r="M1665" s="257"/>
      <c r="N1665" s="226">
        <f>SUM(H1665*'Outside M25 '!$J$30+'Outside M25 '!$J$34+'Postcodes tariff'!L1665)</f>
        <v>260.4606404176638</v>
      </c>
      <c r="O1665" s="226">
        <f>SUM(H1665*'Outside M25 '!$K$30+'Outside M25 '!$K$34+'Postcodes tariff'!L1665)</f>
        <v>287.32205185716998</v>
      </c>
      <c r="P1665" s="226">
        <f>SUM(H1665*'Outside M25 '!$L$30+'Outside M25 '!$L$34+'Postcodes tariff'!L1665)</f>
        <v>317.27694298408358</v>
      </c>
      <c r="Q1665" s="261">
        <f>SUM(H1665*'Outside M25 '!$M$30+'Outside M25 '!$M$34+'Postcodes tariff'!L1665)</f>
        <v>344.38662288433051</v>
      </c>
      <c r="R1665" s="336"/>
      <c r="S1665" s="336"/>
    </row>
    <row r="1666" spans="1:19" s="263" customFormat="1" x14ac:dyDescent="0.25">
      <c r="A1666" s="254" t="s">
        <v>3059</v>
      </c>
      <c r="B1666" s="255"/>
      <c r="C1666" s="256" t="s">
        <v>1449</v>
      </c>
      <c r="D1666" s="257">
        <v>53.465823999999998</v>
      </c>
      <c r="E1666" s="257">
        <v>-0.32902199999999998</v>
      </c>
      <c r="F1666" s="459">
        <v>1</v>
      </c>
      <c r="G1666" s="459">
        <v>1</v>
      </c>
      <c r="H1666" s="258">
        <v>177.4</v>
      </c>
      <c r="I1666" s="259">
        <f>SUM(H1666/'Search &amp; Variables'!$E$30)</f>
        <v>3.9422222222222225</v>
      </c>
      <c r="J1666" s="259">
        <f t="shared" si="439"/>
        <v>7.884444444444445</v>
      </c>
      <c r="K1666" s="259">
        <f t="shared" si="440"/>
        <v>0.87604938271604949</v>
      </c>
      <c r="L1666" s="226">
        <f t="shared" si="441"/>
        <v>0</v>
      </c>
      <c r="M1666" s="257"/>
      <c r="N1666" s="226">
        <f>SUM(H1666*'Outside M25 '!$J$30+'Outside M25 '!$J$34+'Postcodes tariff'!L1666)</f>
        <v>308.05937946339031</v>
      </c>
      <c r="O1666" s="226">
        <f>SUM(H1666*'Outside M25 '!$K$30+'Outside M25 '!$K$34+'Postcodes tariff'!L1666)</f>
        <v>340.07505787882241</v>
      </c>
      <c r="P1666" s="226">
        <f>SUM(H1666*'Outside M25 '!$L$30+'Outside M25 '!$L$34+'Postcodes tariff'!L1666)</f>
        <v>375.66581888277307</v>
      </c>
      <c r="Q1666" s="261">
        <f>SUM(H1666*'Outside M25 '!$M$30+'Outside M25 '!$M$34+'Postcodes tariff'!L1666)</f>
        <v>408.04518508005702</v>
      </c>
      <c r="R1666" s="336"/>
      <c r="S1666" s="336"/>
    </row>
    <row r="1667" spans="1:19" s="263" customFormat="1" x14ac:dyDescent="0.25">
      <c r="A1667" s="254" t="s">
        <v>3059</v>
      </c>
      <c r="B1667" s="255"/>
      <c r="C1667" s="256" t="s">
        <v>1450</v>
      </c>
      <c r="D1667" s="257">
        <v>53.347158999999998</v>
      </c>
      <c r="E1667" s="257">
        <v>-0.34095500000000001</v>
      </c>
      <c r="F1667" s="459">
        <v>1</v>
      </c>
      <c r="G1667" s="459">
        <v>1</v>
      </c>
      <c r="H1667" s="258">
        <v>171</v>
      </c>
      <c r="I1667" s="259">
        <f>SUM(H1667/'Search &amp; Variables'!$E$30)</f>
        <v>3.8</v>
      </c>
      <c r="J1667" s="259">
        <f t="shared" si="439"/>
        <v>7.6</v>
      </c>
      <c r="K1667" s="259">
        <f t="shared" si="440"/>
        <v>0.84444444444444444</v>
      </c>
      <c r="L1667" s="226">
        <f t="shared" si="441"/>
        <v>0</v>
      </c>
      <c r="M1667" s="257"/>
      <c r="N1667" s="226">
        <f>SUM(H1667*'Outside M25 '!$J$30+'Outside M25 '!$J$34+'Postcodes tariff'!L1667)</f>
        <v>298.00552039102558</v>
      </c>
      <c r="O1667" s="226">
        <f>SUM(H1667*'Outside M25 '!$K$30+'Outside M25 '!$K$34+'Postcodes tariff'!L1667)</f>
        <v>328.93250875213675</v>
      </c>
      <c r="P1667" s="226">
        <f>SUM(H1667*'Outside M25 '!$L$30+'Outside M25 '!$L$34+'Postcodes tariff'!L1667)</f>
        <v>363.3328549965812</v>
      </c>
      <c r="Q1667" s="261">
        <f>SUM(H1667*'Outside M25 '!$M$30+'Outside M25 '!$M$34+'Postcodes tariff'!L1667)</f>
        <v>394.59915214102568</v>
      </c>
      <c r="R1667" s="336"/>
      <c r="S1667" s="336"/>
    </row>
    <row r="1668" spans="1:19" s="263" customFormat="1" x14ac:dyDescent="0.25">
      <c r="A1668" s="254" t="s">
        <v>3059</v>
      </c>
      <c r="B1668" s="255"/>
      <c r="C1668" s="256" t="s">
        <v>1451</v>
      </c>
      <c r="D1668" s="256">
        <v>53.219354000000003</v>
      </c>
      <c r="E1668" s="256">
        <v>-0.11284</v>
      </c>
      <c r="F1668" s="460">
        <v>1</v>
      </c>
      <c r="G1668" s="460">
        <v>1</v>
      </c>
      <c r="H1668" s="264">
        <v>150.1</v>
      </c>
      <c r="I1668" s="265">
        <f>SUM(H1668/'Search &amp; Variables'!$E$30)</f>
        <v>3.3355555555555556</v>
      </c>
      <c r="J1668" s="265">
        <f t="shared" si="439"/>
        <v>6.6711111111111112</v>
      </c>
      <c r="K1668" s="265">
        <f t="shared" si="440"/>
        <v>0.74123456790123454</v>
      </c>
      <c r="L1668" s="266">
        <f t="shared" si="441"/>
        <v>0</v>
      </c>
      <c r="M1668" s="256"/>
      <c r="N1668" s="266">
        <f>SUM(H1668*'Outside M25 '!$J$30+'Outside M25 '!$J$34+'Postcodes tariff'!L1668)</f>
        <v>265.17338685783471</v>
      </c>
      <c r="O1668" s="266">
        <f>SUM(H1668*'Outside M25 '!$K$30+'Outside M25 '!$K$34+'Postcodes tariff'!L1668)</f>
        <v>292.54512176030391</v>
      </c>
      <c r="P1668" s="266">
        <f>SUM(H1668*'Outside M25 '!$L$30+'Outside M25 '!$L$34+'Postcodes tariff'!L1668)</f>
        <v>323.05801980573602</v>
      </c>
      <c r="Q1668" s="268">
        <f>SUM(H1668*'Outside M25 '!$M$30+'Outside M25 '!$M$34+'Postcodes tariff'!L1668)</f>
        <v>350.68945082450142</v>
      </c>
      <c r="R1668" s="336"/>
      <c r="S1668" s="336"/>
    </row>
    <row r="1669" spans="1:19" s="263" customFormat="1" x14ac:dyDescent="0.25">
      <c r="A1669" s="254"/>
      <c r="B1669" s="255"/>
      <c r="C1669" s="256"/>
      <c r="D1669" s="256"/>
      <c r="E1669" s="256"/>
      <c r="F1669" s="460"/>
      <c r="G1669" s="460"/>
      <c r="H1669" s="264"/>
      <c r="I1669" s="265"/>
      <c r="J1669" s="265"/>
      <c r="K1669" s="265"/>
      <c r="L1669" s="266"/>
      <c r="M1669" s="256"/>
      <c r="N1669" s="266"/>
      <c r="O1669" s="266"/>
      <c r="P1669" s="266"/>
      <c r="Q1669" s="268"/>
      <c r="R1669" s="336"/>
      <c r="S1669" s="336"/>
    </row>
    <row r="1670" spans="1:19" s="263" customFormat="1" ht="16.5" thickBot="1" x14ac:dyDescent="0.3">
      <c r="A1670" s="269" t="s">
        <v>3068</v>
      </c>
      <c r="B1670" s="270"/>
      <c r="C1670" s="270"/>
      <c r="D1670" s="270"/>
      <c r="E1670" s="270"/>
      <c r="F1670" s="461"/>
      <c r="G1670" s="461"/>
      <c r="H1670" s="271">
        <f>AVERAGE(H1656:H1669)</f>
        <v>156.62307692307692</v>
      </c>
      <c r="I1670" s="271">
        <f>AVERAGE(I1656:I1669)</f>
        <v>3.4805128205128204</v>
      </c>
      <c r="J1670" s="271">
        <f>AVERAGE(J1656:J1669)</f>
        <v>6.9610256410256408</v>
      </c>
      <c r="K1670" s="271">
        <f>AVERAGE(K1656:K1669)</f>
        <v>0.77344729344729346</v>
      </c>
      <c r="L1670" s="272"/>
      <c r="M1670" s="270"/>
      <c r="N1670" s="274">
        <f>AVERAGE(N1656:N1669)</f>
        <v>275.42058937389879</v>
      </c>
      <c r="O1670" s="274">
        <f>AVERAGE(O1656:O1669)</f>
        <v>303.90195067788738</v>
      </c>
      <c r="P1670" s="274">
        <f>AVERAGE(P1656:P1669)</f>
        <v>335.62815607435459</v>
      </c>
      <c r="Q1670" s="275">
        <f>AVERAGE(Q1656:Q1669)</f>
        <v>364.39406132005263</v>
      </c>
      <c r="R1670" s="336"/>
      <c r="S1670" s="336"/>
    </row>
    <row r="1671" spans="1:19" s="263" customFormat="1" ht="16.5" thickBot="1" x14ac:dyDescent="0.3">
      <c r="F1671" s="462"/>
      <c r="G1671" s="462"/>
      <c r="H1671" s="276"/>
      <c r="I1671" s="277"/>
      <c r="J1671" s="277"/>
      <c r="K1671" s="277"/>
      <c r="L1671" s="262"/>
      <c r="N1671" s="225"/>
      <c r="O1671" s="225"/>
      <c r="P1671" s="225"/>
      <c r="Q1671" s="225"/>
      <c r="R1671" s="336"/>
      <c r="S1671" s="336"/>
    </row>
    <row r="1672" spans="1:19" s="243" customFormat="1" x14ac:dyDescent="0.25">
      <c r="A1672" s="246" t="s">
        <v>3060</v>
      </c>
      <c r="B1672" s="247"/>
      <c r="C1672" s="247" t="s">
        <v>1452</v>
      </c>
      <c r="D1672" s="247">
        <v>53.798096999999999</v>
      </c>
      <c r="E1672" s="247">
        <v>-1.551366</v>
      </c>
      <c r="F1672" s="458">
        <v>1</v>
      </c>
      <c r="G1672" s="458">
        <v>1</v>
      </c>
      <c r="H1672" s="248">
        <v>196.4</v>
      </c>
      <c r="I1672" s="249">
        <f>SUM(H1672/'Search &amp; Variables'!$E$30)</f>
        <v>4.3644444444444446</v>
      </c>
      <c r="J1672" s="249">
        <f t="shared" ref="J1672:J1673" si="442">SUM(I1672*2)</f>
        <v>8.7288888888888891</v>
      </c>
      <c r="K1672" s="249">
        <f t="shared" ref="K1672:K1673" si="443">SUM(J1672/9)</f>
        <v>0.9698765432098766</v>
      </c>
      <c r="L1672" s="252">
        <f t="shared" ref="L1672:L1673" si="444">IF(J1672 &gt; 14,120,0)</f>
        <v>0</v>
      </c>
      <c r="M1672" s="247"/>
      <c r="N1672" s="252">
        <f>SUM(H1672*'Outside M25 '!$J$30+'Outside M25 '!$J$34+'Postcodes tariff'!L1672)</f>
        <v>337.90677358447289</v>
      </c>
      <c r="O1672" s="252">
        <f>SUM(H1672*'Outside M25 '!$K$30+'Outside M25 '!$K$34+'Postcodes tariff'!L1672)</f>
        <v>373.1545005986705</v>
      </c>
      <c r="P1672" s="252">
        <f>SUM(H1672*'Outside M25 '!$L$30+'Outside M25 '!$L$34+'Postcodes tariff'!L1672)</f>
        <v>412.27930541990509</v>
      </c>
      <c r="Q1672" s="253">
        <f>SUM(H1672*'Outside M25 '!$M$30+'Outside M25 '!$M$34+'Postcodes tariff'!L1672)</f>
        <v>447.96309536780632</v>
      </c>
      <c r="R1672" s="330"/>
      <c r="S1672" s="330"/>
    </row>
    <row r="1673" spans="1:19" s="263" customFormat="1" x14ac:dyDescent="0.25">
      <c r="A1673" s="254" t="s">
        <v>3060</v>
      </c>
      <c r="B1673" s="255"/>
      <c r="C1673" s="256" t="s">
        <v>1453</v>
      </c>
      <c r="D1673" s="257">
        <v>53.767656000000002</v>
      </c>
      <c r="E1673" s="257">
        <v>-1.528875</v>
      </c>
      <c r="F1673" s="459">
        <v>1</v>
      </c>
      <c r="G1673" s="459">
        <v>1</v>
      </c>
      <c r="H1673" s="258">
        <v>195.8</v>
      </c>
      <c r="I1673" s="259">
        <f>SUM(H1673/'Search &amp; Variables'!$E$30)</f>
        <v>4.3511111111111109</v>
      </c>
      <c r="J1673" s="259">
        <f t="shared" si="442"/>
        <v>8.7022222222222219</v>
      </c>
      <c r="K1673" s="259">
        <f t="shared" si="443"/>
        <v>0.96691358024691354</v>
      </c>
      <c r="L1673" s="226">
        <f t="shared" si="444"/>
        <v>0</v>
      </c>
      <c r="M1673" s="257"/>
      <c r="N1673" s="226">
        <f>SUM(H1673*'Outside M25 '!$J$30+'Outside M25 '!$J$34+'Postcodes tariff'!L1673)</f>
        <v>336.96422429643872</v>
      </c>
      <c r="O1673" s="226">
        <f>SUM(H1673*'Outside M25 '!$K$30+'Outside M25 '!$K$34+'Postcodes tariff'!L1673)</f>
        <v>372.10988661804373</v>
      </c>
      <c r="P1673" s="226">
        <f>SUM(H1673*'Outside M25 '!$L$30+'Outside M25 '!$L$34+'Postcodes tariff'!L1673)</f>
        <v>411.12309005557461</v>
      </c>
      <c r="Q1673" s="261">
        <f>SUM(H1673*'Outside M25 '!$M$30+'Outside M25 '!$M$34+'Postcodes tariff'!L1673)</f>
        <v>446.70252977977214</v>
      </c>
      <c r="R1673" s="336"/>
      <c r="S1673" s="336"/>
    </row>
    <row r="1674" spans="1:19" s="263" customFormat="1" x14ac:dyDescent="0.25">
      <c r="A1674" s="254" t="s">
        <v>3060</v>
      </c>
      <c r="B1674" s="255"/>
      <c r="C1674" s="256" t="s">
        <v>1454</v>
      </c>
      <c r="D1674" s="257">
        <v>53.776000000000003</v>
      </c>
      <c r="E1674" s="257">
        <v>-1.556</v>
      </c>
      <c r="F1674" s="459">
        <v>1</v>
      </c>
      <c r="G1674" s="459">
        <v>1</v>
      </c>
      <c r="H1674" s="258">
        <v>195.6</v>
      </c>
      <c r="I1674" s="259">
        <f>SUM(H1674/'Search &amp; Variables'!$E$30)</f>
        <v>4.3466666666666667</v>
      </c>
      <c r="J1674" s="259">
        <f t="shared" ref="J1674:J1700" si="445">SUM(I1674*2)</f>
        <v>8.6933333333333334</v>
      </c>
      <c r="K1674" s="259">
        <f t="shared" ref="K1674:K1700" si="446">SUM(J1674/9)</f>
        <v>0.96592592592592597</v>
      </c>
      <c r="L1674" s="226">
        <f t="shared" ref="L1674:L1700" si="447">IF(J1674 &gt; 14,120,0)</f>
        <v>0</v>
      </c>
      <c r="M1674" s="257"/>
      <c r="N1674" s="226">
        <f>SUM(H1674*'Outside M25 '!$J$30+'Outside M25 '!$J$34+'Postcodes tariff'!L1674)</f>
        <v>336.65004120042732</v>
      </c>
      <c r="O1674" s="226">
        <f>SUM(H1674*'Outside M25 '!$K$30+'Outside M25 '!$K$34+'Postcodes tariff'!L1674)</f>
        <v>371.76168195783475</v>
      </c>
      <c r="P1674" s="226">
        <f>SUM(H1674*'Outside M25 '!$L$30+'Outside M25 '!$L$34+'Postcodes tariff'!L1674)</f>
        <v>410.73768493413104</v>
      </c>
      <c r="Q1674" s="261">
        <f>SUM(H1674*'Outside M25 '!$M$30+'Outside M25 '!$M$34+'Postcodes tariff'!L1674)</f>
        <v>446.28234125042735</v>
      </c>
      <c r="R1674" s="336"/>
      <c r="S1674" s="336"/>
    </row>
    <row r="1675" spans="1:19" s="263" customFormat="1" x14ac:dyDescent="0.25">
      <c r="A1675" s="254" t="s">
        <v>3060</v>
      </c>
      <c r="B1675" s="255"/>
      <c r="C1675" s="256" t="s">
        <v>1455</v>
      </c>
      <c r="D1675" s="257">
        <v>53.788353000000001</v>
      </c>
      <c r="E1675" s="257">
        <v>-1.6004849999999999</v>
      </c>
      <c r="F1675" s="459">
        <v>1</v>
      </c>
      <c r="G1675" s="459">
        <v>1</v>
      </c>
      <c r="H1675" s="258">
        <v>198.4</v>
      </c>
      <c r="I1675" s="259">
        <f>SUM(H1675/'Search &amp; Variables'!$E$30)</f>
        <v>4.4088888888888889</v>
      </c>
      <c r="J1675" s="259">
        <f t="shared" si="445"/>
        <v>8.8177777777777777</v>
      </c>
      <c r="K1675" s="259">
        <f t="shared" si="446"/>
        <v>0.97975308641975312</v>
      </c>
      <c r="L1675" s="226">
        <f t="shared" si="447"/>
        <v>0</v>
      </c>
      <c r="M1675" s="257"/>
      <c r="N1675" s="226">
        <f>SUM(H1675*'Outside M25 '!$J$30+'Outside M25 '!$J$34+'Postcodes tariff'!L1675)</f>
        <v>341.04860454458685</v>
      </c>
      <c r="O1675" s="226">
        <f>SUM(H1675*'Outside M25 '!$K$30+'Outside M25 '!$K$34+'Postcodes tariff'!L1675)</f>
        <v>376.63654720075976</v>
      </c>
      <c r="P1675" s="226">
        <f>SUM(H1675*'Outside M25 '!$L$30+'Outside M25 '!$L$34+'Postcodes tariff'!L1675)</f>
        <v>416.13335663434003</v>
      </c>
      <c r="Q1675" s="261">
        <f>SUM(H1675*'Outside M25 '!$M$30+'Outside M25 '!$M$34+'Postcodes tariff'!L1675)</f>
        <v>452.16498066125359</v>
      </c>
      <c r="R1675" s="336"/>
      <c r="S1675" s="336"/>
    </row>
    <row r="1676" spans="1:19" s="263" customFormat="1" x14ac:dyDescent="0.25">
      <c r="A1676" s="254" t="s">
        <v>3060</v>
      </c>
      <c r="B1676" s="255"/>
      <c r="C1676" s="256" t="s">
        <v>1456</v>
      </c>
      <c r="D1676" s="257">
        <v>53.81</v>
      </c>
      <c r="E1676" s="257">
        <v>-1.6339999999999999</v>
      </c>
      <c r="F1676" s="459">
        <v>1</v>
      </c>
      <c r="G1676" s="459">
        <v>1</v>
      </c>
      <c r="H1676" s="258">
        <v>200.8</v>
      </c>
      <c r="I1676" s="259">
        <f>SUM(H1676/'Search &amp; Variables'!$E$30)</f>
        <v>4.4622222222222225</v>
      </c>
      <c r="J1676" s="259">
        <f t="shared" si="445"/>
        <v>8.9244444444444451</v>
      </c>
      <c r="K1676" s="259">
        <f t="shared" si="446"/>
        <v>0.99160493827160501</v>
      </c>
      <c r="L1676" s="226">
        <f t="shared" si="447"/>
        <v>0</v>
      </c>
      <c r="M1676" s="257"/>
      <c r="N1676" s="226">
        <f>SUM(H1676*'Outside M25 '!$J$30+'Outside M25 '!$J$34+'Postcodes tariff'!L1676)</f>
        <v>344.81880169672365</v>
      </c>
      <c r="O1676" s="226">
        <f>SUM(H1676*'Outside M25 '!$K$30+'Outside M25 '!$K$34+'Postcodes tariff'!L1676)</f>
        <v>380.81500312326688</v>
      </c>
      <c r="P1676" s="226">
        <f>SUM(H1676*'Outside M25 '!$L$30+'Outside M25 '!$L$34+'Postcodes tariff'!L1676)</f>
        <v>420.75821809166194</v>
      </c>
      <c r="Q1676" s="261">
        <f>SUM(H1676*'Outside M25 '!$M$30+'Outside M25 '!$M$34+'Postcodes tariff'!L1676)</f>
        <v>457.20724301339038</v>
      </c>
      <c r="R1676" s="336"/>
      <c r="S1676" s="336"/>
    </row>
    <row r="1677" spans="1:19" s="263" customFormat="1" x14ac:dyDescent="0.25">
      <c r="A1677" s="254" t="s">
        <v>3060</v>
      </c>
      <c r="B1677" s="255"/>
      <c r="C1677" s="256" t="s">
        <v>1457</v>
      </c>
      <c r="D1677" s="257">
        <v>53.839297999999999</v>
      </c>
      <c r="E1677" s="257">
        <v>-1.438922</v>
      </c>
      <c r="F1677" s="459">
        <v>1</v>
      </c>
      <c r="G1677" s="459">
        <v>1</v>
      </c>
      <c r="H1677" s="258">
        <v>202</v>
      </c>
      <c r="I1677" s="259">
        <f>SUM(H1677/'Search &amp; Variables'!$E$30)</f>
        <v>4.4888888888888889</v>
      </c>
      <c r="J1677" s="259">
        <f t="shared" si="445"/>
        <v>8.9777777777777779</v>
      </c>
      <c r="K1677" s="259">
        <f t="shared" si="446"/>
        <v>0.9975308641975309</v>
      </c>
      <c r="L1677" s="226">
        <f t="shared" si="447"/>
        <v>0</v>
      </c>
      <c r="M1677" s="257"/>
      <c r="N1677" s="226">
        <f>SUM(H1677*'Outside M25 '!$J$30+'Outside M25 '!$J$34+'Postcodes tariff'!L1677)</f>
        <v>346.703900272792</v>
      </c>
      <c r="O1677" s="226">
        <f>SUM(H1677*'Outside M25 '!$K$30+'Outside M25 '!$K$34+'Postcodes tariff'!L1677)</f>
        <v>382.9042310845204</v>
      </c>
      <c r="P1677" s="226">
        <f>SUM(H1677*'Outside M25 '!$L$30+'Outside M25 '!$L$34+'Postcodes tariff'!L1677)</f>
        <v>423.0706488203229</v>
      </c>
      <c r="Q1677" s="261">
        <f>SUM(H1677*'Outside M25 '!$M$30+'Outside M25 '!$M$34+'Postcodes tariff'!L1677)</f>
        <v>459.72837418945875</v>
      </c>
      <c r="R1677" s="336"/>
      <c r="S1677" s="336"/>
    </row>
    <row r="1678" spans="1:19" s="263" customFormat="1" x14ac:dyDescent="0.25">
      <c r="A1678" s="254" t="s">
        <v>3060</v>
      </c>
      <c r="B1678" s="255"/>
      <c r="C1678" s="256" t="s">
        <v>1458</v>
      </c>
      <c r="D1678" s="257">
        <v>53.811982999999998</v>
      </c>
      <c r="E1678" s="257">
        <v>-1.4323429999999999</v>
      </c>
      <c r="F1678" s="459">
        <v>1</v>
      </c>
      <c r="G1678" s="459">
        <v>1</v>
      </c>
      <c r="H1678" s="258">
        <v>200.2</v>
      </c>
      <c r="I1678" s="259">
        <f>SUM(H1678/'Search &amp; Variables'!$E$30)</f>
        <v>4.4488888888888889</v>
      </c>
      <c r="J1678" s="259">
        <f t="shared" si="445"/>
        <v>8.8977777777777778</v>
      </c>
      <c r="K1678" s="259">
        <f t="shared" si="446"/>
        <v>0.98864197530864195</v>
      </c>
      <c r="L1678" s="226">
        <f t="shared" si="447"/>
        <v>0</v>
      </c>
      <c r="M1678" s="257"/>
      <c r="N1678" s="226">
        <f>SUM(H1678*'Outside M25 '!$J$30+'Outside M25 '!$J$34+'Postcodes tariff'!L1678)</f>
        <v>343.87625240868942</v>
      </c>
      <c r="O1678" s="226">
        <f>SUM(H1678*'Outside M25 '!$K$30+'Outside M25 '!$K$34+'Postcodes tariff'!L1678)</f>
        <v>379.77038914264006</v>
      </c>
      <c r="P1678" s="226">
        <f>SUM(H1678*'Outside M25 '!$L$30+'Outside M25 '!$L$34+'Postcodes tariff'!L1678)</f>
        <v>419.60200272733141</v>
      </c>
      <c r="Q1678" s="261">
        <f>SUM(H1678*'Outside M25 '!$M$30+'Outside M25 '!$M$34+'Postcodes tariff'!L1678)</f>
        <v>455.94667742535614</v>
      </c>
      <c r="R1678" s="336"/>
      <c r="S1678" s="336"/>
    </row>
    <row r="1679" spans="1:19" s="263" customFormat="1" x14ac:dyDescent="0.25">
      <c r="A1679" s="254" t="s">
        <v>3060</v>
      </c>
      <c r="B1679" s="255"/>
      <c r="C1679" s="256" t="s">
        <v>1459</v>
      </c>
      <c r="D1679" s="257">
        <v>53.859037000000001</v>
      </c>
      <c r="E1679" s="257">
        <v>-1.602304</v>
      </c>
      <c r="F1679" s="459">
        <v>1</v>
      </c>
      <c r="G1679" s="459">
        <v>1</v>
      </c>
      <c r="H1679" s="258">
        <v>203.6</v>
      </c>
      <c r="I1679" s="259">
        <f>SUM(H1679/'Search &amp; Variables'!$E$30)</f>
        <v>4.5244444444444447</v>
      </c>
      <c r="J1679" s="259">
        <f t="shared" si="445"/>
        <v>9.0488888888888894</v>
      </c>
      <c r="K1679" s="259">
        <f t="shared" si="446"/>
        <v>1.0054320987654322</v>
      </c>
      <c r="L1679" s="226">
        <f t="shared" si="447"/>
        <v>0</v>
      </c>
      <c r="M1679" s="257"/>
      <c r="N1679" s="226">
        <f>SUM(H1679*'Outside M25 '!$J$30+'Outside M25 '!$J$34+'Postcodes tariff'!L1679)</f>
        <v>349.21736504088312</v>
      </c>
      <c r="O1679" s="226">
        <f>SUM(H1679*'Outside M25 '!$K$30+'Outside M25 '!$K$34+'Postcodes tariff'!L1679)</f>
        <v>385.68986836619183</v>
      </c>
      <c r="P1679" s="226">
        <f>SUM(H1679*'Outside M25 '!$L$30+'Outside M25 '!$L$34+'Postcodes tariff'!L1679)</f>
        <v>426.15388979187088</v>
      </c>
      <c r="Q1679" s="261">
        <f>SUM(H1679*'Outside M25 '!$M$30+'Outside M25 '!$M$34+'Postcodes tariff'!L1679)</f>
        <v>463.08988242421657</v>
      </c>
      <c r="R1679" s="336"/>
      <c r="S1679" s="336"/>
    </row>
    <row r="1680" spans="1:19" s="263" customFormat="1" x14ac:dyDescent="0.25">
      <c r="A1680" s="254" t="s">
        <v>3060</v>
      </c>
      <c r="B1680" s="255"/>
      <c r="C1680" s="256" t="s">
        <v>1460</v>
      </c>
      <c r="D1680" s="257">
        <v>53.889831999999998</v>
      </c>
      <c r="E1680" s="257">
        <v>-1.5186440000000001</v>
      </c>
      <c r="F1680" s="459">
        <v>1</v>
      </c>
      <c r="G1680" s="459">
        <v>1</v>
      </c>
      <c r="H1680" s="258">
        <v>205.7</v>
      </c>
      <c r="I1680" s="259">
        <f>SUM(H1680/'Search &amp; Variables'!$E$30)</f>
        <v>4.5711111111111107</v>
      </c>
      <c r="J1680" s="259">
        <f t="shared" si="445"/>
        <v>9.1422222222222214</v>
      </c>
      <c r="K1680" s="259">
        <f t="shared" si="446"/>
        <v>1.0158024691358023</v>
      </c>
      <c r="L1680" s="226">
        <f t="shared" si="447"/>
        <v>0</v>
      </c>
      <c r="M1680" s="257"/>
      <c r="N1680" s="226">
        <f>SUM(H1680*'Outside M25 '!$J$30+'Outside M25 '!$J$34+'Postcodes tariff'!L1680)</f>
        <v>352.51628754900281</v>
      </c>
      <c r="O1680" s="226">
        <f>SUM(H1680*'Outside M25 '!$K$30+'Outside M25 '!$K$34+'Postcodes tariff'!L1680)</f>
        <v>389.34601729838556</v>
      </c>
      <c r="P1680" s="226">
        <f>SUM(H1680*'Outside M25 '!$L$30+'Outside M25 '!$L$34+'Postcodes tariff'!L1680)</f>
        <v>430.20064356702756</v>
      </c>
      <c r="Q1680" s="261">
        <f>SUM(H1680*'Outside M25 '!$M$30+'Outside M25 '!$M$34+'Postcodes tariff'!L1680)</f>
        <v>467.50186198233621</v>
      </c>
      <c r="R1680" s="336"/>
      <c r="S1680" s="336"/>
    </row>
    <row r="1681" spans="1:19" s="263" customFormat="1" x14ac:dyDescent="0.25">
      <c r="A1681" s="254" t="s">
        <v>3060</v>
      </c>
      <c r="B1681" s="255"/>
      <c r="C1681" s="256" t="s">
        <v>1461</v>
      </c>
      <c r="D1681" s="257">
        <v>53.851168000000001</v>
      </c>
      <c r="E1681" s="257">
        <v>-1.6522539999999999</v>
      </c>
      <c r="F1681" s="459">
        <v>1</v>
      </c>
      <c r="G1681" s="459">
        <v>1</v>
      </c>
      <c r="H1681" s="258">
        <v>206.8</v>
      </c>
      <c r="I1681" s="259">
        <f>SUM(H1681/'Search &amp; Variables'!$E$30)</f>
        <v>4.5955555555555554</v>
      </c>
      <c r="J1681" s="259">
        <f t="shared" si="445"/>
        <v>9.1911111111111108</v>
      </c>
      <c r="K1681" s="259">
        <f t="shared" si="446"/>
        <v>1.0212345679012345</v>
      </c>
      <c r="L1681" s="226">
        <f t="shared" si="447"/>
        <v>0</v>
      </c>
      <c r="M1681" s="257"/>
      <c r="N1681" s="226">
        <f>SUM(H1681*'Outside M25 '!$J$30+'Outside M25 '!$J$34+'Postcodes tariff'!L1681)</f>
        <v>354.24429457706549</v>
      </c>
      <c r="O1681" s="226">
        <f>SUM(H1681*'Outside M25 '!$K$30+'Outside M25 '!$K$34+'Postcodes tariff'!L1681)</f>
        <v>391.26114292953469</v>
      </c>
      <c r="P1681" s="226">
        <f>SUM(H1681*'Outside M25 '!$L$30+'Outside M25 '!$L$34+'Postcodes tariff'!L1681)</f>
        <v>432.32037173496678</v>
      </c>
      <c r="Q1681" s="261">
        <f>SUM(H1681*'Outside M25 '!$M$30+'Outside M25 '!$M$34+'Postcodes tariff'!L1681)</f>
        <v>469.81289889373227</v>
      </c>
      <c r="R1681" s="336"/>
      <c r="S1681" s="336"/>
    </row>
    <row r="1682" spans="1:19" s="263" customFormat="1" x14ac:dyDescent="0.25">
      <c r="A1682" s="254" t="s">
        <v>3060</v>
      </c>
      <c r="B1682" s="255"/>
      <c r="C1682" s="256" t="s">
        <v>1462</v>
      </c>
      <c r="D1682" s="257">
        <v>53.861074000000002</v>
      </c>
      <c r="E1682" s="257">
        <v>-1.6785950000000001</v>
      </c>
      <c r="F1682" s="459">
        <v>1</v>
      </c>
      <c r="G1682" s="459">
        <v>1</v>
      </c>
      <c r="H1682" s="258">
        <v>207.6</v>
      </c>
      <c r="I1682" s="259">
        <f>SUM(H1682/'Search &amp; Variables'!$E$30)</f>
        <v>4.6133333333333333</v>
      </c>
      <c r="J1682" s="259">
        <f t="shared" si="445"/>
        <v>9.2266666666666666</v>
      </c>
      <c r="K1682" s="259">
        <f t="shared" si="446"/>
        <v>1.0251851851851852</v>
      </c>
      <c r="L1682" s="226">
        <f t="shared" si="447"/>
        <v>0</v>
      </c>
      <c r="M1682" s="257"/>
      <c r="N1682" s="226">
        <f>SUM(H1682*'Outside M25 '!$J$30+'Outside M25 '!$J$34+'Postcodes tariff'!L1682)</f>
        <v>355.50102696111105</v>
      </c>
      <c r="O1682" s="226">
        <f>SUM(H1682*'Outside M25 '!$K$30+'Outside M25 '!$K$34+'Postcodes tariff'!L1682)</f>
        <v>392.65396157037037</v>
      </c>
      <c r="P1682" s="226">
        <f>SUM(H1682*'Outside M25 '!$L$30+'Outside M25 '!$L$34+'Postcodes tariff'!L1682)</f>
        <v>433.86199222074077</v>
      </c>
      <c r="Q1682" s="261">
        <f>SUM(H1682*'Outside M25 '!$M$30+'Outside M25 '!$M$34+'Postcodes tariff'!L1682)</f>
        <v>471.49365301111112</v>
      </c>
      <c r="R1682" s="336"/>
      <c r="S1682" s="336"/>
    </row>
    <row r="1683" spans="1:19" s="263" customFormat="1" x14ac:dyDescent="0.25">
      <c r="A1683" s="254" t="s">
        <v>3060</v>
      </c>
      <c r="B1683" s="255"/>
      <c r="C1683" s="256" t="s">
        <v>1463</v>
      </c>
      <c r="D1683" s="257">
        <v>53.802950000000003</v>
      </c>
      <c r="E1683" s="257">
        <v>-1.547347</v>
      </c>
      <c r="F1683" s="459">
        <v>1</v>
      </c>
      <c r="G1683" s="459">
        <v>1</v>
      </c>
      <c r="H1683" s="258">
        <v>197.5</v>
      </c>
      <c r="I1683" s="259">
        <f>SUM(H1683/'Search &amp; Variables'!$E$30)</f>
        <v>4.3888888888888893</v>
      </c>
      <c r="J1683" s="259">
        <f t="shared" si="445"/>
        <v>8.7777777777777786</v>
      </c>
      <c r="K1683" s="259">
        <f t="shared" si="446"/>
        <v>0.97530864197530875</v>
      </c>
      <c r="L1683" s="226">
        <f t="shared" si="447"/>
        <v>0</v>
      </c>
      <c r="M1683" s="257"/>
      <c r="N1683" s="226">
        <f>SUM(H1683*'Outside M25 '!$J$30+'Outside M25 '!$J$34+'Postcodes tariff'!L1683)</f>
        <v>339.63478061253556</v>
      </c>
      <c r="O1683" s="226">
        <f>SUM(H1683*'Outside M25 '!$K$30+'Outside M25 '!$K$34+'Postcodes tariff'!L1683)</f>
        <v>375.06962622981956</v>
      </c>
      <c r="P1683" s="226">
        <f>SUM(H1683*'Outside M25 '!$L$30+'Outside M25 '!$L$34+'Postcodes tariff'!L1683)</f>
        <v>414.39903358784426</v>
      </c>
      <c r="Q1683" s="261">
        <f>SUM(H1683*'Outside M25 '!$M$30+'Outside M25 '!$M$34+'Postcodes tariff'!L1683)</f>
        <v>450.27413227920232</v>
      </c>
      <c r="R1683" s="336"/>
      <c r="S1683" s="336"/>
    </row>
    <row r="1684" spans="1:19" s="263" customFormat="1" x14ac:dyDescent="0.25">
      <c r="A1684" s="254" t="s">
        <v>3060</v>
      </c>
      <c r="B1684" s="255"/>
      <c r="C1684" s="256" t="s">
        <v>1464</v>
      </c>
      <c r="D1684" s="257">
        <v>53.874732999999999</v>
      </c>
      <c r="E1684" s="257">
        <v>-1.730043</v>
      </c>
      <c r="F1684" s="459">
        <v>1</v>
      </c>
      <c r="G1684" s="459">
        <v>1</v>
      </c>
      <c r="H1684" s="258">
        <v>209.6</v>
      </c>
      <c r="I1684" s="259">
        <f>SUM(H1684/'Search &amp; Variables'!$E$30)</f>
        <v>4.6577777777777776</v>
      </c>
      <c r="J1684" s="259">
        <f t="shared" si="445"/>
        <v>9.3155555555555551</v>
      </c>
      <c r="K1684" s="259">
        <f t="shared" si="446"/>
        <v>1.0350617283950616</v>
      </c>
      <c r="L1684" s="226">
        <f t="shared" si="447"/>
        <v>0</v>
      </c>
      <c r="M1684" s="257"/>
      <c r="N1684" s="226">
        <f>SUM(H1684*'Outside M25 '!$J$30+'Outside M25 '!$J$34+'Postcodes tariff'!L1684)</f>
        <v>358.64285792122502</v>
      </c>
      <c r="O1684" s="226">
        <f>SUM(H1684*'Outside M25 '!$K$30+'Outside M25 '!$K$34+'Postcodes tariff'!L1684)</f>
        <v>396.13600817245964</v>
      </c>
      <c r="P1684" s="226">
        <f>SUM(H1684*'Outside M25 '!$L$30+'Outside M25 '!$L$34+'Postcodes tariff'!L1684)</f>
        <v>437.71604343517572</v>
      </c>
      <c r="Q1684" s="261">
        <f>SUM(H1684*'Outside M25 '!$M$30+'Outside M25 '!$M$34+'Postcodes tariff'!L1684)</f>
        <v>475.69553830455845</v>
      </c>
      <c r="R1684" s="336"/>
      <c r="S1684" s="336"/>
    </row>
    <row r="1685" spans="1:19" s="263" customFormat="1" x14ac:dyDescent="0.25">
      <c r="A1685" s="254" t="s">
        <v>3060</v>
      </c>
      <c r="B1685" s="255"/>
      <c r="C1685" s="256" t="s">
        <v>1465</v>
      </c>
      <c r="D1685" s="257">
        <v>53.941924</v>
      </c>
      <c r="E1685" s="257">
        <v>-1.6656869999999999</v>
      </c>
      <c r="F1685" s="459">
        <v>1</v>
      </c>
      <c r="G1685" s="459">
        <v>1</v>
      </c>
      <c r="H1685" s="258">
        <v>211.6</v>
      </c>
      <c r="I1685" s="259">
        <f>SUM(H1685/'Search &amp; Variables'!$E$30)</f>
        <v>4.7022222222222219</v>
      </c>
      <c r="J1685" s="259">
        <f t="shared" si="445"/>
        <v>9.4044444444444437</v>
      </c>
      <c r="K1685" s="259">
        <f t="shared" si="446"/>
        <v>1.0449382716049382</v>
      </c>
      <c r="L1685" s="226">
        <f t="shared" si="447"/>
        <v>0</v>
      </c>
      <c r="M1685" s="257"/>
      <c r="N1685" s="226">
        <f>SUM(H1685*'Outside M25 '!$J$30+'Outside M25 '!$J$34+'Postcodes tariff'!L1685)</f>
        <v>361.78468888133898</v>
      </c>
      <c r="O1685" s="226">
        <f>SUM(H1685*'Outside M25 '!$K$30+'Outside M25 '!$K$34+'Postcodes tariff'!L1685)</f>
        <v>399.61805477454891</v>
      </c>
      <c r="P1685" s="226">
        <f>SUM(H1685*'Outside M25 '!$L$30+'Outside M25 '!$L$34+'Postcodes tariff'!L1685)</f>
        <v>441.57009464961067</v>
      </c>
      <c r="Q1685" s="261">
        <f>SUM(H1685*'Outside M25 '!$M$30+'Outside M25 '!$M$34+'Postcodes tariff'!L1685)</f>
        <v>479.89742359800573</v>
      </c>
      <c r="R1685" s="336"/>
      <c r="S1685" s="336"/>
    </row>
    <row r="1686" spans="1:19" s="263" customFormat="1" x14ac:dyDescent="0.25">
      <c r="A1686" s="254" t="s">
        <v>3060</v>
      </c>
      <c r="B1686" s="255"/>
      <c r="C1686" s="256" t="s">
        <v>1466</v>
      </c>
      <c r="D1686" s="257">
        <v>53.945359000000003</v>
      </c>
      <c r="E1686" s="257">
        <v>-1.4079170000000001</v>
      </c>
      <c r="F1686" s="459">
        <v>1</v>
      </c>
      <c r="G1686" s="459">
        <v>1</v>
      </c>
      <c r="H1686" s="258">
        <v>205.1</v>
      </c>
      <c r="I1686" s="259">
        <f>SUM(H1686/'Search &amp; Variables'!$E$30)</f>
        <v>4.5577777777777779</v>
      </c>
      <c r="J1686" s="259">
        <f t="shared" si="445"/>
        <v>9.1155555555555559</v>
      </c>
      <c r="K1686" s="259">
        <f t="shared" si="446"/>
        <v>1.0128395061728395</v>
      </c>
      <c r="L1686" s="226">
        <f t="shared" si="447"/>
        <v>0</v>
      </c>
      <c r="M1686" s="257"/>
      <c r="N1686" s="226">
        <f>SUM(H1686*'Outside M25 '!$J$30+'Outside M25 '!$J$34+'Postcodes tariff'!L1686)</f>
        <v>351.57373826096864</v>
      </c>
      <c r="O1686" s="226">
        <f>SUM(H1686*'Outside M25 '!$K$30+'Outside M25 '!$K$34+'Postcodes tariff'!L1686)</f>
        <v>388.3014033177588</v>
      </c>
      <c r="P1686" s="226">
        <f>SUM(H1686*'Outside M25 '!$L$30+'Outside M25 '!$L$34+'Postcodes tariff'!L1686)</f>
        <v>429.04442820269708</v>
      </c>
      <c r="Q1686" s="261">
        <f>SUM(H1686*'Outside M25 '!$M$30+'Outside M25 '!$M$34+'Postcodes tariff'!L1686)</f>
        <v>466.24129639430203</v>
      </c>
      <c r="R1686" s="336"/>
      <c r="S1686" s="336"/>
    </row>
    <row r="1687" spans="1:19" s="263" customFormat="1" x14ac:dyDescent="0.25">
      <c r="A1687" s="254" t="s">
        <v>3060</v>
      </c>
      <c r="B1687" s="255"/>
      <c r="C1687" s="256" t="s">
        <v>1467</v>
      </c>
      <c r="D1687" s="257">
        <v>53.904000000000003</v>
      </c>
      <c r="E1687" s="257">
        <v>-1.3540000000000001</v>
      </c>
      <c r="F1687" s="459">
        <v>1</v>
      </c>
      <c r="G1687" s="459">
        <v>1</v>
      </c>
      <c r="H1687" s="258">
        <v>202.1</v>
      </c>
      <c r="I1687" s="259">
        <f>SUM(H1687/'Search &amp; Variables'!$E$30)</f>
        <v>4.4911111111111106</v>
      </c>
      <c r="J1687" s="259">
        <f t="shared" si="445"/>
        <v>8.9822222222222212</v>
      </c>
      <c r="K1687" s="259">
        <f t="shared" si="446"/>
        <v>0.99802469135802463</v>
      </c>
      <c r="L1687" s="226">
        <f t="shared" si="447"/>
        <v>0</v>
      </c>
      <c r="M1687" s="257"/>
      <c r="N1687" s="226">
        <f>SUM(H1687*'Outside M25 '!$J$30+'Outside M25 '!$J$34+'Postcodes tariff'!L1687)</f>
        <v>346.86099182079766</v>
      </c>
      <c r="O1687" s="226">
        <f>SUM(H1687*'Outside M25 '!$K$30+'Outside M25 '!$K$34+'Postcodes tariff'!L1687)</f>
        <v>383.07833341462486</v>
      </c>
      <c r="P1687" s="226">
        <f>SUM(H1687*'Outside M25 '!$L$30+'Outside M25 '!$L$34+'Postcodes tariff'!L1687)</f>
        <v>423.26335138104463</v>
      </c>
      <c r="Q1687" s="261">
        <f>SUM(H1687*'Outside M25 '!$M$30+'Outside M25 '!$M$34+'Postcodes tariff'!L1687)</f>
        <v>459.93846845413105</v>
      </c>
      <c r="R1687" s="336"/>
      <c r="S1687" s="336"/>
    </row>
    <row r="1688" spans="1:19" s="263" customFormat="1" x14ac:dyDescent="0.25">
      <c r="A1688" s="254" t="s">
        <v>3060</v>
      </c>
      <c r="B1688" s="255"/>
      <c r="C1688" s="256" t="s">
        <v>1468</v>
      </c>
      <c r="D1688" s="257">
        <v>53.87</v>
      </c>
      <c r="E1688" s="257">
        <v>-1.252</v>
      </c>
      <c r="F1688" s="459">
        <v>1</v>
      </c>
      <c r="G1688" s="459">
        <v>1</v>
      </c>
      <c r="H1688" s="258">
        <v>197.6</v>
      </c>
      <c r="I1688" s="259">
        <f>SUM(H1688/'Search &amp; Variables'!$E$30)</f>
        <v>4.391111111111111</v>
      </c>
      <c r="J1688" s="259">
        <f t="shared" si="445"/>
        <v>8.7822222222222219</v>
      </c>
      <c r="K1688" s="259">
        <f t="shared" si="446"/>
        <v>0.97580246913580249</v>
      </c>
      <c r="L1688" s="226">
        <f t="shared" si="447"/>
        <v>0</v>
      </c>
      <c r="M1688" s="257"/>
      <c r="N1688" s="226">
        <f>SUM(H1688*'Outside M25 '!$J$30+'Outside M25 '!$J$34+'Postcodes tariff'!L1688)</f>
        <v>339.79187216054129</v>
      </c>
      <c r="O1688" s="226">
        <f>SUM(H1688*'Outside M25 '!$K$30+'Outside M25 '!$K$34+'Postcodes tariff'!L1688)</f>
        <v>375.24372855992402</v>
      </c>
      <c r="P1688" s="226">
        <f>SUM(H1688*'Outside M25 '!$L$30+'Outside M25 '!$L$34+'Postcodes tariff'!L1688)</f>
        <v>414.59173614856599</v>
      </c>
      <c r="Q1688" s="261">
        <f>SUM(H1688*'Outside M25 '!$M$30+'Outside M25 '!$M$34+'Postcodes tariff'!L1688)</f>
        <v>450.48422654387468</v>
      </c>
      <c r="R1688" s="336"/>
      <c r="S1688" s="336"/>
    </row>
    <row r="1689" spans="1:19" s="263" customFormat="1" x14ac:dyDescent="0.25">
      <c r="A1689" s="254" t="s">
        <v>3060</v>
      </c>
      <c r="B1689" s="255"/>
      <c r="C1689" s="256" t="s">
        <v>1469</v>
      </c>
      <c r="D1689" s="257">
        <v>53.794846</v>
      </c>
      <c r="E1689" s="257">
        <v>-1.2898510000000001</v>
      </c>
      <c r="F1689" s="459">
        <v>1</v>
      </c>
      <c r="G1689" s="459">
        <v>1</v>
      </c>
      <c r="H1689" s="258">
        <v>192.1</v>
      </c>
      <c r="I1689" s="259">
        <f>SUM(H1689/'Search &amp; Variables'!$E$30)</f>
        <v>4.2688888888888892</v>
      </c>
      <c r="J1689" s="259">
        <f t="shared" si="445"/>
        <v>8.5377777777777784</v>
      </c>
      <c r="K1689" s="259">
        <f t="shared" si="446"/>
        <v>0.94864197530864203</v>
      </c>
      <c r="L1689" s="226">
        <f t="shared" si="447"/>
        <v>0</v>
      </c>
      <c r="M1689" s="257"/>
      <c r="N1689" s="226">
        <f>SUM(H1689*'Outside M25 '!$J$30+'Outside M25 '!$J$34+'Postcodes tariff'!L1689)</f>
        <v>331.1518370202279</v>
      </c>
      <c r="O1689" s="226">
        <f>SUM(H1689*'Outside M25 '!$K$30+'Outside M25 '!$K$34+'Postcodes tariff'!L1689)</f>
        <v>365.66810040417852</v>
      </c>
      <c r="P1689" s="226">
        <f>SUM(H1689*'Outside M25 '!$L$30+'Outside M25 '!$L$34+'Postcodes tariff'!L1689)</f>
        <v>403.9930953088699</v>
      </c>
      <c r="Q1689" s="261">
        <f>SUM(H1689*'Outside M25 '!$M$30+'Outside M25 '!$M$34+'Postcodes tariff'!L1689)</f>
        <v>438.92904198689462</v>
      </c>
      <c r="R1689" s="336"/>
      <c r="S1689" s="336"/>
    </row>
    <row r="1690" spans="1:19" s="263" customFormat="1" x14ac:dyDescent="0.25">
      <c r="A1690" s="254" t="s">
        <v>3060</v>
      </c>
      <c r="B1690" s="255"/>
      <c r="C1690" s="256" t="s">
        <v>1470</v>
      </c>
      <c r="D1690" s="257">
        <v>53.755673999999999</v>
      </c>
      <c r="E1690" s="257">
        <v>-1.445346</v>
      </c>
      <c r="F1690" s="459">
        <v>1</v>
      </c>
      <c r="G1690" s="459">
        <v>1</v>
      </c>
      <c r="H1690" s="258">
        <v>195</v>
      </c>
      <c r="I1690" s="259">
        <f>SUM(H1690/'Search &amp; Variables'!$E$30)</f>
        <v>4.333333333333333</v>
      </c>
      <c r="J1690" s="259">
        <f t="shared" si="445"/>
        <v>8.6666666666666661</v>
      </c>
      <c r="K1690" s="259">
        <f t="shared" si="446"/>
        <v>0.96296296296296291</v>
      </c>
      <c r="L1690" s="226">
        <f t="shared" si="447"/>
        <v>0</v>
      </c>
      <c r="M1690" s="257"/>
      <c r="N1690" s="226">
        <f>SUM(H1690*'Outside M25 '!$J$30+'Outside M25 '!$J$34+'Postcodes tariff'!L1690)</f>
        <v>335.70749191239315</v>
      </c>
      <c r="O1690" s="226">
        <f>SUM(H1690*'Outside M25 '!$K$30+'Outside M25 '!$K$34+'Postcodes tariff'!L1690)</f>
        <v>370.71706797720799</v>
      </c>
      <c r="P1690" s="226">
        <f>SUM(H1690*'Outside M25 '!$L$30+'Outside M25 '!$L$34+'Postcodes tariff'!L1690)</f>
        <v>409.58146956980062</v>
      </c>
      <c r="Q1690" s="261">
        <f>SUM(H1690*'Outside M25 '!$M$30+'Outside M25 '!$M$34+'Postcodes tariff'!L1690)</f>
        <v>445.02177566239317</v>
      </c>
      <c r="R1690" s="336"/>
      <c r="S1690" s="336"/>
    </row>
    <row r="1691" spans="1:19" s="263" customFormat="1" x14ac:dyDescent="0.25">
      <c r="A1691" s="254" t="s">
        <v>3060</v>
      </c>
      <c r="B1691" s="255"/>
      <c r="C1691" s="256" t="s">
        <v>1471</v>
      </c>
      <c r="D1691" s="257">
        <v>53.748896000000002</v>
      </c>
      <c r="E1691" s="257">
        <v>-1.6048169999999999</v>
      </c>
      <c r="F1691" s="459">
        <v>1</v>
      </c>
      <c r="G1691" s="459">
        <v>1</v>
      </c>
      <c r="H1691" s="258">
        <v>198.1</v>
      </c>
      <c r="I1691" s="259">
        <f>SUM(H1691/'Search &amp; Variables'!$E$30)</f>
        <v>4.402222222222222</v>
      </c>
      <c r="J1691" s="259">
        <f t="shared" si="445"/>
        <v>8.8044444444444441</v>
      </c>
      <c r="K1691" s="259">
        <f t="shared" si="446"/>
        <v>0.97827160493827159</v>
      </c>
      <c r="L1691" s="226">
        <f t="shared" si="447"/>
        <v>0</v>
      </c>
      <c r="M1691" s="257"/>
      <c r="N1691" s="226">
        <f>SUM(H1691*'Outside M25 '!$J$30+'Outside M25 '!$J$34+'Postcodes tariff'!L1691)</f>
        <v>340.57732990056974</v>
      </c>
      <c r="O1691" s="226">
        <f>SUM(H1691*'Outside M25 '!$K$30+'Outside M25 '!$K$34+'Postcodes tariff'!L1691)</f>
        <v>376.11424021044633</v>
      </c>
      <c r="P1691" s="226">
        <f>SUM(H1691*'Outside M25 '!$L$30+'Outside M25 '!$L$34+'Postcodes tariff'!L1691)</f>
        <v>415.55524895217474</v>
      </c>
      <c r="Q1691" s="261">
        <f>SUM(H1691*'Outside M25 '!$M$30+'Outside M25 '!$M$34+'Postcodes tariff'!L1691)</f>
        <v>451.5346978672365</v>
      </c>
      <c r="R1691" s="336"/>
      <c r="S1691" s="336"/>
    </row>
    <row r="1692" spans="1:19" s="263" customFormat="1" x14ac:dyDescent="0.25">
      <c r="A1692" s="254" t="s">
        <v>3060</v>
      </c>
      <c r="B1692" s="255"/>
      <c r="C1692" s="256" t="s">
        <v>1472</v>
      </c>
      <c r="D1692" s="257">
        <v>53.806573999999998</v>
      </c>
      <c r="E1692" s="257">
        <v>-1.6711050000000001</v>
      </c>
      <c r="F1692" s="459">
        <v>1</v>
      </c>
      <c r="G1692" s="459">
        <v>1</v>
      </c>
      <c r="H1692" s="258">
        <v>202.7</v>
      </c>
      <c r="I1692" s="259">
        <f>SUM(H1692/'Search &amp; Variables'!$E$30)</f>
        <v>4.5044444444444443</v>
      </c>
      <c r="J1692" s="259">
        <f t="shared" si="445"/>
        <v>9.0088888888888885</v>
      </c>
      <c r="K1692" s="259">
        <f t="shared" si="446"/>
        <v>1.0009876543209877</v>
      </c>
      <c r="L1692" s="226">
        <f t="shared" si="447"/>
        <v>0</v>
      </c>
      <c r="M1692" s="257"/>
      <c r="N1692" s="226">
        <f>SUM(H1692*'Outside M25 '!$J$30+'Outside M25 '!$J$34+'Postcodes tariff'!L1692)</f>
        <v>347.80354110883184</v>
      </c>
      <c r="O1692" s="226">
        <f>SUM(H1692*'Outside M25 '!$K$30+'Outside M25 '!$K$34+'Postcodes tariff'!L1692)</f>
        <v>384.12294739525163</v>
      </c>
      <c r="P1692" s="226">
        <f>SUM(H1692*'Outside M25 '!$L$30+'Outside M25 '!$L$34+'Postcodes tariff'!L1692)</f>
        <v>424.41956674537511</v>
      </c>
      <c r="Q1692" s="261">
        <f>SUM(H1692*'Outside M25 '!$M$30+'Outside M25 '!$M$34+'Postcodes tariff'!L1692)</f>
        <v>461.19903404216524</v>
      </c>
      <c r="R1692" s="336"/>
      <c r="S1692" s="336"/>
    </row>
    <row r="1693" spans="1:19" s="263" customFormat="1" x14ac:dyDescent="0.25">
      <c r="A1693" s="254" t="s">
        <v>3060</v>
      </c>
      <c r="B1693" s="255"/>
      <c r="C1693" s="256" t="s">
        <v>1473</v>
      </c>
      <c r="D1693" s="257">
        <v>53.924245999999997</v>
      </c>
      <c r="E1693" s="257">
        <v>-1.8224389999999999</v>
      </c>
      <c r="F1693" s="459">
        <v>1</v>
      </c>
      <c r="G1693" s="459">
        <v>1</v>
      </c>
      <c r="H1693" s="258">
        <v>214.8</v>
      </c>
      <c r="I1693" s="259">
        <f>SUM(H1693/'Search &amp; Variables'!$E$30)</f>
        <v>4.7733333333333334</v>
      </c>
      <c r="J1693" s="259">
        <f t="shared" si="445"/>
        <v>9.5466666666666669</v>
      </c>
      <c r="K1693" s="259">
        <f t="shared" si="446"/>
        <v>1.0607407407407408</v>
      </c>
      <c r="L1693" s="226">
        <f t="shared" si="447"/>
        <v>0</v>
      </c>
      <c r="M1693" s="257"/>
      <c r="N1693" s="226">
        <f>SUM(H1693*'Outside M25 '!$J$30+'Outside M25 '!$J$34+'Postcodes tariff'!L1693)</f>
        <v>366.81161841752134</v>
      </c>
      <c r="O1693" s="226">
        <f>SUM(H1693*'Outside M25 '!$K$30+'Outside M25 '!$K$34+'Postcodes tariff'!L1693)</f>
        <v>405.18932933789176</v>
      </c>
      <c r="P1693" s="226">
        <f>SUM(H1693*'Outside M25 '!$L$30+'Outside M25 '!$L$34+'Postcodes tariff'!L1693)</f>
        <v>447.73657659270663</v>
      </c>
      <c r="Q1693" s="261">
        <f>SUM(H1693*'Outside M25 '!$M$30+'Outside M25 '!$M$34+'Postcodes tariff'!L1693)</f>
        <v>486.62044006752143</v>
      </c>
      <c r="R1693" s="336"/>
      <c r="S1693" s="336"/>
    </row>
    <row r="1694" spans="1:19" s="263" customFormat="1" x14ac:dyDescent="0.25">
      <c r="A1694" s="254" t="s">
        <v>3060</v>
      </c>
      <c r="B1694" s="255"/>
      <c r="C1694" s="256" t="s">
        <v>1474</v>
      </c>
      <c r="D1694" s="257">
        <v>53.801000000000002</v>
      </c>
      <c r="E1694" s="257">
        <v>-1.56</v>
      </c>
      <c r="F1694" s="459">
        <v>1</v>
      </c>
      <c r="G1694" s="459">
        <v>1</v>
      </c>
      <c r="H1694" s="258">
        <v>198.3</v>
      </c>
      <c r="I1694" s="259">
        <f>SUM(H1694/'Search &amp; Variables'!$E$30)</f>
        <v>4.4066666666666672</v>
      </c>
      <c r="J1694" s="259">
        <f t="shared" si="445"/>
        <v>8.8133333333333344</v>
      </c>
      <c r="K1694" s="259">
        <f t="shared" si="446"/>
        <v>0.97925925925925938</v>
      </c>
      <c r="L1694" s="226">
        <f t="shared" si="447"/>
        <v>0</v>
      </c>
      <c r="M1694" s="257"/>
      <c r="N1694" s="226">
        <f>SUM(H1694*'Outside M25 '!$J$30+'Outside M25 '!$J$34+'Postcodes tariff'!L1694)</f>
        <v>340.89151299658118</v>
      </c>
      <c r="O1694" s="226">
        <f>SUM(H1694*'Outside M25 '!$K$30+'Outside M25 '!$K$34+'Postcodes tariff'!L1694)</f>
        <v>376.4624448706553</v>
      </c>
      <c r="P1694" s="226">
        <f>SUM(H1694*'Outside M25 '!$L$30+'Outside M25 '!$L$34+'Postcodes tariff'!L1694)</f>
        <v>415.9406540736183</v>
      </c>
      <c r="Q1694" s="261">
        <f>SUM(H1694*'Outside M25 '!$M$30+'Outside M25 '!$M$34+'Postcodes tariff'!L1694)</f>
        <v>451.95488639658123</v>
      </c>
      <c r="R1694" s="336"/>
      <c r="S1694" s="336"/>
    </row>
    <row r="1695" spans="1:19" s="263" customFormat="1" x14ac:dyDescent="0.25">
      <c r="A1695" s="254" t="s">
        <v>3060</v>
      </c>
      <c r="B1695" s="255"/>
      <c r="C1695" s="256" t="s">
        <v>1475</v>
      </c>
      <c r="D1695" s="257">
        <v>53.806592999999999</v>
      </c>
      <c r="E1695" s="257">
        <v>-1.580643</v>
      </c>
      <c r="F1695" s="459">
        <v>1</v>
      </c>
      <c r="G1695" s="459">
        <v>1</v>
      </c>
      <c r="H1695" s="258">
        <v>198.9</v>
      </c>
      <c r="I1695" s="259">
        <f>SUM(H1695/'Search &amp; Variables'!$E$30)</f>
        <v>4.42</v>
      </c>
      <c r="J1695" s="259">
        <f t="shared" si="445"/>
        <v>8.84</v>
      </c>
      <c r="K1695" s="259">
        <f t="shared" si="446"/>
        <v>0.98222222222222222</v>
      </c>
      <c r="L1695" s="226">
        <f t="shared" si="447"/>
        <v>0</v>
      </c>
      <c r="M1695" s="257"/>
      <c r="N1695" s="226">
        <f>SUM(H1695*'Outside M25 '!$J$30+'Outside M25 '!$J$34+'Postcodes tariff'!L1695)</f>
        <v>341.83406228461536</v>
      </c>
      <c r="O1695" s="226">
        <f>SUM(H1695*'Outside M25 '!$K$30+'Outside M25 '!$K$34+'Postcodes tariff'!L1695)</f>
        <v>377.50705885128207</v>
      </c>
      <c r="P1695" s="226">
        <f>SUM(H1695*'Outside M25 '!$L$30+'Outside M25 '!$L$34+'Postcodes tariff'!L1695)</f>
        <v>417.09686943794873</v>
      </c>
      <c r="Q1695" s="261">
        <f>SUM(H1695*'Outside M25 '!$M$30+'Outside M25 '!$M$34+'Postcodes tariff'!L1695)</f>
        <v>453.21545198461541</v>
      </c>
      <c r="R1695" s="336"/>
      <c r="S1695" s="336"/>
    </row>
    <row r="1696" spans="1:19" s="263" customFormat="1" x14ac:dyDescent="0.25">
      <c r="A1696" s="254" t="s">
        <v>3060</v>
      </c>
      <c r="B1696" s="255"/>
      <c r="C1696" s="256" t="s">
        <v>1476</v>
      </c>
      <c r="D1696" s="257">
        <v>53.815280000000001</v>
      </c>
      <c r="E1696" s="257">
        <v>-1.5941780000000001</v>
      </c>
      <c r="F1696" s="459">
        <v>1</v>
      </c>
      <c r="G1696" s="459">
        <v>1</v>
      </c>
      <c r="H1696" s="258">
        <v>200.4</v>
      </c>
      <c r="I1696" s="259">
        <f>SUM(H1696/'Search &amp; Variables'!$E$30)</f>
        <v>4.4533333333333331</v>
      </c>
      <c r="J1696" s="259">
        <f t="shared" si="445"/>
        <v>8.9066666666666663</v>
      </c>
      <c r="K1696" s="259">
        <f t="shared" si="446"/>
        <v>0.98962962962962964</v>
      </c>
      <c r="L1696" s="226">
        <f t="shared" si="447"/>
        <v>0</v>
      </c>
      <c r="M1696" s="257"/>
      <c r="N1696" s="226">
        <f>SUM(H1696*'Outside M25 '!$J$30+'Outside M25 '!$J$34+'Postcodes tariff'!L1696)</f>
        <v>344.19043550470082</v>
      </c>
      <c r="O1696" s="226">
        <f>SUM(H1696*'Outside M25 '!$K$30+'Outside M25 '!$K$34+'Postcodes tariff'!L1696)</f>
        <v>380.11859380284903</v>
      </c>
      <c r="P1696" s="226">
        <f>SUM(H1696*'Outside M25 '!$L$30+'Outside M25 '!$L$34+'Postcodes tariff'!L1696)</f>
        <v>419.98740784877498</v>
      </c>
      <c r="Q1696" s="261">
        <f>SUM(H1696*'Outside M25 '!$M$30+'Outside M25 '!$M$34+'Postcodes tariff'!L1696)</f>
        <v>456.36686595470093</v>
      </c>
      <c r="R1696" s="336"/>
      <c r="S1696" s="336"/>
    </row>
    <row r="1697" spans="1:19" s="263" customFormat="1" x14ac:dyDescent="0.25">
      <c r="A1697" s="254" t="s">
        <v>3060</v>
      </c>
      <c r="B1697" s="255"/>
      <c r="C1697" s="256" t="s">
        <v>1477</v>
      </c>
      <c r="D1697" s="257">
        <v>53.82</v>
      </c>
      <c r="E1697" s="257">
        <v>-1.5680000000000001</v>
      </c>
      <c r="F1697" s="459">
        <v>1</v>
      </c>
      <c r="G1697" s="459">
        <v>1</v>
      </c>
      <c r="H1697" s="258">
        <v>200.6</v>
      </c>
      <c r="I1697" s="259">
        <f>SUM(H1697/'Search &amp; Variables'!$E$30)</f>
        <v>4.4577777777777774</v>
      </c>
      <c r="J1697" s="259">
        <f t="shared" si="445"/>
        <v>8.9155555555555548</v>
      </c>
      <c r="K1697" s="259">
        <f t="shared" si="446"/>
        <v>0.99061728395061721</v>
      </c>
      <c r="L1697" s="226">
        <f t="shared" si="447"/>
        <v>0</v>
      </c>
      <c r="M1697" s="257"/>
      <c r="N1697" s="226">
        <f>SUM(H1697*'Outside M25 '!$J$30+'Outside M25 '!$J$34+'Postcodes tariff'!L1697)</f>
        <v>344.50461860071221</v>
      </c>
      <c r="O1697" s="226">
        <f>SUM(H1697*'Outside M25 '!$K$30+'Outside M25 '!$K$34+'Postcodes tariff'!L1697)</f>
        <v>380.46679846305796</v>
      </c>
      <c r="P1697" s="226">
        <f>SUM(H1697*'Outside M25 '!$L$30+'Outside M25 '!$L$34+'Postcodes tariff'!L1697)</f>
        <v>420.37281297021843</v>
      </c>
      <c r="Q1697" s="261">
        <f>SUM(H1697*'Outside M25 '!$M$30+'Outside M25 '!$M$34+'Postcodes tariff'!L1697)</f>
        <v>456.7870544840456</v>
      </c>
      <c r="R1697" s="336"/>
      <c r="S1697" s="336"/>
    </row>
    <row r="1698" spans="1:19" s="263" customFormat="1" x14ac:dyDescent="0.25">
      <c r="A1698" s="254" t="s">
        <v>3060</v>
      </c>
      <c r="B1698" s="255"/>
      <c r="C1698" s="256" t="s">
        <v>1478</v>
      </c>
      <c r="D1698" s="257">
        <v>53.819271000000001</v>
      </c>
      <c r="E1698" s="257">
        <v>-1.5430010000000001</v>
      </c>
      <c r="F1698" s="459">
        <v>1</v>
      </c>
      <c r="G1698" s="459">
        <v>1</v>
      </c>
      <c r="H1698" s="258">
        <v>198.3</v>
      </c>
      <c r="I1698" s="259">
        <f>SUM(H1698/'Search &amp; Variables'!$E$30)</f>
        <v>4.4066666666666672</v>
      </c>
      <c r="J1698" s="259">
        <f t="shared" si="445"/>
        <v>8.8133333333333344</v>
      </c>
      <c r="K1698" s="259">
        <f t="shared" si="446"/>
        <v>0.97925925925925938</v>
      </c>
      <c r="L1698" s="226">
        <f t="shared" si="447"/>
        <v>0</v>
      </c>
      <c r="M1698" s="257"/>
      <c r="N1698" s="226">
        <f>SUM(H1698*'Outside M25 '!$J$30+'Outside M25 '!$J$34+'Postcodes tariff'!L1698)</f>
        <v>340.89151299658118</v>
      </c>
      <c r="O1698" s="226">
        <f>SUM(H1698*'Outside M25 '!$K$30+'Outside M25 '!$K$34+'Postcodes tariff'!L1698)</f>
        <v>376.4624448706553</v>
      </c>
      <c r="P1698" s="226">
        <f>SUM(H1698*'Outside M25 '!$L$30+'Outside M25 '!$L$34+'Postcodes tariff'!L1698)</f>
        <v>415.9406540736183</v>
      </c>
      <c r="Q1698" s="261">
        <f>SUM(H1698*'Outside M25 '!$M$30+'Outside M25 '!$M$34+'Postcodes tariff'!L1698)</f>
        <v>451.95488639658123</v>
      </c>
      <c r="R1698" s="336"/>
      <c r="S1698" s="336"/>
    </row>
    <row r="1699" spans="1:19" s="263" customFormat="1" x14ac:dyDescent="0.25">
      <c r="A1699" s="254" t="s">
        <v>3060</v>
      </c>
      <c r="B1699" s="255"/>
      <c r="C1699" s="256" t="s">
        <v>1479</v>
      </c>
      <c r="D1699" s="257">
        <v>53.827747000000002</v>
      </c>
      <c r="E1699" s="257">
        <v>-1.5041089999999999</v>
      </c>
      <c r="F1699" s="459">
        <v>1</v>
      </c>
      <c r="G1699" s="459">
        <v>1</v>
      </c>
      <c r="H1699" s="258">
        <v>199</v>
      </c>
      <c r="I1699" s="259">
        <f>SUM(H1699/'Search &amp; Variables'!$E$30)</f>
        <v>4.4222222222222225</v>
      </c>
      <c r="J1699" s="259">
        <f t="shared" si="445"/>
        <v>8.844444444444445</v>
      </c>
      <c r="K1699" s="259">
        <f t="shared" si="446"/>
        <v>0.98271604938271606</v>
      </c>
      <c r="L1699" s="226">
        <f t="shared" si="447"/>
        <v>0</v>
      </c>
      <c r="M1699" s="257"/>
      <c r="N1699" s="226">
        <f>SUM(H1699*'Outside M25 '!$J$30+'Outside M25 '!$J$34+'Postcodes tariff'!L1699)</f>
        <v>341.99115383262108</v>
      </c>
      <c r="O1699" s="226">
        <f>SUM(H1699*'Outside M25 '!$K$30+'Outside M25 '!$K$34+'Postcodes tariff'!L1699)</f>
        <v>377.68116118138653</v>
      </c>
      <c r="P1699" s="226">
        <f>SUM(H1699*'Outside M25 '!$L$30+'Outside M25 '!$L$34+'Postcodes tariff'!L1699)</f>
        <v>417.28957199867051</v>
      </c>
      <c r="Q1699" s="261">
        <f>SUM(H1699*'Outside M25 '!$M$30+'Outside M25 '!$M$34+'Postcodes tariff'!L1699)</f>
        <v>453.42554624928778</v>
      </c>
      <c r="R1699" s="336"/>
      <c r="S1699" s="336"/>
    </row>
    <row r="1700" spans="1:19" s="263" customFormat="1" x14ac:dyDescent="0.25">
      <c r="A1700" s="254" t="s">
        <v>3060</v>
      </c>
      <c r="B1700" s="255"/>
      <c r="C1700" s="256" t="s">
        <v>1480</v>
      </c>
      <c r="D1700" s="256">
        <v>53.796771</v>
      </c>
      <c r="E1700" s="256">
        <v>-1.5057400000000001</v>
      </c>
      <c r="F1700" s="460">
        <v>1</v>
      </c>
      <c r="G1700" s="460">
        <v>1</v>
      </c>
      <c r="H1700" s="264">
        <v>197.5</v>
      </c>
      <c r="I1700" s="265">
        <f>SUM(H1700/'Search &amp; Variables'!$E$30)</f>
        <v>4.3888888888888893</v>
      </c>
      <c r="J1700" s="265">
        <f t="shared" si="445"/>
        <v>8.7777777777777786</v>
      </c>
      <c r="K1700" s="265">
        <f t="shared" si="446"/>
        <v>0.97530864197530875</v>
      </c>
      <c r="L1700" s="266">
        <f t="shared" si="447"/>
        <v>0</v>
      </c>
      <c r="M1700" s="256"/>
      <c r="N1700" s="266">
        <f>SUM(H1700*'Outside M25 '!$J$30+'Outside M25 '!$J$34+'Postcodes tariff'!L1700)</f>
        <v>339.63478061253556</v>
      </c>
      <c r="O1700" s="266">
        <f>SUM(H1700*'Outside M25 '!$K$30+'Outside M25 '!$K$34+'Postcodes tariff'!L1700)</f>
        <v>375.06962622981956</v>
      </c>
      <c r="P1700" s="266">
        <f>SUM(H1700*'Outside M25 '!$L$30+'Outside M25 '!$L$34+'Postcodes tariff'!L1700)</f>
        <v>414.39903358784426</v>
      </c>
      <c r="Q1700" s="268">
        <f>SUM(H1700*'Outside M25 '!$M$30+'Outside M25 '!$M$34+'Postcodes tariff'!L1700)</f>
        <v>450.27413227920232</v>
      </c>
      <c r="R1700" s="336"/>
      <c r="S1700" s="336"/>
    </row>
    <row r="1701" spans="1:19" s="263" customFormat="1" x14ac:dyDescent="0.25">
      <c r="A1701" s="254"/>
      <c r="B1701" s="255"/>
      <c r="C1701" s="256"/>
      <c r="D1701" s="256"/>
      <c r="E1701" s="256"/>
      <c r="F1701" s="460"/>
      <c r="G1701" s="460"/>
      <c r="H1701" s="264"/>
      <c r="I1701" s="265"/>
      <c r="J1701" s="265"/>
      <c r="K1701" s="265"/>
      <c r="L1701" s="266"/>
      <c r="M1701" s="256"/>
      <c r="N1701" s="266"/>
      <c r="O1701" s="266"/>
      <c r="P1701" s="266"/>
      <c r="Q1701" s="268"/>
      <c r="R1701" s="336"/>
      <c r="S1701" s="336"/>
    </row>
    <row r="1702" spans="1:19" s="263" customFormat="1" ht="16.5" thickBot="1" x14ac:dyDescent="0.3">
      <c r="A1702" s="269" t="s">
        <v>3069</v>
      </c>
      <c r="B1702" s="270"/>
      <c r="C1702" s="270"/>
      <c r="D1702" s="270"/>
      <c r="E1702" s="270"/>
      <c r="F1702" s="461"/>
      <c r="G1702" s="461"/>
      <c r="H1702" s="271">
        <f>AVERAGE(H1672:H1701)</f>
        <v>201.10689655172411</v>
      </c>
      <c r="I1702" s="271">
        <f>AVERAGE(I1672:I1701)</f>
        <v>4.4690421455938694</v>
      </c>
      <c r="J1702" s="271">
        <f>AVERAGE(J1672:J1701)</f>
        <v>8.9380842911877387</v>
      </c>
      <c r="K1702" s="271">
        <f>AVERAGE(K1672:K1701)</f>
        <v>0.99312047679863769</v>
      </c>
      <c r="L1702" s="272"/>
      <c r="M1702" s="270"/>
      <c r="N1702" s="274">
        <f>AVERAGE(N1672:N1701)</f>
        <v>345.30091024060317</v>
      </c>
      <c r="O1702" s="274">
        <f>AVERAGE(O1672:O1701)</f>
        <v>381.34931717082873</v>
      </c>
      <c r="P1702" s="274">
        <f>AVERAGE(P1672:P1701)</f>
        <v>421.349615605601</v>
      </c>
      <c r="Q1702" s="275">
        <f>AVERAGE(Q1672:Q1701)</f>
        <v>457.85201506703999</v>
      </c>
      <c r="R1702" s="336"/>
      <c r="S1702" s="336"/>
    </row>
    <row r="1703" spans="1:19" s="263" customFormat="1" ht="16.5" thickBot="1" x14ac:dyDescent="0.3">
      <c r="F1703" s="462"/>
      <c r="G1703" s="462"/>
      <c r="H1703" s="276"/>
      <c r="I1703" s="277"/>
      <c r="J1703" s="277"/>
      <c r="K1703" s="277"/>
      <c r="L1703" s="262"/>
      <c r="N1703" s="225"/>
      <c r="O1703" s="225"/>
      <c r="P1703" s="225"/>
      <c r="Q1703" s="225"/>
      <c r="R1703" s="336"/>
      <c r="S1703" s="336"/>
    </row>
    <row r="1704" spans="1:19" s="243" customFormat="1" x14ac:dyDescent="0.25">
      <c r="A1704" s="246" t="s">
        <v>3061</v>
      </c>
      <c r="B1704" s="247"/>
      <c r="C1704" s="247" t="s">
        <v>1481</v>
      </c>
      <c r="D1704" s="247">
        <v>51.865456000000002</v>
      </c>
      <c r="E1704" s="247">
        <v>-0.43481900000000001</v>
      </c>
      <c r="F1704" s="458">
        <v>1</v>
      </c>
      <c r="G1704" s="458">
        <v>1</v>
      </c>
      <c r="H1704" s="248">
        <v>35</v>
      </c>
      <c r="I1704" s="249">
        <f>SUM(H1704/'Search &amp; Variables'!$E$30)</f>
        <v>0.77777777777777779</v>
      </c>
      <c r="J1704" s="249">
        <f t="shared" ref="J1704:J1705" si="448">SUM(I1704*2)</f>
        <v>1.5555555555555556</v>
      </c>
      <c r="K1704" s="249">
        <f t="shared" ref="K1704:K1705" si="449">SUM(J1704/9)</f>
        <v>0.1728395061728395</v>
      </c>
      <c r="L1704" s="252">
        <f t="shared" ref="L1704:L1705" si="450">IF(J1704 &gt; 14,120,0)</f>
        <v>0</v>
      </c>
      <c r="M1704" s="247"/>
      <c r="N1704" s="252">
        <f>SUM(H1704*'Outside M25 '!$J$30+'Outside M25 '!$J$34+'Postcodes tariff'!L1704)</f>
        <v>84.361015103276358</v>
      </c>
      <c r="O1704" s="252">
        <f>SUM(H1704*'Outside M25 '!$K$30+'Outside M25 '!$K$34+'Postcodes tariff'!L1704)</f>
        <v>92.153339810066484</v>
      </c>
      <c r="P1704" s="252">
        <f>SUM(H1704*'Outside M25 '!$L$30+'Outside M25 '!$L$34+'Postcodes tariff'!L1704)</f>
        <v>101.25737241500477</v>
      </c>
      <c r="Q1704" s="253">
        <f>SUM(H1704*'Outside M25 '!$M$30+'Outside M25 '!$M$34+'Postcodes tariff'!L1704)</f>
        <v>108.8709521866097</v>
      </c>
      <c r="R1704" s="330"/>
      <c r="S1704" s="330"/>
    </row>
    <row r="1705" spans="1:19" s="263" customFormat="1" x14ac:dyDescent="0.25">
      <c r="A1705" s="254" t="s">
        <v>3061</v>
      </c>
      <c r="B1705" s="255"/>
      <c r="C1705" s="256" t="s">
        <v>1482</v>
      </c>
      <c r="D1705" s="257">
        <v>51.888005</v>
      </c>
      <c r="E1705" s="257">
        <v>-0.37608900000000001</v>
      </c>
      <c r="F1705" s="459">
        <v>1</v>
      </c>
      <c r="G1705" s="459">
        <v>1</v>
      </c>
      <c r="H1705" s="258">
        <v>37.9</v>
      </c>
      <c r="I1705" s="259">
        <f>SUM(H1705/'Search &amp; Variables'!$E$30)</f>
        <v>0.84222222222222221</v>
      </c>
      <c r="J1705" s="259">
        <f t="shared" si="448"/>
        <v>1.6844444444444444</v>
      </c>
      <c r="K1705" s="259">
        <f t="shared" si="449"/>
        <v>0.18716049382716049</v>
      </c>
      <c r="L1705" s="226">
        <f t="shared" si="450"/>
        <v>0</v>
      </c>
      <c r="M1705" s="257"/>
      <c r="N1705" s="226">
        <f>SUM(H1705*'Outside M25 '!$J$30+'Outside M25 '!$J$34+'Postcodes tariff'!L1705)</f>
        <v>88.916669995441595</v>
      </c>
      <c r="O1705" s="226">
        <f>SUM(H1705*'Outside M25 '!$K$30+'Outside M25 '!$K$34+'Postcodes tariff'!L1705)</f>
        <v>97.202307383095913</v>
      </c>
      <c r="P1705" s="226">
        <f>SUM(H1705*'Outside M25 '!$L$30+'Outside M25 '!$L$34+'Postcodes tariff'!L1705)</f>
        <v>106.84574667593543</v>
      </c>
      <c r="Q1705" s="261">
        <f>SUM(H1705*'Outside M25 '!$M$30+'Outside M25 '!$M$34+'Postcodes tariff'!L1705)</f>
        <v>114.96368586210826</v>
      </c>
      <c r="R1705" s="336"/>
      <c r="S1705" s="336"/>
    </row>
    <row r="1706" spans="1:19" s="263" customFormat="1" x14ac:dyDescent="0.25">
      <c r="A1706" s="254" t="s">
        <v>3061</v>
      </c>
      <c r="B1706" s="255"/>
      <c r="C1706" s="256" t="s">
        <v>1483</v>
      </c>
      <c r="D1706" s="257">
        <v>51.916210999999997</v>
      </c>
      <c r="E1706" s="257">
        <v>-0.45128699999999999</v>
      </c>
      <c r="F1706" s="459">
        <v>1</v>
      </c>
      <c r="G1706" s="459">
        <v>1</v>
      </c>
      <c r="H1706" s="258">
        <v>39.9</v>
      </c>
      <c r="I1706" s="259">
        <f>SUM(H1706/'Search &amp; Variables'!$E$30)</f>
        <v>0.8866666666666666</v>
      </c>
      <c r="J1706" s="259">
        <f t="shared" ref="J1706:J1710" si="451">SUM(I1706*2)</f>
        <v>1.7733333333333332</v>
      </c>
      <c r="K1706" s="259">
        <f t="shared" ref="K1706:K1710" si="452">SUM(J1706/9)</f>
        <v>0.19703703703703701</v>
      </c>
      <c r="L1706" s="226">
        <f t="shared" ref="L1706:L1710" si="453">IF(J1706 &gt; 14,120,0)</f>
        <v>0</v>
      </c>
      <c r="M1706" s="257"/>
      <c r="N1706" s="226">
        <f>SUM(H1706*'Outside M25 '!$J$30+'Outside M25 '!$J$34+'Postcodes tariff'!L1706)</f>
        <v>92.058500955555559</v>
      </c>
      <c r="O1706" s="226">
        <f>SUM(H1706*'Outside M25 '!$K$30+'Outside M25 '!$K$34+'Postcodes tariff'!L1706)</f>
        <v>100.68435398518518</v>
      </c>
      <c r="P1706" s="226">
        <f>SUM(H1706*'Outside M25 '!$L$30+'Outside M25 '!$L$34+'Postcodes tariff'!L1706)</f>
        <v>110.69979789037038</v>
      </c>
      <c r="Q1706" s="261">
        <f>SUM(H1706*'Outside M25 '!$M$30+'Outside M25 '!$M$34+'Postcodes tariff'!L1706)</f>
        <v>119.16557115555557</v>
      </c>
      <c r="R1706" s="336"/>
      <c r="S1706" s="336"/>
    </row>
    <row r="1707" spans="1:19" s="263" customFormat="1" x14ac:dyDescent="0.25">
      <c r="A1707" s="254" t="s">
        <v>3061</v>
      </c>
      <c r="B1707" s="255"/>
      <c r="C1707" s="256" t="s">
        <v>1484</v>
      </c>
      <c r="D1707" s="257">
        <v>51.907457999999998</v>
      </c>
      <c r="E1707" s="257">
        <v>-0.46772399999999997</v>
      </c>
      <c r="F1707" s="459">
        <v>1</v>
      </c>
      <c r="G1707" s="459">
        <v>1</v>
      </c>
      <c r="H1707" s="258">
        <v>38.5</v>
      </c>
      <c r="I1707" s="259">
        <f>SUM(H1707/'Search &amp; Variables'!$E$30)</f>
        <v>0.85555555555555551</v>
      </c>
      <c r="J1707" s="259">
        <f t="shared" si="451"/>
        <v>1.711111111111111</v>
      </c>
      <c r="K1707" s="259">
        <f t="shared" si="452"/>
        <v>0.19012345679012344</v>
      </c>
      <c r="L1707" s="226">
        <f t="shared" si="453"/>
        <v>0</v>
      </c>
      <c r="M1707" s="257"/>
      <c r="N1707" s="226">
        <f>SUM(H1707*'Outside M25 '!$J$30+'Outside M25 '!$J$34+'Postcodes tariff'!L1707)</f>
        <v>89.859219283475781</v>
      </c>
      <c r="O1707" s="226">
        <f>SUM(H1707*'Outside M25 '!$K$30+'Outside M25 '!$K$34+'Postcodes tariff'!L1707)</f>
        <v>98.246921363722706</v>
      </c>
      <c r="P1707" s="226">
        <f>SUM(H1707*'Outside M25 '!$L$30+'Outside M25 '!$L$34+'Postcodes tariff'!L1707)</f>
        <v>108.00196204026591</v>
      </c>
      <c r="Q1707" s="261">
        <f>SUM(H1707*'Outside M25 '!$M$30+'Outside M25 '!$M$34+'Postcodes tariff'!L1707)</f>
        <v>116.22425145014246</v>
      </c>
      <c r="R1707" s="336"/>
      <c r="S1707" s="336"/>
    </row>
    <row r="1708" spans="1:19" s="263" customFormat="1" x14ac:dyDescent="0.25">
      <c r="A1708" s="254" t="s">
        <v>3061</v>
      </c>
      <c r="B1708" s="255"/>
      <c r="C1708" s="256" t="s">
        <v>1485</v>
      </c>
      <c r="D1708" s="257">
        <v>51.925226000000002</v>
      </c>
      <c r="E1708" s="257">
        <v>-0.51743899999999998</v>
      </c>
      <c r="F1708" s="459">
        <v>1</v>
      </c>
      <c r="G1708" s="459">
        <v>1</v>
      </c>
      <c r="H1708" s="258">
        <v>43.3</v>
      </c>
      <c r="I1708" s="259">
        <f>SUM(H1708/'Search &amp; Variables'!$E$30)</f>
        <v>0.9622222222222222</v>
      </c>
      <c r="J1708" s="259">
        <f t="shared" si="451"/>
        <v>1.9244444444444444</v>
      </c>
      <c r="K1708" s="259">
        <f t="shared" si="452"/>
        <v>0.21382716049382716</v>
      </c>
      <c r="L1708" s="226">
        <f t="shared" si="453"/>
        <v>0</v>
      </c>
      <c r="M1708" s="257"/>
      <c r="N1708" s="226">
        <f>SUM(H1708*'Outside M25 '!$J$30+'Outside M25 '!$J$34+'Postcodes tariff'!L1708)</f>
        <v>97.399613587749286</v>
      </c>
      <c r="O1708" s="226">
        <f>SUM(H1708*'Outside M25 '!$K$30+'Outside M25 '!$K$34+'Postcodes tariff'!L1708)</f>
        <v>106.60383320873694</v>
      </c>
      <c r="P1708" s="226">
        <f>SUM(H1708*'Outside M25 '!$L$30+'Outside M25 '!$L$34+'Postcodes tariff'!L1708)</f>
        <v>117.25168495490979</v>
      </c>
      <c r="Q1708" s="261">
        <f>SUM(H1708*'Outside M25 '!$M$30+'Outside M25 '!$M$34+'Postcodes tariff'!L1708)</f>
        <v>126.30877615441597</v>
      </c>
      <c r="R1708" s="336"/>
      <c r="S1708" s="336"/>
    </row>
    <row r="1709" spans="1:19" s="263" customFormat="1" x14ac:dyDescent="0.25">
      <c r="A1709" s="254" t="s">
        <v>3061</v>
      </c>
      <c r="B1709" s="255" t="s">
        <v>3465</v>
      </c>
      <c r="C1709" s="256" t="s">
        <v>1486</v>
      </c>
      <c r="D1709" s="257">
        <v>51.861682999999999</v>
      </c>
      <c r="E1709" s="257">
        <v>-0.54957400000000001</v>
      </c>
      <c r="F1709" s="459">
        <v>1</v>
      </c>
      <c r="G1709" s="459">
        <v>1</v>
      </c>
      <c r="H1709" s="258">
        <v>38.799999999999997</v>
      </c>
      <c r="I1709" s="259">
        <f>SUM(H1709/'Search &amp; Variables'!$E$30)</f>
        <v>0.86222222222222211</v>
      </c>
      <c r="J1709" s="259">
        <f t="shared" si="451"/>
        <v>1.7244444444444442</v>
      </c>
      <c r="K1709" s="259">
        <f t="shared" si="452"/>
        <v>0.19160493827160491</v>
      </c>
      <c r="L1709" s="226">
        <f t="shared" si="453"/>
        <v>0</v>
      </c>
      <c r="M1709" s="257"/>
      <c r="N1709" s="226">
        <f>SUM(H1709*'Outside M25 '!$J$30+'Outside M25 '!$J$34+'Postcodes tariff'!L1709)</f>
        <v>90.330493927492881</v>
      </c>
      <c r="O1709" s="226">
        <f>SUM(H1709*'Outside M25 '!$K$30+'Outside M25 '!$K$34+'Postcodes tariff'!L1709)</f>
        <v>98.769228354036088</v>
      </c>
      <c r="P1709" s="226">
        <f>SUM(H1709*'Outside M25 '!$L$30+'Outside M25 '!$L$34+'Postcodes tariff'!L1709)</f>
        <v>108.58006972243115</v>
      </c>
      <c r="Q1709" s="261">
        <f>SUM(H1709*'Outside M25 '!$M$30+'Outside M25 '!$M$34+'Postcodes tariff'!L1709)</f>
        <v>116.85453424415955</v>
      </c>
      <c r="R1709" s="336"/>
      <c r="S1709" s="336"/>
    </row>
    <row r="1710" spans="1:19" s="263" customFormat="1" x14ac:dyDescent="0.25">
      <c r="A1710" s="254" t="s">
        <v>3061</v>
      </c>
      <c r="B1710" s="255"/>
      <c r="C1710" s="256" t="s">
        <v>1487</v>
      </c>
      <c r="D1710" s="256">
        <v>51.892898000000002</v>
      </c>
      <c r="E1710" s="256">
        <v>-0.65963700000000003</v>
      </c>
      <c r="F1710" s="460">
        <v>1</v>
      </c>
      <c r="G1710" s="460">
        <v>1</v>
      </c>
      <c r="H1710" s="264">
        <v>44.3</v>
      </c>
      <c r="I1710" s="265">
        <f>SUM(H1710/'Search &amp; Variables'!$E$30)</f>
        <v>0.98444444444444434</v>
      </c>
      <c r="J1710" s="265">
        <f t="shared" si="451"/>
        <v>1.9688888888888887</v>
      </c>
      <c r="K1710" s="265">
        <f t="shared" si="452"/>
        <v>0.21876543209876542</v>
      </c>
      <c r="L1710" s="266">
        <f t="shared" si="453"/>
        <v>0</v>
      </c>
      <c r="M1710" s="256"/>
      <c r="N1710" s="266">
        <f>SUM(H1710*'Outside M25 '!$J$30+'Outside M25 '!$J$34+'Postcodes tariff'!L1710)</f>
        <v>98.970529067806268</v>
      </c>
      <c r="O1710" s="266">
        <f>SUM(H1710*'Outside M25 '!$K$30+'Outside M25 '!$K$34+'Postcodes tariff'!L1710)</f>
        <v>108.34485650978158</v>
      </c>
      <c r="P1710" s="266">
        <f>SUM(H1710*'Outside M25 '!$L$30+'Outside M25 '!$L$34+'Postcodes tariff'!L1710)</f>
        <v>119.17871056212726</v>
      </c>
      <c r="Q1710" s="268">
        <f>SUM(H1710*'Outside M25 '!$M$30+'Outside M25 '!$M$34+'Postcodes tariff'!L1710)</f>
        <v>128.4097188011396</v>
      </c>
      <c r="R1710" s="336"/>
      <c r="S1710" s="336"/>
    </row>
    <row r="1711" spans="1:19" s="263" customFormat="1" x14ac:dyDescent="0.25">
      <c r="A1711" s="254"/>
      <c r="B1711" s="255"/>
      <c r="C1711" s="256"/>
      <c r="D1711" s="256"/>
      <c r="E1711" s="256"/>
      <c r="F1711" s="460"/>
      <c r="G1711" s="460"/>
      <c r="H1711" s="264"/>
      <c r="I1711" s="265"/>
      <c r="J1711" s="265"/>
      <c r="K1711" s="265"/>
      <c r="L1711" s="266"/>
      <c r="M1711" s="256"/>
      <c r="N1711" s="266"/>
      <c r="O1711" s="266"/>
      <c r="P1711" s="266"/>
      <c r="Q1711" s="268"/>
      <c r="R1711" s="336"/>
      <c r="S1711" s="336"/>
    </row>
    <row r="1712" spans="1:19" s="263" customFormat="1" ht="16.5" thickBot="1" x14ac:dyDescent="0.3">
      <c r="A1712" s="269" t="s">
        <v>3070</v>
      </c>
      <c r="B1712" s="270"/>
      <c r="C1712" s="270"/>
      <c r="D1712" s="270"/>
      <c r="E1712" s="270"/>
      <c r="F1712" s="461"/>
      <c r="G1712" s="461"/>
      <c r="H1712" s="271">
        <f>AVERAGE(H1704:H1711)</f>
        <v>39.671428571428578</v>
      </c>
      <c r="I1712" s="271">
        <f>AVERAGE(I1704:I1711)</f>
        <v>0.88158730158730159</v>
      </c>
      <c r="J1712" s="271">
        <f>AVERAGE(J1704:J1711)</f>
        <v>1.7631746031746032</v>
      </c>
      <c r="K1712" s="271">
        <f>AVERAGE(K1704:K1711)</f>
        <v>0.1959082892416226</v>
      </c>
      <c r="L1712" s="272"/>
      <c r="M1712" s="270"/>
      <c r="N1712" s="274">
        <f>AVERAGE(N1704:N1711)</f>
        <v>91.699434560113971</v>
      </c>
      <c r="O1712" s="274">
        <f>AVERAGE(O1704:O1711)</f>
        <v>100.28640580208926</v>
      </c>
      <c r="P1712" s="274">
        <f>AVERAGE(P1704:P1711)</f>
        <v>110.25933489443494</v>
      </c>
      <c r="Q1712" s="275">
        <f>AVERAGE(Q1704:Q1711)</f>
        <v>118.68535569344733</v>
      </c>
      <c r="R1712" s="336"/>
      <c r="S1712" s="336"/>
    </row>
    <row r="1713" spans="1:19" s="263" customFormat="1" ht="16.5" thickBot="1" x14ac:dyDescent="0.3">
      <c r="F1713" s="462"/>
      <c r="G1713" s="462"/>
      <c r="H1713" s="276"/>
      <c r="I1713" s="277"/>
      <c r="J1713" s="277"/>
      <c r="K1713" s="277"/>
      <c r="L1713" s="262"/>
      <c r="N1713" s="225"/>
      <c r="O1713" s="225"/>
      <c r="P1713" s="225"/>
      <c r="Q1713" s="225"/>
      <c r="R1713" s="336"/>
      <c r="S1713" s="336"/>
    </row>
    <row r="1714" spans="1:19" s="243" customFormat="1" x14ac:dyDescent="0.25">
      <c r="A1714" s="246" t="s">
        <v>3062</v>
      </c>
      <c r="B1714" s="247"/>
      <c r="C1714" s="247" t="s">
        <v>1488</v>
      </c>
      <c r="D1714" s="247">
        <v>53.478484000000002</v>
      </c>
      <c r="E1714" s="247">
        <v>-2.2355700000000001</v>
      </c>
      <c r="F1714" s="458">
        <v>1</v>
      </c>
      <c r="G1714" s="458">
        <v>1</v>
      </c>
      <c r="H1714" s="248">
        <v>197.3</v>
      </c>
      <c r="I1714" s="249">
        <f>SUM(H1714/'Search &amp; Variables'!$E$30)</f>
        <v>4.384444444444445</v>
      </c>
      <c r="J1714" s="249">
        <f t="shared" ref="J1714:J1715" si="454">SUM(I1714*2)</f>
        <v>8.7688888888888901</v>
      </c>
      <c r="K1714" s="249">
        <f t="shared" ref="K1714:K1715" si="455">SUM(J1714/9)</f>
        <v>0.97432098765432107</v>
      </c>
      <c r="L1714" s="250">
        <f t="shared" ref="L1714:L1715" si="456">IF(J1714 &gt; 14,120,0)</f>
        <v>0</v>
      </c>
      <c r="M1714" s="251"/>
      <c r="N1714" s="252">
        <f>SUM(H1714*'Outside M25 '!$J$30+'Outside M25 '!$J$34+'Postcodes tariff'!L1714)</f>
        <v>339.32059751652423</v>
      </c>
      <c r="O1714" s="252">
        <f>SUM(H1714*'Outside M25 '!$K$30+'Outside M25 '!$K$34+'Postcodes tariff'!L1714)</f>
        <v>374.72142156961064</v>
      </c>
      <c r="P1714" s="252">
        <f>SUM(H1714*'Outside M25 '!$L$30+'Outside M25 '!$L$34+'Postcodes tariff'!L1714)</f>
        <v>414.0136284664008</v>
      </c>
      <c r="Q1714" s="253">
        <f>SUM(H1714*'Outside M25 '!$M$30+'Outside M25 '!$M$34+'Postcodes tariff'!L1714)</f>
        <v>449.85394374985759</v>
      </c>
      <c r="R1714" s="330"/>
      <c r="S1714" s="330"/>
    </row>
    <row r="1715" spans="1:19" s="263" customFormat="1" x14ac:dyDescent="0.25">
      <c r="A1715" s="254" t="s">
        <v>3062</v>
      </c>
      <c r="B1715" s="255"/>
      <c r="C1715" s="256" t="s">
        <v>1489</v>
      </c>
      <c r="D1715" s="257">
        <v>53.478895999999999</v>
      </c>
      <c r="E1715" s="257">
        <v>-2.1812320000000001</v>
      </c>
      <c r="F1715" s="459">
        <v>1</v>
      </c>
      <c r="G1715" s="459">
        <v>1</v>
      </c>
      <c r="H1715" s="258">
        <v>199.5</v>
      </c>
      <c r="I1715" s="438">
        <f>SUM(H1715/'Search &amp; Variables'!$E$30)</f>
        <v>4.4333333333333336</v>
      </c>
      <c r="J1715" s="438">
        <f t="shared" si="454"/>
        <v>8.8666666666666671</v>
      </c>
      <c r="K1715" s="438">
        <f t="shared" si="455"/>
        <v>0.98518518518518527</v>
      </c>
      <c r="L1715" s="439">
        <f t="shared" si="456"/>
        <v>0</v>
      </c>
      <c r="M1715" s="440"/>
      <c r="N1715" s="439">
        <f>SUM(H1715*'Outside M25 '!$J$30+'Outside M25 '!$J$34+'Postcodes tariff'!L1715)</f>
        <v>342.77661157264953</v>
      </c>
      <c r="O1715" s="439">
        <f>SUM(H1715*'Outside M25 '!$K$30+'Outside M25 '!$K$34+'Postcodes tariff'!L1715)</f>
        <v>378.55167283190883</v>
      </c>
      <c r="P1715" s="439">
        <f>SUM(H1715*'Outside M25 '!$L$30+'Outside M25 '!$L$34+'Postcodes tariff'!L1715)</f>
        <v>418.2530848022792</v>
      </c>
      <c r="Q1715" s="441">
        <f>SUM(H1715*'Outside M25 '!$M$30+'Outside M25 '!$M$34+'Postcodes tariff'!L1715)</f>
        <v>454.4760175726496</v>
      </c>
      <c r="R1715" s="336"/>
      <c r="S1715" s="336"/>
    </row>
    <row r="1716" spans="1:19" s="263" customFormat="1" x14ac:dyDescent="0.25">
      <c r="A1716" s="254" t="s">
        <v>3062</v>
      </c>
      <c r="B1716" s="255"/>
      <c r="C1716" s="256" t="s">
        <v>1490</v>
      </c>
      <c r="D1716" s="257">
        <v>53.463999999999999</v>
      </c>
      <c r="E1716" s="257">
        <v>-2.2010000000000001</v>
      </c>
      <c r="F1716" s="459">
        <v>1</v>
      </c>
      <c r="G1716" s="459">
        <v>1</v>
      </c>
      <c r="H1716" s="258">
        <v>198.1</v>
      </c>
      <c r="I1716" s="438">
        <f>SUM(H1716/'Search &amp; Variables'!$E$30)</f>
        <v>4.402222222222222</v>
      </c>
      <c r="J1716" s="438">
        <f t="shared" ref="J1716:J1756" si="457">SUM(I1716*2)</f>
        <v>8.8044444444444441</v>
      </c>
      <c r="K1716" s="438">
        <f t="shared" ref="K1716:K1756" si="458">SUM(J1716/9)</f>
        <v>0.97827160493827159</v>
      </c>
      <c r="L1716" s="439">
        <f t="shared" ref="L1716:L1756" si="459">IF(J1716 &gt; 14,120,0)</f>
        <v>0</v>
      </c>
      <c r="M1716" s="440"/>
      <c r="N1716" s="439">
        <f>SUM(H1716*'Outside M25 '!$J$30+'Outside M25 '!$J$34+'Postcodes tariff'!L1716)</f>
        <v>340.57732990056974</v>
      </c>
      <c r="O1716" s="439">
        <f>SUM(H1716*'Outside M25 '!$K$30+'Outside M25 '!$K$34+'Postcodes tariff'!L1716)</f>
        <v>376.11424021044633</v>
      </c>
      <c r="P1716" s="439">
        <f>SUM(H1716*'Outside M25 '!$L$30+'Outside M25 '!$L$34+'Postcodes tariff'!L1716)</f>
        <v>415.55524895217474</v>
      </c>
      <c r="Q1716" s="441">
        <f>SUM(H1716*'Outside M25 '!$M$30+'Outside M25 '!$M$34+'Postcodes tariff'!L1716)</f>
        <v>451.5346978672365</v>
      </c>
      <c r="R1716" s="336"/>
      <c r="S1716" s="336"/>
    </row>
    <row r="1717" spans="1:19" s="263" customFormat="1" x14ac:dyDescent="0.25">
      <c r="A1717" s="254" t="s">
        <v>3062</v>
      </c>
      <c r="B1717" s="255"/>
      <c r="C1717" s="256" t="s">
        <v>1491</v>
      </c>
      <c r="D1717" s="257">
        <v>53.459218999999997</v>
      </c>
      <c r="E1717" s="257">
        <v>-2.216237</v>
      </c>
      <c r="F1717" s="459">
        <v>1</v>
      </c>
      <c r="G1717" s="459">
        <v>1</v>
      </c>
      <c r="H1717" s="258">
        <v>197.5</v>
      </c>
      <c r="I1717" s="438">
        <f>SUM(H1717/'Search &amp; Variables'!$E$30)</f>
        <v>4.3888888888888893</v>
      </c>
      <c r="J1717" s="438">
        <f t="shared" si="457"/>
        <v>8.7777777777777786</v>
      </c>
      <c r="K1717" s="438">
        <f t="shared" si="458"/>
        <v>0.97530864197530875</v>
      </c>
      <c r="L1717" s="439">
        <f t="shared" si="459"/>
        <v>0</v>
      </c>
      <c r="M1717" s="440"/>
      <c r="N1717" s="439">
        <f>SUM(H1717*'Outside M25 '!$J$30+'Outside M25 '!$J$34+'Postcodes tariff'!L1717)</f>
        <v>339.63478061253556</v>
      </c>
      <c r="O1717" s="439">
        <f>SUM(H1717*'Outside M25 '!$K$30+'Outside M25 '!$K$34+'Postcodes tariff'!L1717)</f>
        <v>375.06962622981956</v>
      </c>
      <c r="P1717" s="439">
        <f>SUM(H1717*'Outside M25 '!$L$30+'Outside M25 '!$L$34+'Postcodes tariff'!L1717)</f>
        <v>414.39903358784426</v>
      </c>
      <c r="Q1717" s="441">
        <f>SUM(H1717*'Outside M25 '!$M$30+'Outside M25 '!$M$34+'Postcodes tariff'!L1717)</f>
        <v>450.27413227920232</v>
      </c>
      <c r="R1717" s="336"/>
      <c r="S1717" s="336"/>
    </row>
    <row r="1718" spans="1:19" s="263" customFormat="1" x14ac:dyDescent="0.25">
      <c r="A1718" s="254" t="s">
        <v>3062</v>
      </c>
      <c r="B1718" s="255"/>
      <c r="C1718" s="256" t="s">
        <v>1492</v>
      </c>
      <c r="D1718" s="257">
        <v>53.447164999999998</v>
      </c>
      <c r="E1718" s="257">
        <v>-2.2257359999999999</v>
      </c>
      <c r="F1718" s="459">
        <v>1</v>
      </c>
      <c r="G1718" s="459">
        <v>1</v>
      </c>
      <c r="H1718" s="258">
        <v>196.1</v>
      </c>
      <c r="I1718" s="438">
        <f>SUM(H1718/'Search &amp; Variables'!$E$30)</f>
        <v>4.3577777777777778</v>
      </c>
      <c r="J1718" s="438">
        <f t="shared" si="457"/>
        <v>8.7155555555555555</v>
      </c>
      <c r="K1718" s="438">
        <f t="shared" si="458"/>
        <v>0.96839506172839507</v>
      </c>
      <c r="L1718" s="439">
        <f t="shared" si="459"/>
        <v>0</v>
      </c>
      <c r="M1718" s="440"/>
      <c r="N1718" s="439">
        <f>SUM(H1718*'Outside M25 '!$J$30+'Outside M25 '!$J$34+'Postcodes tariff'!L1718)</f>
        <v>337.43549894045577</v>
      </c>
      <c r="O1718" s="439">
        <f>SUM(H1718*'Outside M25 '!$K$30+'Outside M25 '!$K$34+'Postcodes tariff'!L1718)</f>
        <v>372.63219360835706</v>
      </c>
      <c r="P1718" s="439">
        <f>SUM(H1718*'Outside M25 '!$L$30+'Outside M25 '!$L$34+'Postcodes tariff'!L1718)</f>
        <v>411.70119773773979</v>
      </c>
      <c r="Q1718" s="441">
        <f>SUM(H1718*'Outside M25 '!$M$30+'Outside M25 '!$M$34+'Postcodes tariff'!L1718)</f>
        <v>447.33281257378917</v>
      </c>
      <c r="R1718" s="336"/>
      <c r="S1718" s="336"/>
    </row>
    <row r="1719" spans="1:19" s="263" customFormat="1" x14ac:dyDescent="0.25">
      <c r="A1719" s="254" t="s">
        <v>3062</v>
      </c>
      <c r="B1719" s="255"/>
      <c r="C1719" s="256" t="s">
        <v>1493</v>
      </c>
      <c r="D1719" s="257">
        <v>53.465936999999997</v>
      </c>
      <c r="E1719" s="257">
        <v>-2.2494459999999998</v>
      </c>
      <c r="F1719" s="459">
        <v>1</v>
      </c>
      <c r="G1719" s="459">
        <v>1</v>
      </c>
      <c r="H1719" s="258">
        <v>196.8</v>
      </c>
      <c r="I1719" s="438">
        <f>SUM(H1719/'Search &amp; Variables'!$E$30)</f>
        <v>4.373333333333334</v>
      </c>
      <c r="J1719" s="438">
        <f t="shared" si="457"/>
        <v>8.7466666666666679</v>
      </c>
      <c r="K1719" s="438">
        <f t="shared" si="458"/>
        <v>0.97185185185185197</v>
      </c>
      <c r="L1719" s="439">
        <f t="shared" si="459"/>
        <v>0</v>
      </c>
      <c r="M1719" s="440"/>
      <c r="N1719" s="439">
        <f>SUM(H1719*'Outside M25 '!$J$30+'Outside M25 '!$J$34+'Postcodes tariff'!L1719)</f>
        <v>338.53513977649573</v>
      </c>
      <c r="O1719" s="439">
        <f>SUM(H1719*'Outside M25 '!$K$30+'Outside M25 '!$K$34+'Postcodes tariff'!L1719)</f>
        <v>373.85090991908834</v>
      </c>
      <c r="P1719" s="439">
        <f>SUM(H1719*'Outside M25 '!$L$30+'Outside M25 '!$L$34+'Postcodes tariff'!L1719)</f>
        <v>413.05011566279205</v>
      </c>
      <c r="Q1719" s="441">
        <f>SUM(H1719*'Outside M25 '!$M$30+'Outside M25 '!$M$34+'Postcodes tariff'!L1719)</f>
        <v>448.80347242649577</v>
      </c>
      <c r="R1719" s="336"/>
      <c r="S1719" s="336"/>
    </row>
    <row r="1720" spans="1:19" s="263" customFormat="1" x14ac:dyDescent="0.25">
      <c r="A1720" s="254" t="s">
        <v>3062</v>
      </c>
      <c r="B1720" s="255"/>
      <c r="C1720" s="256" t="s">
        <v>1494</v>
      </c>
      <c r="D1720" s="257">
        <v>53.455692999999997</v>
      </c>
      <c r="E1720" s="257">
        <v>-2.2692220000000001</v>
      </c>
      <c r="F1720" s="459">
        <v>1</v>
      </c>
      <c r="G1720" s="459">
        <v>1</v>
      </c>
      <c r="H1720" s="258">
        <v>195.6</v>
      </c>
      <c r="I1720" s="438">
        <f>SUM(H1720/'Search &amp; Variables'!$E$30)</f>
        <v>4.3466666666666667</v>
      </c>
      <c r="J1720" s="438">
        <f t="shared" si="457"/>
        <v>8.6933333333333334</v>
      </c>
      <c r="K1720" s="438">
        <f t="shared" si="458"/>
        <v>0.96592592592592597</v>
      </c>
      <c r="L1720" s="439">
        <f t="shared" si="459"/>
        <v>0</v>
      </c>
      <c r="M1720" s="440"/>
      <c r="N1720" s="439">
        <f>SUM(H1720*'Outside M25 '!$J$30+'Outside M25 '!$J$34+'Postcodes tariff'!L1720)</f>
        <v>336.65004120042732</v>
      </c>
      <c r="O1720" s="439">
        <f>SUM(H1720*'Outside M25 '!$K$30+'Outside M25 '!$K$34+'Postcodes tariff'!L1720)</f>
        <v>371.76168195783475</v>
      </c>
      <c r="P1720" s="439">
        <f>SUM(H1720*'Outside M25 '!$L$30+'Outside M25 '!$L$34+'Postcodes tariff'!L1720)</f>
        <v>410.73768493413104</v>
      </c>
      <c r="Q1720" s="441">
        <f>SUM(H1720*'Outside M25 '!$M$30+'Outside M25 '!$M$34+'Postcodes tariff'!L1720)</f>
        <v>446.28234125042735</v>
      </c>
      <c r="R1720" s="336"/>
      <c r="S1720" s="336"/>
    </row>
    <row r="1721" spans="1:19" s="263" customFormat="1" x14ac:dyDescent="0.25">
      <c r="A1721" s="254" t="s">
        <v>3062</v>
      </c>
      <c r="B1721" s="255" t="s">
        <v>3636</v>
      </c>
      <c r="C1721" s="256" t="s">
        <v>1495</v>
      </c>
      <c r="D1721" s="257">
        <v>53.469253000000002</v>
      </c>
      <c r="E1721" s="257">
        <v>-2.3226450000000001</v>
      </c>
      <c r="F1721" s="459">
        <v>1</v>
      </c>
      <c r="G1721" s="459">
        <v>1</v>
      </c>
      <c r="H1721" s="258">
        <v>198.5</v>
      </c>
      <c r="I1721" s="438">
        <f>SUM(H1721/'Search &amp; Variables'!$E$30)</f>
        <v>4.4111111111111114</v>
      </c>
      <c r="J1721" s="438">
        <f t="shared" si="457"/>
        <v>8.8222222222222229</v>
      </c>
      <c r="K1721" s="438">
        <f t="shared" si="458"/>
        <v>0.98024691358024696</v>
      </c>
      <c r="L1721" s="439">
        <f t="shared" si="459"/>
        <v>0</v>
      </c>
      <c r="M1721" s="440"/>
      <c r="N1721" s="439">
        <f>SUM(H1721*'Outside M25 '!$J$30+'Outside M25 '!$J$34+'Postcodes tariff'!L1721)</f>
        <v>341.20569609259258</v>
      </c>
      <c r="O1721" s="439">
        <f>SUM(H1721*'Outside M25 '!$K$30+'Outside M25 '!$K$34+'Postcodes tariff'!L1721)</f>
        <v>376.81064953086423</v>
      </c>
      <c r="P1721" s="439">
        <f>SUM(H1721*'Outside M25 '!$L$30+'Outside M25 '!$L$34+'Postcodes tariff'!L1721)</f>
        <v>416.32605919506176</v>
      </c>
      <c r="Q1721" s="441">
        <f>SUM(H1721*'Outside M25 '!$M$30+'Outside M25 '!$M$34+'Postcodes tariff'!L1721)</f>
        <v>452.37507492592596</v>
      </c>
      <c r="R1721" s="336"/>
      <c r="S1721" s="336"/>
    </row>
    <row r="1722" spans="1:19" s="263" customFormat="1" x14ac:dyDescent="0.25">
      <c r="A1722" s="254" t="s">
        <v>3062</v>
      </c>
      <c r="B1722" s="255"/>
      <c r="C1722" s="256" t="s">
        <v>1496</v>
      </c>
      <c r="D1722" s="257">
        <v>53.46</v>
      </c>
      <c r="E1722" s="257">
        <v>-2.1837070000000001</v>
      </c>
      <c r="F1722" s="459">
        <v>1</v>
      </c>
      <c r="G1722" s="459">
        <v>1</v>
      </c>
      <c r="H1722" s="258">
        <v>201.1</v>
      </c>
      <c r="I1722" s="438">
        <f>SUM(H1722/'Search &amp; Variables'!$E$30)</f>
        <v>4.4688888888888885</v>
      </c>
      <c r="J1722" s="438">
        <f t="shared" si="457"/>
        <v>8.9377777777777769</v>
      </c>
      <c r="K1722" s="438">
        <f t="shared" si="458"/>
        <v>0.99308641975308631</v>
      </c>
      <c r="L1722" s="439">
        <f t="shared" si="459"/>
        <v>0</v>
      </c>
      <c r="M1722" s="440"/>
      <c r="N1722" s="439">
        <f>SUM(H1722*'Outside M25 '!$J$30+'Outside M25 '!$J$34+'Postcodes tariff'!L1722)</f>
        <v>345.29007634074071</v>
      </c>
      <c r="O1722" s="439">
        <f>SUM(H1722*'Outside M25 '!$K$30+'Outside M25 '!$K$34+'Postcodes tariff'!L1722)</f>
        <v>381.33731011358026</v>
      </c>
      <c r="P1722" s="439">
        <f>SUM(H1722*'Outside M25 '!$L$30+'Outside M25 '!$L$34+'Postcodes tariff'!L1722)</f>
        <v>421.33632577382718</v>
      </c>
      <c r="Q1722" s="441">
        <f>SUM(H1722*'Outside M25 '!$M$30+'Outside M25 '!$M$34+'Postcodes tariff'!L1722)</f>
        <v>457.83752580740742</v>
      </c>
      <c r="R1722" s="336"/>
      <c r="S1722" s="336"/>
    </row>
    <row r="1723" spans="1:19" s="263" customFormat="1" x14ac:dyDescent="0.25">
      <c r="A1723" s="254" t="s">
        <v>3062</v>
      </c>
      <c r="B1723" s="255"/>
      <c r="C1723" s="256" t="s">
        <v>1497</v>
      </c>
      <c r="D1723" s="257">
        <v>53.429895999999999</v>
      </c>
      <c r="E1723" s="257">
        <v>-2.1943489999999999</v>
      </c>
      <c r="F1723" s="459">
        <v>1</v>
      </c>
      <c r="G1723" s="459">
        <v>1</v>
      </c>
      <c r="H1723" s="258">
        <v>196</v>
      </c>
      <c r="I1723" s="438">
        <f>SUM(H1723/'Search &amp; Variables'!$E$30)</f>
        <v>4.3555555555555552</v>
      </c>
      <c r="J1723" s="438">
        <f t="shared" si="457"/>
        <v>8.7111111111111104</v>
      </c>
      <c r="K1723" s="438">
        <f t="shared" si="458"/>
        <v>0.96790123456790111</v>
      </c>
      <c r="L1723" s="439">
        <f t="shared" si="459"/>
        <v>0</v>
      </c>
      <c r="M1723" s="440"/>
      <c r="N1723" s="439">
        <f>SUM(H1723*'Outside M25 '!$J$30+'Outside M25 '!$J$34+'Postcodes tariff'!L1723)</f>
        <v>337.27840739245011</v>
      </c>
      <c r="O1723" s="439">
        <f>SUM(H1723*'Outside M25 '!$K$30+'Outside M25 '!$K$34+'Postcodes tariff'!L1723)</f>
        <v>372.4580912782526</v>
      </c>
      <c r="P1723" s="439">
        <f>SUM(H1723*'Outside M25 '!$L$30+'Outside M25 '!$L$34+'Postcodes tariff'!L1723)</f>
        <v>411.50849517701806</v>
      </c>
      <c r="Q1723" s="441">
        <f>SUM(H1723*'Outside M25 '!$M$30+'Outside M25 '!$M$34+'Postcodes tariff'!L1723)</f>
        <v>447.12271830911686</v>
      </c>
      <c r="R1723" s="336"/>
      <c r="S1723" s="336"/>
    </row>
    <row r="1724" spans="1:19" s="263" customFormat="1" x14ac:dyDescent="0.25">
      <c r="A1724" s="254" t="s">
        <v>3062</v>
      </c>
      <c r="B1724" s="255" t="s">
        <v>3466</v>
      </c>
      <c r="C1724" s="256" t="s">
        <v>1498</v>
      </c>
      <c r="D1724" s="257">
        <v>53.479005000000001</v>
      </c>
      <c r="E1724" s="257">
        <v>-2.2441529999999998</v>
      </c>
      <c r="F1724" s="459">
        <v>1</v>
      </c>
      <c r="G1724" s="459">
        <v>1</v>
      </c>
      <c r="H1724" s="258">
        <v>197.7</v>
      </c>
      <c r="I1724" s="438">
        <f>SUM(H1724/'Search &amp; Variables'!$E$30)</f>
        <v>4.3933333333333326</v>
      </c>
      <c r="J1724" s="438">
        <f t="shared" si="457"/>
        <v>8.7866666666666653</v>
      </c>
      <c r="K1724" s="438">
        <f t="shared" si="458"/>
        <v>0.97629629629629611</v>
      </c>
      <c r="L1724" s="439">
        <f t="shared" si="459"/>
        <v>0</v>
      </c>
      <c r="M1724" s="440"/>
      <c r="N1724" s="439">
        <f>SUM(H1724*'Outside M25 '!$J$30+'Outside M25 '!$J$34+'Postcodes tariff'!L1724)</f>
        <v>339.94896370854696</v>
      </c>
      <c r="O1724" s="439">
        <f>SUM(H1724*'Outside M25 '!$K$30+'Outside M25 '!$K$34+'Postcodes tariff'!L1724)</f>
        <v>375.41783089002848</v>
      </c>
      <c r="P1724" s="439">
        <f>SUM(H1724*'Outside M25 '!$L$30+'Outside M25 '!$L$34+'Postcodes tariff'!L1724)</f>
        <v>414.78443870928777</v>
      </c>
      <c r="Q1724" s="441">
        <f>SUM(H1724*'Outside M25 '!$M$30+'Outside M25 '!$M$34+'Postcodes tariff'!L1724)</f>
        <v>450.69432080854699</v>
      </c>
      <c r="R1724" s="336"/>
      <c r="S1724" s="336"/>
    </row>
    <row r="1725" spans="1:19" s="263" customFormat="1" x14ac:dyDescent="0.25">
      <c r="A1725" s="254" t="s">
        <v>3062</v>
      </c>
      <c r="B1725" s="255" t="s">
        <v>3601</v>
      </c>
      <c r="C1725" s="256" t="s">
        <v>1499</v>
      </c>
      <c r="D1725" s="257">
        <v>53.422427999999996</v>
      </c>
      <c r="E1725" s="257">
        <v>-2.234445</v>
      </c>
      <c r="F1725" s="459">
        <v>1</v>
      </c>
      <c r="G1725" s="459">
        <v>1</v>
      </c>
      <c r="H1725" s="258">
        <v>194.1</v>
      </c>
      <c r="I1725" s="438">
        <f>SUM(H1725/'Search &amp; Variables'!$E$30)</f>
        <v>4.3133333333333335</v>
      </c>
      <c r="J1725" s="438">
        <f t="shared" si="457"/>
        <v>8.6266666666666669</v>
      </c>
      <c r="K1725" s="438">
        <f t="shared" si="458"/>
        <v>0.95851851851851855</v>
      </c>
      <c r="L1725" s="439">
        <f t="shared" si="459"/>
        <v>0</v>
      </c>
      <c r="M1725" s="440"/>
      <c r="N1725" s="439">
        <f>SUM(H1725*'Outside M25 '!$J$30+'Outside M25 '!$J$34+'Postcodes tariff'!L1725)</f>
        <v>334.29366798034187</v>
      </c>
      <c r="O1725" s="439">
        <f>SUM(H1725*'Outside M25 '!$K$30+'Outside M25 '!$K$34+'Postcodes tariff'!L1725)</f>
        <v>369.15014700626779</v>
      </c>
      <c r="P1725" s="439">
        <f>SUM(H1725*'Outside M25 '!$L$30+'Outside M25 '!$L$34+'Postcodes tariff'!L1725)</f>
        <v>407.84714652330484</v>
      </c>
      <c r="Q1725" s="441">
        <f>SUM(H1725*'Outside M25 '!$M$30+'Outside M25 '!$M$34+'Postcodes tariff'!L1725)</f>
        <v>443.13092728034189</v>
      </c>
      <c r="R1725" s="336"/>
      <c r="S1725" s="336"/>
    </row>
    <row r="1726" spans="1:19" s="263" customFormat="1" x14ac:dyDescent="0.25">
      <c r="A1726" s="254" t="s">
        <v>3062</v>
      </c>
      <c r="B1726" s="255"/>
      <c r="C1726" s="256" t="s">
        <v>1500</v>
      </c>
      <c r="D1726" s="257">
        <v>53.433950000000003</v>
      </c>
      <c r="E1726" s="257">
        <v>-2.2699600000000002</v>
      </c>
      <c r="F1726" s="459">
        <v>1</v>
      </c>
      <c r="G1726" s="459">
        <v>1</v>
      </c>
      <c r="H1726" s="258">
        <v>193.9</v>
      </c>
      <c r="I1726" s="438">
        <f>SUM(H1726/'Search &amp; Variables'!$E$30)</f>
        <v>4.3088888888888892</v>
      </c>
      <c r="J1726" s="438">
        <f t="shared" si="457"/>
        <v>8.6177777777777784</v>
      </c>
      <c r="K1726" s="438">
        <f t="shared" si="458"/>
        <v>0.95753086419753097</v>
      </c>
      <c r="L1726" s="439">
        <f t="shared" si="459"/>
        <v>0</v>
      </c>
      <c r="M1726" s="440"/>
      <c r="N1726" s="439">
        <f>SUM(H1726*'Outside M25 '!$J$30+'Outside M25 '!$J$34+'Postcodes tariff'!L1726)</f>
        <v>333.97948488433047</v>
      </c>
      <c r="O1726" s="439">
        <f>SUM(H1726*'Outside M25 '!$K$30+'Outside M25 '!$K$34+'Postcodes tariff'!L1726)</f>
        <v>368.80194234605892</v>
      </c>
      <c r="P1726" s="439">
        <f>SUM(H1726*'Outside M25 '!$L$30+'Outside M25 '!$L$34+'Postcodes tariff'!L1726)</f>
        <v>407.46174140186139</v>
      </c>
      <c r="Q1726" s="441">
        <f>SUM(H1726*'Outside M25 '!$M$30+'Outside M25 '!$M$34+'Postcodes tariff'!L1726)</f>
        <v>442.71073875099722</v>
      </c>
      <c r="R1726" s="336"/>
      <c r="S1726" s="336"/>
    </row>
    <row r="1727" spans="1:19" s="263" customFormat="1" x14ac:dyDescent="0.25">
      <c r="A1727" s="254" t="s">
        <v>3062</v>
      </c>
      <c r="B1727" s="255"/>
      <c r="C1727" s="256" t="s">
        <v>1501</v>
      </c>
      <c r="D1727" s="257">
        <v>53.385651000000003</v>
      </c>
      <c r="E1727" s="257">
        <v>-2.259741</v>
      </c>
      <c r="F1727" s="459">
        <v>1</v>
      </c>
      <c r="G1727" s="459">
        <v>1</v>
      </c>
      <c r="H1727" s="258">
        <v>192.7</v>
      </c>
      <c r="I1727" s="438">
        <f>SUM(H1727/'Search &amp; Variables'!$E$30)</f>
        <v>4.2822222222222219</v>
      </c>
      <c r="J1727" s="438">
        <f t="shared" si="457"/>
        <v>8.5644444444444439</v>
      </c>
      <c r="K1727" s="438">
        <f t="shared" si="458"/>
        <v>0.95160493827160486</v>
      </c>
      <c r="L1727" s="439">
        <f t="shared" si="459"/>
        <v>0</v>
      </c>
      <c r="M1727" s="440"/>
      <c r="N1727" s="439">
        <f>SUM(H1727*'Outside M25 '!$J$30+'Outside M25 '!$J$34+'Postcodes tariff'!L1727)</f>
        <v>332.09438630826207</v>
      </c>
      <c r="O1727" s="439">
        <f>SUM(H1727*'Outside M25 '!$K$30+'Outside M25 '!$K$34+'Postcodes tariff'!L1727)</f>
        <v>366.71271438480528</v>
      </c>
      <c r="P1727" s="439">
        <f>SUM(H1727*'Outside M25 '!$L$30+'Outside M25 '!$L$34+'Postcodes tariff'!L1727)</f>
        <v>405.14931067320038</v>
      </c>
      <c r="Q1727" s="441">
        <f>SUM(H1727*'Outside M25 '!$M$30+'Outside M25 '!$M$34+'Postcodes tariff'!L1727)</f>
        <v>440.1896075749288</v>
      </c>
      <c r="R1727" s="336"/>
      <c r="S1727" s="336"/>
    </row>
    <row r="1728" spans="1:19" s="263" customFormat="1" x14ac:dyDescent="0.25">
      <c r="A1728" s="254" t="s">
        <v>3062</v>
      </c>
      <c r="B1728" s="255"/>
      <c r="C1728" s="256" t="s">
        <v>1502</v>
      </c>
      <c r="D1728" s="257">
        <v>53.395878000000003</v>
      </c>
      <c r="E1728" s="257">
        <v>-2.2876639999999999</v>
      </c>
      <c r="F1728" s="459">
        <v>1</v>
      </c>
      <c r="G1728" s="459">
        <v>1</v>
      </c>
      <c r="H1728" s="258">
        <v>191.9</v>
      </c>
      <c r="I1728" s="438">
        <f>SUM(H1728/'Search &amp; Variables'!$E$30)</f>
        <v>4.2644444444444449</v>
      </c>
      <c r="J1728" s="438">
        <f t="shared" si="457"/>
        <v>8.5288888888888899</v>
      </c>
      <c r="K1728" s="438">
        <f t="shared" si="458"/>
        <v>0.94765432098765445</v>
      </c>
      <c r="L1728" s="439">
        <f t="shared" si="459"/>
        <v>0</v>
      </c>
      <c r="M1728" s="440"/>
      <c r="N1728" s="439">
        <f>SUM(H1728*'Outside M25 '!$J$30+'Outside M25 '!$J$34+'Postcodes tariff'!L1728)</f>
        <v>330.83765392421651</v>
      </c>
      <c r="O1728" s="439">
        <f>SUM(H1728*'Outside M25 '!$K$30+'Outside M25 '!$K$34+'Postcodes tariff'!L1728)</f>
        <v>365.31989574396965</v>
      </c>
      <c r="P1728" s="439">
        <f>SUM(H1728*'Outside M25 '!$L$30+'Outside M25 '!$L$34+'Postcodes tariff'!L1728)</f>
        <v>403.60769018742644</v>
      </c>
      <c r="Q1728" s="441">
        <f>SUM(H1728*'Outside M25 '!$M$30+'Outside M25 '!$M$34+'Postcodes tariff'!L1728)</f>
        <v>438.50885345754989</v>
      </c>
      <c r="R1728" s="336"/>
      <c r="S1728" s="336"/>
    </row>
    <row r="1729" spans="1:19" s="263" customFormat="1" x14ac:dyDescent="0.25">
      <c r="A1729" s="254" t="s">
        <v>3062</v>
      </c>
      <c r="B1729" s="255"/>
      <c r="C1729" s="256" t="s">
        <v>1503</v>
      </c>
      <c r="D1729" s="257">
        <v>53.557417999999998</v>
      </c>
      <c r="E1729" s="257">
        <v>-2.2016580000000001</v>
      </c>
      <c r="F1729" s="459">
        <v>1</v>
      </c>
      <c r="G1729" s="459">
        <v>1</v>
      </c>
      <c r="H1729" s="258">
        <v>212</v>
      </c>
      <c r="I1729" s="438">
        <f>SUM(H1729/'Search &amp; Variables'!$E$30)</f>
        <v>4.7111111111111112</v>
      </c>
      <c r="J1729" s="438">
        <f t="shared" si="457"/>
        <v>9.4222222222222225</v>
      </c>
      <c r="K1729" s="438">
        <f t="shared" si="458"/>
        <v>1.0469135802469136</v>
      </c>
      <c r="L1729" s="439">
        <f t="shared" si="459"/>
        <v>0</v>
      </c>
      <c r="M1729" s="440"/>
      <c r="N1729" s="439">
        <f>SUM(H1729*'Outside M25 '!$J$30+'Outside M25 '!$J$34+'Postcodes tariff'!L1729)</f>
        <v>362.41305507336182</v>
      </c>
      <c r="O1729" s="439">
        <f>SUM(H1729*'Outside M25 '!$K$30+'Outside M25 '!$K$34+'Postcodes tariff'!L1729)</f>
        <v>400.31446409496675</v>
      </c>
      <c r="P1729" s="439">
        <f>SUM(H1729*'Outside M25 '!$L$30+'Outside M25 '!$L$34+'Postcodes tariff'!L1729)</f>
        <v>442.34090489249763</v>
      </c>
      <c r="Q1729" s="441">
        <f>SUM(H1729*'Outside M25 '!$M$30+'Outside M25 '!$M$34+'Postcodes tariff'!L1729)</f>
        <v>480.73780065669519</v>
      </c>
      <c r="R1729" s="336"/>
      <c r="S1729" s="336"/>
    </row>
    <row r="1730" spans="1:19" s="263" customFormat="1" x14ac:dyDescent="0.25">
      <c r="A1730" s="254" t="s">
        <v>3062</v>
      </c>
      <c r="B1730" s="255"/>
      <c r="C1730" s="256" t="s">
        <v>1504</v>
      </c>
      <c r="D1730" s="257">
        <v>53.533231000000001</v>
      </c>
      <c r="E1730" s="257">
        <v>-2.2713320000000001</v>
      </c>
      <c r="F1730" s="459">
        <v>1</v>
      </c>
      <c r="G1730" s="459">
        <v>1</v>
      </c>
      <c r="H1730" s="258">
        <v>207.5</v>
      </c>
      <c r="I1730" s="438">
        <f>SUM(H1730/'Search &amp; Variables'!$E$30)</f>
        <v>4.6111111111111107</v>
      </c>
      <c r="J1730" s="438">
        <f t="shared" si="457"/>
        <v>9.2222222222222214</v>
      </c>
      <c r="K1730" s="438">
        <f t="shared" si="458"/>
        <v>1.0246913580246912</v>
      </c>
      <c r="L1730" s="439">
        <f t="shared" si="459"/>
        <v>0</v>
      </c>
      <c r="M1730" s="440"/>
      <c r="N1730" s="439">
        <f>SUM(H1730*'Outside M25 '!$J$30+'Outside M25 '!$J$34+'Postcodes tariff'!L1730)</f>
        <v>355.34393541310538</v>
      </c>
      <c r="O1730" s="439">
        <f>SUM(H1730*'Outside M25 '!$K$30+'Outside M25 '!$K$34+'Postcodes tariff'!L1730)</f>
        <v>392.47985924026591</v>
      </c>
      <c r="P1730" s="439">
        <f>SUM(H1730*'Outside M25 '!$L$30+'Outside M25 '!$L$34+'Postcodes tariff'!L1730)</f>
        <v>433.66928966001899</v>
      </c>
      <c r="Q1730" s="441">
        <f>SUM(H1730*'Outside M25 '!$M$30+'Outside M25 '!$M$34+'Postcodes tariff'!L1730)</f>
        <v>471.28355874643876</v>
      </c>
      <c r="R1730" s="336"/>
      <c r="S1730" s="336"/>
    </row>
    <row r="1731" spans="1:19" s="263" customFormat="1" x14ac:dyDescent="0.25">
      <c r="A1731" s="254" t="s">
        <v>3062</v>
      </c>
      <c r="B1731" s="255"/>
      <c r="C1731" s="256" t="s">
        <v>1505</v>
      </c>
      <c r="D1731" s="257">
        <v>53.561999999999998</v>
      </c>
      <c r="E1731" s="257">
        <v>-2.3330000000000002</v>
      </c>
      <c r="F1731" s="459">
        <v>1</v>
      </c>
      <c r="G1731" s="459">
        <v>1</v>
      </c>
      <c r="H1731" s="258">
        <v>209.3</v>
      </c>
      <c r="I1731" s="438">
        <f>SUM(H1731/'Search &amp; Variables'!$E$30)</f>
        <v>4.6511111111111116</v>
      </c>
      <c r="J1731" s="438">
        <f t="shared" si="457"/>
        <v>9.3022222222222233</v>
      </c>
      <c r="K1731" s="438">
        <f t="shared" si="458"/>
        <v>1.0335802469135804</v>
      </c>
      <c r="L1731" s="439">
        <f t="shared" si="459"/>
        <v>0</v>
      </c>
      <c r="M1731" s="440"/>
      <c r="N1731" s="439">
        <f>SUM(H1731*'Outside M25 '!$J$30+'Outside M25 '!$J$34+'Postcodes tariff'!L1731)</f>
        <v>358.17158327720796</v>
      </c>
      <c r="O1731" s="439">
        <f>SUM(H1731*'Outside M25 '!$K$30+'Outside M25 '!$K$34+'Postcodes tariff'!L1731)</f>
        <v>395.61370118214626</v>
      </c>
      <c r="P1731" s="439">
        <f>SUM(H1731*'Outside M25 '!$L$30+'Outside M25 '!$L$34+'Postcodes tariff'!L1731)</f>
        <v>437.13793575301048</v>
      </c>
      <c r="Q1731" s="441">
        <f>SUM(H1731*'Outside M25 '!$M$30+'Outside M25 '!$M$34+'Postcodes tariff'!L1731)</f>
        <v>475.06525551054136</v>
      </c>
      <c r="R1731" s="336"/>
      <c r="S1731" s="336"/>
    </row>
    <row r="1732" spans="1:19" s="263" customFormat="1" x14ac:dyDescent="0.25">
      <c r="A1732" s="254" t="s">
        <v>3062</v>
      </c>
      <c r="B1732" s="255"/>
      <c r="C1732" s="256" t="s">
        <v>1506</v>
      </c>
      <c r="D1732" s="257">
        <v>53.512</v>
      </c>
      <c r="E1732" s="257">
        <v>-2.3370000000000002</v>
      </c>
      <c r="F1732" s="459">
        <v>1</v>
      </c>
      <c r="G1732" s="459">
        <v>1</v>
      </c>
      <c r="H1732" s="258">
        <v>204.9</v>
      </c>
      <c r="I1732" s="438">
        <f>SUM(H1732/'Search &amp; Variables'!$E$30)</f>
        <v>4.5533333333333337</v>
      </c>
      <c r="J1732" s="438">
        <f t="shared" si="457"/>
        <v>9.1066666666666674</v>
      </c>
      <c r="K1732" s="438">
        <f t="shared" si="458"/>
        <v>1.011851851851852</v>
      </c>
      <c r="L1732" s="439">
        <f t="shared" si="459"/>
        <v>0</v>
      </c>
      <c r="M1732" s="440"/>
      <c r="N1732" s="439">
        <f>SUM(H1732*'Outside M25 '!$J$30+'Outside M25 '!$J$34+'Postcodes tariff'!L1732)</f>
        <v>351.25955516495725</v>
      </c>
      <c r="O1732" s="439">
        <f>SUM(H1732*'Outside M25 '!$K$30+'Outside M25 '!$K$34+'Postcodes tariff'!L1732)</f>
        <v>387.95319865754988</v>
      </c>
      <c r="P1732" s="439">
        <f>SUM(H1732*'Outside M25 '!$L$30+'Outside M25 '!$L$34+'Postcodes tariff'!L1732)</f>
        <v>428.65902308125362</v>
      </c>
      <c r="Q1732" s="441">
        <f>SUM(H1732*'Outside M25 '!$M$30+'Outside M25 '!$M$34+'Postcodes tariff'!L1732)</f>
        <v>465.8211078649573</v>
      </c>
      <c r="R1732" s="336"/>
      <c r="S1732" s="336"/>
    </row>
    <row r="1733" spans="1:19" s="263" customFormat="1" x14ac:dyDescent="0.25">
      <c r="A1733" s="254" t="s">
        <v>3062</v>
      </c>
      <c r="B1733" s="255"/>
      <c r="C1733" s="256" t="s">
        <v>1507</v>
      </c>
      <c r="D1733" s="257">
        <v>53.512763</v>
      </c>
      <c r="E1733" s="257">
        <v>-2.3986580000000002</v>
      </c>
      <c r="F1733" s="459">
        <v>1</v>
      </c>
      <c r="G1733" s="459">
        <v>1</v>
      </c>
      <c r="H1733" s="258">
        <v>201.7</v>
      </c>
      <c r="I1733" s="438">
        <f>SUM(H1733/'Search &amp; Variables'!$E$30)</f>
        <v>4.4822222222222221</v>
      </c>
      <c r="J1733" s="438">
        <f t="shared" si="457"/>
        <v>8.9644444444444442</v>
      </c>
      <c r="K1733" s="438">
        <f t="shared" si="458"/>
        <v>0.99604938271604937</v>
      </c>
      <c r="L1733" s="439">
        <f t="shared" si="459"/>
        <v>0</v>
      </c>
      <c r="M1733" s="440"/>
      <c r="N1733" s="439">
        <f>SUM(H1733*'Outside M25 '!$J$30+'Outside M25 '!$J$34+'Postcodes tariff'!L1733)</f>
        <v>346.23262562877488</v>
      </c>
      <c r="O1733" s="439">
        <f>SUM(H1733*'Outside M25 '!$K$30+'Outside M25 '!$K$34+'Postcodes tariff'!L1733)</f>
        <v>382.38192409420702</v>
      </c>
      <c r="P1733" s="439">
        <f>SUM(H1733*'Outside M25 '!$L$30+'Outside M25 '!$L$34+'Postcodes tariff'!L1733)</f>
        <v>422.49254113815766</v>
      </c>
      <c r="Q1733" s="441">
        <f>SUM(H1733*'Outside M25 '!$M$30+'Outside M25 '!$M$34+'Postcodes tariff'!L1733)</f>
        <v>459.0980913954416</v>
      </c>
      <c r="R1733" s="336"/>
      <c r="S1733" s="336"/>
    </row>
    <row r="1734" spans="1:19" s="263" customFormat="1" x14ac:dyDescent="0.25">
      <c r="A1734" s="254" t="s">
        <v>3062</v>
      </c>
      <c r="B1734" s="255"/>
      <c r="C1734" s="256" t="s">
        <v>1508</v>
      </c>
      <c r="D1734" s="257">
        <v>53.508000000000003</v>
      </c>
      <c r="E1734" s="257">
        <v>-2.4569999999999999</v>
      </c>
      <c r="F1734" s="459">
        <v>1</v>
      </c>
      <c r="G1734" s="459">
        <v>1</v>
      </c>
      <c r="H1734" s="258">
        <v>200.1</v>
      </c>
      <c r="I1734" s="438">
        <f>SUM(H1734/'Search &amp; Variables'!$E$30)</f>
        <v>4.4466666666666663</v>
      </c>
      <c r="J1734" s="438">
        <f t="shared" si="457"/>
        <v>8.8933333333333326</v>
      </c>
      <c r="K1734" s="438">
        <f t="shared" si="458"/>
        <v>0.98814814814814811</v>
      </c>
      <c r="L1734" s="439">
        <f t="shared" si="459"/>
        <v>0</v>
      </c>
      <c r="M1734" s="440"/>
      <c r="N1734" s="439">
        <f>SUM(H1734*'Outside M25 '!$J$30+'Outside M25 '!$J$34+'Postcodes tariff'!L1734)</f>
        <v>343.7191608606837</v>
      </c>
      <c r="O1734" s="439">
        <f>SUM(H1734*'Outside M25 '!$K$30+'Outside M25 '!$K$34+'Postcodes tariff'!L1734)</f>
        <v>379.5962868125356</v>
      </c>
      <c r="P1734" s="439">
        <f>SUM(H1734*'Outside M25 '!$L$30+'Outside M25 '!$L$34+'Postcodes tariff'!L1734)</f>
        <v>419.40930016660968</v>
      </c>
      <c r="Q1734" s="441">
        <f>SUM(H1734*'Outside M25 '!$M$30+'Outside M25 '!$M$34+'Postcodes tariff'!L1734)</f>
        <v>455.73658316068378</v>
      </c>
      <c r="R1734" s="336"/>
      <c r="S1734" s="336"/>
    </row>
    <row r="1735" spans="1:19" s="263" customFormat="1" x14ac:dyDescent="0.25">
      <c r="A1735" s="254" t="s">
        <v>3062</v>
      </c>
      <c r="B1735" s="255"/>
      <c r="C1735" s="256" t="s">
        <v>1509</v>
      </c>
      <c r="D1735" s="257">
        <v>53.483592000000002</v>
      </c>
      <c r="E1735" s="257">
        <v>-2.2456420000000001</v>
      </c>
      <c r="F1735" s="459">
        <v>1</v>
      </c>
      <c r="G1735" s="459">
        <v>1</v>
      </c>
      <c r="H1735" s="258">
        <v>205.5</v>
      </c>
      <c r="I1735" s="438">
        <f>SUM(H1735/'Search &amp; Variables'!$E$30)</f>
        <v>4.5666666666666664</v>
      </c>
      <c r="J1735" s="438">
        <f t="shared" si="457"/>
        <v>9.1333333333333329</v>
      </c>
      <c r="K1735" s="438">
        <f t="shared" si="458"/>
        <v>1.0148148148148148</v>
      </c>
      <c r="L1735" s="439">
        <f t="shared" si="459"/>
        <v>0</v>
      </c>
      <c r="M1735" s="440"/>
      <c r="N1735" s="439">
        <f>SUM(H1735*'Outside M25 '!$J$30+'Outside M25 '!$J$34+'Postcodes tariff'!L1735)</f>
        <v>352.20210445299142</v>
      </c>
      <c r="O1735" s="439">
        <f>SUM(H1735*'Outside M25 '!$K$30+'Outside M25 '!$K$34+'Postcodes tariff'!L1735)</f>
        <v>388.99781263817664</v>
      </c>
      <c r="P1735" s="439">
        <f>SUM(H1735*'Outside M25 '!$L$30+'Outside M25 '!$L$34+'Postcodes tariff'!L1735)</f>
        <v>429.81523844558404</v>
      </c>
      <c r="Q1735" s="441">
        <f>SUM(H1735*'Outside M25 '!$M$30+'Outside M25 '!$M$34+'Postcodes tariff'!L1735)</f>
        <v>467.08167345299148</v>
      </c>
      <c r="R1735" s="336"/>
      <c r="S1735" s="336"/>
    </row>
    <row r="1736" spans="1:19" s="263" customFormat="1" x14ac:dyDescent="0.25">
      <c r="A1736" s="254" t="s">
        <v>3062</v>
      </c>
      <c r="B1736" s="255"/>
      <c r="C1736" s="256" t="s">
        <v>1510</v>
      </c>
      <c r="D1736" s="257">
        <v>53.484000000000002</v>
      </c>
      <c r="E1736" s="257">
        <v>-2.3540000000000001</v>
      </c>
      <c r="F1736" s="459">
        <v>1</v>
      </c>
      <c r="G1736" s="459">
        <v>1</v>
      </c>
      <c r="H1736" s="258">
        <v>201.5</v>
      </c>
      <c r="I1736" s="438">
        <f>SUM(H1736/'Search &amp; Variables'!$E$30)</f>
        <v>4.4777777777777779</v>
      </c>
      <c r="J1736" s="438">
        <f t="shared" si="457"/>
        <v>8.9555555555555557</v>
      </c>
      <c r="K1736" s="438">
        <f t="shared" si="458"/>
        <v>0.9950617283950618</v>
      </c>
      <c r="L1736" s="439">
        <f t="shared" si="459"/>
        <v>0</v>
      </c>
      <c r="M1736" s="440"/>
      <c r="N1736" s="439">
        <f>SUM(H1736*'Outside M25 '!$J$30+'Outside M25 '!$J$34+'Postcodes tariff'!L1736)</f>
        <v>345.91844253276349</v>
      </c>
      <c r="O1736" s="439">
        <f>SUM(H1736*'Outside M25 '!$K$30+'Outside M25 '!$K$34+'Postcodes tariff'!L1736)</f>
        <v>382.0337194339981</v>
      </c>
      <c r="P1736" s="439">
        <f>SUM(H1736*'Outside M25 '!$L$30+'Outside M25 '!$L$34+'Postcodes tariff'!L1736)</f>
        <v>422.10713601671415</v>
      </c>
      <c r="Q1736" s="441">
        <f>SUM(H1736*'Outside M25 '!$M$30+'Outside M25 '!$M$34+'Postcodes tariff'!L1736)</f>
        <v>458.67790286609687</v>
      </c>
      <c r="R1736" s="336"/>
      <c r="S1736" s="336"/>
    </row>
    <row r="1737" spans="1:19" s="263" customFormat="1" x14ac:dyDescent="0.25">
      <c r="A1737" s="254" t="s">
        <v>3062</v>
      </c>
      <c r="B1737" s="255"/>
      <c r="C1737" s="256" t="s">
        <v>1511</v>
      </c>
      <c r="D1737" s="257">
        <v>53.428787</v>
      </c>
      <c r="E1737" s="257">
        <v>-2.4002330000000001</v>
      </c>
      <c r="F1737" s="459">
        <v>1</v>
      </c>
      <c r="G1737" s="459">
        <v>1</v>
      </c>
      <c r="H1737" s="258">
        <v>190.3</v>
      </c>
      <c r="I1737" s="438">
        <f>SUM(H1737/'Search &amp; Variables'!$E$30)</f>
        <v>4.2288888888888891</v>
      </c>
      <c r="J1737" s="438">
        <f t="shared" si="457"/>
        <v>8.4577777777777783</v>
      </c>
      <c r="K1737" s="438">
        <f t="shared" si="458"/>
        <v>0.93975308641975319</v>
      </c>
      <c r="L1737" s="439">
        <f t="shared" si="459"/>
        <v>0</v>
      </c>
      <c r="M1737" s="440"/>
      <c r="N1737" s="439">
        <f>SUM(H1737*'Outside M25 '!$J$30+'Outside M25 '!$J$34+'Postcodes tariff'!L1737)</f>
        <v>328.32418915612533</v>
      </c>
      <c r="O1737" s="439">
        <f>SUM(H1737*'Outside M25 '!$K$30+'Outside M25 '!$K$34+'Postcodes tariff'!L1737)</f>
        <v>362.53425846229823</v>
      </c>
      <c r="P1737" s="439">
        <f>SUM(H1737*'Outside M25 '!$L$30+'Outside M25 '!$L$34+'Postcodes tariff'!L1737)</f>
        <v>400.52444921587846</v>
      </c>
      <c r="Q1737" s="441">
        <f>SUM(H1737*'Outside M25 '!$M$30+'Outside M25 '!$M$34+'Postcodes tariff'!L1737)</f>
        <v>435.14734522279207</v>
      </c>
      <c r="R1737" s="336"/>
      <c r="S1737" s="336"/>
    </row>
    <row r="1738" spans="1:19" s="263" customFormat="1" x14ac:dyDescent="0.25">
      <c r="A1738" s="254" t="s">
        <v>3062</v>
      </c>
      <c r="B1738" s="255" t="s">
        <v>3649</v>
      </c>
      <c r="C1738" s="256" t="s">
        <v>1512</v>
      </c>
      <c r="D1738" s="257">
        <v>53.45</v>
      </c>
      <c r="E1738" s="257">
        <v>-2.3090000000000002</v>
      </c>
      <c r="F1738" s="459">
        <v>1</v>
      </c>
      <c r="G1738" s="459">
        <v>1</v>
      </c>
      <c r="H1738" s="258">
        <v>195.9</v>
      </c>
      <c r="I1738" s="438">
        <f>SUM(H1738/'Search &amp; Variables'!$E$30)</f>
        <v>4.3533333333333335</v>
      </c>
      <c r="J1738" s="438">
        <f t="shared" si="457"/>
        <v>8.706666666666667</v>
      </c>
      <c r="K1738" s="438">
        <f t="shared" si="458"/>
        <v>0.96740740740740749</v>
      </c>
      <c r="L1738" s="439">
        <f t="shared" si="459"/>
        <v>0</v>
      </c>
      <c r="M1738" s="440"/>
      <c r="N1738" s="439">
        <f>SUM(H1738*'Outside M25 '!$J$30+'Outside M25 '!$J$34+'Postcodes tariff'!L1738)</f>
        <v>337.12131584444444</v>
      </c>
      <c r="O1738" s="439">
        <f>SUM(H1738*'Outside M25 '!$K$30+'Outside M25 '!$K$34+'Postcodes tariff'!L1738)</f>
        <v>372.28398894814819</v>
      </c>
      <c r="P1738" s="439">
        <f>SUM(H1738*'Outside M25 '!$L$30+'Outside M25 '!$L$34+'Postcodes tariff'!L1738)</f>
        <v>411.31579261629633</v>
      </c>
      <c r="Q1738" s="441">
        <f>SUM(H1738*'Outside M25 '!$M$30+'Outside M25 '!$M$34+'Postcodes tariff'!L1738)</f>
        <v>446.9126240444445</v>
      </c>
      <c r="R1738" s="336"/>
      <c r="S1738" s="336"/>
    </row>
    <row r="1739" spans="1:19" s="263" customFormat="1" x14ac:dyDescent="0.25">
      <c r="A1739" s="254" t="s">
        <v>3062</v>
      </c>
      <c r="B1739" s="255"/>
      <c r="C1739" s="256" t="s">
        <v>1513</v>
      </c>
      <c r="D1739" s="257">
        <v>53.421514000000002</v>
      </c>
      <c r="E1739" s="257">
        <v>-2.3233510000000002</v>
      </c>
      <c r="F1739" s="459">
        <v>1</v>
      </c>
      <c r="G1739" s="459">
        <v>1</v>
      </c>
      <c r="H1739" s="258">
        <v>188.8</v>
      </c>
      <c r="I1739" s="438">
        <f>SUM(H1739/'Search &amp; Variables'!$E$30)</f>
        <v>4.1955555555555559</v>
      </c>
      <c r="J1739" s="438">
        <f t="shared" si="457"/>
        <v>8.3911111111111119</v>
      </c>
      <c r="K1739" s="438">
        <f t="shared" si="458"/>
        <v>0.93234567901234577</v>
      </c>
      <c r="L1739" s="439">
        <f t="shared" si="459"/>
        <v>0</v>
      </c>
      <c r="M1739" s="440"/>
      <c r="N1739" s="439">
        <f>SUM(H1739*'Outside M25 '!$J$30+'Outside M25 '!$J$34+'Postcodes tariff'!L1739)</f>
        <v>325.96781593603987</v>
      </c>
      <c r="O1739" s="439">
        <f>SUM(H1739*'Outside M25 '!$K$30+'Outside M25 '!$K$34+'Postcodes tariff'!L1739)</f>
        <v>359.92272351073126</v>
      </c>
      <c r="P1739" s="439">
        <f>SUM(H1739*'Outside M25 '!$L$30+'Outside M25 '!$L$34+'Postcodes tariff'!L1739)</f>
        <v>397.63391080505227</v>
      </c>
      <c r="Q1739" s="441">
        <f>SUM(H1739*'Outside M25 '!$M$30+'Outside M25 '!$M$34+'Postcodes tariff'!L1739)</f>
        <v>431.99593125270661</v>
      </c>
      <c r="R1739" s="336"/>
      <c r="S1739" s="336"/>
    </row>
    <row r="1740" spans="1:19" s="263" customFormat="1" x14ac:dyDescent="0.25">
      <c r="A1740" s="254" t="s">
        <v>3062</v>
      </c>
      <c r="B1740" s="255"/>
      <c r="C1740" s="256" t="s">
        <v>1514</v>
      </c>
      <c r="D1740" s="257">
        <v>53.458359000000002</v>
      </c>
      <c r="E1740" s="257">
        <v>-2.1250179999999999</v>
      </c>
      <c r="F1740" s="459">
        <v>1</v>
      </c>
      <c r="G1740" s="459">
        <v>1</v>
      </c>
      <c r="H1740" s="258">
        <v>200.4</v>
      </c>
      <c r="I1740" s="438">
        <f>SUM(H1740/'Search &amp; Variables'!$E$30)</f>
        <v>4.4533333333333331</v>
      </c>
      <c r="J1740" s="438">
        <f t="shared" si="457"/>
        <v>8.9066666666666663</v>
      </c>
      <c r="K1740" s="438">
        <f t="shared" si="458"/>
        <v>0.98962962962962964</v>
      </c>
      <c r="L1740" s="439">
        <f t="shared" si="459"/>
        <v>0</v>
      </c>
      <c r="M1740" s="440"/>
      <c r="N1740" s="439">
        <f>SUM(H1740*'Outside M25 '!$J$30+'Outside M25 '!$J$34+'Postcodes tariff'!L1740)</f>
        <v>344.19043550470082</v>
      </c>
      <c r="O1740" s="439">
        <f>SUM(H1740*'Outside M25 '!$K$30+'Outside M25 '!$K$34+'Postcodes tariff'!L1740)</f>
        <v>380.11859380284903</v>
      </c>
      <c r="P1740" s="439">
        <f>SUM(H1740*'Outside M25 '!$L$30+'Outside M25 '!$L$34+'Postcodes tariff'!L1740)</f>
        <v>419.98740784877498</v>
      </c>
      <c r="Q1740" s="441">
        <f>SUM(H1740*'Outside M25 '!$M$30+'Outside M25 '!$M$34+'Postcodes tariff'!L1740)</f>
        <v>456.36686595470093</v>
      </c>
      <c r="R1740" s="336"/>
      <c r="S1740" s="336"/>
    </row>
    <row r="1741" spans="1:19" s="263" customFormat="1" x14ac:dyDescent="0.25">
      <c r="A1741" s="254" t="s">
        <v>3062</v>
      </c>
      <c r="B1741" s="255"/>
      <c r="C1741" s="256" t="s">
        <v>1515</v>
      </c>
      <c r="D1741" s="257">
        <v>53.50564</v>
      </c>
      <c r="E1741" s="257">
        <v>-2.1516320000000002</v>
      </c>
      <c r="F1741" s="459">
        <v>1</v>
      </c>
      <c r="G1741" s="459">
        <v>1</v>
      </c>
      <c r="H1741" s="258">
        <v>206.1</v>
      </c>
      <c r="I1741" s="438">
        <f>SUM(H1741/'Search &amp; Variables'!$E$30)</f>
        <v>4.58</v>
      </c>
      <c r="J1741" s="438">
        <f t="shared" si="457"/>
        <v>9.16</v>
      </c>
      <c r="K1741" s="438">
        <f t="shared" si="458"/>
        <v>1.0177777777777779</v>
      </c>
      <c r="L1741" s="439">
        <f t="shared" si="459"/>
        <v>0</v>
      </c>
      <c r="M1741" s="440"/>
      <c r="N1741" s="439">
        <f>SUM(H1741*'Outside M25 '!$J$30+'Outside M25 '!$J$34+'Postcodes tariff'!L1741)</f>
        <v>353.14465374102559</v>
      </c>
      <c r="O1741" s="439">
        <f>SUM(H1741*'Outside M25 '!$K$30+'Outside M25 '!$K$34+'Postcodes tariff'!L1741)</f>
        <v>390.0424266188034</v>
      </c>
      <c r="P1741" s="439">
        <f>SUM(H1741*'Outside M25 '!$L$30+'Outside M25 '!$L$34+'Postcodes tariff'!L1741)</f>
        <v>430.97145380991452</v>
      </c>
      <c r="Q1741" s="441">
        <f>SUM(H1741*'Outside M25 '!$M$30+'Outside M25 '!$M$34+'Postcodes tariff'!L1741)</f>
        <v>468.34223904102566</v>
      </c>
      <c r="R1741" s="336"/>
      <c r="S1741" s="336"/>
    </row>
    <row r="1742" spans="1:19" s="263" customFormat="1" x14ac:dyDescent="0.25">
      <c r="A1742" s="254" t="s">
        <v>3062</v>
      </c>
      <c r="B1742" s="255"/>
      <c r="C1742" s="256" t="s">
        <v>1516</v>
      </c>
      <c r="D1742" s="257">
        <v>53.531999999999996</v>
      </c>
      <c r="E1742" s="257">
        <v>-2.4209999999999998</v>
      </c>
      <c r="F1742" s="459">
        <v>1</v>
      </c>
      <c r="G1742" s="459">
        <v>1</v>
      </c>
      <c r="H1742" s="258">
        <v>208</v>
      </c>
      <c r="I1742" s="438">
        <f>SUM(H1742/'Search &amp; Variables'!$E$30)</f>
        <v>4.6222222222222218</v>
      </c>
      <c r="J1742" s="438">
        <f t="shared" si="457"/>
        <v>9.2444444444444436</v>
      </c>
      <c r="K1742" s="438">
        <f t="shared" si="458"/>
        <v>1.0271604938271603</v>
      </c>
      <c r="L1742" s="439">
        <f t="shared" si="459"/>
        <v>0</v>
      </c>
      <c r="M1742" s="440"/>
      <c r="N1742" s="439">
        <f>SUM(H1742*'Outside M25 '!$J$30+'Outside M25 '!$J$34+'Postcodes tariff'!L1742)</f>
        <v>356.12939315313389</v>
      </c>
      <c r="O1742" s="439">
        <f>SUM(H1742*'Outside M25 '!$K$30+'Outside M25 '!$K$34+'Postcodes tariff'!L1742)</f>
        <v>393.35037089078821</v>
      </c>
      <c r="P1742" s="439">
        <f>SUM(H1742*'Outside M25 '!$L$30+'Outside M25 '!$L$34+'Postcodes tariff'!L1742)</f>
        <v>434.63280246362774</v>
      </c>
      <c r="Q1742" s="441">
        <f>SUM(H1742*'Outside M25 '!$M$30+'Outside M25 '!$M$34+'Postcodes tariff'!L1742)</f>
        <v>472.33403006980058</v>
      </c>
      <c r="R1742" s="336"/>
      <c r="S1742" s="336"/>
    </row>
    <row r="1743" spans="1:19" s="263" customFormat="1" x14ac:dyDescent="0.25">
      <c r="A1743" s="254" t="s">
        <v>3062</v>
      </c>
      <c r="B1743" s="255"/>
      <c r="C1743" s="256" t="s">
        <v>1517</v>
      </c>
      <c r="D1743" s="257">
        <v>53.485463000000003</v>
      </c>
      <c r="E1743" s="257">
        <v>-2.2288000000000001</v>
      </c>
      <c r="F1743" s="459">
        <v>1</v>
      </c>
      <c r="G1743" s="459">
        <v>1</v>
      </c>
      <c r="H1743" s="258">
        <v>198.7</v>
      </c>
      <c r="I1743" s="438">
        <f>SUM(H1743/'Search &amp; Variables'!$E$30)</f>
        <v>4.4155555555555557</v>
      </c>
      <c r="J1743" s="438">
        <f t="shared" si="457"/>
        <v>8.8311111111111114</v>
      </c>
      <c r="K1743" s="438">
        <f t="shared" si="458"/>
        <v>0.98123456790123464</v>
      </c>
      <c r="L1743" s="439">
        <f t="shared" si="459"/>
        <v>0</v>
      </c>
      <c r="M1743" s="440"/>
      <c r="N1743" s="439">
        <f>SUM(H1743*'Outside M25 '!$J$30+'Outside M25 '!$J$34+'Postcodes tariff'!L1743)</f>
        <v>341.51987918860397</v>
      </c>
      <c r="O1743" s="439">
        <f>SUM(H1743*'Outside M25 '!$K$30+'Outside M25 '!$K$34+'Postcodes tariff'!L1743)</f>
        <v>377.15885419107309</v>
      </c>
      <c r="P1743" s="439">
        <f>SUM(H1743*'Outside M25 '!$L$30+'Outside M25 '!$L$34+'Postcodes tariff'!L1743)</f>
        <v>416.71146431650521</v>
      </c>
      <c r="Q1743" s="441">
        <f>SUM(H1743*'Outside M25 '!$M$30+'Outside M25 '!$M$34+'Postcodes tariff'!L1743)</f>
        <v>452.79526345527069</v>
      </c>
      <c r="R1743" s="336"/>
      <c r="S1743" s="336"/>
    </row>
    <row r="1744" spans="1:19" s="263" customFormat="1" x14ac:dyDescent="0.25">
      <c r="A1744" s="254" t="s">
        <v>3062</v>
      </c>
      <c r="B1744" s="255"/>
      <c r="C1744" s="256" t="s">
        <v>1518</v>
      </c>
      <c r="D1744" s="257">
        <v>53.504970999999998</v>
      </c>
      <c r="E1744" s="257">
        <v>-2.1942469999999998</v>
      </c>
      <c r="F1744" s="459">
        <v>1</v>
      </c>
      <c r="G1744" s="459">
        <v>1</v>
      </c>
      <c r="H1744" s="258">
        <v>208.2</v>
      </c>
      <c r="I1744" s="438">
        <f>SUM(H1744/'Search &amp; Variables'!$E$30)</f>
        <v>4.626666666666666</v>
      </c>
      <c r="J1744" s="438">
        <f t="shared" si="457"/>
        <v>9.2533333333333321</v>
      </c>
      <c r="K1744" s="438">
        <f t="shared" si="458"/>
        <v>1.028148148148148</v>
      </c>
      <c r="L1744" s="439">
        <f t="shared" si="459"/>
        <v>0</v>
      </c>
      <c r="M1744" s="440"/>
      <c r="N1744" s="439">
        <f>SUM(H1744*'Outside M25 '!$J$30+'Outside M25 '!$J$34+'Postcodes tariff'!L1744)</f>
        <v>356.44357624914522</v>
      </c>
      <c r="O1744" s="439">
        <f>SUM(H1744*'Outside M25 '!$K$30+'Outside M25 '!$K$34+'Postcodes tariff'!L1744)</f>
        <v>393.69857555099713</v>
      </c>
      <c r="P1744" s="439">
        <f>SUM(H1744*'Outside M25 '!$L$30+'Outside M25 '!$L$34+'Postcodes tariff'!L1744)</f>
        <v>435.01820758507125</v>
      </c>
      <c r="Q1744" s="441">
        <f>SUM(H1744*'Outside M25 '!$M$30+'Outside M25 '!$M$34+'Postcodes tariff'!L1744)</f>
        <v>472.7542185991453</v>
      </c>
      <c r="R1744" s="336"/>
      <c r="S1744" s="336"/>
    </row>
    <row r="1745" spans="1:19" s="263" customFormat="1" x14ac:dyDescent="0.25">
      <c r="A1745" s="254" t="s">
        <v>3062</v>
      </c>
      <c r="B1745" s="255"/>
      <c r="C1745" s="256" t="s">
        <v>1519</v>
      </c>
      <c r="D1745" s="257">
        <v>53.454354000000002</v>
      </c>
      <c r="E1745" s="257">
        <v>-2.3677790000000001</v>
      </c>
      <c r="F1745" s="459">
        <v>1</v>
      </c>
      <c r="G1745" s="459">
        <v>1</v>
      </c>
      <c r="H1745" s="258">
        <v>198.3</v>
      </c>
      <c r="I1745" s="438">
        <f>SUM(H1745/'Search &amp; Variables'!$E$30)</f>
        <v>4.4066666666666672</v>
      </c>
      <c r="J1745" s="438">
        <f t="shared" si="457"/>
        <v>8.8133333333333344</v>
      </c>
      <c r="K1745" s="438">
        <f t="shared" si="458"/>
        <v>0.97925925925925938</v>
      </c>
      <c r="L1745" s="439">
        <f t="shared" si="459"/>
        <v>0</v>
      </c>
      <c r="M1745" s="440"/>
      <c r="N1745" s="439">
        <f>SUM(H1745*'Outside M25 '!$J$30+'Outside M25 '!$J$34+'Postcodes tariff'!L1745)</f>
        <v>340.89151299658118</v>
      </c>
      <c r="O1745" s="439">
        <f>SUM(H1745*'Outside M25 '!$K$30+'Outside M25 '!$K$34+'Postcodes tariff'!L1745)</f>
        <v>376.4624448706553</v>
      </c>
      <c r="P1745" s="439">
        <f>SUM(H1745*'Outside M25 '!$L$30+'Outside M25 '!$L$34+'Postcodes tariff'!L1745)</f>
        <v>415.9406540736183</v>
      </c>
      <c r="Q1745" s="441">
        <f>SUM(H1745*'Outside M25 '!$M$30+'Outside M25 '!$M$34+'Postcodes tariff'!L1745)</f>
        <v>451.95488639658123</v>
      </c>
      <c r="R1745" s="336"/>
      <c r="S1745" s="336"/>
    </row>
    <row r="1746" spans="1:19" s="263" customFormat="1" x14ac:dyDescent="0.25">
      <c r="A1746" s="254" t="s">
        <v>3062</v>
      </c>
      <c r="B1746" s="255"/>
      <c r="C1746" s="256" t="s">
        <v>1520</v>
      </c>
      <c r="D1746" s="257">
        <v>53.484988999999999</v>
      </c>
      <c r="E1746" s="257">
        <v>-2.147084</v>
      </c>
      <c r="F1746" s="459">
        <v>1</v>
      </c>
      <c r="G1746" s="459">
        <v>1</v>
      </c>
      <c r="H1746" s="258">
        <v>203.4</v>
      </c>
      <c r="I1746" s="438">
        <f>SUM(H1746/'Search &amp; Variables'!$E$30)</f>
        <v>4.5200000000000005</v>
      </c>
      <c r="J1746" s="438">
        <f t="shared" si="457"/>
        <v>9.0400000000000009</v>
      </c>
      <c r="K1746" s="438">
        <f t="shared" si="458"/>
        <v>1.0044444444444445</v>
      </c>
      <c r="L1746" s="439">
        <f t="shared" si="459"/>
        <v>0</v>
      </c>
      <c r="M1746" s="440"/>
      <c r="N1746" s="439">
        <f>SUM(H1746*'Outside M25 '!$J$30+'Outside M25 '!$J$34+'Postcodes tariff'!L1746)</f>
        <v>348.90318194487179</v>
      </c>
      <c r="O1746" s="439">
        <f>SUM(H1746*'Outside M25 '!$K$30+'Outside M25 '!$K$34+'Postcodes tariff'!L1746)</f>
        <v>385.34166370598291</v>
      </c>
      <c r="P1746" s="439">
        <f>SUM(H1746*'Outside M25 '!$L$30+'Outside M25 '!$L$34+'Postcodes tariff'!L1746)</f>
        <v>425.76848467042737</v>
      </c>
      <c r="Q1746" s="441">
        <f>SUM(H1746*'Outside M25 '!$M$30+'Outside M25 '!$M$34+'Postcodes tariff'!L1746)</f>
        <v>462.66969389487184</v>
      </c>
      <c r="R1746" s="336"/>
      <c r="S1746" s="336"/>
    </row>
    <row r="1747" spans="1:19" s="263" customFormat="1" x14ac:dyDescent="0.25">
      <c r="A1747" s="254" t="s">
        <v>3062</v>
      </c>
      <c r="B1747" s="255" t="s">
        <v>3519</v>
      </c>
      <c r="C1747" s="256" t="s">
        <v>1521</v>
      </c>
      <c r="D1747" s="257">
        <v>53.440024000000001</v>
      </c>
      <c r="E1747" s="257">
        <v>-2.4302890000000001</v>
      </c>
      <c r="F1747" s="459">
        <v>1</v>
      </c>
      <c r="G1747" s="459">
        <v>1</v>
      </c>
      <c r="H1747" s="258">
        <v>193.2</v>
      </c>
      <c r="I1747" s="438">
        <f>SUM(H1747/'Search &amp; Variables'!$E$30)</f>
        <v>4.293333333333333</v>
      </c>
      <c r="J1747" s="438">
        <f t="shared" si="457"/>
        <v>8.586666666666666</v>
      </c>
      <c r="K1747" s="438">
        <f t="shared" si="458"/>
        <v>0.95407407407407396</v>
      </c>
      <c r="L1747" s="439">
        <f t="shared" si="459"/>
        <v>0</v>
      </c>
      <c r="M1747" s="440"/>
      <c r="N1747" s="439">
        <f>SUM(H1747*'Outside M25 '!$J$30+'Outside M25 '!$J$34+'Postcodes tariff'!L1747)</f>
        <v>332.87984404829052</v>
      </c>
      <c r="O1747" s="439">
        <f>SUM(H1747*'Outside M25 '!$K$30+'Outside M25 '!$K$34+'Postcodes tariff'!L1747)</f>
        <v>367.58322603532764</v>
      </c>
      <c r="P1747" s="439">
        <f>SUM(H1747*'Outside M25 '!$L$30+'Outside M25 '!$L$34+'Postcodes tariff'!L1747)</f>
        <v>406.11282347680913</v>
      </c>
      <c r="Q1747" s="441">
        <f>SUM(H1747*'Outside M25 '!$M$30+'Outside M25 '!$M$34+'Postcodes tariff'!L1747)</f>
        <v>441.24007889829062</v>
      </c>
      <c r="R1747" s="336"/>
      <c r="S1747" s="336"/>
    </row>
    <row r="1748" spans="1:19" s="263" customFormat="1" x14ac:dyDescent="0.25">
      <c r="A1748" s="254" t="s">
        <v>3062</v>
      </c>
      <c r="B1748" s="255"/>
      <c r="C1748" s="256" t="s">
        <v>1522</v>
      </c>
      <c r="D1748" s="257">
        <v>53.544338000000003</v>
      </c>
      <c r="E1748" s="257">
        <v>-2.2946430000000002</v>
      </c>
      <c r="F1748" s="459">
        <v>1</v>
      </c>
      <c r="G1748" s="459">
        <v>1</v>
      </c>
      <c r="H1748" s="258">
        <v>206.6</v>
      </c>
      <c r="I1748" s="438">
        <f>SUM(H1748/'Search &amp; Variables'!$E$30)</f>
        <v>4.5911111111111111</v>
      </c>
      <c r="J1748" s="438">
        <f t="shared" si="457"/>
        <v>9.1822222222222223</v>
      </c>
      <c r="K1748" s="438">
        <f t="shared" si="458"/>
        <v>1.020246913580247</v>
      </c>
      <c r="L1748" s="439">
        <f t="shared" si="459"/>
        <v>0</v>
      </c>
      <c r="M1748" s="440"/>
      <c r="N1748" s="439">
        <f>SUM(H1748*'Outside M25 '!$J$30+'Outside M25 '!$J$34+'Postcodes tariff'!L1748)</f>
        <v>353.9301114810541</v>
      </c>
      <c r="O1748" s="439">
        <f>SUM(H1748*'Outside M25 '!$K$30+'Outside M25 '!$K$34+'Postcodes tariff'!L1748)</f>
        <v>390.91293826932576</v>
      </c>
      <c r="P1748" s="439">
        <f>SUM(H1748*'Outside M25 '!$L$30+'Outside M25 '!$L$34+'Postcodes tariff'!L1748)</f>
        <v>431.93496661352327</v>
      </c>
      <c r="Q1748" s="441">
        <f>SUM(H1748*'Outside M25 '!$M$30+'Outside M25 '!$M$34+'Postcodes tariff'!L1748)</f>
        <v>469.39271036438748</v>
      </c>
      <c r="R1748" s="336"/>
      <c r="S1748" s="336"/>
    </row>
    <row r="1749" spans="1:19" s="263" customFormat="1" x14ac:dyDescent="0.25">
      <c r="A1749" s="254" t="s">
        <v>3062</v>
      </c>
      <c r="B1749" s="255"/>
      <c r="C1749" s="256" t="s">
        <v>1523</v>
      </c>
      <c r="D1749" s="257">
        <v>53.526000000000003</v>
      </c>
      <c r="E1749" s="257">
        <v>-2.4900000000000002</v>
      </c>
      <c r="F1749" s="459">
        <v>1</v>
      </c>
      <c r="G1749" s="459">
        <v>1</v>
      </c>
      <c r="H1749" s="258">
        <v>199.9</v>
      </c>
      <c r="I1749" s="438">
        <f>SUM(H1749/'Search &amp; Variables'!$E$30)</f>
        <v>4.4422222222222221</v>
      </c>
      <c r="J1749" s="438">
        <f t="shared" si="457"/>
        <v>8.8844444444444441</v>
      </c>
      <c r="K1749" s="438">
        <f t="shared" si="458"/>
        <v>0.98716049382716042</v>
      </c>
      <c r="L1749" s="439">
        <f t="shared" si="459"/>
        <v>0</v>
      </c>
      <c r="M1749" s="440"/>
      <c r="N1749" s="439">
        <f>SUM(H1749*'Outside M25 '!$J$30+'Outside M25 '!$J$34+'Postcodes tariff'!L1749)</f>
        <v>343.40497776467237</v>
      </c>
      <c r="O1749" s="439">
        <f>SUM(H1749*'Outside M25 '!$K$30+'Outside M25 '!$K$34+'Postcodes tariff'!L1749)</f>
        <v>379.24808215232673</v>
      </c>
      <c r="P1749" s="439">
        <f>SUM(H1749*'Outside M25 '!$L$30+'Outside M25 '!$L$34+'Postcodes tariff'!L1749)</f>
        <v>419.02389504516623</v>
      </c>
      <c r="Q1749" s="441">
        <f>SUM(H1749*'Outside M25 '!$M$30+'Outside M25 '!$M$34+'Postcodes tariff'!L1749)</f>
        <v>455.31639463133905</v>
      </c>
      <c r="R1749" s="336"/>
      <c r="S1749" s="336"/>
    </row>
    <row r="1750" spans="1:19" s="263" customFormat="1" x14ac:dyDescent="0.25">
      <c r="A1750" s="254" t="s">
        <v>3062</v>
      </c>
      <c r="B1750" s="255"/>
      <c r="C1750" s="256" t="s">
        <v>1524</v>
      </c>
      <c r="D1750" s="257">
        <v>53.478043</v>
      </c>
      <c r="E1750" s="257">
        <v>-2.2944369999999998</v>
      </c>
      <c r="F1750" s="459">
        <v>1</v>
      </c>
      <c r="G1750" s="459">
        <v>1</v>
      </c>
      <c r="H1750" s="258">
        <v>204.4</v>
      </c>
      <c r="I1750" s="438">
        <f>SUM(H1750/'Search &amp; Variables'!$E$30)</f>
        <v>4.5422222222222226</v>
      </c>
      <c r="J1750" s="438">
        <f t="shared" si="457"/>
        <v>9.0844444444444452</v>
      </c>
      <c r="K1750" s="438">
        <f t="shared" si="458"/>
        <v>1.0093827160493829</v>
      </c>
      <c r="L1750" s="439">
        <f t="shared" si="459"/>
        <v>0</v>
      </c>
      <c r="M1750" s="440"/>
      <c r="N1750" s="439">
        <f>SUM(H1750*'Outside M25 '!$J$30+'Outside M25 '!$J$34+'Postcodes tariff'!L1750)</f>
        <v>350.47409742492874</v>
      </c>
      <c r="O1750" s="439">
        <f>SUM(H1750*'Outside M25 '!$K$30+'Outside M25 '!$K$34+'Postcodes tariff'!L1750)</f>
        <v>387.08268700702757</v>
      </c>
      <c r="P1750" s="439">
        <f>SUM(H1750*'Outside M25 '!$L$30+'Outside M25 '!$L$34+'Postcodes tariff'!L1750)</f>
        <v>427.69551027764487</v>
      </c>
      <c r="Q1750" s="441">
        <f>SUM(H1750*'Outside M25 '!$M$30+'Outside M25 '!$M$34+'Postcodes tariff'!L1750)</f>
        <v>464.77063654159548</v>
      </c>
      <c r="R1750" s="336"/>
      <c r="S1750" s="336"/>
    </row>
    <row r="1751" spans="1:19" s="263" customFormat="1" x14ac:dyDescent="0.25">
      <c r="A1751" s="254" t="s">
        <v>3062</v>
      </c>
      <c r="B1751" s="255"/>
      <c r="C1751" s="256" t="s">
        <v>1525</v>
      </c>
      <c r="D1751" s="257">
        <v>53.491999999999997</v>
      </c>
      <c r="E1751" s="257">
        <v>-2.2970000000000002</v>
      </c>
      <c r="F1751" s="459">
        <v>1</v>
      </c>
      <c r="G1751" s="459">
        <v>1</v>
      </c>
      <c r="H1751" s="258">
        <v>203.4</v>
      </c>
      <c r="I1751" s="438">
        <f>SUM(H1751/'Search &amp; Variables'!$E$30)</f>
        <v>4.5200000000000005</v>
      </c>
      <c r="J1751" s="438">
        <f t="shared" si="457"/>
        <v>9.0400000000000009</v>
      </c>
      <c r="K1751" s="438">
        <f t="shared" si="458"/>
        <v>1.0044444444444445</v>
      </c>
      <c r="L1751" s="439">
        <f t="shared" si="459"/>
        <v>0</v>
      </c>
      <c r="M1751" s="440"/>
      <c r="N1751" s="439">
        <f>SUM(H1751*'Outside M25 '!$J$30+'Outside M25 '!$J$34+'Postcodes tariff'!L1751)</f>
        <v>348.90318194487179</v>
      </c>
      <c r="O1751" s="439">
        <f>SUM(H1751*'Outside M25 '!$K$30+'Outside M25 '!$K$34+'Postcodes tariff'!L1751)</f>
        <v>385.34166370598291</v>
      </c>
      <c r="P1751" s="439">
        <f>SUM(H1751*'Outside M25 '!$L$30+'Outside M25 '!$L$34+'Postcodes tariff'!L1751)</f>
        <v>425.76848467042737</v>
      </c>
      <c r="Q1751" s="441">
        <f>SUM(H1751*'Outside M25 '!$M$30+'Outside M25 '!$M$34+'Postcodes tariff'!L1751)</f>
        <v>462.66969389487184</v>
      </c>
      <c r="R1751" s="336"/>
      <c r="S1751" s="336"/>
    </row>
    <row r="1752" spans="1:19" s="263" customFormat="1" x14ac:dyDescent="0.25">
      <c r="A1752" s="254" t="s">
        <v>3062</v>
      </c>
      <c r="B1752" s="255"/>
      <c r="C1752" s="256" t="s">
        <v>1526</v>
      </c>
      <c r="D1752" s="257">
        <v>53.485999999999997</v>
      </c>
      <c r="E1752" s="257">
        <v>-2.2280000000000002</v>
      </c>
      <c r="F1752" s="459">
        <v>1</v>
      </c>
      <c r="G1752" s="459">
        <v>1</v>
      </c>
      <c r="H1752" s="258">
        <v>198.9</v>
      </c>
      <c r="I1752" s="438">
        <f>SUM(H1752/'Search &amp; Variables'!$E$30)</f>
        <v>4.42</v>
      </c>
      <c r="J1752" s="438">
        <f t="shared" si="457"/>
        <v>8.84</v>
      </c>
      <c r="K1752" s="438">
        <f t="shared" si="458"/>
        <v>0.98222222222222222</v>
      </c>
      <c r="L1752" s="439">
        <f t="shared" si="459"/>
        <v>0</v>
      </c>
      <c r="M1752" s="440"/>
      <c r="N1752" s="439">
        <f>SUM(H1752*'Outside M25 '!$J$30+'Outside M25 '!$J$34+'Postcodes tariff'!L1752)</f>
        <v>341.83406228461536</v>
      </c>
      <c r="O1752" s="439">
        <f>SUM(H1752*'Outside M25 '!$K$30+'Outside M25 '!$K$34+'Postcodes tariff'!L1752)</f>
        <v>377.50705885128207</v>
      </c>
      <c r="P1752" s="439">
        <f>SUM(H1752*'Outside M25 '!$L$30+'Outside M25 '!$L$34+'Postcodes tariff'!L1752)</f>
        <v>417.09686943794873</v>
      </c>
      <c r="Q1752" s="441">
        <f>SUM(H1752*'Outside M25 '!$M$30+'Outside M25 '!$M$34+'Postcodes tariff'!L1752)</f>
        <v>453.21545198461541</v>
      </c>
      <c r="R1752" s="336"/>
      <c r="S1752" s="336"/>
    </row>
    <row r="1753" spans="1:19" s="263" customFormat="1" x14ac:dyDescent="0.25">
      <c r="A1753" s="254" t="s">
        <v>3062</v>
      </c>
      <c r="B1753" s="255"/>
      <c r="C1753" s="256" t="s">
        <v>1527</v>
      </c>
      <c r="D1753" s="257">
        <v>53.505000000000003</v>
      </c>
      <c r="E1753" s="257">
        <v>-2.2599999999999998</v>
      </c>
      <c r="F1753" s="459">
        <v>1</v>
      </c>
      <c r="G1753" s="459">
        <v>1</v>
      </c>
      <c r="H1753" s="258">
        <v>206.1</v>
      </c>
      <c r="I1753" s="438">
        <f>SUM(H1753/'Search &amp; Variables'!$E$30)</f>
        <v>4.58</v>
      </c>
      <c r="J1753" s="438">
        <f t="shared" si="457"/>
        <v>9.16</v>
      </c>
      <c r="K1753" s="438">
        <f t="shared" si="458"/>
        <v>1.0177777777777779</v>
      </c>
      <c r="L1753" s="439">
        <f t="shared" si="459"/>
        <v>0</v>
      </c>
      <c r="M1753" s="440"/>
      <c r="N1753" s="439">
        <f>SUM(H1753*'Outside M25 '!$J$30+'Outside M25 '!$J$34+'Postcodes tariff'!L1753)</f>
        <v>353.14465374102559</v>
      </c>
      <c r="O1753" s="439">
        <f>SUM(H1753*'Outside M25 '!$K$30+'Outside M25 '!$K$34+'Postcodes tariff'!L1753)</f>
        <v>390.0424266188034</v>
      </c>
      <c r="P1753" s="439">
        <f>SUM(H1753*'Outside M25 '!$L$30+'Outside M25 '!$L$34+'Postcodes tariff'!L1753)</f>
        <v>430.97145380991452</v>
      </c>
      <c r="Q1753" s="441">
        <f>SUM(H1753*'Outside M25 '!$M$30+'Outside M25 '!$M$34+'Postcodes tariff'!L1753)</f>
        <v>468.34223904102566</v>
      </c>
      <c r="R1753" s="336"/>
      <c r="S1753" s="336"/>
    </row>
    <row r="1754" spans="1:19" s="263" customFormat="1" x14ac:dyDescent="0.25">
      <c r="A1754" s="254" t="s">
        <v>3062</v>
      </c>
      <c r="B1754" s="255"/>
      <c r="C1754" s="256" t="s">
        <v>1528</v>
      </c>
      <c r="D1754" s="257">
        <v>53.509</v>
      </c>
      <c r="E1754" s="257">
        <v>-2.2389999999999999</v>
      </c>
      <c r="F1754" s="459">
        <v>1</v>
      </c>
      <c r="G1754" s="459">
        <v>1</v>
      </c>
      <c r="H1754" s="258">
        <v>207.6</v>
      </c>
      <c r="I1754" s="438">
        <f>SUM(H1754/'Search &amp; Variables'!$E$30)</f>
        <v>4.6133333333333333</v>
      </c>
      <c r="J1754" s="438">
        <f t="shared" si="457"/>
        <v>9.2266666666666666</v>
      </c>
      <c r="K1754" s="438">
        <f t="shared" si="458"/>
        <v>1.0251851851851852</v>
      </c>
      <c r="L1754" s="439">
        <f t="shared" si="459"/>
        <v>0</v>
      </c>
      <c r="M1754" s="440"/>
      <c r="N1754" s="439">
        <f>SUM(H1754*'Outside M25 '!$J$30+'Outside M25 '!$J$34+'Postcodes tariff'!L1754)</f>
        <v>355.50102696111105</v>
      </c>
      <c r="O1754" s="439">
        <f>SUM(H1754*'Outside M25 '!$K$30+'Outside M25 '!$K$34+'Postcodes tariff'!L1754)</f>
        <v>392.65396157037037</v>
      </c>
      <c r="P1754" s="439">
        <f>SUM(H1754*'Outside M25 '!$L$30+'Outside M25 '!$L$34+'Postcodes tariff'!L1754)</f>
        <v>433.86199222074077</v>
      </c>
      <c r="Q1754" s="441">
        <f>SUM(H1754*'Outside M25 '!$M$30+'Outside M25 '!$M$34+'Postcodes tariff'!L1754)</f>
        <v>471.49365301111112</v>
      </c>
      <c r="R1754" s="336"/>
      <c r="S1754" s="336"/>
    </row>
    <row r="1755" spans="1:19" s="263" customFormat="1" x14ac:dyDescent="0.25">
      <c r="A1755" s="254" t="s">
        <v>3062</v>
      </c>
      <c r="B1755" s="255"/>
      <c r="C1755" s="256" t="s">
        <v>1529</v>
      </c>
      <c r="D1755" s="257">
        <v>53.521264000000002</v>
      </c>
      <c r="E1755" s="257">
        <v>-2.2141540000000002</v>
      </c>
      <c r="F1755" s="459">
        <v>1</v>
      </c>
      <c r="G1755" s="459">
        <v>1</v>
      </c>
      <c r="H1755" s="258">
        <v>211</v>
      </c>
      <c r="I1755" s="438">
        <f>SUM(H1755/'Search &amp; Variables'!$E$30)</f>
        <v>4.6888888888888891</v>
      </c>
      <c r="J1755" s="438">
        <f t="shared" si="457"/>
        <v>9.3777777777777782</v>
      </c>
      <c r="K1755" s="438">
        <f t="shared" si="458"/>
        <v>1.0419753086419754</v>
      </c>
      <c r="L1755" s="439">
        <f t="shared" si="459"/>
        <v>0</v>
      </c>
      <c r="M1755" s="440"/>
      <c r="N1755" s="439">
        <f>SUM(H1755*'Outside M25 '!$J$30+'Outside M25 '!$J$34+'Postcodes tariff'!L1755)</f>
        <v>360.84213959330481</v>
      </c>
      <c r="O1755" s="439">
        <f>SUM(H1755*'Outside M25 '!$K$30+'Outside M25 '!$K$34+'Postcodes tariff'!L1755)</f>
        <v>398.57344079392215</v>
      </c>
      <c r="P1755" s="439">
        <f>SUM(H1755*'Outside M25 '!$L$30+'Outside M25 '!$L$34+'Postcodes tariff'!L1755)</f>
        <v>440.41387928528019</v>
      </c>
      <c r="Q1755" s="441">
        <f>SUM(H1755*'Outside M25 '!$M$30+'Outside M25 '!$M$34+'Postcodes tariff'!L1755)</f>
        <v>478.63685800997155</v>
      </c>
      <c r="R1755" s="336"/>
      <c r="S1755" s="336"/>
    </row>
    <row r="1756" spans="1:19" s="263" customFormat="1" x14ac:dyDescent="0.25">
      <c r="A1756" s="254" t="s">
        <v>3062</v>
      </c>
      <c r="B1756" s="255" t="s">
        <v>3667</v>
      </c>
      <c r="C1756" s="256" t="s">
        <v>1530</v>
      </c>
      <c r="D1756" s="256">
        <v>53.376483999999998</v>
      </c>
      <c r="E1756" s="256">
        <v>-2.2760319999999998</v>
      </c>
      <c r="F1756" s="460">
        <v>1</v>
      </c>
      <c r="G1756" s="460">
        <v>1</v>
      </c>
      <c r="H1756" s="264">
        <v>190.6</v>
      </c>
      <c r="I1756" s="442">
        <f>SUM(H1756/'Search &amp; Variables'!$E$30)</f>
        <v>4.2355555555555551</v>
      </c>
      <c r="J1756" s="442">
        <f t="shared" si="457"/>
        <v>8.4711111111111101</v>
      </c>
      <c r="K1756" s="442">
        <f t="shared" si="458"/>
        <v>0.9412345679012345</v>
      </c>
      <c r="L1756" s="443">
        <f t="shared" si="459"/>
        <v>0</v>
      </c>
      <c r="M1756" s="444"/>
      <c r="N1756" s="443">
        <f>SUM(H1756*'Outside M25 '!$J$30+'Outside M25 '!$J$34+'Postcodes tariff'!L1756)</f>
        <v>328.79546380014239</v>
      </c>
      <c r="O1756" s="443">
        <f>SUM(H1756*'Outside M25 '!$K$30+'Outside M25 '!$K$34+'Postcodes tariff'!L1756)</f>
        <v>363.05656545261161</v>
      </c>
      <c r="P1756" s="443">
        <f>SUM(H1756*'Outside M25 '!$L$30+'Outside M25 '!$L$34+'Postcodes tariff'!L1756)</f>
        <v>401.1025568980437</v>
      </c>
      <c r="Q1756" s="445">
        <f>SUM(H1756*'Outside M25 '!$M$30+'Outside M25 '!$M$34+'Postcodes tariff'!L1756)</f>
        <v>435.77762801680916</v>
      </c>
      <c r="R1756" s="336"/>
      <c r="S1756" s="336"/>
    </row>
    <row r="1757" spans="1:19" s="263" customFormat="1" x14ac:dyDescent="0.25">
      <c r="A1757" s="254"/>
      <c r="B1757" s="255"/>
      <c r="C1757" s="256"/>
      <c r="D1757" s="256"/>
      <c r="E1757" s="256"/>
      <c r="F1757" s="460"/>
      <c r="G1757" s="460"/>
      <c r="H1757" s="264"/>
      <c r="I1757" s="265"/>
      <c r="J1757" s="265"/>
      <c r="K1757" s="265"/>
      <c r="L1757" s="266"/>
      <c r="M1757" s="256"/>
      <c r="N1757" s="266"/>
      <c r="O1757" s="266"/>
      <c r="P1757" s="266"/>
      <c r="Q1757" s="268"/>
      <c r="R1757" s="336"/>
      <c r="S1757" s="336"/>
    </row>
    <row r="1758" spans="1:19" s="263" customFormat="1" ht="16.5" thickBot="1" x14ac:dyDescent="0.3">
      <c r="A1758" s="269" t="s">
        <v>3071</v>
      </c>
      <c r="B1758" s="270"/>
      <c r="C1758" s="270"/>
      <c r="D1758" s="270"/>
      <c r="E1758" s="270"/>
      <c r="F1758" s="461"/>
      <c r="G1758" s="461"/>
      <c r="H1758" s="271">
        <f>AVERAGE(H1714:H1757)</f>
        <v>200.2116279069767</v>
      </c>
      <c r="I1758" s="271">
        <f>AVERAGE(I1714:I1757)</f>
        <v>4.4491472868217059</v>
      </c>
      <c r="J1758" s="271">
        <f>AVERAGE(J1714:J1757)</f>
        <v>8.8982945736434118</v>
      </c>
      <c r="K1758" s="271">
        <f>AVERAGE(K1714:K1757)</f>
        <v>0.98869939707148979</v>
      </c>
      <c r="L1758" s="272"/>
      <c r="M1758" s="270"/>
      <c r="N1758" s="274">
        <f>AVERAGE(N1714:N1757)</f>
        <v>343.8945188677597</v>
      </c>
      <c r="O1758" s="274">
        <f>AVERAGE(O1714:O1757)</f>
        <v>379.79063359962896</v>
      </c>
      <c r="P1758" s="274">
        <f>AVERAGE(P1714:P1757)</f>
        <v>419.62441000183389</v>
      </c>
      <c r="Q1758" s="275">
        <f>AVERAGE(Q1714:Q1757)</f>
        <v>455.9711069910158</v>
      </c>
      <c r="R1758" s="336"/>
      <c r="S1758" s="336"/>
    </row>
    <row r="1759" spans="1:19" s="263" customFormat="1" ht="16.5" thickBot="1" x14ac:dyDescent="0.3">
      <c r="F1759" s="462"/>
      <c r="G1759" s="462"/>
      <c r="H1759" s="276"/>
      <c r="I1759" s="277"/>
      <c r="J1759" s="277"/>
      <c r="K1759" s="277"/>
      <c r="L1759" s="262"/>
      <c r="N1759" s="225"/>
      <c r="O1759" s="225"/>
      <c r="P1759" s="225"/>
      <c r="Q1759" s="225"/>
      <c r="R1759" s="336"/>
      <c r="S1759" s="336"/>
    </row>
    <row r="1760" spans="1:19" s="243" customFormat="1" x14ac:dyDescent="0.25">
      <c r="A1760" s="246" t="s">
        <v>3064</v>
      </c>
      <c r="B1760" s="247"/>
      <c r="C1760" s="247" t="s">
        <v>1531</v>
      </c>
      <c r="D1760" s="247">
        <v>51.359085999999998</v>
      </c>
      <c r="E1760" s="247">
        <v>0.49190099999999998</v>
      </c>
      <c r="F1760" s="458">
        <v>1</v>
      </c>
      <c r="G1760" s="458">
        <v>1</v>
      </c>
      <c r="H1760" s="248">
        <v>68.2</v>
      </c>
      <c r="I1760" s="249">
        <f>SUM(H1760/'Search &amp; Variables'!$E$30)</f>
        <v>1.5155555555555555</v>
      </c>
      <c r="J1760" s="249">
        <f t="shared" ref="J1760:J1761" si="460">SUM(I1760*2)</f>
        <v>3.0311111111111111</v>
      </c>
      <c r="K1760" s="249">
        <f t="shared" ref="K1760:K1761" si="461">SUM(J1760/9)</f>
        <v>0.3367901234567901</v>
      </c>
      <c r="L1760" s="252">
        <f t="shared" ref="L1760:L1761" si="462">IF(J1760 &gt; 14,120,0)</f>
        <v>0</v>
      </c>
      <c r="M1760" s="247"/>
      <c r="N1760" s="252">
        <f>SUM(H1760*'Outside M25 '!$J$30+'Outside M25 '!$J$34+'Postcodes tariff'!L1760)</f>
        <v>136.51540904116808</v>
      </c>
      <c r="O1760" s="252">
        <f>SUM(H1760*'Outside M25 '!$K$30+'Outside M25 '!$K$34+'Postcodes tariff'!L1760)</f>
        <v>149.95531340474835</v>
      </c>
      <c r="P1760" s="252">
        <f>SUM(H1760*'Outside M25 '!$L$30+'Outside M25 '!$L$34+'Postcodes tariff'!L1760)</f>
        <v>165.23462257462492</v>
      </c>
      <c r="Q1760" s="253">
        <f>SUM(H1760*'Outside M25 '!$M$30+'Outside M25 '!$M$34+'Postcodes tariff'!L1760)</f>
        <v>178.62224805783478</v>
      </c>
      <c r="R1760" s="330"/>
      <c r="S1760" s="330"/>
    </row>
    <row r="1761" spans="1:19" s="263" customFormat="1" x14ac:dyDescent="0.25">
      <c r="A1761" s="254" t="s">
        <v>3064</v>
      </c>
      <c r="B1761" s="255"/>
      <c r="C1761" s="256" t="s">
        <v>1532</v>
      </c>
      <c r="D1761" s="257">
        <v>51.344729000000001</v>
      </c>
      <c r="E1761" s="257">
        <v>0.73422900000000002</v>
      </c>
      <c r="F1761" s="459">
        <v>1</v>
      </c>
      <c r="G1761" s="459">
        <v>1</v>
      </c>
      <c r="H1761" s="258">
        <v>75.5</v>
      </c>
      <c r="I1761" s="259">
        <f>SUM(H1761/'Search &amp; Variables'!$E$30)</f>
        <v>1.6777777777777778</v>
      </c>
      <c r="J1761" s="259">
        <f t="shared" si="460"/>
        <v>3.3555555555555556</v>
      </c>
      <c r="K1761" s="259">
        <f t="shared" si="461"/>
        <v>0.37283950617283951</v>
      </c>
      <c r="L1761" s="226">
        <f t="shared" si="462"/>
        <v>0</v>
      </c>
      <c r="M1761" s="257"/>
      <c r="N1761" s="226">
        <f>SUM(H1761*'Outside M25 '!$J$30+'Outside M25 '!$J$34+'Postcodes tariff'!L1761)</f>
        <v>147.98309204558404</v>
      </c>
      <c r="O1761" s="226">
        <f>SUM(H1761*'Outside M25 '!$K$30+'Outside M25 '!$K$34+'Postcodes tariff'!L1761)</f>
        <v>162.66478350237415</v>
      </c>
      <c r="P1761" s="226">
        <f>SUM(H1761*'Outside M25 '!$L$30+'Outside M25 '!$L$34+'Postcodes tariff'!L1761)</f>
        <v>179.30190950731247</v>
      </c>
      <c r="Q1761" s="261">
        <f>SUM(H1761*'Outside M25 '!$M$30+'Outside M25 '!$M$34+'Postcodes tariff'!L1761)</f>
        <v>193.9591293789174</v>
      </c>
      <c r="R1761" s="336"/>
      <c r="S1761" s="336"/>
    </row>
    <row r="1762" spans="1:19" s="263" customFormat="1" x14ac:dyDescent="0.25">
      <c r="A1762" s="254" t="s">
        <v>3064</v>
      </c>
      <c r="B1762" s="255"/>
      <c r="C1762" s="256" t="s">
        <v>1533</v>
      </c>
      <c r="D1762" s="257">
        <v>51.412999999999997</v>
      </c>
      <c r="E1762" s="257">
        <v>0.749</v>
      </c>
      <c r="F1762" s="459">
        <v>1</v>
      </c>
      <c r="G1762" s="459">
        <v>1</v>
      </c>
      <c r="H1762" s="258">
        <v>80.099999999999994</v>
      </c>
      <c r="I1762" s="259">
        <f>SUM(H1762/'Search &amp; Variables'!$E$30)</f>
        <v>1.7799999999999998</v>
      </c>
      <c r="J1762" s="259">
        <f t="shared" ref="J1762:J1779" si="463">SUM(I1762*2)</f>
        <v>3.5599999999999996</v>
      </c>
      <c r="K1762" s="259">
        <f t="shared" ref="K1762:K1779" si="464">SUM(J1762/9)</f>
        <v>0.39555555555555549</v>
      </c>
      <c r="L1762" s="226">
        <f t="shared" ref="L1762:L1779" si="465">IF(J1762 &gt; 14,120,0)</f>
        <v>0</v>
      </c>
      <c r="M1762" s="257"/>
      <c r="N1762" s="226">
        <f>SUM(H1762*'Outside M25 '!$J$30+'Outside M25 '!$J$34+'Postcodes tariff'!L1762)</f>
        <v>155.20930325384614</v>
      </c>
      <c r="O1762" s="226">
        <f>SUM(H1762*'Outside M25 '!$K$30+'Outside M25 '!$K$34+'Postcodes tariff'!L1762)</f>
        <v>170.67349068717945</v>
      </c>
      <c r="P1762" s="226">
        <f>SUM(H1762*'Outside M25 '!$L$30+'Outside M25 '!$L$34+'Postcodes tariff'!L1762)</f>
        <v>188.16622730051284</v>
      </c>
      <c r="Q1762" s="261">
        <f>SUM(H1762*'Outside M25 '!$M$30+'Outside M25 '!$M$34+'Postcodes tariff'!L1762)</f>
        <v>203.62346555384619</v>
      </c>
      <c r="R1762" s="336"/>
      <c r="S1762" s="336"/>
    </row>
    <row r="1763" spans="1:19" s="263" customFormat="1" x14ac:dyDescent="0.25">
      <c r="A1763" s="254" t="s">
        <v>3064</v>
      </c>
      <c r="B1763" s="255"/>
      <c r="C1763" s="256" t="s">
        <v>1534</v>
      </c>
      <c r="D1763" s="257">
        <v>51.404435999999997</v>
      </c>
      <c r="E1763" s="257">
        <v>0.84861799999999998</v>
      </c>
      <c r="F1763" s="459">
        <v>1</v>
      </c>
      <c r="G1763" s="459">
        <v>1</v>
      </c>
      <c r="H1763" s="258">
        <v>82.1</v>
      </c>
      <c r="I1763" s="259">
        <f>SUM(H1763/'Search &amp; Variables'!$E$30)</f>
        <v>1.8244444444444443</v>
      </c>
      <c r="J1763" s="259">
        <f t="shared" si="463"/>
        <v>3.6488888888888886</v>
      </c>
      <c r="K1763" s="259">
        <f t="shared" si="464"/>
        <v>0.40543209876543207</v>
      </c>
      <c r="L1763" s="226">
        <f t="shared" si="465"/>
        <v>0</v>
      </c>
      <c r="M1763" s="257"/>
      <c r="N1763" s="226">
        <f>SUM(H1763*'Outside M25 '!$J$30+'Outside M25 '!$J$34+'Postcodes tariff'!L1763)</f>
        <v>158.35113421396011</v>
      </c>
      <c r="O1763" s="226">
        <f>SUM(H1763*'Outside M25 '!$K$30+'Outside M25 '!$K$34+'Postcodes tariff'!L1763)</f>
        <v>174.15553728926872</v>
      </c>
      <c r="P1763" s="226">
        <f>SUM(H1763*'Outside M25 '!$L$30+'Outside M25 '!$L$34+'Postcodes tariff'!L1763)</f>
        <v>192.02027851494779</v>
      </c>
      <c r="Q1763" s="261">
        <f>SUM(H1763*'Outside M25 '!$M$30+'Outside M25 '!$M$34+'Postcodes tariff'!L1763)</f>
        <v>207.82535084729346</v>
      </c>
      <c r="R1763" s="336"/>
      <c r="S1763" s="336"/>
    </row>
    <row r="1764" spans="1:19" s="263" customFormat="1" x14ac:dyDescent="0.25">
      <c r="A1764" s="254" t="s">
        <v>3064</v>
      </c>
      <c r="B1764" s="255"/>
      <c r="C1764" s="256" t="s">
        <v>1535</v>
      </c>
      <c r="D1764" s="257">
        <v>51.282342999999997</v>
      </c>
      <c r="E1764" s="257">
        <v>0.88859900000000003</v>
      </c>
      <c r="F1764" s="459">
        <v>1</v>
      </c>
      <c r="G1764" s="459">
        <v>1</v>
      </c>
      <c r="H1764" s="258">
        <v>82.4</v>
      </c>
      <c r="I1764" s="259">
        <f>SUM(H1764/'Search &amp; Variables'!$E$30)</f>
        <v>1.8311111111111111</v>
      </c>
      <c r="J1764" s="259">
        <f t="shared" si="463"/>
        <v>3.6622222222222223</v>
      </c>
      <c r="K1764" s="259">
        <f t="shared" si="464"/>
        <v>0.4069135802469136</v>
      </c>
      <c r="L1764" s="226">
        <f t="shared" si="465"/>
        <v>0</v>
      </c>
      <c r="M1764" s="257"/>
      <c r="N1764" s="226">
        <f>SUM(H1764*'Outside M25 '!$J$30+'Outside M25 '!$J$34+'Postcodes tariff'!L1764)</f>
        <v>158.82240885797722</v>
      </c>
      <c r="O1764" s="226">
        <f>SUM(H1764*'Outside M25 '!$K$30+'Outside M25 '!$K$34+'Postcodes tariff'!L1764)</f>
        <v>174.67784427958213</v>
      </c>
      <c r="P1764" s="226">
        <f>SUM(H1764*'Outside M25 '!$L$30+'Outside M25 '!$L$34+'Postcodes tariff'!L1764)</f>
        <v>192.59838619711306</v>
      </c>
      <c r="Q1764" s="261">
        <f>SUM(H1764*'Outside M25 '!$M$30+'Outside M25 '!$M$34+'Postcodes tariff'!L1764)</f>
        <v>208.45563364131056</v>
      </c>
      <c r="R1764" s="336"/>
      <c r="S1764" s="336"/>
    </row>
    <row r="1765" spans="1:19" s="263" customFormat="1" x14ac:dyDescent="0.25">
      <c r="A1765" s="254" t="s">
        <v>3064</v>
      </c>
      <c r="B1765" s="255"/>
      <c r="C1765" s="256" t="s">
        <v>1536</v>
      </c>
      <c r="D1765" s="257">
        <v>51.298305999999997</v>
      </c>
      <c r="E1765" s="257">
        <v>0.56106199999999995</v>
      </c>
      <c r="F1765" s="459">
        <v>1</v>
      </c>
      <c r="G1765" s="459">
        <v>1</v>
      </c>
      <c r="H1765" s="258">
        <v>65.900000000000006</v>
      </c>
      <c r="I1765" s="259">
        <f>SUM(H1765/'Search &amp; Variables'!$E$30)</f>
        <v>1.4644444444444447</v>
      </c>
      <c r="J1765" s="259">
        <f t="shared" si="463"/>
        <v>2.9288888888888893</v>
      </c>
      <c r="K1765" s="259">
        <f t="shared" si="464"/>
        <v>0.32543209876543217</v>
      </c>
      <c r="L1765" s="226">
        <f t="shared" si="465"/>
        <v>0</v>
      </c>
      <c r="M1765" s="257"/>
      <c r="N1765" s="226">
        <f>SUM(H1765*'Outside M25 '!$J$30+'Outside M25 '!$J$34+'Postcodes tariff'!L1765)</f>
        <v>132.90230343703703</v>
      </c>
      <c r="O1765" s="226">
        <f>SUM(H1765*'Outside M25 '!$K$30+'Outside M25 '!$K$34+'Postcodes tariff'!L1765)</f>
        <v>145.95095981234567</v>
      </c>
      <c r="P1765" s="226">
        <f>SUM(H1765*'Outside M25 '!$L$30+'Outside M25 '!$L$34+'Postcodes tariff'!L1765)</f>
        <v>160.80246367802471</v>
      </c>
      <c r="Q1765" s="261">
        <f>SUM(H1765*'Outside M25 '!$M$30+'Outside M25 '!$M$34+'Postcodes tariff'!L1765)</f>
        <v>173.79007997037041</v>
      </c>
      <c r="R1765" s="336"/>
      <c r="S1765" s="336"/>
    </row>
    <row r="1766" spans="1:19" s="263" customFormat="1" x14ac:dyDescent="0.25">
      <c r="A1766" s="254" t="s">
        <v>3064</v>
      </c>
      <c r="B1766" s="255"/>
      <c r="C1766" s="256" t="s">
        <v>1537</v>
      </c>
      <c r="D1766" s="257">
        <v>51.253999999999998</v>
      </c>
      <c r="E1766" s="257">
        <v>0.53400000000000003</v>
      </c>
      <c r="F1766" s="459">
        <v>1</v>
      </c>
      <c r="G1766" s="459">
        <v>1</v>
      </c>
      <c r="H1766" s="258">
        <v>67</v>
      </c>
      <c r="I1766" s="259">
        <f>SUM(H1766/'Search &amp; Variables'!$E$30)</f>
        <v>1.4888888888888889</v>
      </c>
      <c r="J1766" s="259">
        <f t="shared" si="463"/>
        <v>2.9777777777777779</v>
      </c>
      <c r="K1766" s="259">
        <f t="shared" si="464"/>
        <v>0.33086419753086421</v>
      </c>
      <c r="L1766" s="226">
        <f t="shared" si="465"/>
        <v>0</v>
      </c>
      <c r="M1766" s="257"/>
      <c r="N1766" s="226">
        <f>SUM(H1766*'Outside M25 '!$J$30+'Outside M25 '!$J$34+'Postcodes tariff'!L1766)</f>
        <v>134.63031046509971</v>
      </c>
      <c r="O1766" s="226">
        <f>SUM(H1766*'Outside M25 '!$K$30+'Outside M25 '!$K$34+'Postcodes tariff'!L1766)</f>
        <v>147.86608544349477</v>
      </c>
      <c r="P1766" s="226">
        <f>SUM(H1766*'Outside M25 '!$L$30+'Outside M25 '!$L$34+'Postcodes tariff'!L1766)</f>
        <v>162.92219184596394</v>
      </c>
      <c r="Q1766" s="261">
        <f>SUM(H1766*'Outside M25 '!$M$30+'Outside M25 '!$M$34+'Postcodes tariff'!L1766)</f>
        <v>176.10111688176642</v>
      </c>
      <c r="R1766" s="336"/>
      <c r="S1766" s="336"/>
    </row>
    <row r="1767" spans="1:19" s="263" customFormat="1" x14ac:dyDescent="0.25">
      <c r="A1767" s="254" t="s">
        <v>3064</v>
      </c>
      <c r="B1767" s="255"/>
      <c r="C1767" s="256" t="s">
        <v>1538</v>
      </c>
      <c r="D1767" s="257">
        <v>51.273913</v>
      </c>
      <c r="E1767" s="257">
        <v>0.48723699999999998</v>
      </c>
      <c r="F1767" s="459">
        <v>1</v>
      </c>
      <c r="G1767" s="459">
        <v>1</v>
      </c>
      <c r="H1767" s="258">
        <v>64</v>
      </c>
      <c r="I1767" s="259">
        <f>SUM(H1767/'Search &amp; Variables'!$E$30)</f>
        <v>1.4222222222222223</v>
      </c>
      <c r="J1767" s="259">
        <f t="shared" si="463"/>
        <v>2.8444444444444446</v>
      </c>
      <c r="K1767" s="259">
        <f t="shared" si="464"/>
        <v>0.31604938271604938</v>
      </c>
      <c r="L1767" s="226">
        <f t="shared" si="465"/>
        <v>0</v>
      </c>
      <c r="M1767" s="257"/>
      <c r="N1767" s="226">
        <f>SUM(H1767*'Outside M25 '!$J$30+'Outside M25 '!$J$34+'Postcodes tariff'!L1767)</f>
        <v>129.91756402492877</v>
      </c>
      <c r="O1767" s="226">
        <f>SUM(H1767*'Outside M25 '!$K$30+'Outside M25 '!$K$34+'Postcodes tariff'!L1767)</f>
        <v>142.64301554036086</v>
      </c>
      <c r="P1767" s="226">
        <f>SUM(H1767*'Outside M25 '!$L$30+'Outside M25 '!$L$34+'Postcodes tariff'!L1767)</f>
        <v>157.14111502431152</v>
      </c>
      <c r="Q1767" s="261">
        <f>SUM(H1767*'Outside M25 '!$M$30+'Outside M25 '!$M$34+'Postcodes tariff'!L1767)</f>
        <v>169.79828894159544</v>
      </c>
      <c r="R1767" s="336"/>
      <c r="S1767" s="336"/>
    </row>
    <row r="1768" spans="1:19" s="263" customFormat="1" x14ac:dyDescent="0.25">
      <c r="A1768" s="254" t="s">
        <v>3064</v>
      </c>
      <c r="B1768" s="255"/>
      <c r="C1768" s="256" t="s">
        <v>1539</v>
      </c>
      <c r="D1768" s="257">
        <v>51.234999999999999</v>
      </c>
      <c r="E1768" s="257">
        <v>0.61</v>
      </c>
      <c r="F1768" s="459">
        <v>1</v>
      </c>
      <c r="G1768" s="459">
        <v>1</v>
      </c>
      <c r="H1768" s="258">
        <v>72.3</v>
      </c>
      <c r="I1768" s="259">
        <f>SUM(H1768/'Search &amp; Variables'!$E$30)</f>
        <v>1.6066666666666667</v>
      </c>
      <c r="J1768" s="259">
        <f t="shared" si="463"/>
        <v>3.2133333333333334</v>
      </c>
      <c r="K1768" s="259">
        <f t="shared" si="464"/>
        <v>0.35703703703703704</v>
      </c>
      <c r="L1768" s="226">
        <f t="shared" si="465"/>
        <v>0</v>
      </c>
      <c r="M1768" s="257"/>
      <c r="N1768" s="226">
        <f>SUM(H1768*'Outside M25 '!$J$30+'Outside M25 '!$J$34+'Postcodes tariff'!L1768)</f>
        <v>142.95616250940171</v>
      </c>
      <c r="O1768" s="226">
        <f>SUM(H1768*'Outside M25 '!$K$30+'Outside M25 '!$K$34+'Postcodes tariff'!L1768)</f>
        <v>157.09350893903132</v>
      </c>
      <c r="P1768" s="226">
        <f>SUM(H1768*'Outside M25 '!$L$30+'Outside M25 '!$L$34+'Postcodes tariff'!L1768)</f>
        <v>173.13542756421654</v>
      </c>
      <c r="Q1768" s="261">
        <f>SUM(H1768*'Outside M25 '!$M$30+'Outside M25 '!$M$34+'Postcodes tariff'!L1768)</f>
        <v>187.2361129094017</v>
      </c>
      <c r="R1768" s="336"/>
      <c r="S1768" s="336"/>
    </row>
    <row r="1769" spans="1:19" s="263" customFormat="1" x14ac:dyDescent="0.25">
      <c r="A1769" s="254" t="s">
        <v>3064</v>
      </c>
      <c r="B1769" s="255" t="s">
        <v>3553</v>
      </c>
      <c r="C1769" s="256" t="s">
        <v>1540</v>
      </c>
      <c r="D1769" s="257">
        <v>51.237997999999997</v>
      </c>
      <c r="E1769" s="257">
        <v>0.42923499999999998</v>
      </c>
      <c r="F1769" s="459">
        <v>1</v>
      </c>
      <c r="G1769" s="459">
        <v>1</v>
      </c>
      <c r="H1769" s="258">
        <v>61.8</v>
      </c>
      <c r="I1769" s="259">
        <f>SUM(H1769/'Search &amp; Variables'!$E$30)</f>
        <v>1.3733333333333333</v>
      </c>
      <c r="J1769" s="259">
        <f t="shared" si="463"/>
        <v>2.7466666666666666</v>
      </c>
      <c r="K1769" s="259">
        <f t="shared" si="464"/>
        <v>0.30518518518518517</v>
      </c>
      <c r="L1769" s="226">
        <f t="shared" si="465"/>
        <v>0</v>
      </c>
      <c r="M1769" s="257"/>
      <c r="N1769" s="226">
        <f>SUM(H1769*'Outside M25 '!$J$30+'Outside M25 '!$J$34+'Postcodes tariff'!L1769)</f>
        <v>126.46154996880342</v>
      </c>
      <c r="O1769" s="226">
        <f>SUM(H1769*'Outside M25 '!$K$30+'Outside M25 '!$K$34+'Postcodes tariff'!L1769)</f>
        <v>138.81276427806267</v>
      </c>
      <c r="P1769" s="226">
        <f>SUM(H1769*'Outside M25 '!$L$30+'Outside M25 '!$L$34+'Postcodes tariff'!L1769)</f>
        <v>152.90165868843306</v>
      </c>
      <c r="Q1769" s="261">
        <f>SUM(H1769*'Outside M25 '!$M$30+'Outside M25 '!$M$34+'Postcodes tariff'!L1769)</f>
        <v>165.17621511880344</v>
      </c>
      <c r="R1769" s="336"/>
      <c r="S1769" s="336"/>
    </row>
    <row r="1770" spans="1:19" s="263" customFormat="1" x14ac:dyDescent="0.25">
      <c r="A1770" s="254" t="s">
        <v>3064</v>
      </c>
      <c r="B1770" s="255" t="s">
        <v>3570</v>
      </c>
      <c r="C1770" s="256" t="s">
        <v>1541</v>
      </c>
      <c r="D1770" s="257">
        <v>51.296514000000002</v>
      </c>
      <c r="E1770" s="257">
        <v>0.39884599999999998</v>
      </c>
      <c r="F1770" s="459">
        <v>1</v>
      </c>
      <c r="G1770" s="459">
        <v>1</v>
      </c>
      <c r="H1770" s="258">
        <v>58.2</v>
      </c>
      <c r="I1770" s="259">
        <f>SUM(H1770/'Search &amp; Variables'!$E$30)</f>
        <v>1.2933333333333334</v>
      </c>
      <c r="J1770" s="259">
        <f t="shared" si="463"/>
        <v>2.5866666666666669</v>
      </c>
      <c r="K1770" s="259">
        <f t="shared" si="464"/>
        <v>0.28740740740740744</v>
      </c>
      <c r="L1770" s="226">
        <f t="shared" si="465"/>
        <v>0</v>
      </c>
      <c r="M1770" s="257"/>
      <c r="N1770" s="226">
        <f>SUM(H1770*'Outside M25 '!$J$30+'Outside M25 '!$J$34+'Postcodes tariff'!L1770)</f>
        <v>120.80625424059831</v>
      </c>
      <c r="O1770" s="226">
        <f>SUM(H1770*'Outside M25 '!$K$30+'Outside M25 '!$K$34+'Postcodes tariff'!L1770)</f>
        <v>132.545080394302</v>
      </c>
      <c r="P1770" s="226">
        <f>SUM(H1770*'Outside M25 '!$L$30+'Outside M25 '!$L$34+'Postcodes tariff'!L1770)</f>
        <v>145.96436650245016</v>
      </c>
      <c r="Q1770" s="261">
        <f>SUM(H1770*'Outside M25 '!$M$30+'Outside M25 '!$M$34+'Postcodes tariff'!L1770)</f>
        <v>157.61282159059832</v>
      </c>
      <c r="R1770" s="336"/>
      <c r="S1770" s="336"/>
    </row>
    <row r="1771" spans="1:19" s="263" customFormat="1" x14ac:dyDescent="0.25">
      <c r="A1771" s="254" t="s">
        <v>3064</v>
      </c>
      <c r="B1771" s="255"/>
      <c r="C1771" s="256" t="s">
        <v>1542</v>
      </c>
      <c r="D1771" s="257">
        <v>51.380164999999998</v>
      </c>
      <c r="E1771" s="257">
        <v>0.477404</v>
      </c>
      <c r="F1771" s="459">
        <v>1</v>
      </c>
      <c r="G1771" s="459">
        <v>1</v>
      </c>
      <c r="H1771" s="258">
        <v>64.7</v>
      </c>
      <c r="I1771" s="259">
        <f>SUM(H1771/'Search &amp; Variables'!$E$30)</f>
        <v>1.4377777777777778</v>
      </c>
      <c r="J1771" s="259">
        <f t="shared" si="463"/>
        <v>2.8755555555555556</v>
      </c>
      <c r="K1771" s="259">
        <f t="shared" si="464"/>
        <v>0.31950617283950616</v>
      </c>
      <c r="L1771" s="226">
        <f t="shared" si="465"/>
        <v>0</v>
      </c>
      <c r="M1771" s="257"/>
      <c r="N1771" s="226">
        <f>SUM(H1771*'Outside M25 '!$J$30+'Outside M25 '!$J$34+'Postcodes tariff'!L1771)</f>
        <v>131.01720486096866</v>
      </c>
      <c r="O1771" s="226">
        <f>SUM(H1771*'Outside M25 '!$K$30+'Outside M25 '!$K$34+'Postcodes tariff'!L1771)</f>
        <v>143.86173185109212</v>
      </c>
      <c r="P1771" s="226">
        <f>SUM(H1771*'Outside M25 '!$L$30+'Outside M25 '!$L$34+'Postcodes tariff'!L1771)</f>
        <v>158.49003294936375</v>
      </c>
      <c r="Q1771" s="261">
        <f>SUM(H1771*'Outside M25 '!$M$30+'Outside M25 '!$M$34+'Postcodes tariff'!L1771)</f>
        <v>171.26894879430199</v>
      </c>
      <c r="R1771" s="336"/>
      <c r="S1771" s="336"/>
    </row>
    <row r="1772" spans="1:19" s="263" customFormat="1" x14ac:dyDescent="0.25">
      <c r="A1772" s="254" t="s">
        <v>3064</v>
      </c>
      <c r="B1772" s="255" t="s">
        <v>3615</v>
      </c>
      <c r="C1772" s="256" t="s">
        <v>1543</v>
      </c>
      <c r="D1772" s="257">
        <v>51.306668000000002</v>
      </c>
      <c r="E1772" s="257">
        <v>0.47106399999999998</v>
      </c>
      <c r="F1772" s="459">
        <v>1</v>
      </c>
      <c r="G1772" s="459">
        <v>1</v>
      </c>
      <c r="H1772" s="258">
        <v>65.5</v>
      </c>
      <c r="I1772" s="259">
        <f>SUM(H1772/'Search &amp; Variables'!$E$30)</f>
        <v>1.4555555555555555</v>
      </c>
      <c r="J1772" s="259">
        <f t="shared" si="463"/>
        <v>2.911111111111111</v>
      </c>
      <c r="K1772" s="259">
        <f t="shared" si="464"/>
        <v>0.32345679012345679</v>
      </c>
      <c r="L1772" s="226">
        <f t="shared" si="465"/>
        <v>0</v>
      </c>
      <c r="M1772" s="257"/>
      <c r="N1772" s="226">
        <f>SUM(H1772*'Outside M25 '!$J$30+'Outside M25 '!$J$34+'Postcodes tariff'!L1772)</f>
        <v>132.27393724501425</v>
      </c>
      <c r="O1772" s="226">
        <f>SUM(H1772*'Outside M25 '!$K$30+'Outside M25 '!$K$34+'Postcodes tariff'!L1772)</f>
        <v>145.25455049192783</v>
      </c>
      <c r="P1772" s="226">
        <f>SUM(H1772*'Outside M25 '!$L$30+'Outside M25 '!$L$34+'Postcodes tariff'!L1772)</f>
        <v>160.03165343513771</v>
      </c>
      <c r="Q1772" s="261">
        <f>SUM(H1772*'Outside M25 '!$M$30+'Outside M25 '!$M$34+'Postcodes tariff'!L1772)</f>
        <v>172.9497029116809</v>
      </c>
      <c r="R1772" s="336"/>
      <c r="S1772" s="336"/>
    </row>
    <row r="1773" spans="1:19" s="263" customFormat="1" x14ac:dyDescent="0.25">
      <c r="A1773" s="254" t="s">
        <v>3064</v>
      </c>
      <c r="B1773" s="255"/>
      <c r="C1773" s="256" t="s">
        <v>1544</v>
      </c>
      <c r="D1773" s="257">
        <v>51.438757000000003</v>
      </c>
      <c r="E1773" s="257">
        <v>0.58887199999999995</v>
      </c>
      <c r="F1773" s="459">
        <v>1</v>
      </c>
      <c r="G1773" s="459">
        <v>1</v>
      </c>
      <c r="H1773" s="258">
        <v>73.7</v>
      </c>
      <c r="I1773" s="259">
        <f>SUM(H1773/'Search &amp; Variables'!$E$30)</f>
        <v>1.6377777777777778</v>
      </c>
      <c r="J1773" s="259">
        <f t="shared" si="463"/>
        <v>3.2755555555555556</v>
      </c>
      <c r="K1773" s="259">
        <f t="shared" si="464"/>
        <v>0.36395061728395062</v>
      </c>
      <c r="L1773" s="226">
        <f t="shared" si="465"/>
        <v>0</v>
      </c>
      <c r="M1773" s="257"/>
      <c r="N1773" s="226">
        <f>SUM(H1773*'Outside M25 '!$J$30+'Outside M25 '!$J$34+'Postcodes tariff'!L1773)</f>
        <v>145.15544418148147</v>
      </c>
      <c r="O1773" s="226">
        <f>SUM(H1773*'Outside M25 '!$K$30+'Outside M25 '!$K$34+'Postcodes tariff'!L1773)</f>
        <v>159.53094156049383</v>
      </c>
      <c r="P1773" s="226">
        <f>SUM(H1773*'Outside M25 '!$L$30+'Outside M25 '!$L$34+'Postcodes tariff'!L1773)</f>
        <v>175.83326341432101</v>
      </c>
      <c r="Q1773" s="261">
        <f>SUM(H1773*'Outside M25 '!$M$30+'Outside M25 '!$M$34+'Postcodes tariff'!L1773)</f>
        <v>190.17743261481485</v>
      </c>
      <c r="R1773" s="336"/>
      <c r="S1773" s="336"/>
    </row>
    <row r="1774" spans="1:19" s="263" customFormat="1" x14ac:dyDescent="0.25">
      <c r="A1774" s="254" t="s">
        <v>3064</v>
      </c>
      <c r="B1774" s="255" t="s">
        <v>3627</v>
      </c>
      <c r="C1774" s="256" t="s">
        <v>1545</v>
      </c>
      <c r="D1774" s="257">
        <v>51.383862999999998</v>
      </c>
      <c r="E1774" s="257">
        <v>0.53189600000000004</v>
      </c>
      <c r="F1774" s="459">
        <v>1</v>
      </c>
      <c r="G1774" s="459">
        <v>1</v>
      </c>
      <c r="H1774" s="258">
        <v>69.7</v>
      </c>
      <c r="I1774" s="259">
        <f>SUM(H1774/'Search &amp; Variables'!$E$30)</f>
        <v>1.548888888888889</v>
      </c>
      <c r="J1774" s="259">
        <f t="shared" si="463"/>
        <v>3.097777777777778</v>
      </c>
      <c r="K1774" s="259">
        <f t="shared" si="464"/>
        <v>0.34419753086419758</v>
      </c>
      <c r="L1774" s="226">
        <f t="shared" si="465"/>
        <v>0</v>
      </c>
      <c r="M1774" s="257"/>
      <c r="N1774" s="226">
        <f>SUM(H1774*'Outside M25 '!$J$30+'Outside M25 '!$J$34+'Postcodes tariff'!L1774)</f>
        <v>138.87178226125357</v>
      </c>
      <c r="O1774" s="226">
        <f>SUM(H1774*'Outside M25 '!$K$30+'Outside M25 '!$K$34+'Postcodes tariff'!L1774)</f>
        <v>152.56684835631529</v>
      </c>
      <c r="P1774" s="226">
        <f>SUM(H1774*'Outside M25 '!$L$30+'Outside M25 '!$L$34+'Postcodes tariff'!L1774)</f>
        <v>168.12516098545112</v>
      </c>
      <c r="Q1774" s="261">
        <f>SUM(H1774*'Outside M25 '!$M$30+'Outside M25 '!$M$34+'Postcodes tariff'!L1774)</f>
        <v>181.77366202792024</v>
      </c>
      <c r="R1774" s="336"/>
      <c r="S1774" s="336"/>
    </row>
    <row r="1775" spans="1:19" s="263" customFormat="1" x14ac:dyDescent="0.25">
      <c r="A1775" s="254" t="s">
        <v>3064</v>
      </c>
      <c r="B1775" s="255"/>
      <c r="C1775" s="256" t="s">
        <v>1546</v>
      </c>
      <c r="D1775" s="257">
        <v>51.351094000000003</v>
      </c>
      <c r="E1775" s="257">
        <v>0.52268599999999998</v>
      </c>
      <c r="F1775" s="459">
        <v>1</v>
      </c>
      <c r="G1775" s="459">
        <v>1</v>
      </c>
      <c r="H1775" s="258">
        <v>67.400000000000006</v>
      </c>
      <c r="I1775" s="259">
        <f>SUM(H1775/'Search &amp; Variables'!$E$30)</f>
        <v>1.4977777777777779</v>
      </c>
      <c r="J1775" s="259">
        <f t="shared" si="463"/>
        <v>2.9955555555555557</v>
      </c>
      <c r="K1775" s="259">
        <f t="shared" si="464"/>
        <v>0.33283950617283953</v>
      </c>
      <c r="L1775" s="226">
        <f t="shared" si="465"/>
        <v>0</v>
      </c>
      <c r="M1775" s="257"/>
      <c r="N1775" s="226">
        <f>SUM(H1775*'Outside M25 '!$J$30+'Outside M25 '!$J$34+'Postcodes tariff'!L1775)</f>
        <v>135.25867665712252</v>
      </c>
      <c r="O1775" s="226">
        <f>SUM(H1775*'Outside M25 '!$K$30+'Outside M25 '!$K$34+'Postcodes tariff'!L1775)</f>
        <v>148.56249476391264</v>
      </c>
      <c r="P1775" s="226">
        <f>SUM(H1775*'Outside M25 '!$L$30+'Outside M25 '!$L$34+'Postcodes tariff'!L1775)</f>
        <v>163.69300208885093</v>
      </c>
      <c r="Q1775" s="261">
        <f>SUM(H1775*'Outside M25 '!$M$30+'Outside M25 '!$M$34+'Postcodes tariff'!L1775)</f>
        <v>176.94149394045587</v>
      </c>
      <c r="R1775" s="336"/>
      <c r="S1775" s="336"/>
    </row>
    <row r="1776" spans="1:19" s="263" customFormat="1" x14ac:dyDescent="0.25">
      <c r="A1776" s="254" t="s">
        <v>3064</v>
      </c>
      <c r="B1776" s="255"/>
      <c r="C1776" s="256" t="s">
        <v>1547</v>
      </c>
      <c r="D1776" s="257">
        <v>51.326999999999998</v>
      </c>
      <c r="E1776" s="257">
        <v>0.441</v>
      </c>
      <c r="F1776" s="459">
        <v>1</v>
      </c>
      <c r="G1776" s="459">
        <v>1</v>
      </c>
      <c r="H1776" s="258">
        <v>60.7</v>
      </c>
      <c r="I1776" s="259">
        <f>SUM(H1776/'Search &amp; Variables'!$E$30)</f>
        <v>1.348888888888889</v>
      </c>
      <c r="J1776" s="259">
        <f t="shared" si="463"/>
        <v>2.6977777777777781</v>
      </c>
      <c r="K1776" s="259">
        <f t="shared" si="464"/>
        <v>0.29975308641975312</v>
      </c>
      <c r="L1776" s="226">
        <f t="shared" si="465"/>
        <v>0</v>
      </c>
      <c r="M1776" s="257"/>
      <c r="N1776" s="226">
        <f>SUM(H1776*'Outside M25 '!$J$30+'Outside M25 '!$J$34+'Postcodes tariff'!L1776)</f>
        <v>124.73354294074075</v>
      </c>
      <c r="O1776" s="226">
        <f>SUM(H1776*'Outside M25 '!$K$30+'Outside M25 '!$K$34+'Postcodes tariff'!L1776)</f>
        <v>136.89763864691358</v>
      </c>
      <c r="P1776" s="226">
        <f>SUM(H1776*'Outside M25 '!$L$30+'Outside M25 '!$L$34+'Postcodes tariff'!L1776)</f>
        <v>150.78193052049386</v>
      </c>
      <c r="Q1776" s="261">
        <f>SUM(H1776*'Outside M25 '!$M$30+'Outside M25 '!$M$34+'Postcodes tariff'!L1776)</f>
        <v>162.86517820740744</v>
      </c>
      <c r="R1776" s="336"/>
      <c r="S1776" s="336"/>
    </row>
    <row r="1777" spans="1:19" s="263" customFormat="1" x14ac:dyDescent="0.25">
      <c r="A1777" s="254" t="s">
        <v>3064</v>
      </c>
      <c r="B1777" s="255"/>
      <c r="C1777" s="256" t="s">
        <v>1548</v>
      </c>
      <c r="D1777" s="257">
        <v>51.361432000000001</v>
      </c>
      <c r="E1777" s="257">
        <v>0.56233500000000003</v>
      </c>
      <c r="F1777" s="459">
        <v>1</v>
      </c>
      <c r="G1777" s="459">
        <v>1</v>
      </c>
      <c r="H1777" s="258">
        <v>71.599999999999994</v>
      </c>
      <c r="I1777" s="259">
        <f>SUM(H1777/'Search &amp; Variables'!$E$30)</f>
        <v>1.5911111111111109</v>
      </c>
      <c r="J1777" s="259">
        <f t="shared" si="463"/>
        <v>3.1822222222222218</v>
      </c>
      <c r="K1777" s="259">
        <f t="shared" si="464"/>
        <v>0.3535802469135802</v>
      </c>
      <c r="L1777" s="226">
        <f t="shared" si="465"/>
        <v>0</v>
      </c>
      <c r="M1777" s="257"/>
      <c r="N1777" s="226">
        <f>SUM(H1777*'Outside M25 '!$J$30+'Outside M25 '!$J$34+'Postcodes tariff'!L1777)</f>
        <v>141.85652167336181</v>
      </c>
      <c r="O1777" s="226">
        <f>SUM(H1777*'Outside M25 '!$K$30+'Outside M25 '!$K$34+'Postcodes tariff'!L1777)</f>
        <v>155.87479262830007</v>
      </c>
      <c r="P1777" s="226">
        <f>SUM(H1777*'Outside M25 '!$L$30+'Outside M25 '!$L$34+'Postcodes tariff'!L1777)</f>
        <v>171.78650963916431</v>
      </c>
      <c r="Q1777" s="261">
        <f>SUM(H1777*'Outside M25 '!$M$30+'Outside M25 '!$M$34+'Postcodes tariff'!L1777)</f>
        <v>185.76545305669515</v>
      </c>
      <c r="R1777" s="336"/>
      <c r="S1777" s="336"/>
    </row>
    <row r="1778" spans="1:19" s="263" customFormat="1" x14ac:dyDescent="0.25">
      <c r="A1778" s="254" t="s">
        <v>3064</v>
      </c>
      <c r="B1778" s="255"/>
      <c r="C1778" s="256" t="s">
        <v>1549</v>
      </c>
      <c r="D1778" s="257">
        <v>51.361196</v>
      </c>
      <c r="E1778" s="257">
        <v>0.60181700000000005</v>
      </c>
      <c r="F1778" s="459">
        <v>1</v>
      </c>
      <c r="G1778" s="459">
        <v>1</v>
      </c>
      <c r="H1778" s="258">
        <v>72.7</v>
      </c>
      <c r="I1778" s="259">
        <f>SUM(H1778/'Search &amp; Variables'!$E$30)</f>
        <v>1.6155555555555556</v>
      </c>
      <c r="J1778" s="259">
        <f t="shared" si="463"/>
        <v>3.2311111111111113</v>
      </c>
      <c r="K1778" s="259">
        <f t="shared" si="464"/>
        <v>0.35901234567901236</v>
      </c>
      <c r="L1778" s="226">
        <f t="shared" si="465"/>
        <v>0</v>
      </c>
      <c r="M1778" s="257"/>
      <c r="N1778" s="226">
        <f>SUM(H1778*'Outside M25 '!$J$30+'Outside M25 '!$J$34+'Postcodes tariff'!L1778)</f>
        <v>143.58452870142449</v>
      </c>
      <c r="O1778" s="226">
        <f>SUM(H1778*'Outside M25 '!$K$30+'Outside M25 '!$K$34+'Postcodes tariff'!L1778)</f>
        <v>157.78991825944919</v>
      </c>
      <c r="P1778" s="226">
        <f>SUM(H1778*'Outside M25 '!$L$30+'Outside M25 '!$L$34+'Postcodes tariff'!L1778)</f>
        <v>173.90623780710354</v>
      </c>
      <c r="Q1778" s="261">
        <f>SUM(H1778*'Outside M25 '!$M$30+'Outside M25 '!$M$34+'Postcodes tariff'!L1778)</f>
        <v>188.07648996809121</v>
      </c>
      <c r="R1778" s="336"/>
      <c r="S1778" s="336"/>
    </row>
    <row r="1779" spans="1:19" s="263" customFormat="1" x14ac:dyDescent="0.25">
      <c r="A1779" s="254" t="s">
        <v>3064</v>
      </c>
      <c r="B1779" s="255"/>
      <c r="C1779" s="256" t="s">
        <v>1550</v>
      </c>
      <c r="D1779" s="256">
        <v>51.332220999999997</v>
      </c>
      <c r="E1779" s="256">
        <v>0.72468500000000002</v>
      </c>
      <c r="F1779" s="460">
        <v>1</v>
      </c>
      <c r="G1779" s="460">
        <v>1</v>
      </c>
      <c r="H1779" s="264">
        <v>74.900000000000006</v>
      </c>
      <c r="I1779" s="265">
        <f>SUM(H1779/'Search &amp; Variables'!$E$30)</f>
        <v>1.6644444444444446</v>
      </c>
      <c r="J1779" s="265">
        <f t="shared" si="463"/>
        <v>3.3288888888888892</v>
      </c>
      <c r="K1779" s="265">
        <f t="shared" si="464"/>
        <v>0.36987654320987656</v>
      </c>
      <c r="L1779" s="266">
        <f t="shared" si="465"/>
        <v>0</v>
      </c>
      <c r="M1779" s="256"/>
      <c r="N1779" s="266">
        <f>SUM(H1779*'Outside M25 '!$J$30+'Outside M25 '!$J$34+'Postcodes tariff'!L1779)</f>
        <v>147.04054275754987</v>
      </c>
      <c r="O1779" s="266">
        <f>SUM(H1779*'Outside M25 '!$K$30+'Outside M25 '!$K$34+'Postcodes tariff'!L1779)</f>
        <v>161.62016952174739</v>
      </c>
      <c r="P1779" s="266">
        <f>SUM(H1779*'Outside M25 '!$L$30+'Outside M25 '!$L$34+'Postcodes tariff'!L1779)</f>
        <v>178.14569414298199</v>
      </c>
      <c r="Q1779" s="268">
        <f>SUM(H1779*'Outside M25 '!$M$30+'Outside M25 '!$M$34+'Postcodes tariff'!L1779)</f>
        <v>192.69856379088321</v>
      </c>
      <c r="R1779" s="336"/>
      <c r="S1779" s="336"/>
    </row>
    <row r="1780" spans="1:19" s="263" customFormat="1" x14ac:dyDescent="0.25">
      <c r="A1780" s="254"/>
      <c r="B1780" s="255"/>
      <c r="C1780" s="256"/>
      <c r="D1780" s="256"/>
      <c r="E1780" s="256"/>
      <c r="F1780" s="460"/>
      <c r="G1780" s="460"/>
      <c r="H1780" s="264"/>
      <c r="I1780" s="265"/>
      <c r="J1780" s="265"/>
      <c r="K1780" s="265"/>
      <c r="L1780" s="266"/>
      <c r="M1780" s="256"/>
      <c r="N1780" s="266"/>
      <c r="O1780" s="266"/>
      <c r="P1780" s="266"/>
      <c r="Q1780" s="268"/>
      <c r="R1780" s="336"/>
      <c r="S1780" s="336"/>
    </row>
    <row r="1781" spans="1:19" s="263" customFormat="1" ht="16.5" thickBot="1" x14ac:dyDescent="0.3">
      <c r="A1781" s="269" t="s">
        <v>3092</v>
      </c>
      <c r="B1781" s="270"/>
      <c r="C1781" s="270"/>
      <c r="D1781" s="270"/>
      <c r="E1781" s="270"/>
      <c r="F1781" s="461"/>
      <c r="G1781" s="461"/>
      <c r="H1781" s="271">
        <f>AVERAGE(H1760:H1780)</f>
        <v>69.92</v>
      </c>
      <c r="I1781" s="271">
        <f>AVERAGE(I1760:I1780)</f>
        <v>1.5537777777777779</v>
      </c>
      <c r="J1781" s="271">
        <f>AVERAGE(J1760:J1780)</f>
        <v>3.1075555555555558</v>
      </c>
      <c r="K1781" s="271">
        <f>AVERAGE(K1760:K1780)</f>
        <v>0.3452839506172839</v>
      </c>
      <c r="L1781" s="272"/>
      <c r="M1781" s="270"/>
      <c r="N1781" s="274">
        <f>AVERAGE(N1760:N1780)</f>
        <v>139.21738366686608</v>
      </c>
      <c r="O1781" s="274">
        <f>AVERAGE(O1760:O1780)</f>
        <v>152.94987348254509</v>
      </c>
      <c r="P1781" s="274">
        <f>AVERAGE(P1760:P1780)</f>
        <v>168.54910661903895</v>
      </c>
      <c r="Q1781" s="275">
        <f>AVERAGE(Q1760:Q1780)</f>
        <v>182.23586941019946</v>
      </c>
      <c r="R1781" s="336"/>
      <c r="S1781" s="336"/>
    </row>
    <row r="1782" spans="1:19" s="263" customFormat="1" ht="16.5" thickBot="1" x14ac:dyDescent="0.3">
      <c r="F1782" s="462"/>
      <c r="G1782" s="462"/>
      <c r="H1782" s="276"/>
      <c r="I1782" s="277"/>
      <c r="J1782" s="277"/>
      <c r="K1782" s="277"/>
      <c r="L1782" s="262"/>
      <c r="N1782" s="225"/>
      <c r="O1782" s="225"/>
      <c r="P1782" s="225"/>
      <c r="Q1782" s="225"/>
      <c r="R1782" s="336"/>
      <c r="S1782" s="336"/>
    </row>
    <row r="1783" spans="1:19" s="243" customFormat="1" x14ac:dyDescent="0.25">
      <c r="A1783" s="246" t="s">
        <v>3065</v>
      </c>
      <c r="B1783" s="247"/>
      <c r="C1783" s="247" t="s">
        <v>1551</v>
      </c>
      <c r="D1783" s="247">
        <v>52.006042000000001</v>
      </c>
      <c r="E1783" s="247">
        <v>-0.72610200000000003</v>
      </c>
      <c r="F1783" s="458">
        <v>1</v>
      </c>
      <c r="G1783" s="458">
        <v>1</v>
      </c>
      <c r="H1783" s="248">
        <v>55</v>
      </c>
      <c r="I1783" s="249">
        <f>SUM(H1783/'Search &amp; Variables'!$E$30)</f>
        <v>1.2222222222222223</v>
      </c>
      <c r="J1783" s="249">
        <f t="shared" ref="J1783:J1784" si="466">SUM(I1783*2)</f>
        <v>2.4444444444444446</v>
      </c>
      <c r="K1783" s="249">
        <f t="shared" ref="K1783:K1784" si="467">SUM(J1783/9)</f>
        <v>0.27160493827160498</v>
      </c>
      <c r="L1783" s="252">
        <f t="shared" ref="L1783:L1784" si="468">IF(J1783 &gt; 14,120,0)</f>
        <v>0</v>
      </c>
      <c r="M1783" s="247"/>
      <c r="N1783" s="252">
        <f>SUM(H1783*'Outside M25 '!$J$30+'Outside M25 '!$J$34+'Postcodes tariff'!L1783)</f>
        <v>115.77932470441596</v>
      </c>
      <c r="O1783" s="252">
        <f>SUM(H1783*'Outside M25 '!$K$30+'Outside M25 '!$K$34+'Postcodes tariff'!L1783)</f>
        <v>126.97380583095917</v>
      </c>
      <c r="P1783" s="252">
        <f>SUM(H1783*'Outside M25 '!$L$30+'Outside M25 '!$L$34+'Postcodes tariff'!L1783)</f>
        <v>139.79788455935423</v>
      </c>
      <c r="Q1783" s="253">
        <f>SUM(H1783*'Outside M25 '!$M$30+'Outside M25 '!$M$34+'Postcodes tariff'!L1783)</f>
        <v>150.88980512108265</v>
      </c>
      <c r="R1783" s="330"/>
      <c r="S1783" s="330"/>
    </row>
    <row r="1784" spans="1:19" s="263" customFormat="1" x14ac:dyDescent="0.25">
      <c r="A1784" s="254" t="s">
        <v>3065</v>
      </c>
      <c r="B1784" s="255"/>
      <c r="C1784" s="256" t="s">
        <v>1552</v>
      </c>
      <c r="D1784" s="257">
        <v>52.038708</v>
      </c>
      <c r="E1784" s="257">
        <v>-0.717943</v>
      </c>
      <c r="F1784" s="459">
        <v>1</v>
      </c>
      <c r="G1784" s="459">
        <v>1</v>
      </c>
      <c r="H1784" s="258">
        <v>53</v>
      </c>
      <c r="I1784" s="259">
        <f>SUM(H1784/'Search &amp; Variables'!$E$30)</f>
        <v>1.1777777777777778</v>
      </c>
      <c r="J1784" s="259">
        <f t="shared" si="466"/>
        <v>2.3555555555555556</v>
      </c>
      <c r="K1784" s="259">
        <f t="shared" si="467"/>
        <v>0.2617283950617284</v>
      </c>
      <c r="L1784" s="226">
        <f t="shared" si="468"/>
        <v>0</v>
      </c>
      <c r="M1784" s="257"/>
      <c r="N1784" s="226">
        <f>SUM(H1784*'Outside M25 '!$J$30+'Outside M25 '!$J$34+'Postcodes tariff'!L1784)</f>
        <v>112.63749374430201</v>
      </c>
      <c r="O1784" s="226">
        <f>SUM(H1784*'Outside M25 '!$K$30+'Outside M25 '!$K$34+'Postcodes tariff'!L1784)</f>
        <v>123.4917592288699</v>
      </c>
      <c r="P1784" s="226">
        <f>SUM(H1784*'Outside M25 '!$L$30+'Outside M25 '!$L$34+'Postcodes tariff'!L1784)</f>
        <v>135.94383334491928</v>
      </c>
      <c r="Q1784" s="261">
        <f>SUM(H1784*'Outside M25 '!$M$30+'Outside M25 '!$M$34+'Postcodes tariff'!L1784)</f>
        <v>146.68791982763534</v>
      </c>
      <c r="R1784" s="336"/>
      <c r="S1784" s="336"/>
    </row>
    <row r="1785" spans="1:19" s="263" customFormat="1" x14ac:dyDescent="0.25">
      <c r="A1785" s="254" t="s">
        <v>3065</v>
      </c>
      <c r="B1785" s="255"/>
      <c r="C1785" s="256" t="s">
        <v>1553</v>
      </c>
      <c r="D1785" s="257">
        <v>52.051048000000002</v>
      </c>
      <c r="E1785" s="257">
        <v>-0.83819399999999999</v>
      </c>
      <c r="F1785" s="459">
        <v>1</v>
      </c>
      <c r="G1785" s="459">
        <v>1</v>
      </c>
      <c r="H1785" s="258">
        <v>60.3</v>
      </c>
      <c r="I1785" s="259">
        <f>SUM(H1785/'Search &amp; Variables'!$E$30)</f>
        <v>1.3399999999999999</v>
      </c>
      <c r="J1785" s="259">
        <f t="shared" ref="J1785:J1808" si="469">SUM(I1785*2)</f>
        <v>2.6799999999999997</v>
      </c>
      <c r="K1785" s="259">
        <f t="shared" ref="K1785:K1808" si="470">SUM(J1785/9)</f>
        <v>0.29777777777777775</v>
      </c>
      <c r="L1785" s="226">
        <f t="shared" ref="L1785:L1808" si="471">IF(J1785 &gt; 14,120,0)</f>
        <v>0</v>
      </c>
      <c r="M1785" s="257"/>
      <c r="N1785" s="226">
        <f>SUM(H1785*'Outside M25 '!$J$30+'Outside M25 '!$J$34+'Postcodes tariff'!L1785)</f>
        <v>124.10517674871795</v>
      </c>
      <c r="O1785" s="226">
        <f>SUM(H1785*'Outside M25 '!$K$30+'Outside M25 '!$K$34+'Postcodes tariff'!L1785)</f>
        <v>136.20122932649571</v>
      </c>
      <c r="P1785" s="226">
        <f>SUM(H1785*'Outside M25 '!$L$30+'Outside M25 '!$L$34+'Postcodes tariff'!L1785)</f>
        <v>150.01112027760686</v>
      </c>
      <c r="Q1785" s="261">
        <f>SUM(H1785*'Outside M25 '!$M$30+'Outside M25 '!$M$34+'Postcodes tariff'!L1785)</f>
        <v>162.02480114871796</v>
      </c>
      <c r="R1785" s="336"/>
      <c r="S1785" s="336"/>
    </row>
    <row r="1786" spans="1:19" s="263" customFormat="1" x14ac:dyDescent="0.25">
      <c r="A1786" s="254" t="s">
        <v>3065</v>
      </c>
      <c r="B1786" s="255"/>
      <c r="C1786" s="256" t="s">
        <v>1554</v>
      </c>
      <c r="D1786" s="257">
        <v>52.057766999999998</v>
      </c>
      <c r="E1786" s="257">
        <v>-0.82009299999999996</v>
      </c>
      <c r="F1786" s="459">
        <v>1</v>
      </c>
      <c r="G1786" s="459">
        <v>1</v>
      </c>
      <c r="H1786" s="258">
        <v>59.6</v>
      </c>
      <c r="I1786" s="259">
        <f>SUM(H1786/'Search &amp; Variables'!$E$30)</f>
        <v>1.3244444444444445</v>
      </c>
      <c r="J1786" s="259">
        <f t="shared" si="469"/>
        <v>2.6488888888888891</v>
      </c>
      <c r="K1786" s="259">
        <f t="shared" si="470"/>
        <v>0.29432098765432102</v>
      </c>
      <c r="L1786" s="226">
        <f t="shared" si="471"/>
        <v>0</v>
      </c>
      <c r="M1786" s="257"/>
      <c r="N1786" s="226">
        <f>SUM(H1786*'Outside M25 '!$J$30+'Outside M25 '!$J$34+'Postcodes tariff'!L1786)</f>
        <v>123.00553591267807</v>
      </c>
      <c r="O1786" s="226">
        <f>SUM(H1786*'Outside M25 '!$K$30+'Outside M25 '!$K$34+'Postcodes tariff'!L1786)</f>
        <v>134.98251301576448</v>
      </c>
      <c r="P1786" s="226">
        <f>SUM(H1786*'Outside M25 '!$L$30+'Outside M25 '!$L$34+'Postcodes tariff'!L1786)</f>
        <v>148.66220235255463</v>
      </c>
      <c r="Q1786" s="261">
        <f>SUM(H1786*'Outside M25 '!$M$30+'Outside M25 '!$M$34+'Postcodes tariff'!L1786)</f>
        <v>160.55414129601141</v>
      </c>
      <c r="R1786" s="336"/>
      <c r="S1786" s="336"/>
    </row>
    <row r="1787" spans="1:19" s="263" customFormat="1" x14ac:dyDescent="0.25">
      <c r="A1787" s="254" t="s">
        <v>3065</v>
      </c>
      <c r="B1787" s="255"/>
      <c r="C1787" s="256" t="s">
        <v>1555</v>
      </c>
      <c r="D1787" s="257">
        <v>52.056027999999998</v>
      </c>
      <c r="E1787" s="257">
        <v>-0.79694500000000001</v>
      </c>
      <c r="F1787" s="459">
        <v>1</v>
      </c>
      <c r="G1787" s="459">
        <v>1</v>
      </c>
      <c r="H1787" s="258">
        <v>57.6</v>
      </c>
      <c r="I1787" s="259">
        <f>SUM(H1787/'Search &amp; Variables'!$E$30)</f>
        <v>1.28</v>
      </c>
      <c r="J1787" s="259">
        <f t="shared" si="469"/>
        <v>2.56</v>
      </c>
      <c r="K1787" s="259">
        <f t="shared" si="470"/>
        <v>0.28444444444444444</v>
      </c>
      <c r="L1787" s="226">
        <f t="shared" si="471"/>
        <v>0</v>
      </c>
      <c r="M1787" s="257"/>
      <c r="N1787" s="226">
        <f>SUM(H1787*'Outside M25 '!$J$30+'Outside M25 '!$J$34+'Postcodes tariff'!L1787)</f>
        <v>119.86370495256411</v>
      </c>
      <c r="O1787" s="226">
        <f>SUM(H1787*'Outside M25 '!$K$30+'Outside M25 '!$K$34+'Postcodes tariff'!L1787)</f>
        <v>131.50046641367521</v>
      </c>
      <c r="P1787" s="226">
        <f>SUM(H1787*'Outside M25 '!$L$30+'Outside M25 '!$L$34+'Postcodes tariff'!L1787)</f>
        <v>144.80815113811968</v>
      </c>
      <c r="Q1787" s="261">
        <f>SUM(H1787*'Outside M25 '!$M$30+'Outside M25 '!$M$34+'Postcodes tariff'!L1787)</f>
        <v>156.3522560025641</v>
      </c>
      <c r="R1787" s="336"/>
      <c r="S1787" s="336"/>
    </row>
    <row r="1788" spans="1:19" s="263" customFormat="1" x14ac:dyDescent="0.25">
      <c r="A1788" s="254" t="s">
        <v>3065</v>
      </c>
      <c r="B1788" s="255"/>
      <c r="C1788" s="256" t="s">
        <v>1556</v>
      </c>
      <c r="D1788" s="257">
        <v>52.064174000000001</v>
      </c>
      <c r="E1788" s="257">
        <v>-0.78212800000000005</v>
      </c>
      <c r="F1788" s="459">
        <v>1</v>
      </c>
      <c r="G1788" s="459">
        <v>1</v>
      </c>
      <c r="H1788" s="258">
        <v>56.8</v>
      </c>
      <c r="I1788" s="259">
        <f>SUM(H1788/'Search &amp; Variables'!$E$30)</f>
        <v>1.2622222222222221</v>
      </c>
      <c r="J1788" s="259">
        <f t="shared" si="469"/>
        <v>2.5244444444444443</v>
      </c>
      <c r="K1788" s="259">
        <f t="shared" si="470"/>
        <v>0.28049382716049381</v>
      </c>
      <c r="L1788" s="226">
        <f t="shared" si="471"/>
        <v>0</v>
      </c>
      <c r="M1788" s="257"/>
      <c r="N1788" s="226">
        <f>SUM(H1788*'Outside M25 '!$J$30+'Outside M25 '!$J$34+'Postcodes tariff'!L1788)</f>
        <v>118.60697256851851</v>
      </c>
      <c r="O1788" s="226">
        <f>SUM(H1788*'Outside M25 '!$K$30+'Outside M25 '!$K$34+'Postcodes tariff'!L1788)</f>
        <v>130.1076477728395</v>
      </c>
      <c r="P1788" s="226">
        <f>SUM(H1788*'Outside M25 '!$L$30+'Outside M25 '!$L$34+'Postcodes tariff'!L1788)</f>
        <v>143.26653065234569</v>
      </c>
      <c r="Q1788" s="261">
        <f>SUM(H1788*'Outside M25 '!$M$30+'Outside M25 '!$M$34+'Postcodes tariff'!L1788)</f>
        <v>154.67150188518519</v>
      </c>
      <c r="R1788" s="336"/>
      <c r="S1788" s="336"/>
    </row>
    <row r="1789" spans="1:19" s="263" customFormat="1" x14ac:dyDescent="0.25">
      <c r="A1789" s="254" t="s">
        <v>3065</v>
      </c>
      <c r="B1789" s="255" t="s">
        <v>3467</v>
      </c>
      <c r="C1789" s="256" t="s">
        <v>1557</v>
      </c>
      <c r="D1789" s="257">
        <v>52.051214000000002</v>
      </c>
      <c r="E1789" s="257">
        <v>-0.718167</v>
      </c>
      <c r="F1789" s="459">
        <v>1</v>
      </c>
      <c r="G1789" s="459">
        <v>1</v>
      </c>
      <c r="H1789" s="258">
        <v>54.5</v>
      </c>
      <c r="I1789" s="259">
        <f>SUM(H1789/'Search &amp; Variables'!$E$30)</f>
        <v>1.211111111111111</v>
      </c>
      <c r="J1789" s="259">
        <f t="shared" si="469"/>
        <v>2.4222222222222221</v>
      </c>
      <c r="K1789" s="259">
        <f t="shared" si="470"/>
        <v>0.26913580246913577</v>
      </c>
      <c r="L1789" s="226">
        <f t="shared" si="471"/>
        <v>0</v>
      </c>
      <c r="M1789" s="257"/>
      <c r="N1789" s="226">
        <f>SUM(H1789*'Outside M25 '!$J$30+'Outside M25 '!$J$34+'Postcodes tariff'!L1789)</f>
        <v>114.99386696438746</v>
      </c>
      <c r="O1789" s="226">
        <f>SUM(H1789*'Outside M25 '!$K$30+'Outside M25 '!$K$34+'Postcodes tariff'!L1789)</f>
        <v>126.10329418043685</v>
      </c>
      <c r="P1789" s="226">
        <f>SUM(H1789*'Outside M25 '!$L$30+'Outside M25 '!$L$34+'Postcodes tariff'!L1789)</f>
        <v>138.83437175574551</v>
      </c>
      <c r="Q1789" s="261">
        <f>SUM(H1789*'Outside M25 '!$M$30+'Outside M25 '!$M$34+'Postcodes tariff'!L1789)</f>
        <v>149.83933379772083</v>
      </c>
      <c r="R1789" s="336"/>
      <c r="S1789" s="336"/>
    </row>
    <row r="1790" spans="1:19" s="263" customFormat="1" x14ac:dyDescent="0.25">
      <c r="A1790" s="254" t="s">
        <v>3065</v>
      </c>
      <c r="B1790" s="255"/>
      <c r="C1790" s="256" t="s">
        <v>1558</v>
      </c>
      <c r="D1790" s="257">
        <v>52.103982000000002</v>
      </c>
      <c r="E1790" s="257">
        <v>-0.71304199999999995</v>
      </c>
      <c r="F1790" s="459">
        <v>1</v>
      </c>
      <c r="G1790" s="459">
        <v>1</v>
      </c>
      <c r="H1790" s="258">
        <v>56.9</v>
      </c>
      <c r="I1790" s="259">
        <f>SUM(H1790/'Search &amp; Variables'!$E$30)</f>
        <v>1.2644444444444445</v>
      </c>
      <c r="J1790" s="259">
        <f t="shared" si="469"/>
        <v>2.528888888888889</v>
      </c>
      <c r="K1790" s="259">
        <f t="shared" si="470"/>
        <v>0.28098765432098766</v>
      </c>
      <c r="L1790" s="226">
        <f t="shared" si="471"/>
        <v>0</v>
      </c>
      <c r="M1790" s="257"/>
      <c r="N1790" s="226">
        <f>SUM(H1790*'Outside M25 '!$J$30+'Outside M25 '!$J$34+'Postcodes tariff'!L1790)</f>
        <v>118.76406411652422</v>
      </c>
      <c r="O1790" s="226">
        <f>SUM(H1790*'Outside M25 '!$K$30+'Outside M25 '!$K$34+'Postcodes tariff'!L1790)</f>
        <v>130.28175010294396</v>
      </c>
      <c r="P1790" s="226">
        <f>SUM(H1790*'Outside M25 '!$L$30+'Outside M25 '!$L$34+'Postcodes tariff'!L1790)</f>
        <v>143.45923321306745</v>
      </c>
      <c r="Q1790" s="261">
        <f>SUM(H1790*'Outside M25 '!$M$30+'Outside M25 '!$M$34+'Postcodes tariff'!L1790)</f>
        <v>154.88159614985756</v>
      </c>
      <c r="R1790" s="336"/>
      <c r="S1790" s="336"/>
    </row>
    <row r="1791" spans="1:19" s="263" customFormat="1" x14ac:dyDescent="0.25">
      <c r="A1791" s="254" t="s">
        <v>3065</v>
      </c>
      <c r="B1791" s="255"/>
      <c r="C1791" s="256" t="s">
        <v>1559</v>
      </c>
      <c r="D1791" s="257">
        <v>51.997976000000001</v>
      </c>
      <c r="E1791" s="257">
        <v>-0.71802500000000002</v>
      </c>
      <c r="F1791" s="459">
        <v>1</v>
      </c>
      <c r="G1791" s="459">
        <v>1</v>
      </c>
      <c r="H1791" s="258">
        <v>57.5</v>
      </c>
      <c r="I1791" s="259">
        <f>SUM(H1791/'Search &amp; Variables'!$E$30)</f>
        <v>1.2777777777777777</v>
      </c>
      <c r="J1791" s="259">
        <f t="shared" si="469"/>
        <v>2.5555555555555554</v>
      </c>
      <c r="K1791" s="259">
        <f t="shared" si="470"/>
        <v>0.2839506172839506</v>
      </c>
      <c r="L1791" s="226">
        <f t="shared" si="471"/>
        <v>0</v>
      </c>
      <c r="M1791" s="257"/>
      <c r="N1791" s="226">
        <f>SUM(H1791*'Outside M25 '!$J$30+'Outside M25 '!$J$34+'Postcodes tariff'!L1791)</f>
        <v>119.70661340455841</v>
      </c>
      <c r="O1791" s="226">
        <f>SUM(H1791*'Outside M25 '!$K$30+'Outside M25 '!$K$34+'Postcodes tariff'!L1791)</f>
        <v>131.32636408357075</v>
      </c>
      <c r="P1791" s="226">
        <f>SUM(H1791*'Outside M25 '!$L$30+'Outside M25 '!$L$34+'Postcodes tariff'!L1791)</f>
        <v>144.61544857739793</v>
      </c>
      <c r="Q1791" s="261">
        <f>SUM(H1791*'Outside M25 '!$M$30+'Outside M25 '!$M$34+'Postcodes tariff'!L1791)</f>
        <v>156.14216173789174</v>
      </c>
      <c r="R1791" s="336"/>
      <c r="S1791" s="336"/>
    </row>
    <row r="1792" spans="1:19" s="263" customFormat="1" x14ac:dyDescent="0.25">
      <c r="A1792" s="254" t="s">
        <v>3065</v>
      </c>
      <c r="B1792" s="255"/>
      <c r="C1792" s="256" t="s">
        <v>1560</v>
      </c>
      <c r="D1792" s="257">
        <v>51.985593000000001</v>
      </c>
      <c r="E1792" s="257">
        <v>-0.950963</v>
      </c>
      <c r="F1792" s="459">
        <v>1</v>
      </c>
      <c r="G1792" s="459">
        <v>1</v>
      </c>
      <c r="H1792" s="258">
        <v>55.5</v>
      </c>
      <c r="I1792" s="259">
        <f>SUM(H1792/'Search &amp; Variables'!$E$30)</f>
        <v>1.2333333333333334</v>
      </c>
      <c r="J1792" s="259">
        <f t="shared" si="469"/>
        <v>2.4666666666666668</v>
      </c>
      <c r="K1792" s="259">
        <f t="shared" si="470"/>
        <v>0.27407407407407408</v>
      </c>
      <c r="L1792" s="226">
        <f t="shared" si="471"/>
        <v>0</v>
      </c>
      <c r="M1792" s="257"/>
      <c r="N1792" s="226">
        <f>SUM(H1792*'Outside M25 '!$J$30+'Outside M25 '!$J$34+'Postcodes tariff'!L1792)</f>
        <v>116.56478244444445</v>
      </c>
      <c r="O1792" s="226">
        <f>SUM(H1792*'Outside M25 '!$K$30+'Outside M25 '!$K$34+'Postcodes tariff'!L1792)</f>
        <v>127.84431748148148</v>
      </c>
      <c r="P1792" s="226">
        <f>SUM(H1792*'Outside M25 '!$L$30+'Outside M25 '!$L$34+'Postcodes tariff'!L1792)</f>
        <v>140.76139736296298</v>
      </c>
      <c r="Q1792" s="261">
        <f>SUM(H1792*'Outside M25 '!$M$30+'Outside M25 '!$M$34+'Postcodes tariff'!L1792)</f>
        <v>151.94027644444446</v>
      </c>
      <c r="R1792" s="336"/>
      <c r="S1792" s="336"/>
    </row>
    <row r="1793" spans="1:19" s="263" customFormat="1" x14ac:dyDescent="0.25">
      <c r="A1793" s="254" t="s">
        <v>3065</v>
      </c>
      <c r="B1793" s="255"/>
      <c r="C1793" s="256" t="s">
        <v>1561</v>
      </c>
      <c r="D1793" s="257">
        <v>52.071511000000001</v>
      </c>
      <c r="E1793" s="257">
        <v>-0.84322699999999995</v>
      </c>
      <c r="F1793" s="459">
        <v>1</v>
      </c>
      <c r="G1793" s="459">
        <v>1</v>
      </c>
      <c r="H1793" s="258">
        <v>62.9</v>
      </c>
      <c r="I1793" s="259">
        <f>SUM(H1793/'Search &amp; Variables'!$E$30)</f>
        <v>1.3977777777777778</v>
      </c>
      <c r="J1793" s="259">
        <f t="shared" si="469"/>
        <v>2.7955555555555556</v>
      </c>
      <c r="K1793" s="259">
        <f t="shared" si="470"/>
        <v>0.31061728395061727</v>
      </c>
      <c r="L1793" s="226">
        <f t="shared" si="471"/>
        <v>0</v>
      </c>
      <c r="M1793" s="257"/>
      <c r="N1793" s="226">
        <f>SUM(H1793*'Outside M25 '!$J$30+'Outside M25 '!$J$34+'Postcodes tariff'!L1793)</f>
        <v>128.18955699686609</v>
      </c>
      <c r="O1793" s="226">
        <f>SUM(H1793*'Outside M25 '!$K$30+'Outside M25 '!$K$34+'Postcodes tariff'!L1793)</f>
        <v>140.72788990921177</v>
      </c>
      <c r="P1793" s="226">
        <f>SUM(H1793*'Outside M25 '!$L$30+'Outside M25 '!$L$34+'Postcodes tariff'!L1793)</f>
        <v>155.02138685637229</v>
      </c>
      <c r="Q1793" s="261">
        <f>SUM(H1793*'Outside M25 '!$M$30+'Outside M25 '!$M$34+'Postcodes tariff'!L1793)</f>
        <v>167.48725203019944</v>
      </c>
      <c r="R1793" s="336"/>
      <c r="S1793" s="336"/>
    </row>
    <row r="1794" spans="1:19" s="263" customFormat="1" x14ac:dyDescent="0.25">
      <c r="A1794" s="254" t="s">
        <v>3065</v>
      </c>
      <c r="B1794" s="255"/>
      <c r="C1794" s="256" t="s">
        <v>1562</v>
      </c>
      <c r="D1794" s="257">
        <v>51.991504999999997</v>
      </c>
      <c r="E1794" s="257">
        <v>-0.72434200000000004</v>
      </c>
      <c r="F1794" s="459">
        <v>1</v>
      </c>
      <c r="G1794" s="459">
        <v>1</v>
      </c>
      <c r="H1794" s="258">
        <v>57.9</v>
      </c>
      <c r="I1794" s="259">
        <f>SUM(H1794/'Search &amp; Variables'!$E$30)</f>
        <v>1.2866666666666666</v>
      </c>
      <c r="J1794" s="259">
        <f t="shared" si="469"/>
        <v>2.5733333333333333</v>
      </c>
      <c r="K1794" s="259">
        <f t="shared" si="470"/>
        <v>0.28592592592592592</v>
      </c>
      <c r="L1794" s="226">
        <f t="shared" si="471"/>
        <v>0</v>
      </c>
      <c r="M1794" s="257"/>
      <c r="N1794" s="226">
        <f>SUM(H1794*'Outside M25 '!$J$30+'Outside M25 '!$J$34+'Postcodes tariff'!L1794)</f>
        <v>120.33497959658121</v>
      </c>
      <c r="O1794" s="226">
        <f>SUM(H1794*'Outside M25 '!$K$30+'Outside M25 '!$K$34+'Postcodes tariff'!L1794)</f>
        <v>132.02277340398859</v>
      </c>
      <c r="P1794" s="226">
        <f>SUM(H1794*'Outside M25 '!$L$30+'Outside M25 '!$L$34+'Postcodes tariff'!L1794)</f>
        <v>145.38625882028492</v>
      </c>
      <c r="Q1794" s="261">
        <f>SUM(H1794*'Outside M25 '!$M$30+'Outside M25 '!$M$34+'Postcodes tariff'!L1794)</f>
        <v>156.9825387965812</v>
      </c>
      <c r="R1794" s="336"/>
      <c r="S1794" s="336"/>
    </row>
    <row r="1795" spans="1:19" s="263" customFormat="1" x14ac:dyDescent="0.25">
      <c r="A1795" s="254" t="s">
        <v>3065</v>
      </c>
      <c r="B1795" s="255"/>
      <c r="C1795" s="256" t="s">
        <v>1563</v>
      </c>
      <c r="D1795" s="257">
        <v>51.994067000000001</v>
      </c>
      <c r="E1795" s="257">
        <v>-0.75245300000000004</v>
      </c>
      <c r="F1795" s="459">
        <v>1</v>
      </c>
      <c r="G1795" s="459">
        <v>1</v>
      </c>
      <c r="H1795" s="258">
        <v>57</v>
      </c>
      <c r="I1795" s="259">
        <f>SUM(H1795/'Search &amp; Variables'!$E$30)</f>
        <v>1.2666666666666666</v>
      </c>
      <c r="J1795" s="259">
        <f t="shared" si="469"/>
        <v>2.5333333333333332</v>
      </c>
      <c r="K1795" s="259">
        <f t="shared" si="470"/>
        <v>0.28148148148148144</v>
      </c>
      <c r="L1795" s="226">
        <f t="shared" si="471"/>
        <v>0</v>
      </c>
      <c r="M1795" s="257"/>
      <c r="N1795" s="226">
        <f>SUM(H1795*'Outside M25 '!$J$30+'Outside M25 '!$J$34+'Postcodes tariff'!L1795)</f>
        <v>118.92115566452992</v>
      </c>
      <c r="O1795" s="226">
        <f>SUM(H1795*'Outside M25 '!$K$30+'Outside M25 '!$K$34+'Postcodes tariff'!L1795)</f>
        <v>130.45585243304842</v>
      </c>
      <c r="P1795" s="226">
        <f>SUM(H1795*'Outside M25 '!$L$30+'Outside M25 '!$L$34+'Postcodes tariff'!L1795)</f>
        <v>143.65193577378921</v>
      </c>
      <c r="Q1795" s="261">
        <f>SUM(H1795*'Outside M25 '!$M$30+'Outside M25 '!$M$34+'Postcodes tariff'!L1795)</f>
        <v>155.09169041452992</v>
      </c>
      <c r="R1795" s="336"/>
      <c r="S1795" s="336"/>
    </row>
    <row r="1796" spans="1:19" s="263" customFormat="1" x14ac:dyDescent="0.25">
      <c r="A1796" s="254" t="s">
        <v>3065</v>
      </c>
      <c r="B1796" s="255"/>
      <c r="C1796" s="256" t="s">
        <v>1564</v>
      </c>
      <c r="D1796" s="257">
        <v>52.003753000000003</v>
      </c>
      <c r="E1796" s="257">
        <v>-0.76865399999999995</v>
      </c>
      <c r="F1796" s="459">
        <v>1</v>
      </c>
      <c r="G1796" s="459">
        <v>1</v>
      </c>
      <c r="H1796" s="258">
        <v>57.3</v>
      </c>
      <c r="I1796" s="259">
        <f>SUM(H1796/'Search &amp; Variables'!$E$30)</f>
        <v>1.2733333333333332</v>
      </c>
      <c r="J1796" s="259">
        <f t="shared" si="469"/>
        <v>2.5466666666666664</v>
      </c>
      <c r="K1796" s="259">
        <f t="shared" si="470"/>
        <v>0.28296296296296292</v>
      </c>
      <c r="L1796" s="226">
        <f t="shared" si="471"/>
        <v>0</v>
      </c>
      <c r="M1796" s="257"/>
      <c r="N1796" s="226">
        <f>SUM(H1796*'Outside M25 '!$J$30+'Outside M25 '!$J$34+'Postcodes tariff'!L1796)</f>
        <v>119.39243030854701</v>
      </c>
      <c r="O1796" s="226">
        <f>SUM(H1796*'Outside M25 '!$K$30+'Outside M25 '!$K$34+'Postcodes tariff'!L1796)</f>
        <v>130.9781594233618</v>
      </c>
      <c r="P1796" s="226">
        <f>SUM(H1796*'Outside M25 '!$L$30+'Outside M25 '!$L$34+'Postcodes tariff'!L1796)</f>
        <v>144.23004345595442</v>
      </c>
      <c r="Q1796" s="261">
        <f>SUM(H1796*'Outside M25 '!$M$30+'Outside M25 '!$M$34+'Postcodes tariff'!L1796)</f>
        <v>155.72197320854701</v>
      </c>
      <c r="R1796" s="336"/>
      <c r="S1796" s="336"/>
    </row>
    <row r="1797" spans="1:19" s="263" customFormat="1" x14ac:dyDescent="0.25">
      <c r="A1797" s="254" t="s">
        <v>3065</v>
      </c>
      <c r="B1797" s="255"/>
      <c r="C1797" s="256" t="s">
        <v>1565</v>
      </c>
      <c r="D1797" s="257">
        <v>52.137169999999998</v>
      </c>
      <c r="E1797" s="257">
        <v>-0.47991200000000001</v>
      </c>
      <c r="F1797" s="459">
        <v>1</v>
      </c>
      <c r="G1797" s="459">
        <v>1</v>
      </c>
      <c r="H1797" s="258">
        <v>58.9</v>
      </c>
      <c r="I1797" s="259">
        <f>SUM(H1797/'Search &amp; Variables'!$E$30)</f>
        <v>1.3088888888888888</v>
      </c>
      <c r="J1797" s="259">
        <f t="shared" si="469"/>
        <v>2.6177777777777775</v>
      </c>
      <c r="K1797" s="259">
        <f t="shared" si="470"/>
        <v>0.29086419753086418</v>
      </c>
      <c r="L1797" s="226">
        <f t="shared" si="471"/>
        <v>0</v>
      </c>
      <c r="M1797" s="257"/>
      <c r="N1797" s="226">
        <f>SUM(H1797*'Outside M25 '!$J$30+'Outside M25 '!$J$34+'Postcodes tariff'!L1797)</f>
        <v>121.90589507663817</v>
      </c>
      <c r="O1797" s="226">
        <f>SUM(H1797*'Outside M25 '!$K$30+'Outside M25 '!$K$34+'Postcodes tariff'!L1797)</f>
        <v>133.76379670503323</v>
      </c>
      <c r="P1797" s="226">
        <f>SUM(H1797*'Outside M25 '!$L$30+'Outside M25 '!$L$34+'Postcodes tariff'!L1797)</f>
        <v>147.3132844275024</v>
      </c>
      <c r="Q1797" s="261">
        <f>SUM(H1797*'Outside M25 '!$M$30+'Outside M25 '!$M$34+'Postcodes tariff'!L1797)</f>
        <v>159.08348144330486</v>
      </c>
      <c r="R1797" s="336"/>
      <c r="S1797" s="336"/>
    </row>
    <row r="1798" spans="1:19" s="263" customFormat="1" x14ac:dyDescent="0.25">
      <c r="A1798" s="254" t="s">
        <v>3065</v>
      </c>
      <c r="B1798" s="255"/>
      <c r="C1798" s="256" t="s">
        <v>1566</v>
      </c>
      <c r="D1798" s="257">
        <v>52.163786000000002</v>
      </c>
      <c r="E1798" s="257">
        <v>-0.44473099999999999</v>
      </c>
      <c r="F1798" s="459">
        <v>1</v>
      </c>
      <c r="G1798" s="459">
        <v>1</v>
      </c>
      <c r="H1798" s="258">
        <v>64.5</v>
      </c>
      <c r="I1798" s="259">
        <f>SUM(H1798/'Search &amp; Variables'!$E$30)</f>
        <v>1.4333333333333333</v>
      </c>
      <c r="J1798" s="259">
        <f t="shared" si="469"/>
        <v>2.8666666666666667</v>
      </c>
      <c r="K1798" s="259">
        <f t="shared" si="470"/>
        <v>0.31851851851851853</v>
      </c>
      <c r="L1798" s="226">
        <f t="shared" si="471"/>
        <v>0</v>
      </c>
      <c r="M1798" s="257"/>
      <c r="N1798" s="226">
        <f>SUM(H1798*'Outside M25 '!$J$30+'Outside M25 '!$J$34+'Postcodes tariff'!L1798)</f>
        <v>130.70302176495727</v>
      </c>
      <c r="O1798" s="226">
        <f>SUM(H1798*'Outside M25 '!$K$30+'Outside M25 '!$K$34+'Postcodes tariff'!L1798)</f>
        <v>143.5135271908832</v>
      </c>
      <c r="P1798" s="226">
        <f>SUM(H1798*'Outside M25 '!$L$30+'Outside M25 '!$L$34+'Postcodes tariff'!L1798)</f>
        <v>158.10462782792024</v>
      </c>
      <c r="Q1798" s="261">
        <f>SUM(H1798*'Outside M25 '!$M$30+'Outside M25 '!$M$34+'Postcodes tariff'!L1798)</f>
        <v>170.84876026495726</v>
      </c>
      <c r="R1798" s="336"/>
      <c r="S1798" s="336"/>
    </row>
    <row r="1799" spans="1:19" s="263" customFormat="1" x14ac:dyDescent="0.25">
      <c r="A1799" s="254" t="s">
        <v>3065</v>
      </c>
      <c r="B1799" s="255"/>
      <c r="C1799" s="256" t="s">
        <v>1567</v>
      </c>
      <c r="D1799" s="257">
        <v>52.118664000000003</v>
      </c>
      <c r="E1799" s="257">
        <v>-0.46961799999999998</v>
      </c>
      <c r="F1799" s="459">
        <v>1</v>
      </c>
      <c r="G1799" s="459">
        <v>1</v>
      </c>
      <c r="H1799" s="258">
        <v>57.4</v>
      </c>
      <c r="I1799" s="259">
        <f>SUM(H1799/'Search &amp; Variables'!$E$30)</f>
        <v>1.2755555555555556</v>
      </c>
      <c r="J1799" s="259">
        <f t="shared" si="469"/>
        <v>2.5511111111111111</v>
      </c>
      <c r="K1799" s="259">
        <f t="shared" si="470"/>
        <v>0.28345679012345681</v>
      </c>
      <c r="L1799" s="226">
        <f t="shared" si="471"/>
        <v>0</v>
      </c>
      <c r="M1799" s="257"/>
      <c r="N1799" s="226">
        <f>SUM(H1799*'Outside M25 '!$J$30+'Outside M25 '!$J$34+'Postcodes tariff'!L1799)</f>
        <v>119.54952185655272</v>
      </c>
      <c r="O1799" s="226">
        <f>SUM(H1799*'Outside M25 '!$K$30+'Outside M25 '!$K$34+'Postcodes tariff'!L1799)</f>
        <v>131.15226175346629</v>
      </c>
      <c r="P1799" s="226">
        <f>SUM(H1799*'Outside M25 '!$L$30+'Outside M25 '!$L$34+'Postcodes tariff'!L1799)</f>
        <v>144.42274601667617</v>
      </c>
      <c r="Q1799" s="261">
        <f>SUM(H1799*'Outside M25 '!$M$30+'Outside M25 '!$M$34+'Postcodes tariff'!L1799)</f>
        <v>155.93206747321938</v>
      </c>
      <c r="R1799" s="336"/>
      <c r="S1799" s="336"/>
    </row>
    <row r="1800" spans="1:19" s="263" customFormat="1" x14ac:dyDescent="0.25">
      <c r="A1800" s="254" t="s">
        <v>3065</v>
      </c>
      <c r="B1800" s="255"/>
      <c r="C1800" s="256" t="s">
        <v>1568</v>
      </c>
      <c r="D1800" s="257">
        <v>52.115499999999997</v>
      </c>
      <c r="E1800" s="257">
        <v>-0.56655</v>
      </c>
      <c r="F1800" s="459">
        <v>1</v>
      </c>
      <c r="G1800" s="459">
        <v>1</v>
      </c>
      <c r="H1800" s="258">
        <v>61.9</v>
      </c>
      <c r="I1800" s="259">
        <f>SUM(H1800/'Search &amp; Variables'!$E$30)</f>
        <v>1.3755555555555554</v>
      </c>
      <c r="J1800" s="259">
        <f t="shared" si="469"/>
        <v>2.7511111111111108</v>
      </c>
      <c r="K1800" s="259">
        <f t="shared" si="470"/>
        <v>0.30567901234567896</v>
      </c>
      <c r="L1800" s="226">
        <f t="shared" si="471"/>
        <v>0</v>
      </c>
      <c r="M1800" s="257"/>
      <c r="N1800" s="226">
        <f>SUM(H1800*'Outside M25 '!$J$30+'Outside M25 '!$J$34+'Postcodes tariff'!L1800)</f>
        <v>126.61864151680912</v>
      </c>
      <c r="O1800" s="226">
        <f>SUM(H1800*'Outside M25 '!$K$30+'Outside M25 '!$K$34+'Postcodes tariff'!L1800)</f>
        <v>138.98686660816713</v>
      </c>
      <c r="P1800" s="226">
        <f>SUM(H1800*'Outside M25 '!$L$30+'Outside M25 '!$L$34+'Postcodes tariff'!L1800)</f>
        <v>153.09436124915482</v>
      </c>
      <c r="Q1800" s="261">
        <f>SUM(H1800*'Outside M25 '!$M$30+'Outside M25 '!$M$34+'Postcodes tariff'!L1800)</f>
        <v>165.3863093834758</v>
      </c>
      <c r="R1800" s="336"/>
      <c r="S1800" s="336"/>
    </row>
    <row r="1801" spans="1:19" s="263" customFormat="1" x14ac:dyDescent="0.25">
      <c r="A1801" s="254" t="s">
        <v>3065</v>
      </c>
      <c r="B1801" s="255" t="s">
        <v>3595</v>
      </c>
      <c r="C1801" s="256" t="s">
        <v>1569</v>
      </c>
      <c r="D1801" s="257">
        <v>52.201138999999998</v>
      </c>
      <c r="E1801" s="257">
        <v>-0.43543799999999999</v>
      </c>
      <c r="F1801" s="459">
        <v>1</v>
      </c>
      <c r="G1801" s="459">
        <v>1</v>
      </c>
      <c r="H1801" s="258">
        <v>69.900000000000006</v>
      </c>
      <c r="I1801" s="259">
        <f>SUM(H1801/'Search &amp; Variables'!$E$30)</f>
        <v>1.5533333333333335</v>
      </c>
      <c r="J1801" s="259">
        <f t="shared" si="469"/>
        <v>3.1066666666666669</v>
      </c>
      <c r="K1801" s="259">
        <f t="shared" si="470"/>
        <v>0.34518518518518521</v>
      </c>
      <c r="L1801" s="226">
        <f t="shared" si="471"/>
        <v>0</v>
      </c>
      <c r="M1801" s="257"/>
      <c r="N1801" s="226">
        <f>SUM(H1801*'Outside M25 '!$J$30+'Outside M25 '!$J$34+'Postcodes tariff'!L1801)</f>
        <v>139.18596535726496</v>
      </c>
      <c r="O1801" s="226">
        <f>SUM(H1801*'Outside M25 '!$K$30+'Outside M25 '!$K$34+'Postcodes tariff'!L1801)</f>
        <v>152.91505301652421</v>
      </c>
      <c r="P1801" s="226">
        <f>SUM(H1801*'Outside M25 '!$L$30+'Outside M25 '!$L$34+'Postcodes tariff'!L1801)</f>
        <v>168.51056610689463</v>
      </c>
      <c r="Q1801" s="261">
        <f>SUM(H1801*'Outside M25 '!$M$30+'Outside M25 '!$M$34+'Postcodes tariff'!L1801)</f>
        <v>182.19385055726497</v>
      </c>
      <c r="R1801" s="336"/>
      <c r="S1801" s="336"/>
    </row>
    <row r="1802" spans="1:19" s="263" customFormat="1" x14ac:dyDescent="0.25">
      <c r="A1802" s="254" t="s">
        <v>3065</v>
      </c>
      <c r="B1802" s="255"/>
      <c r="C1802" s="256" t="s">
        <v>1570</v>
      </c>
      <c r="D1802" s="257">
        <v>52.045799000000002</v>
      </c>
      <c r="E1802" s="257">
        <v>-0.45328600000000002</v>
      </c>
      <c r="F1802" s="459">
        <v>1</v>
      </c>
      <c r="G1802" s="459">
        <v>1</v>
      </c>
      <c r="H1802" s="258">
        <v>48.8</v>
      </c>
      <c r="I1802" s="259">
        <f>SUM(H1802/'Search &amp; Variables'!$E$30)</f>
        <v>1.0844444444444443</v>
      </c>
      <c r="J1802" s="259">
        <f t="shared" si="469"/>
        <v>2.1688888888888886</v>
      </c>
      <c r="K1802" s="259">
        <f t="shared" si="470"/>
        <v>0.24098765432098762</v>
      </c>
      <c r="L1802" s="226">
        <f t="shared" si="471"/>
        <v>0</v>
      </c>
      <c r="M1802" s="257"/>
      <c r="N1802" s="226">
        <f>SUM(H1802*'Outside M25 '!$J$30+'Outside M25 '!$J$34+'Postcodes tariff'!L1802)</f>
        <v>106.03964872806267</v>
      </c>
      <c r="O1802" s="226">
        <f>SUM(H1802*'Outside M25 '!$K$30+'Outside M25 '!$K$34+'Postcodes tariff'!L1802)</f>
        <v>116.17946136448244</v>
      </c>
      <c r="P1802" s="226">
        <f>SUM(H1802*'Outside M25 '!$L$30+'Outside M25 '!$L$34+'Postcodes tariff'!L1802)</f>
        <v>127.85032579460591</v>
      </c>
      <c r="Q1802" s="261">
        <f>SUM(H1802*'Outside M25 '!$M$30+'Outside M25 '!$M$34+'Postcodes tariff'!L1802)</f>
        <v>137.86396071139603</v>
      </c>
      <c r="R1802" s="336"/>
      <c r="S1802" s="336"/>
    </row>
    <row r="1803" spans="1:19" s="263" customFormat="1" x14ac:dyDescent="0.25">
      <c r="A1803" s="254" t="s">
        <v>3065</v>
      </c>
      <c r="B1803" s="255"/>
      <c r="C1803" s="256" t="s">
        <v>1571</v>
      </c>
      <c r="D1803" s="257">
        <v>52.15748</v>
      </c>
      <c r="E1803" s="257">
        <v>-0.69598400000000005</v>
      </c>
      <c r="F1803" s="459">
        <v>1</v>
      </c>
      <c r="G1803" s="459">
        <v>1</v>
      </c>
      <c r="H1803" s="258">
        <v>60.1</v>
      </c>
      <c r="I1803" s="259">
        <f>SUM(H1803/'Search &amp; Variables'!$E$30)</f>
        <v>1.3355555555555556</v>
      </c>
      <c r="J1803" s="259">
        <f t="shared" si="469"/>
        <v>2.6711111111111112</v>
      </c>
      <c r="K1803" s="259">
        <f t="shared" si="470"/>
        <v>0.29679012345679012</v>
      </c>
      <c r="L1803" s="226">
        <f t="shared" si="471"/>
        <v>0</v>
      </c>
      <c r="M1803" s="257"/>
      <c r="N1803" s="226">
        <f>SUM(H1803*'Outside M25 '!$J$30+'Outside M25 '!$J$34+'Postcodes tariff'!L1803)</f>
        <v>123.79099365270656</v>
      </c>
      <c r="O1803" s="226">
        <f>SUM(H1803*'Outside M25 '!$K$30+'Outside M25 '!$K$34+'Postcodes tariff'!L1803)</f>
        <v>135.85302466628679</v>
      </c>
      <c r="P1803" s="226">
        <f>SUM(H1803*'Outside M25 '!$L$30+'Outside M25 '!$L$34+'Postcodes tariff'!L1803)</f>
        <v>149.62571515616335</v>
      </c>
      <c r="Q1803" s="261">
        <f>SUM(H1803*'Outside M25 '!$M$30+'Outside M25 '!$M$34+'Postcodes tariff'!L1803)</f>
        <v>161.60461261937326</v>
      </c>
      <c r="R1803" s="336"/>
      <c r="S1803" s="336"/>
    </row>
    <row r="1804" spans="1:19" s="263" customFormat="1" x14ac:dyDescent="0.25">
      <c r="A1804" s="254" t="s">
        <v>3065</v>
      </c>
      <c r="B1804" s="255" t="s">
        <v>3564</v>
      </c>
      <c r="C1804" s="256" t="s">
        <v>1572</v>
      </c>
      <c r="D1804" s="257">
        <v>52.019582999999997</v>
      </c>
      <c r="E1804" s="257">
        <v>-0.76954800000000001</v>
      </c>
      <c r="F1804" s="459">
        <v>1</v>
      </c>
      <c r="G1804" s="459">
        <v>1</v>
      </c>
      <c r="H1804" s="258">
        <v>58.2</v>
      </c>
      <c r="I1804" s="259">
        <f>SUM(H1804/'Search &amp; Variables'!$E$30)</f>
        <v>1.2933333333333334</v>
      </c>
      <c r="J1804" s="259">
        <f t="shared" si="469"/>
        <v>2.5866666666666669</v>
      </c>
      <c r="K1804" s="259">
        <f t="shared" si="470"/>
        <v>0.28740740740740744</v>
      </c>
      <c r="L1804" s="226">
        <f t="shared" si="471"/>
        <v>0</v>
      </c>
      <c r="M1804" s="257"/>
      <c r="N1804" s="226">
        <f>SUM(H1804*'Outside M25 '!$J$30+'Outside M25 '!$J$34+'Postcodes tariff'!L1804)</f>
        <v>120.80625424059831</v>
      </c>
      <c r="O1804" s="226">
        <f>SUM(H1804*'Outside M25 '!$K$30+'Outside M25 '!$K$34+'Postcodes tariff'!L1804)</f>
        <v>132.545080394302</v>
      </c>
      <c r="P1804" s="226">
        <f>SUM(H1804*'Outside M25 '!$L$30+'Outside M25 '!$L$34+'Postcodes tariff'!L1804)</f>
        <v>145.96436650245016</v>
      </c>
      <c r="Q1804" s="261">
        <f>SUM(H1804*'Outside M25 '!$M$30+'Outside M25 '!$M$34+'Postcodes tariff'!L1804)</f>
        <v>157.61282159059832</v>
      </c>
      <c r="R1804" s="336"/>
      <c r="S1804" s="336"/>
    </row>
    <row r="1805" spans="1:19" s="263" customFormat="1" x14ac:dyDescent="0.25">
      <c r="A1805" s="254" t="s">
        <v>3065</v>
      </c>
      <c r="B1805" s="255"/>
      <c r="C1805" s="256" t="s">
        <v>1573</v>
      </c>
      <c r="D1805" s="257">
        <v>52.028502000000003</v>
      </c>
      <c r="E1805" s="257">
        <v>-0.72831999999999997</v>
      </c>
      <c r="F1805" s="459">
        <v>1</v>
      </c>
      <c r="G1805" s="459">
        <v>1</v>
      </c>
      <c r="H1805" s="258">
        <v>54.3</v>
      </c>
      <c r="I1805" s="259">
        <f>SUM(H1805/'Search &amp; Variables'!$E$30)</f>
        <v>1.2066666666666666</v>
      </c>
      <c r="J1805" s="259">
        <f t="shared" si="469"/>
        <v>2.4133333333333331</v>
      </c>
      <c r="K1805" s="259">
        <f t="shared" si="470"/>
        <v>0.26814814814814814</v>
      </c>
      <c r="L1805" s="226">
        <f t="shared" si="471"/>
        <v>0</v>
      </c>
      <c r="M1805" s="257"/>
      <c r="N1805" s="226">
        <f>SUM(H1805*'Outside M25 '!$J$30+'Outside M25 '!$J$34+'Postcodes tariff'!L1805)</f>
        <v>114.67968386837607</v>
      </c>
      <c r="O1805" s="226">
        <f>SUM(H1805*'Outside M25 '!$K$30+'Outside M25 '!$K$34+'Postcodes tariff'!L1805)</f>
        <v>125.75508952022793</v>
      </c>
      <c r="P1805" s="226">
        <f>SUM(H1805*'Outside M25 '!$L$30+'Outside M25 '!$L$34+'Postcodes tariff'!L1805)</f>
        <v>138.448966634302</v>
      </c>
      <c r="Q1805" s="261">
        <f>SUM(H1805*'Outside M25 '!$M$30+'Outside M25 '!$M$34+'Postcodes tariff'!L1805)</f>
        <v>149.4191452683761</v>
      </c>
      <c r="R1805" s="336"/>
      <c r="S1805" s="336"/>
    </row>
    <row r="1806" spans="1:19" s="263" customFormat="1" x14ac:dyDescent="0.25">
      <c r="A1806" s="254" t="s">
        <v>3065</v>
      </c>
      <c r="B1806" s="255" t="s">
        <v>3629</v>
      </c>
      <c r="C1806" s="256" t="s">
        <v>1574</v>
      </c>
      <c r="D1806" s="257">
        <v>52.018158999999997</v>
      </c>
      <c r="E1806" s="257">
        <v>-0.692361</v>
      </c>
      <c r="F1806" s="459">
        <v>1</v>
      </c>
      <c r="G1806" s="459">
        <v>1</v>
      </c>
      <c r="H1806" s="258">
        <v>53.6</v>
      </c>
      <c r="I1806" s="259">
        <f>SUM(H1806/'Search &amp; Variables'!$E$30)</f>
        <v>1.1911111111111112</v>
      </c>
      <c r="J1806" s="259">
        <f t="shared" si="469"/>
        <v>2.3822222222222225</v>
      </c>
      <c r="K1806" s="259">
        <f t="shared" si="470"/>
        <v>0.2646913580246914</v>
      </c>
      <c r="L1806" s="226">
        <f t="shared" si="471"/>
        <v>0</v>
      </c>
      <c r="M1806" s="257"/>
      <c r="N1806" s="226">
        <f>SUM(H1806*'Outside M25 '!$J$30+'Outside M25 '!$J$34+'Postcodes tariff'!L1806)</f>
        <v>113.58004303233619</v>
      </c>
      <c r="O1806" s="226">
        <f>SUM(H1806*'Outside M25 '!$K$30+'Outside M25 '!$K$34+'Postcodes tariff'!L1806)</f>
        <v>124.53637320949669</v>
      </c>
      <c r="P1806" s="226">
        <f>SUM(H1806*'Outside M25 '!$L$30+'Outside M25 '!$L$34+'Postcodes tariff'!L1806)</f>
        <v>137.10004870924979</v>
      </c>
      <c r="Q1806" s="261">
        <f>SUM(H1806*'Outside M25 '!$M$30+'Outside M25 '!$M$34+'Postcodes tariff'!L1806)</f>
        <v>147.94848541566955</v>
      </c>
      <c r="R1806" s="336"/>
      <c r="S1806" s="336"/>
    </row>
    <row r="1807" spans="1:19" s="263" customFormat="1" x14ac:dyDescent="0.25">
      <c r="A1807" s="254" t="s">
        <v>3065</v>
      </c>
      <c r="B1807" s="255"/>
      <c r="C1807" s="256" t="s">
        <v>1575</v>
      </c>
      <c r="D1807" s="257">
        <v>52.033262000000001</v>
      </c>
      <c r="E1807" s="257">
        <v>-0.80677100000000002</v>
      </c>
      <c r="F1807" s="459">
        <v>1</v>
      </c>
      <c r="G1807" s="459">
        <v>1</v>
      </c>
      <c r="H1807" s="258">
        <v>58.2</v>
      </c>
      <c r="I1807" s="259">
        <f>SUM(H1807/'Search &amp; Variables'!$E$30)</f>
        <v>1.2933333333333334</v>
      </c>
      <c r="J1807" s="259">
        <f t="shared" si="469"/>
        <v>2.5866666666666669</v>
      </c>
      <c r="K1807" s="259">
        <f t="shared" si="470"/>
        <v>0.28740740740740744</v>
      </c>
      <c r="L1807" s="226">
        <f t="shared" si="471"/>
        <v>0</v>
      </c>
      <c r="M1807" s="257"/>
      <c r="N1807" s="226">
        <f>SUM(H1807*'Outside M25 '!$J$30+'Outside M25 '!$J$34+'Postcodes tariff'!L1807)</f>
        <v>120.80625424059831</v>
      </c>
      <c r="O1807" s="226">
        <f>SUM(H1807*'Outside M25 '!$K$30+'Outside M25 '!$K$34+'Postcodes tariff'!L1807)</f>
        <v>132.545080394302</v>
      </c>
      <c r="P1807" s="226">
        <f>SUM(H1807*'Outside M25 '!$L$30+'Outside M25 '!$L$34+'Postcodes tariff'!L1807)</f>
        <v>145.96436650245016</v>
      </c>
      <c r="Q1807" s="261">
        <f>SUM(H1807*'Outside M25 '!$M$30+'Outside M25 '!$M$34+'Postcodes tariff'!L1807)</f>
        <v>157.61282159059832</v>
      </c>
      <c r="R1807" s="336"/>
      <c r="S1807" s="336"/>
    </row>
    <row r="1808" spans="1:19" s="263" customFormat="1" x14ac:dyDescent="0.25">
      <c r="A1808" s="254" t="s">
        <v>3065</v>
      </c>
      <c r="B1808" s="255"/>
      <c r="C1808" s="256" t="s">
        <v>1576</v>
      </c>
      <c r="D1808" s="256">
        <v>52.040573999999999</v>
      </c>
      <c r="E1808" s="256">
        <v>-0.73372199999999999</v>
      </c>
      <c r="F1808" s="460">
        <v>1</v>
      </c>
      <c r="G1808" s="460">
        <v>1</v>
      </c>
      <c r="H1808" s="264">
        <v>56.1</v>
      </c>
      <c r="I1808" s="265">
        <f>SUM(H1808/'Search &amp; Variables'!$E$30)</f>
        <v>1.2466666666666666</v>
      </c>
      <c r="J1808" s="265">
        <f t="shared" si="469"/>
        <v>2.4933333333333332</v>
      </c>
      <c r="K1808" s="265">
        <f t="shared" si="470"/>
        <v>0.27703703703703703</v>
      </c>
      <c r="L1808" s="266">
        <f t="shared" si="471"/>
        <v>0</v>
      </c>
      <c r="M1808" s="256"/>
      <c r="N1808" s="266">
        <f>SUM(H1808*'Outside M25 '!$J$30+'Outside M25 '!$J$34+'Postcodes tariff'!L1808)</f>
        <v>117.50733173247863</v>
      </c>
      <c r="O1808" s="266">
        <f>SUM(H1808*'Outside M25 '!$K$30+'Outside M25 '!$K$34+'Postcodes tariff'!L1808)</f>
        <v>128.88893146210827</v>
      </c>
      <c r="P1808" s="266">
        <f>SUM(H1808*'Outside M25 '!$L$30+'Outside M25 '!$L$34+'Postcodes tariff'!L1808)</f>
        <v>141.91761272729346</v>
      </c>
      <c r="Q1808" s="268">
        <f>SUM(H1808*'Outside M25 '!$M$30+'Outside M25 '!$M$34+'Postcodes tariff'!L1808)</f>
        <v>153.20084203247865</v>
      </c>
      <c r="R1808" s="336"/>
      <c r="S1808" s="336"/>
    </row>
    <row r="1809" spans="1:19" s="263" customFormat="1" x14ac:dyDescent="0.25">
      <c r="A1809" s="254"/>
      <c r="B1809" s="255"/>
      <c r="C1809" s="256"/>
      <c r="D1809" s="256"/>
      <c r="E1809" s="256"/>
      <c r="F1809" s="460"/>
      <c r="G1809" s="460"/>
      <c r="H1809" s="264"/>
      <c r="I1809" s="265"/>
      <c r="J1809" s="265"/>
      <c r="K1809" s="265"/>
      <c r="L1809" s="266"/>
      <c r="M1809" s="256"/>
      <c r="N1809" s="266"/>
      <c r="O1809" s="266"/>
      <c r="P1809" s="266"/>
      <c r="Q1809" s="268"/>
      <c r="R1809" s="336"/>
      <c r="S1809" s="336"/>
    </row>
    <row r="1810" spans="1:19" s="263" customFormat="1" ht="16.5" thickBot="1" x14ac:dyDescent="0.3">
      <c r="A1810" s="269" t="s">
        <v>3093</v>
      </c>
      <c r="B1810" s="270"/>
      <c r="C1810" s="270"/>
      <c r="D1810" s="270"/>
      <c r="E1810" s="270"/>
      <c r="F1810" s="461"/>
      <c r="G1810" s="461"/>
      <c r="H1810" s="271">
        <f>AVERAGE(H1783:H1809)</f>
        <v>57.834615384615375</v>
      </c>
      <c r="I1810" s="271">
        <f>AVERAGE(I1783:I1809)</f>
        <v>1.2852136752136754</v>
      </c>
      <c r="J1810" s="271">
        <f>AVERAGE(J1783:J1809)</f>
        <v>2.5704273504273507</v>
      </c>
      <c r="K1810" s="271">
        <f>AVERAGE(K1783:K1809)</f>
        <v>0.28560303893637229</v>
      </c>
      <c r="L1810" s="272"/>
      <c r="M1810" s="270"/>
      <c r="N1810" s="274">
        <f>AVERAGE(N1783:N1809)</f>
        <v>120.23226589211595</v>
      </c>
      <c r="O1810" s="274">
        <f>AVERAGE(O1783:O1809)</f>
        <v>131.90893726507417</v>
      </c>
      <c r="P1810" s="274">
        <f>AVERAGE(P1783:P1809)</f>
        <v>145.26026099212069</v>
      </c>
      <c r="Q1810" s="275">
        <f>AVERAGE(Q1783:Q1809)</f>
        <v>156.84516946968003</v>
      </c>
      <c r="R1810" s="336"/>
      <c r="S1810" s="336"/>
    </row>
    <row r="1811" spans="1:19" s="263" customFormat="1" ht="16.5" thickBot="1" x14ac:dyDescent="0.3">
      <c r="F1811" s="462"/>
      <c r="G1811" s="462"/>
      <c r="H1811" s="276"/>
      <c r="I1811" s="277"/>
      <c r="J1811" s="277"/>
      <c r="K1811" s="277"/>
      <c r="L1811" s="262"/>
      <c r="N1811" s="225"/>
      <c r="O1811" s="225"/>
      <c r="P1811" s="225"/>
      <c r="Q1811" s="225"/>
      <c r="R1811" s="336"/>
      <c r="S1811" s="336"/>
    </row>
    <row r="1812" spans="1:19" s="243" customFormat="1" x14ac:dyDescent="0.25">
      <c r="A1812" s="246" t="s">
        <v>3072</v>
      </c>
      <c r="B1812" s="247"/>
      <c r="C1812" s="247" t="s">
        <v>1577</v>
      </c>
      <c r="D1812" s="247">
        <v>55.803476000000003</v>
      </c>
      <c r="E1812" s="247">
        <v>-3.967203</v>
      </c>
      <c r="F1812" s="458">
        <v>1</v>
      </c>
      <c r="G1812" s="458">
        <v>1</v>
      </c>
      <c r="H1812" s="248">
        <v>391.7</v>
      </c>
      <c r="I1812" s="249">
        <f>SUM(H1812/'Search &amp; Variables'!$E$30)</f>
        <v>8.7044444444444444</v>
      </c>
      <c r="J1812" s="249">
        <f t="shared" ref="J1812:J1813" si="472">SUM(I1812*2)</f>
        <v>17.408888888888889</v>
      </c>
      <c r="K1812" s="249">
        <f t="shared" ref="K1812:K1813" si="473">SUM(J1812/9)</f>
        <v>1.934320987654321</v>
      </c>
      <c r="L1812" s="252">
        <f t="shared" ref="L1812:L1813" si="474">IF(J1812 &gt; 14,120,0)</f>
        <v>120</v>
      </c>
      <c r="M1812" s="247"/>
      <c r="N1812" s="252">
        <f>SUM(H1812*'Outside M25 '!$J$30+'Outside M25 '!$J$34+'Postcodes tariff'!L1812)</f>
        <v>764.70656683960112</v>
      </c>
      <c r="O1812" s="252">
        <f>SUM(H1812*'Outside M25 '!$K$30+'Outside M25 '!$K$34+'Postcodes tariff'!L1812)</f>
        <v>833.17635129268751</v>
      </c>
      <c r="P1812" s="252">
        <f>SUM(H1812*'Outside M25 '!$L$30+'Outside M25 '!$L$34+'Postcodes tariff'!L1812)</f>
        <v>908.62740650947774</v>
      </c>
      <c r="Q1812" s="253">
        <f>SUM(H1812*'Outside M25 '!$M$30+'Outside M25 '!$M$34+'Postcodes tariff'!L1812)</f>
        <v>978.27719427293459</v>
      </c>
      <c r="R1812" s="330"/>
      <c r="S1812" s="330"/>
    </row>
    <row r="1813" spans="1:19" s="263" customFormat="1" x14ac:dyDescent="0.25">
      <c r="A1813" s="254" t="s">
        <v>3072</v>
      </c>
      <c r="B1813" s="255"/>
      <c r="C1813" s="256" t="s">
        <v>1578</v>
      </c>
      <c r="D1813" s="257">
        <v>55.669269</v>
      </c>
      <c r="E1813" s="257">
        <v>-4.0948520000000004</v>
      </c>
      <c r="F1813" s="459">
        <v>1</v>
      </c>
      <c r="G1813" s="459">
        <v>1</v>
      </c>
      <c r="H1813" s="258">
        <v>386.4</v>
      </c>
      <c r="I1813" s="259">
        <f>SUM(H1813/'Search &amp; Variables'!$E$30)</f>
        <v>8.586666666666666</v>
      </c>
      <c r="J1813" s="259">
        <f t="shared" si="472"/>
        <v>17.173333333333332</v>
      </c>
      <c r="K1813" s="259">
        <f t="shared" si="473"/>
        <v>1.9081481481481479</v>
      </c>
      <c r="L1813" s="226">
        <f t="shared" si="474"/>
        <v>120</v>
      </c>
      <c r="M1813" s="257"/>
      <c r="N1813" s="226">
        <f>SUM(H1813*'Outside M25 '!$J$30+'Outside M25 '!$J$34+'Postcodes tariff'!L1813)</f>
        <v>756.38071479529901</v>
      </c>
      <c r="O1813" s="226">
        <f>SUM(H1813*'Outside M25 '!$K$30+'Outside M25 '!$K$34+'Postcodes tariff'!L1813)</f>
        <v>823.94892779715099</v>
      </c>
      <c r="P1813" s="226">
        <f>SUM(H1813*'Outside M25 '!$L$30+'Outside M25 '!$L$34+'Postcodes tariff'!L1813)</f>
        <v>898.41417079122516</v>
      </c>
      <c r="Q1813" s="261">
        <f>SUM(H1813*'Outside M25 '!$M$30+'Outside M25 '!$M$34+'Postcodes tariff'!L1813)</f>
        <v>967.14219824529926</v>
      </c>
      <c r="R1813" s="336"/>
      <c r="S1813" s="336"/>
    </row>
    <row r="1814" spans="1:19" s="263" customFormat="1" x14ac:dyDescent="0.25">
      <c r="A1814" s="254" t="s">
        <v>3072</v>
      </c>
      <c r="B1814" s="255"/>
      <c r="C1814" s="256" t="s">
        <v>1579</v>
      </c>
      <c r="D1814" s="257">
        <v>55.667000000000002</v>
      </c>
      <c r="E1814" s="257">
        <v>-3.786</v>
      </c>
      <c r="F1814" s="459">
        <v>1</v>
      </c>
      <c r="G1814" s="459">
        <v>1</v>
      </c>
      <c r="H1814" s="258">
        <v>375.4</v>
      </c>
      <c r="I1814" s="259">
        <f>SUM(H1814/'Search &amp; Variables'!$E$30)</f>
        <v>8.3422222222222224</v>
      </c>
      <c r="J1814" s="259">
        <f t="shared" ref="J1814:J1823" si="475">SUM(I1814*2)</f>
        <v>16.684444444444445</v>
      </c>
      <c r="K1814" s="259">
        <f t="shared" ref="K1814:K1823" si="476">SUM(J1814/9)</f>
        <v>1.8538271604938272</v>
      </c>
      <c r="L1814" s="226">
        <f t="shared" ref="L1814:L1823" si="477">IF(J1814 &gt; 14,120,0)</f>
        <v>120</v>
      </c>
      <c r="M1814" s="257"/>
      <c r="N1814" s="226">
        <f>SUM(H1814*'Outside M25 '!$J$30+'Outside M25 '!$J$34+'Postcodes tariff'!L1814)</f>
        <v>739.10064451467224</v>
      </c>
      <c r="O1814" s="226">
        <f>SUM(H1814*'Outside M25 '!$K$30+'Outside M25 '!$K$34+'Postcodes tariff'!L1814)</f>
        <v>804.79767148565998</v>
      </c>
      <c r="P1814" s="226">
        <f>SUM(H1814*'Outside M25 '!$L$30+'Outside M25 '!$L$34+'Postcodes tariff'!L1814)</f>
        <v>877.21688911183287</v>
      </c>
      <c r="Q1814" s="261">
        <f>SUM(H1814*'Outside M25 '!$M$30+'Outside M25 '!$M$34+'Postcodes tariff'!L1814)</f>
        <v>944.03182913133912</v>
      </c>
      <c r="R1814" s="336"/>
      <c r="S1814" s="336"/>
    </row>
    <row r="1815" spans="1:19" s="263" customFormat="1" x14ac:dyDescent="0.25">
      <c r="A1815" s="254" t="s">
        <v>3072</v>
      </c>
      <c r="B1815" s="255"/>
      <c r="C1815" s="256" t="s">
        <v>1580</v>
      </c>
      <c r="D1815" s="257">
        <v>55.566000000000003</v>
      </c>
      <c r="E1815" s="257">
        <v>-3.5960000000000001</v>
      </c>
      <c r="F1815" s="459">
        <v>1</v>
      </c>
      <c r="G1815" s="459">
        <v>1</v>
      </c>
      <c r="H1815" s="258">
        <v>365.5</v>
      </c>
      <c r="I1815" s="259">
        <f>SUM(H1815/'Search &amp; Variables'!$E$30)</f>
        <v>8.1222222222222218</v>
      </c>
      <c r="J1815" s="259">
        <f t="shared" si="475"/>
        <v>16.244444444444444</v>
      </c>
      <c r="K1815" s="259">
        <f t="shared" si="476"/>
        <v>1.8049382716049382</v>
      </c>
      <c r="L1815" s="226">
        <f t="shared" si="477"/>
        <v>120</v>
      </c>
      <c r="M1815" s="257"/>
      <c r="N1815" s="226">
        <f>SUM(H1815*'Outside M25 '!$J$30+'Outside M25 '!$J$34+'Postcodes tariff'!L1815)</f>
        <v>723.5485812621082</v>
      </c>
      <c r="O1815" s="226">
        <f>SUM(H1815*'Outside M25 '!$K$30+'Outside M25 '!$K$34+'Postcodes tariff'!L1815)</f>
        <v>787.56154080531815</v>
      </c>
      <c r="P1815" s="226">
        <f>SUM(H1815*'Outside M25 '!$L$30+'Outside M25 '!$L$34+'Postcodes tariff'!L1815)</f>
        <v>858.13933560037992</v>
      </c>
      <c r="Q1815" s="261">
        <f>SUM(H1815*'Outside M25 '!$M$30+'Outside M25 '!$M$34+'Postcodes tariff'!L1815)</f>
        <v>923.23249692877505</v>
      </c>
      <c r="R1815" s="336"/>
      <c r="S1815" s="336"/>
    </row>
    <row r="1816" spans="1:19" s="263" customFormat="1" x14ac:dyDescent="0.25">
      <c r="A1816" s="254" t="s">
        <v>3072</v>
      </c>
      <c r="B1816" s="255"/>
      <c r="C1816" s="256" t="s">
        <v>1581</v>
      </c>
      <c r="D1816" s="257">
        <v>55.777000000000001</v>
      </c>
      <c r="E1816" s="257">
        <v>-3.9129999999999998</v>
      </c>
      <c r="F1816" s="459">
        <v>1</v>
      </c>
      <c r="G1816" s="459">
        <v>1</v>
      </c>
      <c r="H1816" s="258">
        <v>387.5</v>
      </c>
      <c r="I1816" s="259">
        <f>SUM(H1816/'Search &amp; Variables'!$E$30)</f>
        <v>8.6111111111111107</v>
      </c>
      <c r="J1816" s="259">
        <f t="shared" si="475"/>
        <v>17.222222222222221</v>
      </c>
      <c r="K1816" s="259">
        <f t="shared" si="476"/>
        <v>1.9135802469135801</v>
      </c>
      <c r="L1816" s="226">
        <f t="shared" si="477"/>
        <v>120</v>
      </c>
      <c r="M1816" s="257"/>
      <c r="N1816" s="226">
        <f>SUM(H1816*'Outside M25 '!$J$30+'Outside M25 '!$J$34+'Postcodes tariff'!L1816)</f>
        <v>758.10872182336175</v>
      </c>
      <c r="O1816" s="226">
        <f>SUM(H1816*'Outside M25 '!$K$30+'Outside M25 '!$K$34+'Postcodes tariff'!L1816)</f>
        <v>825.86405342830005</v>
      </c>
      <c r="P1816" s="226">
        <f>SUM(H1816*'Outside M25 '!$L$30+'Outside M25 '!$L$34+'Postcodes tariff'!L1816)</f>
        <v>900.53389895916439</v>
      </c>
      <c r="Q1816" s="261">
        <f>SUM(H1816*'Outside M25 '!$M$30+'Outside M25 '!$M$34+'Postcodes tariff'!L1816)</f>
        <v>969.45323515669531</v>
      </c>
      <c r="R1816" s="336"/>
      <c r="S1816" s="336"/>
    </row>
    <row r="1817" spans="1:19" s="263" customFormat="1" x14ac:dyDescent="0.25">
      <c r="A1817" s="254" t="s">
        <v>3072</v>
      </c>
      <c r="B1817" s="255"/>
      <c r="C1817" s="256" t="s">
        <v>1582</v>
      </c>
      <c r="D1817" s="257">
        <v>55.77</v>
      </c>
      <c r="E1817" s="257">
        <v>-4.0540000000000003</v>
      </c>
      <c r="F1817" s="459">
        <v>1</v>
      </c>
      <c r="G1817" s="459">
        <v>1</v>
      </c>
      <c r="H1817" s="258">
        <v>389.4</v>
      </c>
      <c r="I1817" s="259">
        <f>SUM(H1817/'Search &amp; Variables'!$E$30)</f>
        <v>8.6533333333333324</v>
      </c>
      <c r="J1817" s="259">
        <f t="shared" si="475"/>
        <v>17.306666666666665</v>
      </c>
      <c r="K1817" s="259">
        <f t="shared" si="476"/>
        <v>1.9229629629629628</v>
      </c>
      <c r="L1817" s="226">
        <f t="shared" si="477"/>
        <v>120</v>
      </c>
      <c r="M1817" s="257"/>
      <c r="N1817" s="226">
        <f>SUM(H1817*'Outside M25 '!$J$30+'Outside M25 '!$J$34+'Postcodes tariff'!L1817)</f>
        <v>761.09346123547004</v>
      </c>
      <c r="O1817" s="226">
        <f>SUM(H1817*'Outside M25 '!$K$30+'Outside M25 '!$K$34+'Postcodes tariff'!L1817)</f>
        <v>829.17199770028481</v>
      </c>
      <c r="P1817" s="226">
        <f>SUM(H1817*'Outside M25 '!$L$30+'Outside M25 '!$L$34+'Postcodes tariff'!L1817)</f>
        <v>904.19524761287755</v>
      </c>
      <c r="Q1817" s="261">
        <f>SUM(H1817*'Outside M25 '!$M$30+'Outside M25 '!$M$34+'Postcodes tariff'!L1817)</f>
        <v>973.44502618547017</v>
      </c>
      <c r="R1817" s="336"/>
      <c r="S1817" s="336"/>
    </row>
    <row r="1818" spans="1:19" s="263" customFormat="1" x14ac:dyDescent="0.25">
      <c r="A1818" s="254" t="s">
        <v>3072</v>
      </c>
      <c r="B1818" s="255"/>
      <c r="C1818" s="256" t="s">
        <v>1583</v>
      </c>
      <c r="D1818" s="257">
        <v>55.820034</v>
      </c>
      <c r="E1818" s="257">
        <v>-4.0195730000000003</v>
      </c>
      <c r="F1818" s="459">
        <v>1</v>
      </c>
      <c r="G1818" s="459">
        <v>1</v>
      </c>
      <c r="H1818" s="258">
        <v>391.3</v>
      </c>
      <c r="I1818" s="259">
        <f>SUM(H1818/'Search &amp; Variables'!$E$30)</f>
        <v>8.6955555555555559</v>
      </c>
      <c r="J1818" s="259">
        <f t="shared" si="475"/>
        <v>17.391111111111112</v>
      </c>
      <c r="K1818" s="259">
        <f t="shared" si="476"/>
        <v>1.9323456790123457</v>
      </c>
      <c r="L1818" s="226">
        <f t="shared" si="477"/>
        <v>120</v>
      </c>
      <c r="M1818" s="257"/>
      <c r="N1818" s="226">
        <f>SUM(H1818*'Outside M25 '!$J$30+'Outside M25 '!$J$34+'Postcodes tariff'!L1818)</f>
        <v>764.07820064757834</v>
      </c>
      <c r="O1818" s="226">
        <f>SUM(H1818*'Outside M25 '!$K$30+'Outside M25 '!$K$34+'Postcodes tariff'!L1818)</f>
        <v>832.47994197226967</v>
      </c>
      <c r="P1818" s="226">
        <f>SUM(H1818*'Outside M25 '!$L$30+'Outside M25 '!$L$34+'Postcodes tariff'!L1818)</f>
        <v>907.85659626659083</v>
      </c>
      <c r="Q1818" s="261">
        <f>SUM(H1818*'Outside M25 '!$M$30+'Outside M25 '!$M$34+'Postcodes tariff'!L1818)</f>
        <v>977.43681721424514</v>
      </c>
      <c r="R1818" s="336"/>
      <c r="S1818" s="336"/>
    </row>
    <row r="1819" spans="1:19" s="263" customFormat="1" x14ac:dyDescent="0.25">
      <c r="A1819" s="254" t="s">
        <v>3072</v>
      </c>
      <c r="B1819" s="255"/>
      <c r="C1819" s="256" t="s">
        <v>1584</v>
      </c>
      <c r="D1819" s="257">
        <v>55.873922</v>
      </c>
      <c r="E1819" s="257">
        <v>-4.0321309999999997</v>
      </c>
      <c r="F1819" s="459">
        <v>1</v>
      </c>
      <c r="G1819" s="459">
        <v>1</v>
      </c>
      <c r="H1819" s="258">
        <v>394.6</v>
      </c>
      <c r="I1819" s="259">
        <f>SUM(H1819/'Search &amp; Variables'!$E$30)</f>
        <v>8.7688888888888901</v>
      </c>
      <c r="J1819" s="259">
        <f t="shared" si="475"/>
        <v>17.53777777777778</v>
      </c>
      <c r="K1819" s="259">
        <f t="shared" si="476"/>
        <v>1.9486419753086421</v>
      </c>
      <c r="L1819" s="226">
        <f t="shared" si="477"/>
        <v>120</v>
      </c>
      <c r="M1819" s="257"/>
      <c r="N1819" s="226">
        <f>SUM(H1819*'Outside M25 '!$J$30+'Outside M25 '!$J$34+'Postcodes tariff'!L1819)</f>
        <v>769.26222173176643</v>
      </c>
      <c r="O1819" s="226">
        <f>SUM(H1819*'Outside M25 '!$K$30+'Outside M25 '!$K$34+'Postcodes tariff'!L1819)</f>
        <v>838.22531886571699</v>
      </c>
      <c r="P1819" s="226">
        <f>SUM(H1819*'Outside M25 '!$L$30+'Outside M25 '!$L$34+'Postcodes tariff'!L1819)</f>
        <v>914.21578077040851</v>
      </c>
      <c r="Q1819" s="261">
        <f>SUM(H1819*'Outside M25 '!$M$30+'Outside M25 '!$M$34+'Postcodes tariff'!L1819)</f>
        <v>984.3699279484332</v>
      </c>
      <c r="R1819" s="336"/>
      <c r="S1819" s="336"/>
    </row>
    <row r="1820" spans="1:19" s="263" customFormat="1" x14ac:dyDescent="0.25">
      <c r="A1820" s="254" t="s">
        <v>3072</v>
      </c>
      <c r="B1820" s="255"/>
      <c r="C1820" s="256" t="s">
        <v>1585</v>
      </c>
      <c r="D1820" s="257">
        <v>55.866999999999997</v>
      </c>
      <c r="E1820" s="257">
        <v>-3.9620000000000002</v>
      </c>
      <c r="F1820" s="459">
        <v>1</v>
      </c>
      <c r="G1820" s="459">
        <v>1</v>
      </c>
      <c r="H1820" s="258">
        <v>400.1</v>
      </c>
      <c r="I1820" s="259">
        <f>SUM(H1820/'Search &amp; Variables'!$E$30)</f>
        <v>8.8911111111111119</v>
      </c>
      <c r="J1820" s="259">
        <f t="shared" si="475"/>
        <v>17.782222222222224</v>
      </c>
      <c r="K1820" s="259">
        <f t="shared" si="476"/>
        <v>1.9758024691358027</v>
      </c>
      <c r="L1820" s="226">
        <f t="shared" si="477"/>
        <v>120</v>
      </c>
      <c r="M1820" s="257"/>
      <c r="N1820" s="226">
        <f>SUM(H1820*'Outside M25 '!$J$30+'Outside M25 '!$J$34+'Postcodes tariff'!L1820)</f>
        <v>777.90225687207976</v>
      </c>
      <c r="O1820" s="226">
        <f>SUM(H1820*'Outside M25 '!$K$30+'Outside M25 '!$K$34+'Postcodes tariff'!L1820)</f>
        <v>847.80094702146255</v>
      </c>
      <c r="P1820" s="226">
        <f>SUM(H1820*'Outside M25 '!$L$30+'Outside M25 '!$L$34+'Postcodes tariff'!L1820)</f>
        <v>924.81442161010466</v>
      </c>
      <c r="Q1820" s="261">
        <f>SUM(H1820*'Outside M25 '!$M$30+'Outside M25 '!$M$34+'Postcodes tariff'!L1820)</f>
        <v>995.92511250541327</v>
      </c>
      <c r="R1820" s="336"/>
      <c r="S1820" s="336"/>
    </row>
    <row r="1821" spans="1:19" s="263" customFormat="1" x14ac:dyDescent="0.25">
      <c r="A1821" s="254" t="s">
        <v>3072</v>
      </c>
      <c r="B1821" s="255"/>
      <c r="C1821" s="256" t="s">
        <v>1586</v>
      </c>
      <c r="D1821" s="257">
        <v>55.83</v>
      </c>
      <c r="E1821" s="257">
        <v>-3.7930000000000001</v>
      </c>
      <c r="F1821" s="459">
        <v>1</v>
      </c>
      <c r="G1821" s="459">
        <v>1</v>
      </c>
      <c r="H1821" s="258">
        <v>394.7</v>
      </c>
      <c r="I1821" s="259">
        <f>SUM(H1821/'Search &amp; Variables'!$E$30)</f>
        <v>8.7711111111111109</v>
      </c>
      <c r="J1821" s="259">
        <f t="shared" si="475"/>
        <v>17.542222222222222</v>
      </c>
      <c r="K1821" s="259">
        <f t="shared" si="476"/>
        <v>1.9491358024691356</v>
      </c>
      <c r="L1821" s="226">
        <f t="shared" si="477"/>
        <v>120</v>
      </c>
      <c r="M1821" s="257"/>
      <c r="N1821" s="226">
        <f>SUM(H1821*'Outside M25 '!$J$30+'Outside M25 '!$J$34+'Postcodes tariff'!L1821)</f>
        <v>769.41931327977204</v>
      </c>
      <c r="O1821" s="226">
        <f>SUM(H1821*'Outside M25 '!$K$30+'Outside M25 '!$K$34+'Postcodes tariff'!L1821)</f>
        <v>838.39942119582145</v>
      </c>
      <c r="P1821" s="226">
        <f>SUM(H1821*'Outside M25 '!$L$30+'Outside M25 '!$L$34+'Postcodes tariff'!L1821)</f>
        <v>914.40848333113024</v>
      </c>
      <c r="Q1821" s="261">
        <f>SUM(H1821*'Outside M25 '!$M$30+'Outside M25 '!$M$34+'Postcodes tariff'!L1821)</f>
        <v>984.58002221310551</v>
      </c>
      <c r="R1821" s="336"/>
      <c r="S1821" s="336"/>
    </row>
    <row r="1822" spans="1:19" s="263" customFormat="1" x14ac:dyDescent="0.25">
      <c r="A1822" s="254" t="s">
        <v>3072</v>
      </c>
      <c r="B1822" s="255"/>
      <c r="C1822" s="256" t="s">
        <v>1587</v>
      </c>
      <c r="D1822" s="257">
        <v>55.716737000000002</v>
      </c>
      <c r="E1822" s="257">
        <v>-3.8272210000000002</v>
      </c>
      <c r="F1822" s="459">
        <v>1</v>
      </c>
      <c r="G1822" s="459">
        <v>1</v>
      </c>
      <c r="H1822" s="258">
        <v>386.7</v>
      </c>
      <c r="I1822" s="259">
        <f>SUM(H1822/'Search &amp; Variables'!$E$30)</f>
        <v>8.5933333333333337</v>
      </c>
      <c r="J1822" s="259">
        <f t="shared" si="475"/>
        <v>17.186666666666667</v>
      </c>
      <c r="K1822" s="259">
        <f t="shared" si="476"/>
        <v>1.9096296296296298</v>
      </c>
      <c r="L1822" s="226">
        <f t="shared" si="477"/>
        <v>120</v>
      </c>
      <c r="M1822" s="257"/>
      <c r="N1822" s="226">
        <f>SUM(H1822*'Outside M25 '!$J$30+'Outside M25 '!$J$34+'Postcodes tariff'!L1822)</f>
        <v>756.85198943931618</v>
      </c>
      <c r="O1822" s="226">
        <f>SUM(H1822*'Outside M25 '!$K$30+'Outside M25 '!$K$34+'Postcodes tariff'!L1822)</f>
        <v>824.47123478746437</v>
      </c>
      <c r="P1822" s="226">
        <f>SUM(H1822*'Outside M25 '!$L$30+'Outside M25 '!$L$34+'Postcodes tariff'!L1822)</f>
        <v>898.99227847339046</v>
      </c>
      <c r="Q1822" s="261">
        <f>SUM(H1822*'Outside M25 '!$M$30+'Outside M25 '!$M$34+'Postcodes tariff'!L1822)</f>
        <v>967.7724810393164</v>
      </c>
      <c r="R1822" s="336"/>
      <c r="S1822" s="336"/>
    </row>
    <row r="1823" spans="1:19" s="263" customFormat="1" x14ac:dyDescent="0.25">
      <c r="A1823" s="254" t="s">
        <v>3072</v>
      </c>
      <c r="B1823" s="255"/>
      <c r="C1823" s="256" t="s">
        <v>1588</v>
      </c>
      <c r="D1823" s="256">
        <v>55.725000000000001</v>
      </c>
      <c r="E1823" s="256">
        <v>-3.9670000000000001</v>
      </c>
      <c r="F1823" s="460">
        <v>1</v>
      </c>
      <c r="G1823" s="460">
        <v>1</v>
      </c>
      <c r="H1823" s="264">
        <v>381.4</v>
      </c>
      <c r="I1823" s="265">
        <f>SUM(H1823/'Search &amp; Variables'!$E$30)</f>
        <v>8.4755555555555553</v>
      </c>
      <c r="J1823" s="265">
        <f t="shared" si="475"/>
        <v>16.951111111111111</v>
      </c>
      <c r="K1823" s="265">
        <f t="shared" si="476"/>
        <v>1.8834567901234567</v>
      </c>
      <c r="L1823" s="266">
        <f t="shared" si="477"/>
        <v>120</v>
      </c>
      <c r="M1823" s="256"/>
      <c r="N1823" s="266">
        <f>SUM(H1823*'Outside M25 '!$J$30+'Outside M25 '!$J$34+'Postcodes tariff'!L1823)</f>
        <v>748.52613739501419</v>
      </c>
      <c r="O1823" s="266">
        <f>SUM(H1823*'Outside M25 '!$K$30+'Outside M25 '!$K$34+'Postcodes tariff'!L1823)</f>
        <v>815.24381129192784</v>
      </c>
      <c r="P1823" s="266">
        <f>SUM(H1823*'Outside M25 '!$L$30+'Outside M25 '!$L$34+'Postcodes tariff'!L1823)</f>
        <v>888.77904275513777</v>
      </c>
      <c r="Q1823" s="268">
        <f>SUM(H1823*'Outside M25 '!$M$30+'Outside M25 '!$M$34+'Postcodes tariff'!L1823)</f>
        <v>956.63748501168095</v>
      </c>
      <c r="R1823" s="336"/>
      <c r="S1823" s="336"/>
    </row>
    <row r="1824" spans="1:19" s="263" customFormat="1" x14ac:dyDescent="0.25">
      <c r="A1824" s="254"/>
      <c r="B1824" s="255"/>
      <c r="C1824" s="256"/>
      <c r="D1824" s="256"/>
      <c r="E1824" s="256"/>
      <c r="F1824" s="460"/>
      <c r="G1824" s="460"/>
      <c r="H1824" s="264"/>
      <c r="I1824" s="265"/>
      <c r="J1824" s="265"/>
      <c r="K1824" s="265"/>
      <c r="L1824" s="266"/>
      <c r="M1824" s="256"/>
      <c r="N1824" s="266"/>
      <c r="O1824" s="266"/>
      <c r="P1824" s="266"/>
      <c r="Q1824" s="268"/>
      <c r="R1824" s="336"/>
      <c r="S1824" s="336"/>
    </row>
    <row r="1825" spans="1:19" s="263" customFormat="1" ht="16.5" thickBot="1" x14ac:dyDescent="0.3">
      <c r="A1825" s="269" t="s">
        <v>3094</v>
      </c>
      <c r="B1825" s="270"/>
      <c r="C1825" s="270"/>
      <c r="D1825" s="270"/>
      <c r="E1825" s="270"/>
      <c r="F1825" s="461"/>
      <c r="G1825" s="461"/>
      <c r="H1825" s="271">
        <f>AVERAGE(H1812:H1824)</f>
        <v>387.05833333333334</v>
      </c>
      <c r="I1825" s="271">
        <f>AVERAGE(I1812:I1824)</f>
        <v>8.6012962962962973</v>
      </c>
      <c r="J1825" s="271">
        <f>AVERAGE(J1812:J1824)</f>
        <v>17.202592592592595</v>
      </c>
      <c r="K1825" s="271">
        <f>AVERAGE(K1812:K1824)</f>
        <v>1.9113991769547329</v>
      </c>
      <c r="L1825" s="272"/>
      <c r="M1825" s="270"/>
      <c r="N1825" s="274">
        <f>AVERAGE(N1812:N1824)</f>
        <v>757.41490081966992</v>
      </c>
      <c r="O1825" s="274">
        <f>AVERAGE(O1812:O1824)</f>
        <v>825.0951014703387</v>
      </c>
      <c r="P1825" s="274">
        <f>AVERAGE(P1812:P1824)</f>
        <v>899.68279598264326</v>
      </c>
      <c r="Q1825" s="275">
        <f>AVERAGE(Q1812:Q1824)</f>
        <v>968.52531882105893</v>
      </c>
      <c r="R1825" s="336"/>
      <c r="S1825" s="336"/>
    </row>
    <row r="1826" spans="1:19" s="263" customFormat="1" ht="16.5" thickBot="1" x14ac:dyDescent="0.3">
      <c r="F1826" s="462"/>
      <c r="G1826" s="462"/>
      <c r="H1826" s="276"/>
      <c r="I1826" s="277"/>
      <c r="J1826" s="277"/>
      <c r="K1826" s="277"/>
      <c r="L1826" s="262"/>
      <c r="N1826" s="225"/>
      <c r="O1826" s="225"/>
      <c r="P1826" s="225"/>
      <c r="Q1826" s="225"/>
      <c r="R1826" s="336"/>
      <c r="S1826" s="336"/>
    </row>
    <row r="1827" spans="1:19" s="243" customFormat="1" x14ac:dyDescent="0.25">
      <c r="A1827" s="323" t="s">
        <v>3024</v>
      </c>
      <c r="B1827" s="324"/>
      <c r="C1827" s="399" t="s">
        <v>1589</v>
      </c>
      <c r="D1827" s="399">
        <v>51.520203000000002</v>
      </c>
      <c r="E1827" s="399">
        <v>-0.11890100000000001</v>
      </c>
      <c r="F1827" s="480">
        <v>2</v>
      </c>
      <c r="G1827" s="480">
        <v>3</v>
      </c>
      <c r="H1827" s="400">
        <v>20.399999999999999</v>
      </c>
      <c r="I1827" s="401">
        <f>SUM(H1827/'Search &amp; Variables'!$E$32)</f>
        <v>2.04</v>
      </c>
      <c r="J1827" s="401">
        <f t="shared" ref="J1827:J1828" si="478">SUM(I1827*2)</f>
        <v>4.08</v>
      </c>
      <c r="K1827" s="401">
        <f t="shared" ref="K1827:K1828" si="479">SUM(J1827/9)</f>
        <v>0.45333333333333337</v>
      </c>
      <c r="L1827" s="327">
        <f t="shared" ref="L1827:L1828" si="480">IF(J1827 &gt; 12,110,0)</f>
        <v>0</v>
      </c>
      <c r="M1827" s="399"/>
      <c r="N1827" s="402">
        <f>SUM(H1827*'London template'!$J$30+'London template'!$J$34+'Postcodes tariff'!L1827+'Search &amp; Variables'!$F$23)</f>
        <v>157.17410314273502</v>
      </c>
      <c r="O1827" s="402">
        <f>SUM(H1827*'London template'!$K$30+'London template'!$K$34+'Postcodes tariff'!L1827+'Search &amp; Variables'!$F$23)</f>
        <v>165.72396093162391</v>
      </c>
      <c r="P1827" s="402">
        <f>SUM(H1827*'London template'!$L$30+'London template'!$L$34+'Postcodes tariff'!L1827+'Search &amp; Variables'!$F$23)</f>
        <v>178.26925160717946</v>
      </c>
      <c r="Q1827" s="403">
        <f>SUM(H1827*'London template'!$M$30+'London template'!$M$34+'Postcodes tariff'!L1827+'Search &amp; Variables'!$F$23)</f>
        <v>185.07580984273503</v>
      </c>
      <c r="R1827" s="330"/>
      <c r="S1827" s="330"/>
    </row>
    <row r="1828" spans="1:19" s="263" customFormat="1" x14ac:dyDescent="0.25">
      <c r="A1828" s="331" t="s">
        <v>3024</v>
      </c>
      <c r="B1828" s="332"/>
      <c r="C1828" s="404" t="s">
        <v>1590</v>
      </c>
      <c r="D1828" s="257">
        <v>51.595129999999997</v>
      </c>
      <c r="E1828" s="257">
        <v>-0.14582500000000001</v>
      </c>
      <c r="F1828" s="459">
        <v>2</v>
      </c>
      <c r="G1828" s="459">
        <v>3</v>
      </c>
      <c r="H1828" s="258">
        <v>22.2</v>
      </c>
      <c r="I1828" s="259">
        <f>SUM(H1828/'Search &amp; Variables'!$E$32)</f>
        <v>2.2199999999999998</v>
      </c>
      <c r="J1828" s="259">
        <f t="shared" si="478"/>
        <v>4.4399999999999995</v>
      </c>
      <c r="K1828" s="259">
        <f t="shared" si="479"/>
        <v>0.49333333333333329</v>
      </c>
      <c r="L1828" s="226">
        <f t="shared" si="480"/>
        <v>0</v>
      </c>
      <c r="M1828" s="257"/>
      <c r="N1828" s="334">
        <f>SUM(H1828*'London template'!$J$30+'London template'!$J$34+'Postcodes tariff'!L1828+'Search &amp; Variables'!$F$23)</f>
        <v>167.59142738119658</v>
      </c>
      <c r="O1828" s="334">
        <f>SUM(H1828*'London template'!$K$30+'London template'!$K$34+'Postcodes tariff'!L1828+'Search &amp; Variables'!$F$23)</f>
        <v>176.77850147008547</v>
      </c>
      <c r="P1828" s="334">
        <f>SUM(H1828*'London template'!$L$30+'London template'!$L$34+'Postcodes tariff'!L1828+'Search &amp; Variables'!$F$23)</f>
        <v>190.23788518564101</v>
      </c>
      <c r="Q1828" s="335">
        <f>SUM(H1828*'London template'!$M$30+'London template'!$M$34+'Postcodes tariff'!L1828+'Search &amp; Variables'!$F$23)</f>
        <v>197.56438298119656</v>
      </c>
      <c r="R1828" s="336"/>
      <c r="S1828" s="336"/>
    </row>
    <row r="1829" spans="1:19" s="263" customFormat="1" x14ac:dyDescent="0.25">
      <c r="A1829" s="331" t="s">
        <v>3024</v>
      </c>
      <c r="B1829" s="332"/>
      <c r="C1829" s="404" t="s">
        <v>1591</v>
      </c>
      <c r="D1829" s="257">
        <v>51.615532999999999</v>
      </c>
      <c r="E1829" s="257">
        <v>-0.14147100000000001</v>
      </c>
      <c r="F1829" s="459">
        <v>2</v>
      </c>
      <c r="G1829" s="459">
        <v>3</v>
      </c>
      <c r="H1829" s="258">
        <v>22.8</v>
      </c>
      <c r="I1829" s="259">
        <f>SUM(H1829/'Search &amp; Variables'!$E$32)</f>
        <v>2.2800000000000002</v>
      </c>
      <c r="J1829" s="259">
        <f t="shared" ref="J1829:J1848" si="481">SUM(I1829*2)</f>
        <v>4.5600000000000005</v>
      </c>
      <c r="K1829" s="259">
        <f t="shared" ref="K1829:K1848" si="482">SUM(J1829/9)</f>
        <v>0.50666666666666671</v>
      </c>
      <c r="L1829" s="226">
        <f t="shared" ref="L1829:L1848" si="483">IF(J1829 &gt; 12,110,0)</f>
        <v>0</v>
      </c>
      <c r="M1829" s="257"/>
      <c r="N1829" s="334">
        <f>SUM(H1829*'London template'!$J$30+'London template'!$J$34+'Postcodes tariff'!L1829+'Search &amp; Variables'!$F$23)</f>
        <v>171.06386879401711</v>
      </c>
      <c r="O1829" s="334">
        <f>SUM(H1829*'London template'!$K$30+'London template'!$K$34+'Postcodes tariff'!L1829+'Search &amp; Variables'!$F$23)</f>
        <v>180.46334831623932</v>
      </c>
      <c r="P1829" s="334">
        <f>SUM(H1829*'London template'!$L$30+'London template'!$L$34+'Postcodes tariff'!L1829+'Search &amp; Variables'!$F$23)</f>
        <v>194.22742971179485</v>
      </c>
      <c r="Q1829" s="335">
        <f>SUM(H1829*'London template'!$M$30+'London template'!$M$34+'Postcodes tariff'!L1829+'Search &amp; Variables'!$F$23)</f>
        <v>201.7272406940171</v>
      </c>
      <c r="R1829" s="336"/>
      <c r="S1829" s="336"/>
    </row>
    <row r="1830" spans="1:19" s="263" customFormat="1" x14ac:dyDescent="0.25">
      <c r="A1830" s="331" t="s">
        <v>3024</v>
      </c>
      <c r="B1830" s="332"/>
      <c r="C1830" s="404" t="s">
        <v>1592</v>
      </c>
      <c r="D1830" s="257">
        <v>51.613508000000003</v>
      </c>
      <c r="E1830" s="257">
        <v>-0.17837900000000001</v>
      </c>
      <c r="F1830" s="459">
        <v>2</v>
      </c>
      <c r="G1830" s="459">
        <v>3</v>
      </c>
      <c r="H1830" s="258">
        <v>21.4</v>
      </c>
      <c r="I1830" s="259">
        <f>SUM(H1830/'Search &amp; Variables'!$E$32)</f>
        <v>2.1399999999999997</v>
      </c>
      <c r="J1830" s="259">
        <f t="shared" si="481"/>
        <v>4.2799999999999994</v>
      </c>
      <c r="K1830" s="259">
        <f t="shared" si="482"/>
        <v>0.47555555555555551</v>
      </c>
      <c r="L1830" s="226">
        <f t="shared" si="483"/>
        <v>0</v>
      </c>
      <c r="M1830" s="257"/>
      <c r="N1830" s="334">
        <f>SUM(H1830*'London template'!$J$30+'London template'!$J$34+'Postcodes tariff'!L1830+'Search &amp; Variables'!$F$23)</f>
        <v>162.96150549743589</v>
      </c>
      <c r="O1830" s="334">
        <f>SUM(H1830*'London template'!$K$30+'London template'!$K$34+'Postcodes tariff'!L1830+'Search &amp; Variables'!$F$23)</f>
        <v>171.86537234188035</v>
      </c>
      <c r="P1830" s="334">
        <f>SUM(H1830*'London template'!$L$30+'London template'!$L$34+'Postcodes tariff'!L1830+'Search &amp; Variables'!$F$23)</f>
        <v>184.91849248410256</v>
      </c>
      <c r="Q1830" s="335">
        <f>SUM(H1830*'London template'!$M$30+'London template'!$M$34+'Postcodes tariff'!L1830+'Search &amp; Variables'!$F$23)</f>
        <v>192.01390603076922</v>
      </c>
      <c r="R1830" s="336"/>
      <c r="S1830" s="336"/>
    </row>
    <row r="1831" spans="1:19" s="263" customFormat="1" x14ac:dyDescent="0.25">
      <c r="A1831" s="331" t="s">
        <v>3024</v>
      </c>
      <c r="B1831" s="332"/>
      <c r="C1831" s="404" t="s">
        <v>1593</v>
      </c>
      <c r="D1831" s="257">
        <v>51.618858000000003</v>
      </c>
      <c r="E1831" s="257">
        <v>-0.10314</v>
      </c>
      <c r="F1831" s="459">
        <v>2</v>
      </c>
      <c r="G1831" s="459">
        <v>3</v>
      </c>
      <c r="H1831" s="258">
        <v>23.9</v>
      </c>
      <c r="I1831" s="259">
        <f>SUM(H1831/'Search &amp; Variables'!$E$32)</f>
        <v>2.3899999999999997</v>
      </c>
      <c r="J1831" s="259">
        <f t="shared" si="481"/>
        <v>4.7799999999999994</v>
      </c>
      <c r="K1831" s="259">
        <f t="shared" si="482"/>
        <v>0.53111111111111109</v>
      </c>
      <c r="L1831" s="226">
        <f t="shared" si="483"/>
        <v>0</v>
      </c>
      <c r="M1831" s="257"/>
      <c r="N1831" s="334">
        <f>SUM(H1831*'London template'!$J$30+'London template'!$J$34+'Postcodes tariff'!L1831+'Search &amp; Variables'!$F$23)</f>
        <v>177.43001138418802</v>
      </c>
      <c r="O1831" s="334">
        <f>SUM(H1831*'London template'!$K$30+'London template'!$K$34+'Postcodes tariff'!L1831+'Search &amp; Variables'!$F$23)</f>
        <v>187.21890086752137</v>
      </c>
      <c r="P1831" s="334">
        <f>SUM(H1831*'London template'!$L$30+'London template'!$L$34+'Postcodes tariff'!L1831+'Search &amp; Variables'!$F$23)</f>
        <v>201.54159467641023</v>
      </c>
      <c r="Q1831" s="335">
        <f>SUM(H1831*'London template'!$M$30+'London template'!$M$34+'Postcodes tariff'!L1831+'Search &amp; Variables'!$F$23)</f>
        <v>209.35914650085468</v>
      </c>
      <c r="R1831" s="336"/>
      <c r="S1831" s="336"/>
    </row>
    <row r="1832" spans="1:19" s="263" customFormat="1" x14ac:dyDescent="0.25">
      <c r="A1832" s="331" t="s">
        <v>3024</v>
      </c>
      <c r="B1832" s="332"/>
      <c r="C1832" s="404" t="s">
        <v>1594</v>
      </c>
      <c r="D1832" s="257">
        <v>51.637923000000001</v>
      </c>
      <c r="E1832" s="257">
        <v>-9.7316E-2</v>
      </c>
      <c r="F1832" s="459">
        <v>2</v>
      </c>
      <c r="G1832" s="459">
        <v>3</v>
      </c>
      <c r="H1832" s="258">
        <v>24.6</v>
      </c>
      <c r="I1832" s="259">
        <f>SUM(H1832/'Search &amp; Variables'!$E$32)</f>
        <v>2.46</v>
      </c>
      <c r="J1832" s="259">
        <f t="shared" si="481"/>
        <v>4.92</v>
      </c>
      <c r="K1832" s="259">
        <f t="shared" si="482"/>
        <v>0.54666666666666663</v>
      </c>
      <c r="L1832" s="226">
        <f t="shared" si="483"/>
        <v>0</v>
      </c>
      <c r="M1832" s="257"/>
      <c r="N1832" s="334">
        <f>SUM(H1832*'London template'!$J$30+'London template'!$J$34+'Postcodes tariff'!L1832+'Search &amp; Variables'!$F$23)</f>
        <v>181.48119303247864</v>
      </c>
      <c r="O1832" s="334">
        <f>SUM(H1832*'London template'!$K$30+'London template'!$K$34+'Postcodes tariff'!L1832+'Search &amp; Variables'!$F$23)</f>
        <v>191.51788885470086</v>
      </c>
      <c r="P1832" s="334">
        <f>SUM(H1832*'London template'!$L$30+'London template'!$L$34+'Postcodes tariff'!L1832+'Search &amp; Variables'!$F$23)</f>
        <v>206.1960632902564</v>
      </c>
      <c r="Q1832" s="335">
        <f>SUM(H1832*'London template'!$M$30+'London template'!$M$34+'Postcodes tariff'!L1832+'Search &amp; Variables'!$F$23)</f>
        <v>214.21581383247863</v>
      </c>
      <c r="R1832" s="336"/>
      <c r="S1832" s="336"/>
    </row>
    <row r="1833" spans="1:19" s="263" customFormat="1" x14ac:dyDescent="0.25">
      <c r="A1833" s="331" t="s">
        <v>3024</v>
      </c>
      <c r="B1833" s="332"/>
      <c r="C1833" s="404" t="s">
        <v>1595</v>
      </c>
      <c r="D1833" s="257">
        <v>51.582034999999998</v>
      </c>
      <c r="E1833" s="257">
        <v>-8.0923999999999996E-2</v>
      </c>
      <c r="F1833" s="459">
        <v>2</v>
      </c>
      <c r="G1833" s="459">
        <v>3</v>
      </c>
      <c r="H1833" s="258">
        <v>23.5</v>
      </c>
      <c r="I1833" s="259">
        <f>SUM(H1833/'Search &amp; Variables'!$E$32)</f>
        <v>2.35</v>
      </c>
      <c r="J1833" s="259">
        <f t="shared" si="481"/>
        <v>4.7</v>
      </c>
      <c r="K1833" s="259">
        <f t="shared" si="482"/>
        <v>0.52222222222222225</v>
      </c>
      <c r="L1833" s="226">
        <f t="shared" si="483"/>
        <v>0</v>
      </c>
      <c r="M1833" s="257"/>
      <c r="N1833" s="334">
        <f>SUM(H1833*'London template'!$J$30+'London template'!$J$34+'Postcodes tariff'!L1833+'Search &amp; Variables'!$F$23)</f>
        <v>175.11505044230771</v>
      </c>
      <c r="O1833" s="334">
        <f>SUM(H1833*'London template'!$K$30+'London template'!$K$34+'Postcodes tariff'!L1833+'Search &amp; Variables'!$F$23)</f>
        <v>184.76233630341881</v>
      </c>
      <c r="P1833" s="334">
        <f>SUM(H1833*'London template'!$L$30+'London template'!$L$34+'Postcodes tariff'!L1833+'Search &amp; Variables'!$F$23)</f>
        <v>198.881898325641</v>
      </c>
      <c r="Q1833" s="335">
        <f>SUM(H1833*'London template'!$M$30+'London template'!$M$34+'Postcodes tariff'!L1833+'Search &amp; Variables'!$F$23)</f>
        <v>206.58390802564102</v>
      </c>
      <c r="R1833" s="336"/>
      <c r="S1833" s="336"/>
    </row>
    <row r="1834" spans="1:19" s="263" customFormat="1" x14ac:dyDescent="0.25">
      <c r="A1834" s="331" t="s">
        <v>3024</v>
      </c>
      <c r="B1834" s="332"/>
      <c r="C1834" s="404" t="s">
        <v>1596</v>
      </c>
      <c r="D1834" s="257">
        <v>51.562311000000001</v>
      </c>
      <c r="E1834" s="257">
        <v>-7.6447000000000001E-2</v>
      </c>
      <c r="F1834" s="459">
        <v>2</v>
      </c>
      <c r="G1834" s="459">
        <v>3</v>
      </c>
      <c r="H1834" s="258">
        <v>22.6</v>
      </c>
      <c r="I1834" s="259">
        <f>SUM(H1834/'Search &amp; Variables'!$E$32)</f>
        <v>2.2600000000000002</v>
      </c>
      <c r="J1834" s="259">
        <f t="shared" si="481"/>
        <v>4.5200000000000005</v>
      </c>
      <c r="K1834" s="259">
        <f t="shared" si="482"/>
        <v>0.50222222222222224</v>
      </c>
      <c r="L1834" s="226">
        <f t="shared" si="483"/>
        <v>0</v>
      </c>
      <c r="M1834" s="257"/>
      <c r="N1834" s="334">
        <f>SUM(H1834*'London template'!$J$30+'London template'!$J$34+'Postcodes tariff'!L1834+'Search &amp; Variables'!$F$23)</f>
        <v>169.90638832307692</v>
      </c>
      <c r="O1834" s="334">
        <f>SUM(H1834*'London template'!$K$30+'London template'!$K$34+'Postcodes tariff'!L1834+'Search &amp; Variables'!$F$23)</f>
        <v>179.23506603418804</v>
      </c>
      <c r="P1834" s="334">
        <f>SUM(H1834*'London template'!$L$30+'London template'!$L$34+'Postcodes tariff'!L1834+'Search &amp; Variables'!$F$23)</f>
        <v>192.89758153641026</v>
      </c>
      <c r="Q1834" s="335">
        <f>SUM(H1834*'London template'!$M$30+'London template'!$M$34+'Postcodes tariff'!L1834+'Search &amp; Variables'!$F$23)</f>
        <v>200.33962145641027</v>
      </c>
      <c r="R1834" s="336"/>
      <c r="S1834" s="336"/>
    </row>
    <row r="1835" spans="1:19" s="263" customFormat="1" x14ac:dyDescent="0.25">
      <c r="A1835" s="331" t="s">
        <v>3024</v>
      </c>
      <c r="B1835" s="332"/>
      <c r="C1835" s="404" t="s">
        <v>1597</v>
      </c>
      <c r="D1835" s="257">
        <v>51.595863999999999</v>
      </c>
      <c r="E1835" s="257">
        <v>-7.0641999999999996E-2</v>
      </c>
      <c r="F1835" s="459">
        <v>2</v>
      </c>
      <c r="G1835" s="459">
        <v>3</v>
      </c>
      <c r="H1835" s="258">
        <v>24.7</v>
      </c>
      <c r="I1835" s="259">
        <f>SUM(H1835/'Search &amp; Variables'!$E$32)</f>
        <v>2.4699999999999998</v>
      </c>
      <c r="J1835" s="259">
        <f t="shared" si="481"/>
        <v>4.9399999999999995</v>
      </c>
      <c r="K1835" s="259">
        <f t="shared" si="482"/>
        <v>0.54888888888888887</v>
      </c>
      <c r="L1835" s="226">
        <f t="shared" si="483"/>
        <v>0</v>
      </c>
      <c r="M1835" s="257"/>
      <c r="N1835" s="334">
        <f>SUM(H1835*'London template'!$J$30+'London template'!$J$34+'Postcodes tariff'!L1835+'Search &amp; Variables'!$F$23)</f>
        <v>182.05993326794871</v>
      </c>
      <c r="O1835" s="334">
        <f>SUM(H1835*'London template'!$K$30+'London template'!$K$34+'Postcodes tariff'!L1835+'Search &amp; Variables'!$F$23)</f>
        <v>192.1320299957265</v>
      </c>
      <c r="P1835" s="334">
        <f>SUM(H1835*'London template'!$L$30+'London template'!$L$34+'Postcodes tariff'!L1835+'Search &amp; Variables'!$F$23)</f>
        <v>206.8609873779487</v>
      </c>
      <c r="Q1835" s="335">
        <f>SUM(H1835*'London template'!$M$30+'London template'!$M$34+'Postcodes tariff'!L1835+'Search &amp; Variables'!$F$23)</f>
        <v>214.90962345128204</v>
      </c>
      <c r="R1835" s="336"/>
      <c r="S1835" s="336"/>
    </row>
    <row r="1836" spans="1:19" s="263" customFormat="1" x14ac:dyDescent="0.25">
      <c r="A1836" s="331" t="s">
        <v>3024</v>
      </c>
      <c r="B1836" s="332"/>
      <c r="C1836" s="404" t="s">
        <v>1598</v>
      </c>
      <c r="D1836" s="257">
        <v>51.614927000000002</v>
      </c>
      <c r="E1836" s="257">
        <v>-6.7740999999999996E-2</v>
      </c>
      <c r="F1836" s="459">
        <v>2</v>
      </c>
      <c r="G1836" s="459">
        <v>3</v>
      </c>
      <c r="H1836" s="258">
        <v>25.6</v>
      </c>
      <c r="I1836" s="259">
        <f>SUM(H1836/'Search &amp; Variables'!$E$32)</f>
        <v>2.56</v>
      </c>
      <c r="J1836" s="259">
        <f t="shared" si="481"/>
        <v>5.12</v>
      </c>
      <c r="K1836" s="259">
        <f t="shared" si="482"/>
        <v>0.56888888888888889</v>
      </c>
      <c r="L1836" s="226">
        <f t="shared" si="483"/>
        <v>0</v>
      </c>
      <c r="M1836" s="257"/>
      <c r="N1836" s="334">
        <f>SUM(H1836*'London template'!$J$30+'London template'!$J$34+'Postcodes tariff'!L1836+'Search &amp; Variables'!$F$23)</f>
        <v>187.26859538717949</v>
      </c>
      <c r="O1836" s="334">
        <f>SUM(H1836*'London template'!$K$30+'London template'!$K$34+'Postcodes tariff'!L1836+'Search &amp; Variables'!$F$23)</f>
        <v>197.65930026495727</v>
      </c>
      <c r="P1836" s="334">
        <f>SUM(H1836*'London template'!$L$30+'London template'!$L$34+'Postcodes tariff'!L1836+'Search &amp; Variables'!$F$23)</f>
        <v>212.84530416717948</v>
      </c>
      <c r="Q1836" s="335">
        <f>SUM(H1836*'London template'!$M$30+'London template'!$M$34+'Postcodes tariff'!L1836+'Search &amp; Variables'!$F$23)</f>
        <v>221.15391002051282</v>
      </c>
      <c r="R1836" s="336"/>
      <c r="S1836" s="336"/>
    </row>
    <row r="1837" spans="1:19" s="263" customFormat="1" x14ac:dyDescent="0.25">
      <c r="A1837" s="331" t="s">
        <v>3024</v>
      </c>
      <c r="B1837" s="332"/>
      <c r="C1837" s="404" t="s">
        <v>1599</v>
      </c>
      <c r="D1837" s="257">
        <v>51.563578999999997</v>
      </c>
      <c r="E1837" s="257">
        <v>-0.132378</v>
      </c>
      <c r="F1837" s="459">
        <v>2</v>
      </c>
      <c r="G1837" s="459">
        <v>3</v>
      </c>
      <c r="H1837" s="258">
        <v>21.7</v>
      </c>
      <c r="I1837" s="259">
        <f>SUM(H1837/'Search &amp; Variables'!$E$32)</f>
        <v>2.17</v>
      </c>
      <c r="J1837" s="259">
        <f t="shared" si="481"/>
        <v>4.34</v>
      </c>
      <c r="K1837" s="259">
        <f t="shared" si="482"/>
        <v>0.48222222222222222</v>
      </c>
      <c r="L1837" s="226">
        <f t="shared" si="483"/>
        <v>0</v>
      </c>
      <c r="M1837" s="257"/>
      <c r="N1837" s="334">
        <f>SUM(H1837*'London template'!$J$30+'London template'!$J$34+'Postcodes tariff'!L1837+'Search &amp; Variables'!$F$23)</f>
        <v>164.69772620384614</v>
      </c>
      <c r="O1837" s="334">
        <f>SUM(H1837*'London template'!$K$30+'London template'!$K$34+'Postcodes tariff'!L1837+'Search &amp; Variables'!$F$23)</f>
        <v>173.70779576495727</v>
      </c>
      <c r="P1837" s="334">
        <f>SUM(H1837*'London template'!$L$30+'London template'!$L$34+'Postcodes tariff'!L1837+'Search &amp; Variables'!$F$23)</f>
        <v>186.91326474717948</v>
      </c>
      <c r="Q1837" s="335">
        <f>SUM(H1837*'London template'!$M$30+'London template'!$M$34+'Postcodes tariff'!L1837+'Search &amp; Variables'!$F$23)</f>
        <v>194.09533488717946</v>
      </c>
      <c r="R1837" s="336"/>
      <c r="S1837" s="336"/>
    </row>
    <row r="1838" spans="1:19" s="263" customFormat="1" x14ac:dyDescent="0.25">
      <c r="A1838" s="331" t="s">
        <v>3024</v>
      </c>
      <c r="B1838" s="332"/>
      <c r="C1838" s="404" t="s">
        <v>1600</v>
      </c>
      <c r="D1838" s="257">
        <v>51.587859999999999</v>
      </c>
      <c r="E1838" s="257">
        <v>-0.169374</v>
      </c>
      <c r="F1838" s="459">
        <v>2</v>
      </c>
      <c r="G1838" s="459">
        <v>3</v>
      </c>
      <c r="H1838" s="258">
        <v>20.7</v>
      </c>
      <c r="I1838" s="259">
        <f>SUM(H1838/'Search &amp; Variables'!$E$32)</f>
        <v>2.0699999999999998</v>
      </c>
      <c r="J1838" s="259">
        <f t="shared" si="481"/>
        <v>4.1399999999999997</v>
      </c>
      <c r="K1838" s="259">
        <f t="shared" si="482"/>
        <v>0.45999999999999996</v>
      </c>
      <c r="L1838" s="226">
        <f t="shared" si="483"/>
        <v>0</v>
      </c>
      <c r="M1838" s="257"/>
      <c r="N1838" s="334">
        <f>SUM(H1838*'London template'!$J$30+'London template'!$J$34+'Postcodes tariff'!L1838+'Search &amp; Variables'!$F$23)</f>
        <v>158.9103238491453</v>
      </c>
      <c r="O1838" s="334">
        <f>SUM(H1838*'London template'!$K$30+'London template'!$K$34+'Postcodes tariff'!L1838+'Search &amp; Variables'!$F$23)</f>
        <v>167.56638435470086</v>
      </c>
      <c r="P1838" s="334">
        <f>SUM(H1838*'London template'!$L$30+'London template'!$L$34+'Postcodes tariff'!L1838+'Search &amp; Variables'!$F$23)</f>
        <v>180.26402387025641</v>
      </c>
      <c r="Q1838" s="335">
        <f>SUM(H1838*'London template'!$M$30+'London template'!$M$34+'Postcodes tariff'!L1838+'Search &amp; Variables'!$F$23)</f>
        <v>187.1572386991453</v>
      </c>
      <c r="R1838" s="336"/>
      <c r="S1838" s="336"/>
    </row>
    <row r="1839" spans="1:19" s="263" customFormat="1" x14ac:dyDescent="0.25">
      <c r="A1839" s="331" t="s">
        <v>3024</v>
      </c>
      <c r="B1839" s="332"/>
      <c r="C1839" s="404" t="s">
        <v>1601</v>
      </c>
      <c r="D1839" s="257">
        <v>51.628006999999997</v>
      </c>
      <c r="E1839" s="257">
        <v>-0.18956300000000001</v>
      </c>
      <c r="F1839" s="459">
        <v>2</v>
      </c>
      <c r="G1839" s="459">
        <v>3</v>
      </c>
      <c r="H1839" s="258">
        <v>23.2</v>
      </c>
      <c r="I1839" s="259">
        <f>SUM(H1839/'Search &amp; Variables'!$E$32)</f>
        <v>2.3199999999999998</v>
      </c>
      <c r="J1839" s="259">
        <f t="shared" si="481"/>
        <v>4.6399999999999997</v>
      </c>
      <c r="K1839" s="259">
        <f t="shared" si="482"/>
        <v>0.51555555555555554</v>
      </c>
      <c r="L1839" s="226">
        <f t="shared" si="483"/>
        <v>0</v>
      </c>
      <c r="M1839" s="257"/>
      <c r="N1839" s="334">
        <f>SUM(H1839*'London template'!$J$30+'London template'!$J$34+'Postcodes tariff'!L1839+'Search &amp; Variables'!$F$23)</f>
        <v>173.37882973589743</v>
      </c>
      <c r="O1839" s="334">
        <f>SUM(H1839*'London template'!$K$30+'London template'!$K$34+'Postcodes tariff'!L1839+'Search &amp; Variables'!$F$23)</f>
        <v>182.91991288034188</v>
      </c>
      <c r="P1839" s="334">
        <f>SUM(H1839*'London template'!$L$30+'London template'!$L$34+'Postcodes tariff'!L1839+'Search &amp; Variables'!$F$23)</f>
        <v>196.88712606256408</v>
      </c>
      <c r="Q1839" s="335">
        <f>SUM(H1839*'London template'!$M$30+'London template'!$M$34+'Postcodes tariff'!L1839+'Search &amp; Variables'!$F$23)</f>
        <v>204.50247916923075</v>
      </c>
      <c r="R1839" s="336"/>
      <c r="S1839" s="336"/>
    </row>
    <row r="1840" spans="1:19" s="263" customFormat="1" x14ac:dyDescent="0.25">
      <c r="A1840" s="331" t="s">
        <v>3024</v>
      </c>
      <c r="B1840" s="332"/>
      <c r="C1840" s="404" t="s">
        <v>1602</v>
      </c>
      <c r="D1840" s="257">
        <v>51.637295999999999</v>
      </c>
      <c r="E1840" s="257">
        <v>-9.7336000000000006E-2</v>
      </c>
      <c r="F1840" s="459">
        <v>2</v>
      </c>
      <c r="G1840" s="459">
        <v>3</v>
      </c>
      <c r="H1840" s="258">
        <v>25.5</v>
      </c>
      <c r="I1840" s="259">
        <f>SUM(H1840/'Search &amp; Variables'!$E$32)</f>
        <v>2.5499999999999998</v>
      </c>
      <c r="J1840" s="259">
        <f t="shared" si="481"/>
        <v>5.0999999999999996</v>
      </c>
      <c r="K1840" s="259">
        <f t="shared" si="482"/>
        <v>0.56666666666666665</v>
      </c>
      <c r="L1840" s="226">
        <f t="shared" si="483"/>
        <v>0</v>
      </c>
      <c r="M1840" s="257"/>
      <c r="N1840" s="334">
        <f>SUM(H1840*'London template'!$J$30+'London template'!$J$34+'Postcodes tariff'!L1840+'Search &amp; Variables'!$F$23)</f>
        <v>186.68985515170939</v>
      </c>
      <c r="O1840" s="334">
        <f>SUM(H1840*'London template'!$K$30+'London template'!$K$34+'Postcodes tariff'!L1840+'Search &amp; Variables'!$F$23)</f>
        <v>197.04515912393163</v>
      </c>
      <c r="P1840" s="334">
        <f>SUM(H1840*'London template'!$L$30+'London template'!$L$34+'Postcodes tariff'!L1840+'Search &amp; Variables'!$F$23)</f>
        <v>212.18038007948718</v>
      </c>
      <c r="Q1840" s="335">
        <f>SUM(H1840*'London template'!$M$30+'London template'!$M$34+'Postcodes tariff'!L1840+'Search &amp; Variables'!$F$23)</f>
        <v>220.46010040170938</v>
      </c>
      <c r="R1840" s="336"/>
      <c r="S1840" s="336"/>
    </row>
    <row r="1841" spans="1:19" s="263" customFormat="1" x14ac:dyDescent="0.25">
      <c r="A1841" s="331" t="s">
        <v>3024</v>
      </c>
      <c r="B1841" s="332"/>
      <c r="C1841" s="404" t="s">
        <v>1603</v>
      </c>
      <c r="D1841" s="257">
        <v>51.601747000000003</v>
      </c>
      <c r="E1841" s="257">
        <v>-0.11411499999999999</v>
      </c>
      <c r="F1841" s="459">
        <v>2</v>
      </c>
      <c r="G1841" s="459">
        <v>3</v>
      </c>
      <c r="H1841" s="258">
        <v>23.5</v>
      </c>
      <c r="I1841" s="259">
        <f>SUM(H1841/'Search &amp; Variables'!$E$32)</f>
        <v>2.35</v>
      </c>
      <c r="J1841" s="259">
        <f t="shared" si="481"/>
        <v>4.7</v>
      </c>
      <c r="K1841" s="259">
        <f t="shared" si="482"/>
        <v>0.52222222222222225</v>
      </c>
      <c r="L1841" s="226">
        <f t="shared" si="483"/>
        <v>0</v>
      </c>
      <c r="M1841" s="257"/>
      <c r="N1841" s="334">
        <f>SUM(H1841*'London template'!$J$30+'London template'!$J$34+'Postcodes tariff'!L1841+'Search &amp; Variables'!$F$23)</f>
        <v>175.11505044230771</v>
      </c>
      <c r="O1841" s="334">
        <f>SUM(H1841*'London template'!$K$30+'London template'!$K$34+'Postcodes tariff'!L1841+'Search &amp; Variables'!$F$23)</f>
        <v>184.76233630341881</v>
      </c>
      <c r="P1841" s="334">
        <f>SUM(H1841*'London template'!$L$30+'London template'!$L$34+'Postcodes tariff'!L1841+'Search &amp; Variables'!$F$23)</f>
        <v>198.881898325641</v>
      </c>
      <c r="Q1841" s="335">
        <f>SUM(H1841*'London template'!$M$30+'London template'!$M$34+'Postcodes tariff'!L1841+'Search &amp; Variables'!$F$23)</f>
        <v>206.58390802564102</v>
      </c>
      <c r="R1841" s="336"/>
      <c r="S1841" s="336"/>
    </row>
    <row r="1842" spans="1:19" s="263" customFormat="1" x14ac:dyDescent="0.25">
      <c r="A1842" s="331" t="s">
        <v>3024</v>
      </c>
      <c r="B1842" s="332"/>
      <c r="C1842" s="404" t="s">
        <v>1604</v>
      </c>
      <c r="D1842" s="257">
        <v>51.600312000000002</v>
      </c>
      <c r="E1842" s="257">
        <v>-0.19302800000000001</v>
      </c>
      <c r="F1842" s="459">
        <v>2</v>
      </c>
      <c r="G1842" s="459">
        <v>3</v>
      </c>
      <c r="H1842" s="258">
        <v>19.7</v>
      </c>
      <c r="I1842" s="259">
        <f>SUM(H1842/'Search &amp; Variables'!$E$32)</f>
        <v>1.97</v>
      </c>
      <c r="J1842" s="259">
        <f t="shared" si="481"/>
        <v>3.94</v>
      </c>
      <c r="K1842" s="259">
        <f t="shared" si="482"/>
        <v>0.43777777777777777</v>
      </c>
      <c r="L1842" s="226">
        <f t="shared" si="483"/>
        <v>0</v>
      </c>
      <c r="M1842" s="257"/>
      <c r="N1842" s="334">
        <f>SUM(H1842*'London template'!$J$30+'London template'!$J$34+'Postcodes tariff'!L1842+'Search &amp; Variables'!$F$23)</f>
        <v>153.12292149444443</v>
      </c>
      <c r="O1842" s="334">
        <f>SUM(H1842*'London template'!$K$30+'London template'!$K$34+'Postcodes tariff'!L1842+'Search &amp; Variables'!$F$23)</f>
        <v>161.42497294444445</v>
      </c>
      <c r="P1842" s="334">
        <f>SUM(H1842*'London template'!$L$30+'London template'!$L$34+'Postcodes tariff'!L1842+'Search &amp; Variables'!$F$23)</f>
        <v>173.61478299333331</v>
      </c>
      <c r="Q1842" s="335">
        <f>SUM(H1842*'London template'!$M$30+'London template'!$M$34+'Postcodes tariff'!L1842+'Search &amp; Variables'!$F$23)</f>
        <v>180.2191425111111</v>
      </c>
      <c r="R1842" s="336"/>
      <c r="S1842" s="336"/>
    </row>
    <row r="1843" spans="1:19" s="263" customFormat="1" x14ac:dyDescent="0.25">
      <c r="A1843" s="331" t="s">
        <v>3024</v>
      </c>
      <c r="B1843" s="332"/>
      <c r="C1843" s="404" t="s">
        <v>1605</v>
      </c>
      <c r="D1843" s="257">
        <v>51.570183999999998</v>
      </c>
      <c r="E1843" s="257">
        <v>-0.102965</v>
      </c>
      <c r="F1843" s="459">
        <v>2</v>
      </c>
      <c r="G1843" s="459">
        <v>3</v>
      </c>
      <c r="H1843" s="258">
        <v>22.6</v>
      </c>
      <c r="I1843" s="259">
        <f>SUM(H1843/'Search &amp; Variables'!$E$32)</f>
        <v>2.2600000000000002</v>
      </c>
      <c r="J1843" s="259">
        <f t="shared" si="481"/>
        <v>4.5200000000000005</v>
      </c>
      <c r="K1843" s="259">
        <f t="shared" si="482"/>
        <v>0.50222222222222224</v>
      </c>
      <c r="L1843" s="226">
        <f t="shared" si="483"/>
        <v>0</v>
      </c>
      <c r="M1843" s="257"/>
      <c r="N1843" s="334">
        <f>SUM(H1843*'London template'!$J$30+'London template'!$J$34+'Postcodes tariff'!L1843+'Search &amp; Variables'!$F$23)</f>
        <v>169.90638832307692</v>
      </c>
      <c r="O1843" s="334">
        <f>SUM(H1843*'London template'!$K$30+'London template'!$K$34+'Postcodes tariff'!L1843+'Search &amp; Variables'!$F$23)</f>
        <v>179.23506603418804</v>
      </c>
      <c r="P1843" s="334">
        <f>SUM(H1843*'London template'!$L$30+'London template'!$L$34+'Postcodes tariff'!L1843+'Search &amp; Variables'!$F$23)</f>
        <v>192.89758153641026</v>
      </c>
      <c r="Q1843" s="335">
        <f>SUM(H1843*'London template'!$M$30+'London template'!$M$34+'Postcodes tariff'!L1843+'Search &amp; Variables'!$F$23)</f>
        <v>200.33962145641027</v>
      </c>
      <c r="R1843" s="336"/>
      <c r="S1843" s="336"/>
    </row>
    <row r="1844" spans="1:19" s="263" customFormat="1" x14ac:dyDescent="0.25">
      <c r="A1844" s="331" t="s">
        <v>3024</v>
      </c>
      <c r="B1844" s="332"/>
      <c r="C1844" s="404" t="s">
        <v>1606</v>
      </c>
      <c r="D1844" s="257">
        <v>51.553744000000002</v>
      </c>
      <c r="E1844" s="257">
        <v>-9.7730999999999998E-2</v>
      </c>
      <c r="F1844" s="459">
        <v>2</v>
      </c>
      <c r="G1844" s="459">
        <v>3</v>
      </c>
      <c r="H1844" s="258">
        <v>21.5</v>
      </c>
      <c r="I1844" s="259">
        <f>SUM(H1844/'Search &amp; Variables'!$E$32)</f>
        <v>2.15</v>
      </c>
      <c r="J1844" s="259">
        <f t="shared" si="481"/>
        <v>4.3</v>
      </c>
      <c r="K1844" s="259">
        <f t="shared" si="482"/>
        <v>0.47777777777777775</v>
      </c>
      <c r="L1844" s="226">
        <f t="shared" si="483"/>
        <v>0</v>
      </c>
      <c r="M1844" s="257"/>
      <c r="N1844" s="334">
        <f>SUM(H1844*'London template'!$J$30+'London template'!$J$34+'Postcodes tariff'!L1844+'Search &amp; Variables'!$F$23)</f>
        <v>163.54024573290599</v>
      </c>
      <c r="O1844" s="334">
        <f>SUM(H1844*'London template'!$K$30+'London template'!$K$34+'Postcodes tariff'!L1844+'Search &amp; Variables'!$F$23)</f>
        <v>172.47951348290599</v>
      </c>
      <c r="P1844" s="334">
        <f>SUM(H1844*'London template'!$L$30+'London template'!$L$34+'Postcodes tariff'!L1844+'Search &amp; Variables'!$F$23)</f>
        <v>185.58341657179486</v>
      </c>
      <c r="Q1844" s="335">
        <f>SUM(H1844*'London template'!$M$30+'London template'!$M$34+'Postcodes tariff'!L1844+'Search &amp; Variables'!$F$23)</f>
        <v>192.70771564957263</v>
      </c>
      <c r="R1844" s="336"/>
      <c r="S1844" s="336"/>
    </row>
    <row r="1845" spans="1:19" s="263" customFormat="1" x14ac:dyDescent="0.25">
      <c r="A1845" s="331" t="s">
        <v>3024</v>
      </c>
      <c r="B1845" s="332"/>
      <c r="C1845" s="404" t="s">
        <v>1607</v>
      </c>
      <c r="D1845" s="257">
        <v>51.557023000000001</v>
      </c>
      <c r="E1845" s="257">
        <v>-5.6030000000000003E-2</v>
      </c>
      <c r="F1845" s="459">
        <v>2</v>
      </c>
      <c r="G1845" s="459">
        <v>3</v>
      </c>
      <c r="H1845" s="258">
        <v>21.9</v>
      </c>
      <c r="I1845" s="259">
        <f>SUM(H1845/'Search &amp; Variables'!$E$32)</f>
        <v>2.19</v>
      </c>
      <c r="J1845" s="259">
        <f t="shared" si="481"/>
        <v>4.38</v>
      </c>
      <c r="K1845" s="259">
        <f t="shared" si="482"/>
        <v>0.48666666666666664</v>
      </c>
      <c r="L1845" s="226">
        <f t="shared" si="483"/>
        <v>0</v>
      </c>
      <c r="M1845" s="257"/>
      <c r="N1845" s="334">
        <f>SUM(H1845*'London template'!$J$30+'London template'!$J$34+'Postcodes tariff'!L1845+'Search &amp; Variables'!$F$23)</f>
        <v>165.8552066747863</v>
      </c>
      <c r="O1845" s="334">
        <f>SUM(H1845*'London template'!$K$30+'London template'!$K$34+'Postcodes tariff'!L1845+'Search &amp; Variables'!$F$23)</f>
        <v>174.93607804700855</v>
      </c>
      <c r="P1845" s="334">
        <f>SUM(H1845*'London template'!$L$30+'London template'!$L$34+'Postcodes tariff'!L1845+'Search &amp; Variables'!$F$23)</f>
        <v>188.24311292256408</v>
      </c>
      <c r="Q1845" s="335">
        <f>SUM(H1845*'London template'!$M$30+'London template'!$M$34+'Postcodes tariff'!L1845+'Search &amp; Variables'!$F$23)</f>
        <v>195.48295412478632</v>
      </c>
      <c r="R1845" s="336"/>
      <c r="S1845" s="336"/>
    </row>
    <row r="1846" spans="1:19" s="263" customFormat="1" x14ac:dyDescent="0.25">
      <c r="A1846" s="331" t="s">
        <v>3024</v>
      </c>
      <c r="B1846" s="332" t="s">
        <v>3679</v>
      </c>
      <c r="C1846" s="404" t="s">
        <v>1608</v>
      </c>
      <c r="D1846" s="257">
        <v>51.554381999999997</v>
      </c>
      <c r="E1846" s="257">
        <v>-0.120549</v>
      </c>
      <c r="F1846" s="459">
        <v>2</v>
      </c>
      <c r="G1846" s="459">
        <v>3</v>
      </c>
      <c r="H1846" s="258">
        <v>20.9</v>
      </c>
      <c r="I1846" s="259">
        <f>SUM(H1846/'Search &amp; Variables'!$E$32)</f>
        <v>2.09</v>
      </c>
      <c r="J1846" s="259">
        <f t="shared" si="481"/>
        <v>4.18</v>
      </c>
      <c r="K1846" s="259">
        <f t="shared" si="482"/>
        <v>0.46444444444444444</v>
      </c>
      <c r="L1846" s="226">
        <f t="shared" si="483"/>
        <v>0</v>
      </c>
      <c r="M1846" s="257"/>
      <c r="N1846" s="334">
        <f>SUM(H1846*'London template'!$J$30+'London template'!$J$34+'Postcodes tariff'!L1846+'Search &amp; Variables'!$F$23)</f>
        <v>160.06780432008546</v>
      </c>
      <c r="O1846" s="334">
        <f>SUM(H1846*'London template'!$K$30+'London template'!$K$34+'Postcodes tariff'!L1846+'Search &amp; Variables'!$F$23)</f>
        <v>168.79466663675214</v>
      </c>
      <c r="P1846" s="334">
        <f>SUM(H1846*'London template'!$L$30+'London template'!$L$34+'Postcodes tariff'!L1846+'Search &amp; Variables'!$F$23)</f>
        <v>181.59387204564101</v>
      </c>
      <c r="Q1846" s="335">
        <f>SUM(H1846*'London template'!$M$30+'London template'!$M$34+'Postcodes tariff'!L1846+'Search &amp; Variables'!$F$23)</f>
        <v>188.54485793675212</v>
      </c>
      <c r="R1846" s="336"/>
      <c r="S1846" s="336"/>
    </row>
    <row r="1847" spans="1:19" s="263" customFormat="1" x14ac:dyDescent="0.25">
      <c r="A1847" s="331" t="s">
        <v>3024</v>
      </c>
      <c r="B1847" s="332"/>
      <c r="C1847" s="404" t="s">
        <v>1609</v>
      </c>
      <c r="D1847" s="257">
        <v>51.583317999999998</v>
      </c>
      <c r="E1847" s="257">
        <v>-0.116275</v>
      </c>
      <c r="F1847" s="459">
        <v>2</v>
      </c>
      <c r="G1847" s="459">
        <v>3</v>
      </c>
      <c r="H1847" s="258">
        <v>23.2</v>
      </c>
      <c r="I1847" s="259">
        <f>SUM(H1847/'Search &amp; Variables'!$E$32)</f>
        <v>2.3199999999999998</v>
      </c>
      <c r="J1847" s="259">
        <f t="shared" si="481"/>
        <v>4.6399999999999997</v>
      </c>
      <c r="K1847" s="259">
        <f t="shared" si="482"/>
        <v>0.51555555555555554</v>
      </c>
      <c r="L1847" s="226">
        <f t="shared" si="483"/>
        <v>0</v>
      </c>
      <c r="M1847" s="257"/>
      <c r="N1847" s="334">
        <f>SUM(H1847*'London template'!$J$30+'London template'!$J$34+'Postcodes tariff'!L1847+'Search &amp; Variables'!$F$23)</f>
        <v>173.37882973589743</v>
      </c>
      <c r="O1847" s="334">
        <f>SUM(H1847*'London template'!$K$30+'London template'!$K$34+'Postcodes tariff'!L1847+'Search &amp; Variables'!$F$23)</f>
        <v>182.91991288034188</v>
      </c>
      <c r="P1847" s="334">
        <f>SUM(H1847*'London template'!$L$30+'London template'!$L$34+'Postcodes tariff'!L1847+'Search &amp; Variables'!$F$23)</f>
        <v>196.88712606256408</v>
      </c>
      <c r="Q1847" s="335">
        <f>SUM(H1847*'London template'!$M$30+'London template'!$M$34+'Postcodes tariff'!L1847+'Search &amp; Variables'!$F$23)</f>
        <v>204.50247916923075</v>
      </c>
      <c r="R1847" s="336"/>
      <c r="S1847" s="336"/>
    </row>
    <row r="1848" spans="1:19" s="263" customFormat="1" x14ac:dyDescent="0.25">
      <c r="A1848" s="331" t="s">
        <v>3024</v>
      </c>
      <c r="B1848" s="332" t="s">
        <v>3468</v>
      </c>
      <c r="C1848" s="333" t="s">
        <v>1610</v>
      </c>
      <c r="D1848" s="333">
        <v>51.621502</v>
      </c>
      <c r="E1848" s="333">
        <v>-7.7312000000000006E-2</v>
      </c>
      <c r="F1848" s="469">
        <v>2</v>
      </c>
      <c r="G1848" s="469">
        <v>3</v>
      </c>
      <c r="H1848" s="337">
        <v>26.6</v>
      </c>
      <c r="I1848" s="405">
        <f>SUM(H1848/'Search &amp; Variables'!$E$32)</f>
        <v>2.66</v>
      </c>
      <c r="J1848" s="338">
        <f t="shared" si="481"/>
        <v>5.32</v>
      </c>
      <c r="K1848" s="338">
        <f t="shared" si="482"/>
        <v>0.59111111111111114</v>
      </c>
      <c r="L1848" s="339">
        <f t="shared" si="483"/>
        <v>0</v>
      </c>
      <c r="M1848" s="333"/>
      <c r="N1848" s="340">
        <f>SUM(H1848*'London template'!$J$30+'London template'!$J$34+'Postcodes tariff'!L1848+'Search &amp; Variables'!$F$23)</f>
        <v>193.05599774188036</v>
      </c>
      <c r="O1848" s="340">
        <f>SUM(H1848*'London template'!$K$30+'London template'!$K$34+'Postcodes tariff'!L1848+'Search &amp; Variables'!$F$23)</f>
        <v>203.80071167521368</v>
      </c>
      <c r="P1848" s="340">
        <f>SUM(H1848*'London template'!$L$30+'London template'!$L$34+'Postcodes tariff'!L1848+'Search &amp; Variables'!$F$23)</f>
        <v>219.49454504410255</v>
      </c>
      <c r="Q1848" s="341">
        <f>SUM(H1848*'London template'!$M$30+'London template'!$M$34+'Postcodes tariff'!L1848+'Search &amp; Variables'!$F$23)</f>
        <v>228.09200620854702</v>
      </c>
      <c r="R1848" s="336"/>
      <c r="S1848" s="336"/>
    </row>
    <row r="1849" spans="1:19" s="263" customFormat="1" x14ac:dyDescent="0.25">
      <c r="A1849" s="331"/>
      <c r="B1849" s="332"/>
      <c r="C1849" s="333"/>
      <c r="D1849" s="333"/>
      <c r="E1849" s="333"/>
      <c r="F1849" s="469"/>
      <c r="G1849" s="469"/>
      <c r="H1849" s="337"/>
      <c r="I1849" s="338"/>
      <c r="J1849" s="338"/>
      <c r="K1849" s="338"/>
      <c r="L1849" s="339"/>
      <c r="M1849" s="333"/>
      <c r="N1849" s="340"/>
      <c r="O1849" s="340"/>
      <c r="P1849" s="339"/>
      <c r="Q1849" s="406"/>
      <c r="R1849" s="336"/>
      <c r="S1849" s="336"/>
    </row>
    <row r="1850" spans="1:19" s="330" customFormat="1" ht="16.5" thickBot="1" x14ac:dyDescent="0.3">
      <c r="A1850" s="342" t="s">
        <v>3023</v>
      </c>
      <c r="B1850" s="343"/>
      <c r="C1850" s="343"/>
      <c r="D1850" s="343"/>
      <c r="E1850" s="343"/>
      <c r="F1850" s="470"/>
      <c r="G1850" s="470"/>
      <c r="H1850" s="344">
        <f>AVERAGE(H1827:H1849)</f>
        <v>22.849999999999998</v>
      </c>
      <c r="I1850" s="344">
        <f>AVERAGE(I1827:I1849)</f>
        <v>2.2849999999999997</v>
      </c>
      <c r="J1850" s="344">
        <f>AVERAGE(J1827:J1849)</f>
        <v>4.5699999999999994</v>
      </c>
      <c r="K1850" s="344">
        <f>AVERAGE(K1827:K1849)</f>
        <v>0.50777777777777777</v>
      </c>
      <c r="L1850" s="345"/>
      <c r="M1850" s="343"/>
      <c r="N1850" s="346">
        <f>AVERAGE(N1827:N1849)</f>
        <v>171.3532389117521</v>
      </c>
      <c r="O1850" s="346">
        <f>AVERAGE(O1827:O1849)</f>
        <v>180.77041888675214</v>
      </c>
      <c r="P1850" s="346">
        <f>AVERAGE(P1827:P1849)</f>
        <v>194.55989175564102</v>
      </c>
      <c r="Q1850" s="347">
        <f>AVERAGE(Q1827:Q1849)</f>
        <v>202.0741455034188</v>
      </c>
    </row>
    <row r="1851" spans="1:19" s="330" customFormat="1" ht="16.5" thickBot="1" x14ac:dyDescent="0.3">
      <c r="F1851" s="481"/>
      <c r="G1851" s="481"/>
      <c r="H1851" s="407"/>
      <c r="I1851" s="407"/>
      <c r="J1851" s="407"/>
      <c r="K1851" s="407"/>
      <c r="L1851" s="384"/>
      <c r="N1851" s="408"/>
      <c r="O1851" s="408"/>
      <c r="P1851" s="408"/>
      <c r="Q1851" s="408"/>
    </row>
    <row r="1852" spans="1:19" s="243" customFormat="1" x14ac:dyDescent="0.25">
      <c r="A1852" s="246" t="s">
        <v>3073</v>
      </c>
      <c r="B1852" s="247"/>
      <c r="C1852" s="247" t="s">
        <v>1611</v>
      </c>
      <c r="D1852" s="247">
        <v>54.981782000000003</v>
      </c>
      <c r="E1852" s="247">
        <v>-1.626919</v>
      </c>
      <c r="F1852" s="458">
        <v>1</v>
      </c>
      <c r="G1852" s="458">
        <v>1</v>
      </c>
      <c r="H1852" s="248">
        <v>284.10000000000002</v>
      </c>
      <c r="I1852" s="249">
        <f>SUM(H1852/'Search &amp; Variables'!$E$30)</f>
        <v>6.3133333333333335</v>
      </c>
      <c r="J1852" s="249">
        <f t="shared" ref="J1852:J1853" si="484">SUM(I1852*2)</f>
        <v>12.626666666666667</v>
      </c>
      <c r="K1852" s="249">
        <f t="shared" ref="K1852:K1853" si="485">SUM(J1852/9)</f>
        <v>1.402962962962963</v>
      </c>
      <c r="L1852" s="252">
        <f t="shared" ref="L1852:L1853" si="486">IF(J1852 &gt; 14,120,0)</f>
        <v>0</v>
      </c>
      <c r="M1852" s="247"/>
      <c r="N1852" s="252">
        <f>SUM(H1852*'Outside M25 '!$J$30+'Outside M25 '!$J$34+'Postcodes tariff'!L1852)</f>
        <v>475.67606118547008</v>
      </c>
      <c r="O1852" s="252">
        <f>SUM(H1852*'Outside M25 '!$K$30+'Outside M25 '!$K$34+'Postcodes tariff'!L1852)</f>
        <v>525.84224410028492</v>
      </c>
      <c r="P1852" s="252">
        <f>SUM(H1852*'Outside M25 '!$L$30+'Outside M25 '!$L$34+'Postcodes tariff'!L1852)</f>
        <v>581.27945117287766</v>
      </c>
      <c r="Q1852" s="253">
        <f>SUM(H1852*'Outside M25 '!$M$30+'Outside M25 '!$M$34+'Postcodes tariff'!L1852)</f>
        <v>632.21576548547023</v>
      </c>
      <c r="R1852" s="330"/>
      <c r="S1852" s="330"/>
    </row>
    <row r="1853" spans="1:19" s="263" customFormat="1" x14ac:dyDescent="0.25">
      <c r="A1853" s="254" t="s">
        <v>3073</v>
      </c>
      <c r="B1853" s="255"/>
      <c r="C1853" s="256" t="s">
        <v>1612</v>
      </c>
      <c r="D1853" s="257">
        <v>54.946320999999998</v>
      </c>
      <c r="E1853" s="257">
        <v>-1.5521780000000001</v>
      </c>
      <c r="F1853" s="459">
        <v>1</v>
      </c>
      <c r="G1853" s="459">
        <v>1</v>
      </c>
      <c r="H1853" s="258">
        <v>280.3</v>
      </c>
      <c r="I1853" s="259">
        <f>SUM(H1853/'Search &amp; Variables'!$E$30)</f>
        <v>6.2288888888888891</v>
      </c>
      <c r="J1853" s="259">
        <f t="shared" si="484"/>
        <v>12.457777777777778</v>
      </c>
      <c r="K1853" s="259">
        <f t="shared" si="485"/>
        <v>1.3841975308641976</v>
      </c>
      <c r="L1853" s="226">
        <f t="shared" si="486"/>
        <v>0</v>
      </c>
      <c r="M1853" s="257"/>
      <c r="N1853" s="226">
        <f>SUM(H1853*'Outside M25 '!$J$30+'Outside M25 '!$J$34+'Postcodes tariff'!L1853)</f>
        <v>469.70658236125354</v>
      </c>
      <c r="O1853" s="226">
        <f>SUM(H1853*'Outside M25 '!$K$30+'Outside M25 '!$K$34+'Postcodes tariff'!L1853)</f>
        <v>519.2263555563153</v>
      </c>
      <c r="P1853" s="226">
        <f>SUM(H1853*'Outside M25 '!$L$30+'Outside M25 '!$L$34+'Postcodes tariff'!L1853)</f>
        <v>573.95675386545122</v>
      </c>
      <c r="Q1853" s="261">
        <f>SUM(H1853*'Outside M25 '!$M$30+'Outside M25 '!$M$34+'Postcodes tariff'!L1853)</f>
        <v>624.2321834279204</v>
      </c>
      <c r="R1853" s="336"/>
      <c r="S1853" s="336"/>
    </row>
    <row r="1854" spans="1:19" s="263" customFormat="1" x14ac:dyDescent="0.25">
      <c r="A1854" s="254" t="s">
        <v>3469</v>
      </c>
      <c r="B1854" s="255" t="s">
        <v>3470</v>
      </c>
      <c r="C1854" s="256" t="s">
        <v>1613</v>
      </c>
      <c r="D1854" s="257">
        <v>54.930720000000001</v>
      </c>
      <c r="E1854" s="257">
        <v>-1.640998</v>
      </c>
      <c r="F1854" s="459">
        <v>1</v>
      </c>
      <c r="G1854" s="459">
        <v>1</v>
      </c>
      <c r="H1854" s="258">
        <v>281.2</v>
      </c>
      <c r="I1854" s="259">
        <f>SUM(H1854/'Search &amp; Variables'!$E$30)</f>
        <v>6.2488888888888887</v>
      </c>
      <c r="J1854" s="259">
        <f t="shared" ref="J1854:J1911" si="487">SUM(I1854*2)</f>
        <v>12.497777777777777</v>
      </c>
      <c r="K1854" s="259">
        <f t="shared" ref="K1854:K1911" si="488">SUM(J1854/9)</f>
        <v>1.3886419753086419</v>
      </c>
      <c r="L1854" s="226">
        <f t="shared" ref="L1854:L1911" si="489">IF(J1854 &gt; 14,120,0)</f>
        <v>0</v>
      </c>
      <c r="M1854" s="257"/>
      <c r="N1854" s="226">
        <f>SUM(H1854*'Outside M25 '!$J$30+'Outside M25 '!$J$34+'Postcodes tariff'!L1854)</f>
        <v>471.12040629330477</v>
      </c>
      <c r="O1854" s="226">
        <f>SUM(H1854*'Outside M25 '!$K$30+'Outside M25 '!$K$34+'Postcodes tariff'!L1854)</f>
        <v>520.79327652725544</v>
      </c>
      <c r="P1854" s="226">
        <f>SUM(H1854*'Outside M25 '!$L$30+'Outside M25 '!$L$34+'Postcodes tariff'!L1854)</f>
        <v>575.69107691194688</v>
      </c>
      <c r="Q1854" s="261">
        <f>SUM(H1854*'Outside M25 '!$M$30+'Outside M25 '!$M$34+'Postcodes tariff'!L1854)</f>
        <v>626.12303180997162</v>
      </c>
      <c r="R1854" s="336"/>
      <c r="S1854" s="336"/>
    </row>
    <row r="1855" spans="1:19" s="263" customFormat="1" x14ac:dyDescent="0.25">
      <c r="A1855" s="254" t="s">
        <v>3073</v>
      </c>
      <c r="B1855" s="255"/>
      <c r="C1855" s="256" t="s">
        <v>1614</v>
      </c>
      <c r="D1855" s="257">
        <v>55.025297000000002</v>
      </c>
      <c r="E1855" s="257">
        <v>-1.5645690000000001</v>
      </c>
      <c r="F1855" s="459">
        <v>1</v>
      </c>
      <c r="G1855" s="459">
        <v>1</v>
      </c>
      <c r="H1855" s="258">
        <v>290</v>
      </c>
      <c r="I1855" s="259">
        <f>SUM(H1855/'Search &amp; Variables'!$E$30)</f>
        <v>6.4444444444444446</v>
      </c>
      <c r="J1855" s="259">
        <f t="shared" si="487"/>
        <v>12.888888888888889</v>
      </c>
      <c r="K1855" s="259">
        <f t="shared" si="488"/>
        <v>1.4320987654320989</v>
      </c>
      <c r="L1855" s="226">
        <f t="shared" si="489"/>
        <v>0</v>
      </c>
      <c r="M1855" s="257"/>
      <c r="N1855" s="226">
        <f>SUM(H1855*'Outside M25 '!$J$30+'Outside M25 '!$J$34+'Postcodes tariff'!L1855)</f>
        <v>484.94446251780624</v>
      </c>
      <c r="O1855" s="226">
        <f>SUM(H1855*'Outside M25 '!$K$30+'Outside M25 '!$K$34+'Postcodes tariff'!L1855)</f>
        <v>536.11428157644821</v>
      </c>
      <c r="P1855" s="226">
        <f>SUM(H1855*'Outside M25 '!$L$30+'Outside M25 '!$L$34+'Postcodes tariff'!L1855)</f>
        <v>592.64890225546071</v>
      </c>
      <c r="Q1855" s="261">
        <f>SUM(H1855*'Outside M25 '!$M$30+'Outside M25 '!$M$34+'Postcodes tariff'!L1855)</f>
        <v>644.61132710113975</v>
      </c>
      <c r="R1855" s="336"/>
      <c r="S1855" s="336"/>
    </row>
    <row r="1856" spans="1:19" s="263" customFormat="1" x14ac:dyDescent="0.25">
      <c r="A1856" s="254" t="s">
        <v>3073</v>
      </c>
      <c r="B1856" s="255"/>
      <c r="C1856" s="256" t="s">
        <v>1615</v>
      </c>
      <c r="D1856" s="257">
        <v>55.049990999999999</v>
      </c>
      <c r="E1856" s="257">
        <v>-1.6596880000000001</v>
      </c>
      <c r="F1856" s="459">
        <v>1</v>
      </c>
      <c r="G1856" s="459">
        <v>1</v>
      </c>
      <c r="H1856" s="258">
        <v>291.7</v>
      </c>
      <c r="I1856" s="259">
        <f>SUM(H1856/'Search &amp; Variables'!$E$30)</f>
        <v>6.4822222222222221</v>
      </c>
      <c r="J1856" s="259">
        <f t="shared" si="487"/>
        <v>12.964444444444444</v>
      </c>
      <c r="K1856" s="259">
        <f t="shared" si="488"/>
        <v>1.4404938271604939</v>
      </c>
      <c r="L1856" s="226">
        <f t="shared" si="489"/>
        <v>0</v>
      </c>
      <c r="M1856" s="257"/>
      <c r="N1856" s="226">
        <f>SUM(H1856*'Outside M25 '!$J$30+'Outside M25 '!$J$34+'Postcodes tariff'!L1856)</f>
        <v>487.61501883390309</v>
      </c>
      <c r="O1856" s="226">
        <f>SUM(H1856*'Outside M25 '!$K$30+'Outside M25 '!$K$34+'Postcodes tariff'!L1856)</f>
        <v>539.07402118822404</v>
      </c>
      <c r="P1856" s="226">
        <f>SUM(H1856*'Outside M25 '!$L$30+'Outside M25 '!$L$34+'Postcodes tariff'!L1856)</f>
        <v>595.92484578773042</v>
      </c>
      <c r="Q1856" s="261">
        <f>SUM(H1856*'Outside M25 '!$M$30+'Outside M25 '!$M$34+'Postcodes tariff'!L1856)</f>
        <v>648.18292960056988</v>
      </c>
      <c r="R1856" s="336"/>
      <c r="S1856" s="336"/>
    </row>
    <row r="1857" spans="1:19" s="263" customFormat="1" x14ac:dyDescent="0.25">
      <c r="A1857" s="254" t="s">
        <v>3073</v>
      </c>
      <c r="B1857" s="255"/>
      <c r="C1857" s="256" t="s">
        <v>1616</v>
      </c>
      <c r="D1857" s="257">
        <v>54.993057</v>
      </c>
      <c r="E1857" s="257">
        <v>-1.771307</v>
      </c>
      <c r="F1857" s="459">
        <v>1</v>
      </c>
      <c r="G1857" s="459">
        <v>1</v>
      </c>
      <c r="H1857" s="258">
        <v>290.39999999999998</v>
      </c>
      <c r="I1857" s="259">
        <f>SUM(H1857/'Search &amp; Variables'!$E$30)</f>
        <v>6.4533333333333331</v>
      </c>
      <c r="J1857" s="259">
        <f t="shared" si="487"/>
        <v>12.906666666666666</v>
      </c>
      <c r="K1857" s="259">
        <f t="shared" si="488"/>
        <v>1.4340740740740741</v>
      </c>
      <c r="L1857" s="226">
        <f t="shared" si="489"/>
        <v>0</v>
      </c>
      <c r="M1857" s="257"/>
      <c r="N1857" s="226">
        <f>SUM(H1857*'Outside M25 '!$J$30+'Outside M25 '!$J$34+'Postcodes tariff'!L1857)</f>
        <v>485.57282870982897</v>
      </c>
      <c r="O1857" s="226">
        <f>SUM(H1857*'Outside M25 '!$K$30+'Outside M25 '!$K$34+'Postcodes tariff'!L1857)</f>
        <v>536.81069089686605</v>
      </c>
      <c r="P1857" s="226">
        <f>SUM(H1857*'Outside M25 '!$L$30+'Outside M25 '!$L$34+'Postcodes tariff'!L1857)</f>
        <v>593.41971249834762</v>
      </c>
      <c r="Q1857" s="261">
        <f>SUM(H1857*'Outside M25 '!$M$30+'Outside M25 '!$M$34+'Postcodes tariff'!L1857)</f>
        <v>645.45170415982909</v>
      </c>
      <c r="R1857" s="336"/>
      <c r="S1857" s="336"/>
    </row>
    <row r="1858" spans="1:19" s="263" customFormat="1" x14ac:dyDescent="0.25">
      <c r="A1858" s="254" t="s">
        <v>3073</v>
      </c>
      <c r="B1858" s="255"/>
      <c r="C1858" s="256" t="s">
        <v>1617</v>
      </c>
      <c r="D1858" s="257">
        <v>54.927118999999998</v>
      </c>
      <c r="E1858" s="257">
        <v>-1.7110399999999999</v>
      </c>
      <c r="F1858" s="459">
        <v>1</v>
      </c>
      <c r="G1858" s="459">
        <v>1</v>
      </c>
      <c r="H1858" s="258">
        <v>284.3</v>
      </c>
      <c r="I1858" s="259">
        <f>SUM(H1858/'Search &amp; Variables'!$E$30)</f>
        <v>6.3177777777777777</v>
      </c>
      <c r="J1858" s="259">
        <f t="shared" si="487"/>
        <v>12.635555555555555</v>
      </c>
      <c r="K1858" s="259">
        <f t="shared" si="488"/>
        <v>1.4039506172839507</v>
      </c>
      <c r="L1858" s="226">
        <f t="shared" si="489"/>
        <v>0</v>
      </c>
      <c r="M1858" s="257"/>
      <c r="N1858" s="226">
        <f>SUM(H1858*'Outside M25 '!$J$30+'Outside M25 '!$J$34+'Postcodes tariff'!L1858)</f>
        <v>475.99024428148147</v>
      </c>
      <c r="O1858" s="226">
        <f>SUM(H1858*'Outside M25 '!$K$30+'Outside M25 '!$K$34+'Postcodes tariff'!L1858)</f>
        <v>526.19044876049384</v>
      </c>
      <c r="P1858" s="226">
        <f>SUM(H1858*'Outside M25 '!$L$30+'Outside M25 '!$L$34+'Postcodes tariff'!L1858)</f>
        <v>581.66485629432111</v>
      </c>
      <c r="Q1858" s="261">
        <f>SUM(H1858*'Outside M25 '!$M$30+'Outside M25 '!$M$34+'Postcodes tariff'!L1858)</f>
        <v>632.63595401481496</v>
      </c>
      <c r="R1858" s="336"/>
      <c r="S1858" s="336"/>
    </row>
    <row r="1859" spans="1:19" s="263" customFormat="1" x14ac:dyDescent="0.25">
      <c r="A1859" s="254" t="s">
        <v>3073</v>
      </c>
      <c r="B1859" s="255"/>
      <c r="C1859" s="256" t="s">
        <v>1618</v>
      </c>
      <c r="D1859" s="257">
        <v>54.931603000000003</v>
      </c>
      <c r="E1859" s="257">
        <v>-1.8204959999999999</v>
      </c>
      <c r="F1859" s="459">
        <v>1</v>
      </c>
      <c r="G1859" s="459">
        <v>1</v>
      </c>
      <c r="H1859" s="258">
        <v>292.2</v>
      </c>
      <c r="I1859" s="259">
        <f>SUM(H1859/'Search &amp; Variables'!$E$30)</f>
        <v>6.4933333333333332</v>
      </c>
      <c r="J1859" s="259">
        <f t="shared" si="487"/>
        <v>12.986666666666666</v>
      </c>
      <c r="K1859" s="259">
        <f t="shared" si="488"/>
        <v>1.442962962962963</v>
      </c>
      <c r="L1859" s="226">
        <f t="shared" si="489"/>
        <v>0</v>
      </c>
      <c r="M1859" s="257"/>
      <c r="N1859" s="226">
        <f>SUM(H1859*'Outside M25 '!$J$30+'Outside M25 '!$J$34+'Postcodes tariff'!L1859)</f>
        <v>488.4004765739316</v>
      </c>
      <c r="O1859" s="226">
        <f>SUM(H1859*'Outside M25 '!$K$30+'Outside M25 '!$K$34+'Postcodes tariff'!L1859)</f>
        <v>539.94453283874634</v>
      </c>
      <c r="P1859" s="226">
        <f>SUM(H1859*'Outside M25 '!$L$30+'Outside M25 '!$L$34+'Postcodes tariff'!L1859)</f>
        <v>596.88835859133906</v>
      </c>
      <c r="Q1859" s="261">
        <f>SUM(H1859*'Outside M25 '!$M$30+'Outside M25 '!$M$34+'Postcodes tariff'!L1859)</f>
        <v>649.23340092393175</v>
      </c>
      <c r="R1859" s="336"/>
      <c r="S1859" s="336"/>
    </row>
    <row r="1860" spans="1:19" s="263" customFormat="1" x14ac:dyDescent="0.25">
      <c r="A1860" s="254" t="s">
        <v>3073</v>
      </c>
      <c r="B1860" s="255"/>
      <c r="C1860" s="256" t="s">
        <v>1619</v>
      </c>
      <c r="D1860" s="257">
        <v>55.034773000000001</v>
      </c>
      <c r="E1860" s="257">
        <v>-1.837639</v>
      </c>
      <c r="F1860" s="459">
        <v>1</v>
      </c>
      <c r="G1860" s="459">
        <v>1</v>
      </c>
      <c r="H1860" s="258">
        <v>295</v>
      </c>
      <c r="I1860" s="259">
        <f>SUM(H1860/'Search &amp; Variables'!$E$30)</f>
        <v>6.5555555555555554</v>
      </c>
      <c r="J1860" s="259">
        <f t="shared" si="487"/>
        <v>13.111111111111111</v>
      </c>
      <c r="K1860" s="259">
        <f t="shared" si="488"/>
        <v>1.4567901234567902</v>
      </c>
      <c r="L1860" s="226">
        <f t="shared" si="489"/>
        <v>0</v>
      </c>
      <c r="M1860" s="257"/>
      <c r="N1860" s="226">
        <f>SUM(H1860*'Outside M25 '!$J$30+'Outside M25 '!$J$34+'Postcodes tariff'!L1860)</f>
        <v>492.79903991809113</v>
      </c>
      <c r="O1860" s="226">
        <f>SUM(H1860*'Outside M25 '!$K$30+'Outside M25 '!$K$34+'Postcodes tariff'!L1860)</f>
        <v>544.81939808167147</v>
      </c>
      <c r="P1860" s="226">
        <f>SUM(H1860*'Outside M25 '!$L$30+'Outside M25 '!$L$34+'Postcodes tariff'!L1860)</f>
        <v>602.28403029154811</v>
      </c>
      <c r="Q1860" s="261">
        <f>SUM(H1860*'Outside M25 '!$M$30+'Outside M25 '!$M$34+'Postcodes tariff'!L1860)</f>
        <v>655.11604033475794</v>
      </c>
      <c r="R1860" s="336"/>
      <c r="S1860" s="336"/>
    </row>
    <row r="1861" spans="1:19" s="263" customFormat="1" x14ac:dyDescent="0.25">
      <c r="A1861" s="254" t="s">
        <v>3073</v>
      </c>
      <c r="B1861" s="255"/>
      <c r="C1861" s="256" t="s">
        <v>1620</v>
      </c>
      <c r="D1861" s="257">
        <v>55.164375</v>
      </c>
      <c r="E1861" s="257">
        <v>-2.1012629999999999</v>
      </c>
      <c r="F1861" s="459">
        <v>1</v>
      </c>
      <c r="G1861" s="459">
        <v>1</v>
      </c>
      <c r="H1861" s="258">
        <v>316.3</v>
      </c>
      <c r="I1861" s="259">
        <f>SUM(H1861/'Search &amp; Variables'!$E$30)</f>
        <v>7.028888888888889</v>
      </c>
      <c r="J1861" s="259">
        <f t="shared" si="487"/>
        <v>14.057777777777778</v>
      </c>
      <c r="K1861" s="259">
        <f t="shared" si="488"/>
        <v>1.5619753086419754</v>
      </c>
      <c r="L1861" s="226">
        <f t="shared" si="489"/>
        <v>120</v>
      </c>
      <c r="M1861" s="257"/>
      <c r="N1861" s="226">
        <f>SUM(H1861*'Outside M25 '!$J$30+'Outside M25 '!$J$34+'Postcodes tariff'!L1861)</f>
        <v>646.25953964330483</v>
      </c>
      <c r="O1861" s="226">
        <f>SUM(H1861*'Outside M25 '!$K$30+'Outside M25 '!$K$34+'Postcodes tariff'!L1861)</f>
        <v>701.90319439392215</v>
      </c>
      <c r="P1861" s="226">
        <f>SUM(H1861*'Outside M25 '!$L$30+'Outside M25 '!$L$34+'Postcodes tariff'!L1861)</f>
        <v>763.32967572528025</v>
      </c>
      <c r="Q1861" s="261">
        <f>SUM(H1861*'Outside M25 '!$M$30+'Outside M25 '!$M$34+'Postcodes tariff'!L1861)</f>
        <v>819.8661187099716</v>
      </c>
      <c r="R1861" s="336"/>
      <c r="S1861" s="336"/>
    </row>
    <row r="1862" spans="1:19" s="263" customFormat="1" x14ac:dyDescent="0.25">
      <c r="A1862" s="254" t="s">
        <v>3073</v>
      </c>
      <c r="B1862" s="255"/>
      <c r="C1862" s="256" t="s">
        <v>1621</v>
      </c>
      <c r="D1862" s="257">
        <v>54.985004000000004</v>
      </c>
      <c r="E1862" s="257">
        <v>-1.611361</v>
      </c>
      <c r="F1862" s="459">
        <v>1</v>
      </c>
      <c r="G1862" s="459">
        <v>1</v>
      </c>
      <c r="H1862" s="258">
        <v>285.2</v>
      </c>
      <c r="I1862" s="259">
        <f>SUM(H1862/'Search &amp; Variables'!$E$30)</f>
        <v>6.3377777777777773</v>
      </c>
      <c r="J1862" s="259">
        <f t="shared" si="487"/>
        <v>12.675555555555555</v>
      </c>
      <c r="K1862" s="259">
        <f t="shared" si="488"/>
        <v>1.4083950617283949</v>
      </c>
      <c r="L1862" s="226">
        <f t="shared" si="489"/>
        <v>0</v>
      </c>
      <c r="M1862" s="257"/>
      <c r="N1862" s="226">
        <f>SUM(H1862*'Outside M25 '!$J$30+'Outside M25 '!$J$34+'Postcodes tariff'!L1862)</f>
        <v>477.4040682135327</v>
      </c>
      <c r="O1862" s="226">
        <f>SUM(H1862*'Outside M25 '!$K$30+'Outside M25 '!$K$34+'Postcodes tariff'!L1862)</f>
        <v>527.75736973143398</v>
      </c>
      <c r="P1862" s="226">
        <f>SUM(H1862*'Outside M25 '!$L$30+'Outside M25 '!$L$34+'Postcodes tariff'!L1862)</f>
        <v>583.39917934081677</v>
      </c>
      <c r="Q1862" s="261">
        <f>SUM(H1862*'Outside M25 '!$M$30+'Outside M25 '!$M$34+'Postcodes tariff'!L1862)</f>
        <v>634.52680239686617</v>
      </c>
      <c r="R1862" s="336"/>
      <c r="S1862" s="336"/>
    </row>
    <row r="1863" spans="1:19" s="263" customFormat="1" x14ac:dyDescent="0.25">
      <c r="A1863" s="254" t="s">
        <v>3073</v>
      </c>
      <c r="B1863" s="255"/>
      <c r="C1863" s="256" t="s">
        <v>1622</v>
      </c>
      <c r="D1863" s="257">
        <v>55.079673</v>
      </c>
      <c r="E1863" s="257">
        <v>-1.8574600000000001</v>
      </c>
      <c r="F1863" s="459">
        <v>1</v>
      </c>
      <c r="G1863" s="459">
        <v>1</v>
      </c>
      <c r="H1863" s="258">
        <v>297.3</v>
      </c>
      <c r="I1863" s="259">
        <f>SUM(H1863/'Search &amp; Variables'!$E$30)</f>
        <v>6.6066666666666674</v>
      </c>
      <c r="J1863" s="259">
        <f t="shared" si="487"/>
        <v>13.213333333333335</v>
      </c>
      <c r="K1863" s="259">
        <f t="shared" si="488"/>
        <v>1.4681481481481482</v>
      </c>
      <c r="L1863" s="226">
        <f t="shared" si="489"/>
        <v>0</v>
      </c>
      <c r="M1863" s="257"/>
      <c r="N1863" s="226">
        <f>SUM(H1863*'Outside M25 '!$J$30+'Outside M25 '!$J$34+'Postcodes tariff'!L1863)</f>
        <v>496.4121455222222</v>
      </c>
      <c r="O1863" s="226">
        <f>SUM(H1863*'Outside M25 '!$K$30+'Outside M25 '!$K$34+'Postcodes tariff'!L1863)</f>
        <v>548.82375167407406</v>
      </c>
      <c r="P1863" s="226">
        <f>SUM(H1863*'Outside M25 '!$L$30+'Outside M25 '!$L$34+'Postcodes tariff'!L1863)</f>
        <v>606.71618918814829</v>
      </c>
      <c r="Q1863" s="261">
        <f>SUM(H1863*'Outside M25 '!$M$30+'Outside M25 '!$M$34+'Postcodes tariff'!L1863)</f>
        <v>659.94820842222236</v>
      </c>
      <c r="R1863" s="336"/>
      <c r="S1863" s="336"/>
    </row>
    <row r="1864" spans="1:19" s="263" customFormat="1" x14ac:dyDescent="0.25">
      <c r="A1864" s="254" t="s">
        <v>3073</v>
      </c>
      <c r="B1864" s="255"/>
      <c r="C1864" s="256" t="s">
        <v>1623</v>
      </c>
      <c r="D1864" s="257">
        <v>54.95684</v>
      </c>
      <c r="E1864" s="257">
        <v>-1.7250970000000001</v>
      </c>
      <c r="F1864" s="459">
        <v>1</v>
      </c>
      <c r="G1864" s="459">
        <v>1</v>
      </c>
      <c r="H1864" s="258">
        <v>286.39999999999998</v>
      </c>
      <c r="I1864" s="259">
        <f>SUM(H1864/'Search &amp; Variables'!$E$30)</f>
        <v>6.3644444444444437</v>
      </c>
      <c r="J1864" s="259">
        <f t="shared" si="487"/>
        <v>12.728888888888887</v>
      </c>
      <c r="K1864" s="259">
        <f t="shared" si="488"/>
        <v>1.4143209876543208</v>
      </c>
      <c r="L1864" s="226">
        <f t="shared" si="489"/>
        <v>0</v>
      </c>
      <c r="M1864" s="257"/>
      <c r="N1864" s="226">
        <f>SUM(H1864*'Outside M25 '!$J$30+'Outside M25 '!$J$34+'Postcodes tariff'!L1864)</f>
        <v>479.2891667896011</v>
      </c>
      <c r="O1864" s="226">
        <f>SUM(H1864*'Outside M25 '!$K$30+'Outside M25 '!$K$34+'Postcodes tariff'!L1864)</f>
        <v>529.84659769268751</v>
      </c>
      <c r="P1864" s="226">
        <f>SUM(H1864*'Outside M25 '!$L$30+'Outside M25 '!$L$34+'Postcodes tariff'!L1864)</f>
        <v>585.71161006947773</v>
      </c>
      <c r="Q1864" s="261">
        <f>SUM(H1864*'Outside M25 '!$M$30+'Outside M25 '!$M$34+'Postcodes tariff'!L1864)</f>
        <v>637.04793357293454</v>
      </c>
      <c r="R1864" s="336"/>
      <c r="S1864" s="336"/>
    </row>
    <row r="1865" spans="1:19" s="263" customFormat="1" x14ac:dyDescent="0.25">
      <c r="A1865" s="254" t="s">
        <v>3073</v>
      </c>
      <c r="B1865" s="255"/>
      <c r="C1865" s="256" t="s">
        <v>1624</v>
      </c>
      <c r="D1865" s="257">
        <v>55.139054000000002</v>
      </c>
      <c r="E1865" s="257">
        <v>-1.5819810000000001</v>
      </c>
      <c r="F1865" s="459">
        <v>1</v>
      </c>
      <c r="G1865" s="459">
        <v>1</v>
      </c>
      <c r="H1865" s="258">
        <v>298.60000000000002</v>
      </c>
      <c r="I1865" s="259">
        <f>SUM(H1865/'Search &amp; Variables'!$E$30)</f>
        <v>6.6355555555555563</v>
      </c>
      <c r="J1865" s="259">
        <f t="shared" si="487"/>
        <v>13.271111111111113</v>
      </c>
      <c r="K1865" s="259">
        <f t="shared" si="488"/>
        <v>1.474567901234568</v>
      </c>
      <c r="L1865" s="226">
        <f t="shared" si="489"/>
        <v>0</v>
      </c>
      <c r="M1865" s="257"/>
      <c r="N1865" s="226">
        <f>SUM(H1865*'Outside M25 '!$J$30+'Outside M25 '!$J$34+'Postcodes tariff'!L1865)</f>
        <v>498.45433564629627</v>
      </c>
      <c r="O1865" s="226">
        <f>SUM(H1865*'Outside M25 '!$K$30+'Outside M25 '!$K$34+'Postcodes tariff'!L1865)</f>
        <v>551.08708196543216</v>
      </c>
      <c r="P1865" s="226">
        <f>SUM(H1865*'Outside M25 '!$L$30+'Outside M25 '!$L$34+'Postcodes tariff'!L1865)</f>
        <v>609.22132247753098</v>
      </c>
      <c r="Q1865" s="261">
        <f>SUM(H1865*'Outside M25 '!$M$30+'Outside M25 '!$M$34+'Postcodes tariff'!L1865)</f>
        <v>662.67943386296315</v>
      </c>
      <c r="R1865" s="336"/>
      <c r="S1865" s="336"/>
    </row>
    <row r="1866" spans="1:19" s="263" customFormat="1" x14ac:dyDescent="0.25">
      <c r="A1866" s="254" t="s">
        <v>3073</v>
      </c>
      <c r="B1866" s="255"/>
      <c r="C1866" s="256" t="s">
        <v>1625</v>
      </c>
      <c r="D1866" s="257">
        <v>55.077648000000003</v>
      </c>
      <c r="E1866" s="257">
        <v>-1.5865480000000001</v>
      </c>
      <c r="F1866" s="459">
        <v>1</v>
      </c>
      <c r="G1866" s="459">
        <v>1</v>
      </c>
      <c r="H1866" s="258">
        <v>295</v>
      </c>
      <c r="I1866" s="259">
        <f>SUM(H1866/'Search &amp; Variables'!$E$30)</f>
        <v>6.5555555555555554</v>
      </c>
      <c r="J1866" s="259">
        <f t="shared" si="487"/>
        <v>13.111111111111111</v>
      </c>
      <c r="K1866" s="259">
        <f t="shared" si="488"/>
        <v>1.4567901234567902</v>
      </c>
      <c r="L1866" s="226">
        <f t="shared" si="489"/>
        <v>0</v>
      </c>
      <c r="M1866" s="257"/>
      <c r="N1866" s="226">
        <f>SUM(H1866*'Outside M25 '!$J$30+'Outside M25 '!$J$34+'Postcodes tariff'!L1866)</f>
        <v>492.79903991809113</v>
      </c>
      <c r="O1866" s="226">
        <f>SUM(H1866*'Outside M25 '!$K$30+'Outside M25 '!$K$34+'Postcodes tariff'!L1866)</f>
        <v>544.81939808167147</v>
      </c>
      <c r="P1866" s="226">
        <f>SUM(H1866*'Outside M25 '!$L$30+'Outside M25 '!$L$34+'Postcodes tariff'!L1866)</f>
        <v>602.28403029154811</v>
      </c>
      <c r="Q1866" s="261">
        <f>SUM(H1866*'Outside M25 '!$M$30+'Outside M25 '!$M$34+'Postcodes tariff'!L1866)</f>
        <v>655.11604033475794</v>
      </c>
      <c r="R1866" s="336"/>
      <c r="S1866" s="336"/>
    </row>
    <row r="1867" spans="1:19" s="263" customFormat="1" x14ac:dyDescent="0.25">
      <c r="A1867" s="254" t="s">
        <v>3073</v>
      </c>
      <c r="B1867" s="255"/>
      <c r="C1867" s="256" t="s">
        <v>1626</v>
      </c>
      <c r="D1867" s="257">
        <v>55.130625000000002</v>
      </c>
      <c r="E1867" s="257">
        <v>-1.5363180000000001</v>
      </c>
      <c r="F1867" s="459">
        <v>1</v>
      </c>
      <c r="G1867" s="459">
        <v>1</v>
      </c>
      <c r="H1867" s="258">
        <v>297.3</v>
      </c>
      <c r="I1867" s="259">
        <f>SUM(H1867/'Search &amp; Variables'!$E$30)</f>
        <v>6.6066666666666674</v>
      </c>
      <c r="J1867" s="259">
        <f t="shared" si="487"/>
        <v>13.213333333333335</v>
      </c>
      <c r="K1867" s="259">
        <f t="shared" si="488"/>
        <v>1.4681481481481482</v>
      </c>
      <c r="L1867" s="226">
        <f t="shared" si="489"/>
        <v>0</v>
      </c>
      <c r="M1867" s="257"/>
      <c r="N1867" s="226">
        <f>SUM(H1867*'Outside M25 '!$J$30+'Outside M25 '!$J$34+'Postcodes tariff'!L1867)</f>
        <v>496.4121455222222</v>
      </c>
      <c r="O1867" s="226">
        <f>SUM(H1867*'Outside M25 '!$K$30+'Outside M25 '!$K$34+'Postcodes tariff'!L1867)</f>
        <v>548.82375167407406</v>
      </c>
      <c r="P1867" s="226">
        <f>SUM(H1867*'Outside M25 '!$L$30+'Outside M25 '!$L$34+'Postcodes tariff'!L1867)</f>
        <v>606.71618918814829</v>
      </c>
      <c r="Q1867" s="261">
        <f>SUM(H1867*'Outside M25 '!$M$30+'Outside M25 '!$M$34+'Postcodes tariff'!L1867)</f>
        <v>659.94820842222236</v>
      </c>
      <c r="R1867" s="336"/>
      <c r="S1867" s="336"/>
    </row>
    <row r="1868" spans="1:19" s="263" customFormat="1" x14ac:dyDescent="0.25">
      <c r="A1868" s="254" t="s">
        <v>3073</v>
      </c>
      <c r="B1868" s="255"/>
      <c r="C1868" s="256" t="s">
        <v>1627</v>
      </c>
      <c r="D1868" s="257">
        <v>55.053899000000001</v>
      </c>
      <c r="E1868" s="257">
        <v>-1.4943960000000001</v>
      </c>
      <c r="F1868" s="459">
        <v>1</v>
      </c>
      <c r="G1868" s="459">
        <v>1</v>
      </c>
      <c r="H1868" s="258">
        <v>291.10000000000002</v>
      </c>
      <c r="I1868" s="259">
        <f>SUM(H1868/'Search &amp; Variables'!$E$30)</f>
        <v>6.4688888888888894</v>
      </c>
      <c r="J1868" s="259">
        <f t="shared" si="487"/>
        <v>12.937777777777779</v>
      </c>
      <c r="K1868" s="259">
        <f t="shared" si="488"/>
        <v>1.4375308641975311</v>
      </c>
      <c r="L1868" s="226">
        <f t="shared" si="489"/>
        <v>0</v>
      </c>
      <c r="M1868" s="257"/>
      <c r="N1868" s="226">
        <f>SUM(H1868*'Outside M25 '!$J$30+'Outside M25 '!$J$34+'Postcodes tariff'!L1868)</f>
        <v>486.67246954586892</v>
      </c>
      <c r="O1868" s="226">
        <f>SUM(H1868*'Outside M25 '!$K$30+'Outside M25 '!$K$34+'Postcodes tariff'!L1868)</f>
        <v>538.02940720759739</v>
      </c>
      <c r="P1868" s="226">
        <f>SUM(H1868*'Outside M25 '!$L$30+'Outside M25 '!$L$34+'Postcodes tariff'!L1868)</f>
        <v>594.76863042339994</v>
      </c>
      <c r="Q1868" s="261">
        <f>SUM(H1868*'Outside M25 '!$M$30+'Outside M25 '!$M$34+'Postcodes tariff'!L1868)</f>
        <v>646.92236401253581</v>
      </c>
      <c r="R1868" s="336"/>
      <c r="S1868" s="336"/>
    </row>
    <row r="1869" spans="1:19" s="263" customFormat="1" x14ac:dyDescent="0.25">
      <c r="A1869" s="254" t="s">
        <v>3073</v>
      </c>
      <c r="B1869" s="255"/>
      <c r="C1869" s="256" t="s">
        <v>1628</v>
      </c>
      <c r="D1869" s="257">
        <v>55.056623999999999</v>
      </c>
      <c r="E1869" s="257">
        <v>-1.473973</v>
      </c>
      <c r="F1869" s="459">
        <v>1</v>
      </c>
      <c r="G1869" s="459">
        <v>1</v>
      </c>
      <c r="H1869" s="258">
        <v>291.60000000000002</v>
      </c>
      <c r="I1869" s="259">
        <f>SUM(H1869/'Search &amp; Variables'!$E$30)</f>
        <v>6.48</v>
      </c>
      <c r="J1869" s="259">
        <f t="shared" si="487"/>
        <v>12.96</v>
      </c>
      <c r="K1869" s="259">
        <f t="shared" si="488"/>
        <v>1.4400000000000002</v>
      </c>
      <c r="L1869" s="226">
        <f t="shared" si="489"/>
        <v>0</v>
      </c>
      <c r="M1869" s="257"/>
      <c r="N1869" s="226">
        <f>SUM(H1869*'Outside M25 '!$J$30+'Outside M25 '!$J$34+'Postcodes tariff'!L1869)</f>
        <v>487.45792728589743</v>
      </c>
      <c r="O1869" s="226">
        <f>SUM(H1869*'Outside M25 '!$K$30+'Outside M25 '!$K$34+'Postcodes tariff'!L1869)</f>
        <v>538.89991885811969</v>
      </c>
      <c r="P1869" s="226">
        <f>SUM(H1869*'Outside M25 '!$L$30+'Outside M25 '!$L$34+'Postcodes tariff'!L1869)</f>
        <v>595.73214322700869</v>
      </c>
      <c r="Q1869" s="261">
        <f>SUM(H1869*'Outside M25 '!$M$30+'Outside M25 '!$M$34+'Postcodes tariff'!L1869)</f>
        <v>647.97283533589757</v>
      </c>
      <c r="R1869" s="336"/>
      <c r="S1869" s="336"/>
    </row>
    <row r="1870" spans="1:19" s="263" customFormat="1" x14ac:dyDescent="0.25">
      <c r="A1870" s="254" t="s">
        <v>3073</v>
      </c>
      <c r="B1870" s="255"/>
      <c r="C1870" s="256" t="s">
        <v>1629</v>
      </c>
      <c r="D1870" s="257">
        <v>55.039304000000001</v>
      </c>
      <c r="E1870" s="257">
        <v>-1.51945</v>
      </c>
      <c r="F1870" s="459">
        <v>1</v>
      </c>
      <c r="G1870" s="459">
        <v>1</v>
      </c>
      <c r="H1870" s="258">
        <v>288.8</v>
      </c>
      <c r="I1870" s="259">
        <f>SUM(H1870/'Search &amp; Variables'!$E$30)</f>
        <v>6.4177777777777782</v>
      </c>
      <c r="J1870" s="259">
        <f t="shared" si="487"/>
        <v>12.835555555555556</v>
      </c>
      <c r="K1870" s="259">
        <f t="shared" si="488"/>
        <v>1.426172839506173</v>
      </c>
      <c r="L1870" s="226">
        <f t="shared" si="489"/>
        <v>0</v>
      </c>
      <c r="M1870" s="257"/>
      <c r="N1870" s="226">
        <f>SUM(H1870*'Outside M25 '!$J$30+'Outside M25 '!$J$34+'Postcodes tariff'!L1870)</f>
        <v>483.0593639417379</v>
      </c>
      <c r="O1870" s="226">
        <f>SUM(H1870*'Outside M25 '!$K$30+'Outside M25 '!$K$34+'Postcodes tariff'!L1870)</f>
        <v>534.02505361519468</v>
      </c>
      <c r="P1870" s="226">
        <f>SUM(H1870*'Outside M25 '!$L$30+'Outside M25 '!$L$34+'Postcodes tariff'!L1870)</f>
        <v>590.33647152679976</v>
      </c>
      <c r="Q1870" s="261">
        <f>SUM(H1870*'Outside M25 '!$M$30+'Outside M25 '!$M$34+'Postcodes tariff'!L1870)</f>
        <v>642.09019592507138</v>
      </c>
      <c r="R1870" s="336"/>
      <c r="S1870" s="336"/>
    </row>
    <row r="1871" spans="1:19" s="263" customFormat="1" x14ac:dyDescent="0.25">
      <c r="A1871" s="254" t="s">
        <v>3073</v>
      </c>
      <c r="B1871" s="255"/>
      <c r="C1871" s="256" t="s">
        <v>1630</v>
      </c>
      <c r="D1871" s="257">
        <v>55.003267000000001</v>
      </c>
      <c r="E1871" s="257">
        <v>-1.5164310000000001</v>
      </c>
      <c r="F1871" s="459">
        <v>1</v>
      </c>
      <c r="G1871" s="459">
        <v>1</v>
      </c>
      <c r="H1871" s="258">
        <v>287.2</v>
      </c>
      <c r="I1871" s="259">
        <f>SUM(H1871/'Search &amp; Variables'!$E$30)</f>
        <v>6.3822222222222216</v>
      </c>
      <c r="J1871" s="259">
        <f t="shared" si="487"/>
        <v>12.764444444444443</v>
      </c>
      <c r="K1871" s="259">
        <f t="shared" si="488"/>
        <v>1.4182716049382715</v>
      </c>
      <c r="L1871" s="226">
        <f t="shared" si="489"/>
        <v>0</v>
      </c>
      <c r="M1871" s="257"/>
      <c r="N1871" s="226">
        <f>SUM(H1871*'Outside M25 '!$J$30+'Outside M25 '!$J$34+'Postcodes tariff'!L1871)</f>
        <v>480.54589917364666</v>
      </c>
      <c r="O1871" s="226">
        <f>SUM(H1871*'Outside M25 '!$K$30+'Outside M25 '!$K$34+'Postcodes tariff'!L1871)</f>
        <v>531.2394163335232</v>
      </c>
      <c r="P1871" s="226">
        <f>SUM(H1871*'Outside M25 '!$L$30+'Outside M25 '!$L$34+'Postcodes tariff'!L1871)</f>
        <v>587.25323055525178</v>
      </c>
      <c r="Q1871" s="261">
        <f>SUM(H1871*'Outside M25 '!$M$30+'Outside M25 '!$M$34+'Postcodes tariff'!L1871)</f>
        <v>638.72868769031345</v>
      </c>
      <c r="R1871" s="336"/>
      <c r="S1871" s="336"/>
    </row>
    <row r="1872" spans="1:19" s="263" customFormat="1" x14ac:dyDescent="0.25">
      <c r="A1872" s="254" t="s">
        <v>3073</v>
      </c>
      <c r="B1872" s="255"/>
      <c r="C1872" s="256" t="s">
        <v>1631</v>
      </c>
      <c r="D1872" s="257">
        <v>55.010269999999998</v>
      </c>
      <c r="E1872" s="257">
        <v>-1.483932</v>
      </c>
      <c r="F1872" s="459">
        <v>1</v>
      </c>
      <c r="G1872" s="459">
        <v>1</v>
      </c>
      <c r="H1872" s="258">
        <v>286.60000000000002</v>
      </c>
      <c r="I1872" s="259">
        <f>SUM(H1872/'Search &amp; Variables'!$E$30)</f>
        <v>6.3688888888888897</v>
      </c>
      <c r="J1872" s="259">
        <f t="shared" si="487"/>
        <v>12.737777777777779</v>
      </c>
      <c r="K1872" s="259">
        <f t="shared" si="488"/>
        <v>1.4153086419753089</v>
      </c>
      <c r="L1872" s="226">
        <f t="shared" si="489"/>
        <v>0</v>
      </c>
      <c r="M1872" s="257"/>
      <c r="N1872" s="226">
        <f>SUM(H1872*'Outside M25 '!$J$30+'Outside M25 '!$J$34+'Postcodes tariff'!L1872)</f>
        <v>479.60334988561254</v>
      </c>
      <c r="O1872" s="226">
        <f>SUM(H1872*'Outside M25 '!$K$30+'Outside M25 '!$K$34+'Postcodes tariff'!L1872)</f>
        <v>530.19480235289655</v>
      </c>
      <c r="P1872" s="226">
        <f>SUM(H1872*'Outside M25 '!$L$30+'Outside M25 '!$L$34+'Postcodes tariff'!L1872)</f>
        <v>586.0970151909213</v>
      </c>
      <c r="Q1872" s="261">
        <f>SUM(H1872*'Outside M25 '!$M$30+'Outside M25 '!$M$34+'Postcodes tariff'!L1872)</f>
        <v>637.46812210227938</v>
      </c>
      <c r="R1872" s="336"/>
      <c r="S1872" s="336"/>
    </row>
    <row r="1873" spans="1:19" s="263" customFormat="1" x14ac:dyDescent="0.25">
      <c r="A1873" s="254" t="s">
        <v>3073</v>
      </c>
      <c r="B1873" s="255"/>
      <c r="C1873" s="256" t="s">
        <v>1632</v>
      </c>
      <c r="D1873" s="257">
        <v>55.018388000000002</v>
      </c>
      <c r="E1873" s="257">
        <v>-1.635138</v>
      </c>
      <c r="F1873" s="459">
        <v>1</v>
      </c>
      <c r="G1873" s="459">
        <v>1</v>
      </c>
      <c r="H1873" s="258">
        <v>289.60000000000002</v>
      </c>
      <c r="I1873" s="259">
        <f>SUM(H1873/'Search &amp; Variables'!$E$30)</f>
        <v>6.4355555555555561</v>
      </c>
      <c r="J1873" s="259">
        <f t="shared" si="487"/>
        <v>12.871111111111112</v>
      </c>
      <c r="K1873" s="259">
        <f t="shared" si="488"/>
        <v>1.4301234567901235</v>
      </c>
      <c r="L1873" s="226">
        <f t="shared" si="489"/>
        <v>0</v>
      </c>
      <c r="M1873" s="257"/>
      <c r="N1873" s="226">
        <f>SUM(H1873*'Outside M25 '!$J$30+'Outside M25 '!$J$34+'Postcodes tariff'!L1873)</f>
        <v>484.31609632578346</v>
      </c>
      <c r="O1873" s="226">
        <f>SUM(H1873*'Outside M25 '!$K$30+'Outside M25 '!$K$34+'Postcodes tariff'!L1873)</f>
        <v>535.41787225603036</v>
      </c>
      <c r="P1873" s="226">
        <f>SUM(H1873*'Outside M25 '!$L$30+'Outside M25 '!$L$34+'Postcodes tariff'!L1873)</f>
        <v>591.87809201257369</v>
      </c>
      <c r="Q1873" s="261">
        <f>SUM(H1873*'Outside M25 '!$M$30+'Outside M25 '!$M$34+'Postcodes tariff'!L1873)</f>
        <v>643.77095004245029</v>
      </c>
      <c r="R1873" s="336"/>
      <c r="S1873" s="336"/>
    </row>
    <row r="1874" spans="1:19" s="263" customFormat="1" x14ac:dyDescent="0.25">
      <c r="A1874" s="254" t="s">
        <v>3073</v>
      </c>
      <c r="B1874" s="255"/>
      <c r="C1874" s="256" t="s">
        <v>1633</v>
      </c>
      <c r="D1874" s="257">
        <v>55.020212999999998</v>
      </c>
      <c r="E1874" s="257">
        <v>-1.4541200000000001</v>
      </c>
      <c r="F1874" s="459">
        <v>1</v>
      </c>
      <c r="G1874" s="459">
        <v>1</v>
      </c>
      <c r="H1874" s="258">
        <v>289.10000000000002</v>
      </c>
      <c r="I1874" s="259">
        <f>SUM(H1874/'Search &amp; Variables'!$E$30)</f>
        <v>6.4244444444444451</v>
      </c>
      <c r="J1874" s="259">
        <f t="shared" si="487"/>
        <v>12.84888888888889</v>
      </c>
      <c r="K1874" s="259">
        <f t="shared" si="488"/>
        <v>1.4276543209876544</v>
      </c>
      <c r="L1874" s="226">
        <f t="shared" si="489"/>
        <v>0</v>
      </c>
      <c r="M1874" s="257"/>
      <c r="N1874" s="226">
        <f>SUM(H1874*'Outside M25 '!$J$30+'Outside M25 '!$J$34+'Postcodes tariff'!L1874)</f>
        <v>483.53063858575501</v>
      </c>
      <c r="O1874" s="226">
        <f>SUM(H1874*'Outside M25 '!$K$30+'Outside M25 '!$K$34+'Postcodes tariff'!L1874)</f>
        <v>534.54736060550806</v>
      </c>
      <c r="P1874" s="226">
        <f>SUM(H1874*'Outside M25 '!$L$30+'Outside M25 '!$L$34+'Postcodes tariff'!L1874)</f>
        <v>590.91457920896505</v>
      </c>
      <c r="Q1874" s="261">
        <f>SUM(H1874*'Outside M25 '!$M$30+'Outside M25 '!$M$34+'Postcodes tariff'!L1874)</f>
        <v>642.72047871908853</v>
      </c>
      <c r="R1874" s="336"/>
      <c r="S1874" s="336"/>
    </row>
    <row r="1875" spans="1:19" s="263" customFormat="1" x14ac:dyDescent="0.25">
      <c r="A1875" s="254" t="s">
        <v>3073</v>
      </c>
      <c r="B1875" s="255"/>
      <c r="C1875" s="256" t="s">
        <v>1634</v>
      </c>
      <c r="D1875" s="257">
        <v>54.969735</v>
      </c>
      <c r="E1875" s="257">
        <v>-1.5086820000000001</v>
      </c>
      <c r="F1875" s="459">
        <v>1</v>
      </c>
      <c r="G1875" s="459">
        <v>1</v>
      </c>
      <c r="H1875" s="258">
        <v>382.9</v>
      </c>
      <c r="I1875" s="259">
        <f>SUM(H1875/'Search &amp; Variables'!$E$30)</f>
        <v>8.5088888888888885</v>
      </c>
      <c r="J1875" s="259">
        <f t="shared" si="487"/>
        <v>17.017777777777777</v>
      </c>
      <c r="K1875" s="259">
        <f t="shared" si="488"/>
        <v>1.8908641975308642</v>
      </c>
      <c r="L1875" s="226">
        <f t="shared" si="489"/>
        <v>120</v>
      </c>
      <c r="M1875" s="257"/>
      <c r="N1875" s="226">
        <f>SUM(H1875*'Outside M25 '!$J$30+'Outside M25 '!$J$34+'Postcodes tariff'!L1875)</f>
        <v>750.88251061509959</v>
      </c>
      <c r="O1875" s="226">
        <f>SUM(H1875*'Outside M25 '!$K$30+'Outside M25 '!$K$34+'Postcodes tariff'!L1875)</f>
        <v>817.85534624349475</v>
      </c>
      <c r="P1875" s="226">
        <f>SUM(H1875*'Outside M25 '!$L$30+'Outside M25 '!$L$34+'Postcodes tariff'!L1875)</f>
        <v>891.66958116596402</v>
      </c>
      <c r="Q1875" s="261">
        <f>SUM(H1875*'Outside M25 '!$M$30+'Outside M25 '!$M$34+'Postcodes tariff'!L1875)</f>
        <v>959.78889898176647</v>
      </c>
      <c r="R1875" s="336"/>
      <c r="S1875" s="336"/>
    </row>
    <row r="1876" spans="1:19" s="263" customFormat="1" x14ac:dyDescent="0.25">
      <c r="A1876" s="254" t="s">
        <v>3073</v>
      </c>
      <c r="B1876" s="255"/>
      <c r="C1876" s="256" t="s">
        <v>1635</v>
      </c>
      <c r="D1876" s="257">
        <v>54.966453999999999</v>
      </c>
      <c r="E1876" s="257">
        <v>-1.479865</v>
      </c>
      <c r="F1876" s="459">
        <v>1</v>
      </c>
      <c r="G1876" s="459">
        <v>1</v>
      </c>
      <c r="H1876" s="258">
        <v>282.2</v>
      </c>
      <c r="I1876" s="259">
        <f>SUM(H1876/'Search &amp; Variables'!$E$30)</f>
        <v>6.2711111111111109</v>
      </c>
      <c r="J1876" s="259">
        <f t="shared" si="487"/>
        <v>12.542222222222222</v>
      </c>
      <c r="K1876" s="259">
        <f t="shared" si="488"/>
        <v>1.3935802469135803</v>
      </c>
      <c r="L1876" s="226">
        <f t="shared" si="489"/>
        <v>0</v>
      </c>
      <c r="M1876" s="257"/>
      <c r="N1876" s="226">
        <f>SUM(H1876*'Outside M25 '!$J$30+'Outside M25 '!$J$34+'Postcodes tariff'!L1876)</f>
        <v>472.69132177336178</v>
      </c>
      <c r="O1876" s="226">
        <f>SUM(H1876*'Outside M25 '!$K$30+'Outside M25 '!$K$34+'Postcodes tariff'!L1876)</f>
        <v>522.53429982830005</v>
      </c>
      <c r="P1876" s="226">
        <f>SUM(H1876*'Outside M25 '!$L$30+'Outside M25 '!$L$34+'Postcodes tariff'!L1876)</f>
        <v>577.61810251916438</v>
      </c>
      <c r="Q1876" s="261">
        <f>SUM(H1876*'Outside M25 '!$M$30+'Outside M25 '!$M$34+'Postcodes tariff'!L1876)</f>
        <v>628.22397445669526</v>
      </c>
      <c r="R1876" s="336"/>
      <c r="S1876" s="336"/>
    </row>
    <row r="1877" spans="1:19" s="263" customFormat="1" x14ac:dyDescent="0.25">
      <c r="A1877" s="254" t="s">
        <v>3073</v>
      </c>
      <c r="B1877" s="255"/>
      <c r="C1877" s="256" t="s">
        <v>1636</v>
      </c>
      <c r="D1877" s="257">
        <v>54.991318</v>
      </c>
      <c r="E1877" s="257">
        <v>-1.427127</v>
      </c>
      <c r="F1877" s="459">
        <v>1</v>
      </c>
      <c r="G1877" s="459">
        <v>1</v>
      </c>
      <c r="H1877" s="258">
        <v>285.2</v>
      </c>
      <c r="I1877" s="259">
        <f>SUM(H1877/'Search &amp; Variables'!$E$30)</f>
        <v>6.3377777777777773</v>
      </c>
      <c r="J1877" s="259">
        <f t="shared" si="487"/>
        <v>12.675555555555555</v>
      </c>
      <c r="K1877" s="259">
        <f t="shared" si="488"/>
        <v>1.4083950617283949</v>
      </c>
      <c r="L1877" s="226">
        <f t="shared" si="489"/>
        <v>0</v>
      </c>
      <c r="M1877" s="257"/>
      <c r="N1877" s="226">
        <f>SUM(H1877*'Outside M25 '!$J$30+'Outside M25 '!$J$34+'Postcodes tariff'!L1877)</f>
        <v>477.4040682135327</v>
      </c>
      <c r="O1877" s="226">
        <f>SUM(H1877*'Outside M25 '!$K$30+'Outside M25 '!$K$34+'Postcodes tariff'!L1877)</f>
        <v>527.75736973143398</v>
      </c>
      <c r="P1877" s="226">
        <f>SUM(H1877*'Outside M25 '!$L$30+'Outside M25 '!$L$34+'Postcodes tariff'!L1877)</f>
        <v>583.39917934081677</v>
      </c>
      <c r="Q1877" s="261">
        <f>SUM(H1877*'Outside M25 '!$M$30+'Outside M25 '!$M$34+'Postcodes tariff'!L1877)</f>
        <v>634.52680239686617</v>
      </c>
      <c r="R1877" s="336"/>
      <c r="S1877" s="336"/>
    </row>
    <row r="1878" spans="1:19" s="263" customFormat="1" x14ac:dyDescent="0.25">
      <c r="A1878" s="254" t="s">
        <v>3073</v>
      </c>
      <c r="B1878" s="255"/>
      <c r="C1878" s="256" t="s">
        <v>1637</v>
      </c>
      <c r="D1878" s="257">
        <v>54.975441000000004</v>
      </c>
      <c r="E1878" s="257">
        <v>-1.4230160000000001</v>
      </c>
      <c r="F1878" s="459">
        <v>1</v>
      </c>
      <c r="G1878" s="459">
        <v>1</v>
      </c>
      <c r="H1878" s="258">
        <v>285.10000000000002</v>
      </c>
      <c r="I1878" s="259">
        <f>SUM(H1878/'Search &amp; Variables'!$E$30)</f>
        <v>6.3355555555555565</v>
      </c>
      <c r="J1878" s="259">
        <f t="shared" si="487"/>
        <v>12.671111111111113</v>
      </c>
      <c r="K1878" s="259">
        <f t="shared" si="488"/>
        <v>1.4079012345679014</v>
      </c>
      <c r="L1878" s="226">
        <f t="shared" si="489"/>
        <v>0</v>
      </c>
      <c r="M1878" s="257"/>
      <c r="N1878" s="226">
        <f>SUM(H1878*'Outside M25 '!$J$30+'Outside M25 '!$J$34+'Postcodes tariff'!L1878)</f>
        <v>477.24697666552709</v>
      </c>
      <c r="O1878" s="226">
        <f>SUM(H1878*'Outside M25 '!$K$30+'Outside M25 '!$K$34+'Postcodes tariff'!L1878)</f>
        <v>527.58326740132952</v>
      </c>
      <c r="P1878" s="226">
        <f>SUM(H1878*'Outside M25 '!$L$30+'Outside M25 '!$L$34+'Postcodes tariff'!L1878)</f>
        <v>583.20647678009516</v>
      </c>
      <c r="Q1878" s="261">
        <f>SUM(H1878*'Outside M25 '!$M$30+'Outside M25 '!$M$34+'Postcodes tariff'!L1878)</f>
        <v>634.31670813219387</v>
      </c>
      <c r="R1878" s="336"/>
      <c r="S1878" s="336"/>
    </row>
    <row r="1879" spans="1:19" s="263" customFormat="1" x14ac:dyDescent="0.25">
      <c r="A1879" s="254" t="s">
        <v>3073</v>
      </c>
      <c r="B1879" s="255"/>
      <c r="C1879" s="256" t="s">
        <v>1638</v>
      </c>
      <c r="D1879" s="257">
        <v>54.961835000000001</v>
      </c>
      <c r="E1879" s="257">
        <v>-1.4624280000000001</v>
      </c>
      <c r="F1879" s="459">
        <v>1</v>
      </c>
      <c r="G1879" s="459">
        <v>1</v>
      </c>
      <c r="H1879" s="258">
        <v>282.89999999999998</v>
      </c>
      <c r="I1879" s="259">
        <f>SUM(H1879/'Search &amp; Variables'!$E$30)</f>
        <v>6.2866666666666662</v>
      </c>
      <c r="J1879" s="259">
        <f t="shared" si="487"/>
        <v>12.573333333333332</v>
      </c>
      <c r="K1879" s="259">
        <f t="shared" si="488"/>
        <v>1.3970370370370369</v>
      </c>
      <c r="L1879" s="226">
        <f t="shared" si="489"/>
        <v>0</v>
      </c>
      <c r="M1879" s="257"/>
      <c r="N1879" s="226">
        <f>SUM(H1879*'Outside M25 '!$J$30+'Outside M25 '!$J$34+'Postcodes tariff'!L1879)</f>
        <v>473.79096260940162</v>
      </c>
      <c r="O1879" s="226">
        <f>SUM(H1879*'Outside M25 '!$K$30+'Outside M25 '!$K$34+'Postcodes tariff'!L1879)</f>
        <v>523.75301613903127</v>
      </c>
      <c r="P1879" s="226">
        <f>SUM(H1879*'Outside M25 '!$L$30+'Outside M25 '!$L$34+'Postcodes tariff'!L1879)</f>
        <v>578.96702044421659</v>
      </c>
      <c r="Q1879" s="261">
        <f>SUM(H1879*'Outside M25 '!$M$30+'Outside M25 '!$M$34+'Postcodes tariff'!L1879)</f>
        <v>629.69463430940175</v>
      </c>
      <c r="R1879" s="336"/>
      <c r="S1879" s="336"/>
    </row>
    <row r="1880" spans="1:19" s="263" customFormat="1" x14ac:dyDescent="0.25">
      <c r="A1880" s="254" t="s">
        <v>3073</v>
      </c>
      <c r="B1880" s="255"/>
      <c r="C1880" s="256" t="s">
        <v>1639</v>
      </c>
      <c r="D1880" s="257">
        <v>54.953499000000001</v>
      </c>
      <c r="E1880" s="257">
        <v>-1.4638310000000001</v>
      </c>
      <c r="F1880" s="459">
        <v>1</v>
      </c>
      <c r="G1880" s="459">
        <v>1</v>
      </c>
      <c r="H1880" s="258">
        <v>282.8</v>
      </c>
      <c r="I1880" s="259">
        <f>SUM(H1880/'Search &amp; Variables'!$E$30)</f>
        <v>6.2844444444444445</v>
      </c>
      <c r="J1880" s="259">
        <f t="shared" si="487"/>
        <v>12.568888888888889</v>
      </c>
      <c r="K1880" s="259">
        <f t="shared" si="488"/>
        <v>1.3965432098765431</v>
      </c>
      <c r="L1880" s="226">
        <f t="shared" si="489"/>
        <v>0</v>
      </c>
      <c r="M1880" s="257"/>
      <c r="N1880" s="226">
        <f>SUM(H1880*'Outside M25 '!$J$30+'Outside M25 '!$J$34+'Postcodes tariff'!L1880)</f>
        <v>473.63387106139601</v>
      </c>
      <c r="O1880" s="226">
        <f>SUM(H1880*'Outside M25 '!$K$30+'Outside M25 '!$K$34+'Postcodes tariff'!L1880)</f>
        <v>523.57891380892693</v>
      </c>
      <c r="P1880" s="226">
        <f>SUM(H1880*'Outside M25 '!$L$30+'Outside M25 '!$L$34+'Postcodes tariff'!L1880)</f>
        <v>578.77431788349486</v>
      </c>
      <c r="Q1880" s="261">
        <f>SUM(H1880*'Outside M25 '!$M$30+'Outside M25 '!$M$34+'Postcodes tariff'!L1880)</f>
        <v>629.48454004472944</v>
      </c>
      <c r="R1880" s="336"/>
      <c r="S1880" s="336"/>
    </row>
    <row r="1881" spans="1:19" s="263" customFormat="1" x14ac:dyDescent="0.25">
      <c r="A1881" s="254" t="s">
        <v>3073</v>
      </c>
      <c r="B1881" s="255"/>
      <c r="C1881" s="256" t="s">
        <v>1640</v>
      </c>
      <c r="D1881" s="257">
        <v>54.909669000000001</v>
      </c>
      <c r="E1881" s="257">
        <v>-1.5276259999999999</v>
      </c>
      <c r="F1881" s="459">
        <v>1</v>
      </c>
      <c r="G1881" s="459">
        <v>1</v>
      </c>
      <c r="H1881" s="258">
        <v>280.7</v>
      </c>
      <c r="I1881" s="259">
        <f>SUM(H1881/'Search &amp; Variables'!$E$30)</f>
        <v>6.2377777777777776</v>
      </c>
      <c r="J1881" s="259">
        <f t="shared" si="487"/>
        <v>12.475555555555555</v>
      </c>
      <c r="K1881" s="259">
        <f t="shared" si="488"/>
        <v>1.3861728395061728</v>
      </c>
      <c r="L1881" s="226">
        <f t="shared" si="489"/>
        <v>0</v>
      </c>
      <c r="M1881" s="257"/>
      <c r="N1881" s="226">
        <f>SUM(H1881*'Outside M25 '!$J$30+'Outside M25 '!$J$34+'Postcodes tariff'!L1881)</f>
        <v>470.33494855327632</v>
      </c>
      <c r="O1881" s="226">
        <f>SUM(H1881*'Outside M25 '!$K$30+'Outside M25 '!$K$34+'Postcodes tariff'!L1881)</f>
        <v>519.92276487673314</v>
      </c>
      <c r="P1881" s="226">
        <f>SUM(H1881*'Outside M25 '!$L$30+'Outside M25 '!$L$34+'Postcodes tariff'!L1881)</f>
        <v>574.72756410833813</v>
      </c>
      <c r="Q1881" s="261">
        <f>SUM(H1881*'Outside M25 '!$M$30+'Outside M25 '!$M$34+'Postcodes tariff'!L1881)</f>
        <v>625.07256048660975</v>
      </c>
      <c r="R1881" s="336"/>
      <c r="S1881" s="336"/>
    </row>
    <row r="1882" spans="1:19" s="263" customFormat="1" x14ac:dyDescent="0.25">
      <c r="A1882" s="254" t="s">
        <v>3073</v>
      </c>
      <c r="B1882" s="255"/>
      <c r="C1882" s="256" t="s">
        <v>1641</v>
      </c>
      <c r="D1882" s="257">
        <v>54.889640999999997</v>
      </c>
      <c r="E1882" s="257">
        <v>-1.520589</v>
      </c>
      <c r="F1882" s="459">
        <v>1</v>
      </c>
      <c r="G1882" s="459">
        <v>1</v>
      </c>
      <c r="H1882" s="258">
        <v>277.7</v>
      </c>
      <c r="I1882" s="259">
        <f>SUM(H1882/'Search &amp; Variables'!$E$30)</f>
        <v>6.1711111111111112</v>
      </c>
      <c r="J1882" s="259">
        <f t="shared" si="487"/>
        <v>12.342222222222222</v>
      </c>
      <c r="K1882" s="259">
        <f t="shared" si="488"/>
        <v>1.3713580246913581</v>
      </c>
      <c r="L1882" s="226">
        <f t="shared" si="489"/>
        <v>0</v>
      </c>
      <c r="M1882" s="257"/>
      <c r="N1882" s="226">
        <f>SUM(H1882*'Outside M25 '!$J$30+'Outside M25 '!$J$34+'Postcodes tariff'!L1882)</f>
        <v>465.62220211310535</v>
      </c>
      <c r="O1882" s="226">
        <f>SUM(H1882*'Outside M25 '!$K$30+'Outside M25 '!$K$34+'Postcodes tariff'!L1882)</f>
        <v>514.69969497359921</v>
      </c>
      <c r="P1882" s="226">
        <f>SUM(H1882*'Outside M25 '!$L$30+'Outside M25 '!$L$34+'Postcodes tariff'!L1882)</f>
        <v>568.94648728668574</v>
      </c>
      <c r="Q1882" s="261">
        <f>SUM(H1882*'Outside M25 '!$M$30+'Outside M25 '!$M$34+'Postcodes tariff'!L1882)</f>
        <v>618.76973254643883</v>
      </c>
      <c r="R1882" s="336"/>
      <c r="S1882" s="336"/>
    </row>
    <row r="1883" spans="1:19" s="263" customFormat="1" x14ac:dyDescent="0.25">
      <c r="A1883" s="254" t="s">
        <v>3073</v>
      </c>
      <c r="B1883" s="255"/>
      <c r="C1883" s="256" t="s">
        <v>1642</v>
      </c>
      <c r="D1883" s="257">
        <v>54.927329</v>
      </c>
      <c r="E1883" s="257">
        <v>-1.7516</v>
      </c>
      <c r="F1883" s="459">
        <v>1</v>
      </c>
      <c r="G1883" s="459">
        <v>1</v>
      </c>
      <c r="H1883" s="258">
        <v>289.7</v>
      </c>
      <c r="I1883" s="259">
        <f>SUM(H1883/'Search &amp; Variables'!$E$30)</f>
        <v>6.4377777777777778</v>
      </c>
      <c r="J1883" s="259">
        <f t="shared" si="487"/>
        <v>12.875555555555556</v>
      </c>
      <c r="K1883" s="259">
        <f t="shared" si="488"/>
        <v>1.4306172839506173</v>
      </c>
      <c r="L1883" s="226">
        <f t="shared" si="489"/>
        <v>0</v>
      </c>
      <c r="M1883" s="257"/>
      <c r="N1883" s="226">
        <f>SUM(H1883*'Outside M25 '!$J$30+'Outside M25 '!$J$34+'Postcodes tariff'!L1883)</f>
        <v>484.47318787378913</v>
      </c>
      <c r="O1883" s="226">
        <f>SUM(H1883*'Outside M25 '!$K$30+'Outside M25 '!$K$34+'Postcodes tariff'!L1883)</f>
        <v>535.59197458613482</v>
      </c>
      <c r="P1883" s="226">
        <f>SUM(H1883*'Outside M25 '!$L$30+'Outside M25 '!$L$34+'Postcodes tariff'!L1883)</f>
        <v>592.07079457329542</v>
      </c>
      <c r="Q1883" s="261">
        <f>SUM(H1883*'Outside M25 '!$M$30+'Outside M25 '!$M$34+'Postcodes tariff'!L1883)</f>
        <v>643.9810443071226</v>
      </c>
      <c r="R1883" s="336"/>
      <c r="S1883" s="336"/>
    </row>
    <row r="1884" spans="1:19" s="263" customFormat="1" x14ac:dyDescent="0.25">
      <c r="A1884" s="254" t="s">
        <v>3073</v>
      </c>
      <c r="B1884" s="255"/>
      <c r="C1884" s="256" t="s">
        <v>1643</v>
      </c>
      <c r="D1884" s="257">
        <v>54.974832999999997</v>
      </c>
      <c r="E1884" s="257">
        <v>-1.644895</v>
      </c>
      <c r="F1884" s="459">
        <v>1</v>
      </c>
      <c r="G1884" s="459">
        <v>1</v>
      </c>
      <c r="H1884" s="258">
        <v>284.7</v>
      </c>
      <c r="I1884" s="259">
        <f>SUM(H1884/'Search &amp; Variables'!$E$30)</f>
        <v>6.3266666666666662</v>
      </c>
      <c r="J1884" s="259">
        <f t="shared" si="487"/>
        <v>12.653333333333332</v>
      </c>
      <c r="K1884" s="259">
        <f t="shared" si="488"/>
        <v>1.4059259259259258</v>
      </c>
      <c r="L1884" s="226">
        <f t="shared" si="489"/>
        <v>0</v>
      </c>
      <c r="M1884" s="257"/>
      <c r="N1884" s="226">
        <f>SUM(H1884*'Outside M25 '!$J$30+'Outside M25 '!$J$34+'Postcodes tariff'!L1884)</f>
        <v>476.61861047350425</v>
      </c>
      <c r="O1884" s="226">
        <f>SUM(H1884*'Outside M25 '!$K$30+'Outside M25 '!$K$34+'Postcodes tariff'!L1884)</f>
        <v>526.88685808091168</v>
      </c>
      <c r="P1884" s="226">
        <f>SUM(H1884*'Outside M25 '!$L$30+'Outside M25 '!$L$34+'Postcodes tariff'!L1884)</f>
        <v>582.43566653720802</v>
      </c>
      <c r="Q1884" s="261">
        <f>SUM(H1884*'Outside M25 '!$M$30+'Outside M25 '!$M$34+'Postcodes tariff'!L1884)</f>
        <v>633.47633107350441</v>
      </c>
      <c r="R1884" s="336"/>
      <c r="S1884" s="336"/>
    </row>
    <row r="1885" spans="1:19" s="263" customFormat="1" x14ac:dyDescent="0.25">
      <c r="A1885" s="254" t="s">
        <v>3073</v>
      </c>
      <c r="B1885" s="255"/>
      <c r="C1885" s="256" t="s">
        <v>1644</v>
      </c>
      <c r="D1885" s="257">
        <v>54.960343999999999</v>
      </c>
      <c r="E1885" s="257">
        <v>-1.7589189999999999</v>
      </c>
      <c r="F1885" s="459">
        <v>1</v>
      </c>
      <c r="G1885" s="459">
        <v>1</v>
      </c>
      <c r="H1885" s="258">
        <v>288.2</v>
      </c>
      <c r="I1885" s="259">
        <f>SUM(H1885/'Search &amp; Variables'!$E$30)</f>
        <v>6.4044444444444446</v>
      </c>
      <c r="J1885" s="259">
        <f t="shared" si="487"/>
        <v>12.808888888888889</v>
      </c>
      <c r="K1885" s="259">
        <f t="shared" si="488"/>
        <v>1.42320987654321</v>
      </c>
      <c r="L1885" s="226">
        <f t="shared" si="489"/>
        <v>0</v>
      </c>
      <c r="M1885" s="257"/>
      <c r="N1885" s="226">
        <f>SUM(H1885*'Outside M25 '!$J$30+'Outside M25 '!$J$34+'Postcodes tariff'!L1885)</f>
        <v>482.11681465370367</v>
      </c>
      <c r="O1885" s="226">
        <f>SUM(H1885*'Outside M25 '!$K$30+'Outside M25 '!$K$34+'Postcodes tariff'!L1885)</f>
        <v>532.98043963456792</v>
      </c>
      <c r="P1885" s="226">
        <f>SUM(H1885*'Outside M25 '!$L$30+'Outside M25 '!$L$34+'Postcodes tariff'!L1885)</f>
        <v>589.18025616246916</v>
      </c>
      <c r="Q1885" s="261">
        <f>SUM(H1885*'Outside M25 '!$M$30+'Outside M25 '!$M$34+'Postcodes tariff'!L1885)</f>
        <v>640.82963033703709</v>
      </c>
      <c r="R1885" s="336"/>
      <c r="S1885" s="336"/>
    </row>
    <row r="1886" spans="1:19" s="263" customFormat="1" x14ac:dyDescent="0.25">
      <c r="A1886" s="254" t="s">
        <v>3073</v>
      </c>
      <c r="B1886" s="255"/>
      <c r="C1886" s="256" t="s">
        <v>1645</v>
      </c>
      <c r="D1886" s="257">
        <v>54.973835000000001</v>
      </c>
      <c r="E1886" s="257">
        <v>-1.8207260000000001</v>
      </c>
      <c r="F1886" s="459">
        <v>1</v>
      </c>
      <c r="G1886" s="459">
        <v>1</v>
      </c>
      <c r="H1886" s="258">
        <v>293.3</v>
      </c>
      <c r="I1886" s="259">
        <f>SUM(H1886/'Search &amp; Variables'!$E$30)</f>
        <v>6.5177777777777779</v>
      </c>
      <c r="J1886" s="259">
        <f t="shared" si="487"/>
        <v>13.035555555555556</v>
      </c>
      <c r="K1886" s="259">
        <f t="shared" si="488"/>
        <v>1.4483950617283952</v>
      </c>
      <c r="L1886" s="226">
        <f t="shared" si="489"/>
        <v>0</v>
      </c>
      <c r="M1886" s="257"/>
      <c r="N1886" s="226">
        <f>SUM(H1886*'Outside M25 '!$J$30+'Outside M25 '!$J$34+'Postcodes tariff'!L1886)</f>
        <v>490.12848360199428</v>
      </c>
      <c r="O1886" s="226">
        <f>SUM(H1886*'Outside M25 '!$K$30+'Outside M25 '!$K$34+'Postcodes tariff'!L1886)</f>
        <v>541.85965846989552</v>
      </c>
      <c r="P1886" s="226">
        <f>SUM(H1886*'Outside M25 '!$L$30+'Outside M25 '!$L$34+'Postcodes tariff'!L1886)</f>
        <v>599.0080867592784</v>
      </c>
      <c r="Q1886" s="261">
        <f>SUM(H1886*'Outside M25 '!$M$30+'Outside M25 '!$M$34+'Postcodes tariff'!L1886)</f>
        <v>651.54443783532781</v>
      </c>
      <c r="R1886" s="336"/>
      <c r="S1886" s="336"/>
    </row>
    <row r="1887" spans="1:19" s="263" customFormat="1" x14ac:dyDescent="0.25">
      <c r="A1887" s="254" t="s">
        <v>3073</v>
      </c>
      <c r="B1887" s="255"/>
      <c r="C1887" s="256" t="s">
        <v>1646</v>
      </c>
      <c r="D1887" s="257">
        <v>54.959041999999997</v>
      </c>
      <c r="E1887" s="257">
        <v>-1.8632599999999999</v>
      </c>
      <c r="F1887" s="459">
        <v>1</v>
      </c>
      <c r="G1887" s="459">
        <v>1</v>
      </c>
      <c r="H1887" s="258">
        <v>291.39999999999998</v>
      </c>
      <c r="I1887" s="259">
        <f>SUM(H1887/'Search &amp; Variables'!$E$30)</f>
        <v>6.4755555555555553</v>
      </c>
      <c r="J1887" s="259">
        <f t="shared" si="487"/>
        <v>12.951111111111111</v>
      </c>
      <c r="K1887" s="259">
        <f t="shared" si="488"/>
        <v>1.4390123456790123</v>
      </c>
      <c r="L1887" s="226">
        <f t="shared" si="489"/>
        <v>0</v>
      </c>
      <c r="M1887" s="257"/>
      <c r="N1887" s="226">
        <f>SUM(H1887*'Outside M25 '!$J$30+'Outside M25 '!$J$34+'Postcodes tariff'!L1887)</f>
        <v>487.14374418988598</v>
      </c>
      <c r="O1887" s="226">
        <f>SUM(H1887*'Outside M25 '!$K$30+'Outside M25 '!$K$34+'Postcodes tariff'!L1887)</f>
        <v>538.55171419791066</v>
      </c>
      <c r="P1887" s="226">
        <f>SUM(H1887*'Outside M25 '!$L$30+'Outside M25 '!$L$34+'Postcodes tariff'!L1887)</f>
        <v>595.34673810556512</v>
      </c>
      <c r="Q1887" s="261">
        <f>SUM(H1887*'Outside M25 '!$M$30+'Outside M25 '!$M$34+'Postcodes tariff'!L1887)</f>
        <v>647.55264680655273</v>
      </c>
      <c r="R1887" s="336"/>
      <c r="S1887" s="336"/>
    </row>
    <row r="1888" spans="1:19" s="263" customFormat="1" x14ac:dyDescent="0.25">
      <c r="A1888" s="254" t="s">
        <v>3073</v>
      </c>
      <c r="B1888" s="255"/>
      <c r="C1888" s="256" t="s">
        <v>1647</v>
      </c>
      <c r="D1888" s="257">
        <v>54.956268999999999</v>
      </c>
      <c r="E1888" s="257">
        <v>-1.909184</v>
      </c>
      <c r="F1888" s="459">
        <v>1</v>
      </c>
      <c r="G1888" s="459">
        <v>1</v>
      </c>
      <c r="H1888" s="258">
        <v>297.39999999999998</v>
      </c>
      <c r="I1888" s="259">
        <f>SUM(H1888/'Search &amp; Variables'!$E$30)</f>
        <v>6.6088888888888881</v>
      </c>
      <c r="J1888" s="259">
        <f t="shared" si="487"/>
        <v>13.217777777777776</v>
      </c>
      <c r="K1888" s="259">
        <f t="shared" si="488"/>
        <v>1.4686419753086417</v>
      </c>
      <c r="L1888" s="226">
        <f t="shared" si="489"/>
        <v>0</v>
      </c>
      <c r="M1888" s="257"/>
      <c r="N1888" s="226">
        <f>SUM(H1888*'Outside M25 '!$J$30+'Outside M25 '!$J$34+'Postcodes tariff'!L1888)</f>
        <v>496.56923707022787</v>
      </c>
      <c r="O1888" s="226">
        <f>SUM(H1888*'Outside M25 '!$K$30+'Outside M25 '!$K$34+'Postcodes tariff'!L1888)</f>
        <v>548.99785400417852</v>
      </c>
      <c r="P1888" s="226">
        <f>SUM(H1888*'Outside M25 '!$L$30+'Outside M25 '!$L$34+'Postcodes tariff'!L1888)</f>
        <v>606.90889174886991</v>
      </c>
      <c r="Q1888" s="261">
        <f>SUM(H1888*'Outside M25 '!$M$30+'Outside M25 '!$M$34+'Postcodes tariff'!L1888)</f>
        <v>660.15830268689467</v>
      </c>
      <c r="R1888" s="336"/>
      <c r="S1888" s="336"/>
    </row>
    <row r="1889" spans="1:19" s="263" customFormat="1" x14ac:dyDescent="0.25">
      <c r="A1889" s="254" t="s">
        <v>3073</v>
      </c>
      <c r="B1889" s="255"/>
      <c r="C1889" s="256" t="s">
        <v>1648</v>
      </c>
      <c r="D1889" s="257">
        <v>54.940133000000003</v>
      </c>
      <c r="E1889" s="257">
        <v>-2.0174539999999999</v>
      </c>
      <c r="F1889" s="459">
        <v>1</v>
      </c>
      <c r="G1889" s="459">
        <v>1</v>
      </c>
      <c r="H1889" s="258">
        <v>284.8</v>
      </c>
      <c r="I1889" s="259">
        <f>SUM(H1889/'Search &amp; Variables'!$E$30)</f>
        <v>6.3288888888888888</v>
      </c>
      <c r="J1889" s="259">
        <f t="shared" si="487"/>
        <v>12.657777777777778</v>
      </c>
      <c r="K1889" s="259">
        <f t="shared" si="488"/>
        <v>1.4064197530864198</v>
      </c>
      <c r="L1889" s="226">
        <f t="shared" si="489"/>
        <v>0</v>
      </c>
      <c r="M1889" s="257"/>
      <c r="N1889" s="226">
        <f>SUM(H1889*'Outside M25 '!$J$30+'Outside M25 '!$J$34+'Postcodes tariff'!L1889)</f>
        <v>476.77570202150997</v>
      </c>
      <c r="O1889" s="226">
        <f>SUM(H1889*'Outside M25 '!$K$30+'Outside M25 '!$K$34+'Postcodes tariff'!L1889)</f>
        <v>527.06096041101614</v>
      </c>
      <c r="P1889" s="226">
        <f>SUM(H1889*'Outside M25 '!$L$30+'Outside M25 '!$L$34+'Postcodes tariff'!L1889)</f>
        <v>582.62836909792986</v>
      </c>
      <c r="Q1889" s="261">
        <f>SUM(H1889*'Outside M25 '!$M$30+'Outside M25 '!$M$34+'Postcodes tariff'!L1889)</f>
        <v>633.68642533817672</v>
      </c>
      <c r="R1889" s="336"/>
      <c r="S1889" s="336"/>
    </row>
    <row r="1890" spans="1:19" s="263" customFormat="1" x14ac:dyDescent="0.25">
      <c r="A1890" s="254" t="s">
        <v>3073</v>
      </c>
      <c r="B1890" s="255"/>
      <c r="C1890" s="256" t="s">
        <v>1649</v>
      </c>
      <c r="D1890" s="257">
        <v>54.978569</v>
      </c>
      <c r="E1890" s="257">
        <v>-2.014446</v>
      </c>
      <c r="F1890" s="459">
        <v>1</v>
      </c>
      <c r="G1890" s="459">
        <v>1</v>
      </c>
      <c r="H1890" s="258">
        <v>300.10000000000002</v>
      </c>
      <c r="I1890" s="259">
        <f>SUM(H1890/'Search &amp; Variables'!$E$30)</f>
        <v>6.6688888888888895</v>
      </c>
      <c r="J1890" s="259">
        <f t="shared" si="487"/>
        <v>13.337777777777779</v>
      </c>
      <c r="K1890" s="259">
        <f t="shared" si="488"/>
        <v>1.4819753086419754</v>
      </c>
      <c r="L1890" s="226">
        <f t="shared" si="489"/>
        <v>0</v>
      </c>
      <c r="M1890" s="257"/>
      <c r="N1890" s="226">
        <f>SUM(H1890*'Outside M25 '!$J$30+'Outside M25 '!$J$34+'Postcodes tariff'!L1890)</f>
        <v>500.81070886638179</v>
      </c>
      <c r="O1890" s="226">
        <f>SUM(H1890*'Outside M25 '!$K$30+'Outside M25 '!$K$34+'Postcodes tariff'!L1890)</f>
        <v>553.69861691699907</v>
      </c>
      <c r="P1890" s="226">
        <f>SUM(H1890*'Outside M25 '!$L$30+'Outside M25 '!$L$34+'Postcodes tariff'!L1890)</f>
        <v>612.11186088835723</v>
      </c>
      <c r="Q1890" s="261">
        <f>SUM(H1890*'Outside M25 '!$M$30+'Outside M25 '!$M$34+'Postcodes tariff'!L1890)</f>
        <v>665.83084783304855</v>
      </c>
      <c r="R1890" s="336"/>
      <c r="S1890" s="336"/>
    </row>
    <row r="1891" spans="1:19" s="263" customFormat="1" x14ac:dyDescent="0.25">
      <c r="A1891" s="254" t="s">
        <v>3073</v>
      </c>
      <c r="B1891" s="255"/>
      <c r="C1891" s="256" t="s">
        <v>1650</v>
      </c>
      <c r="D1891" s="257">
        <v>54.998165999999998</v>
      </c>
      <c r="E1891" s="257">
        <v>-2.1246740000000002</v>
      </c>
      <c r="F1891" s="459">
        <v>1</v>
      </c>
      <c r="G1891" s="459">
        <v>1</v>
      </c>
      <c r="H1891" s="258">
        <v>304.5</v>
      </c>
      <c r="I1891" s="259">
        <f>SUM(H1891/'Search &amp; Variables'!$E$30)</f>
        <v>6.7666666666666666</v>
      </c>
      <c r="J1891" s="259">
        <f t="shared" si="487"/>
        <v>13.533333333333333</v>
      </c>
      <c r="K1891" s="259">
        <f t="shared" si="488"/>
        <v>1.5037037037037038</v>
      </c>
      <c r="L1891" s="226">
        <f t="shared" si="489"/>
        <v>0</v>
      </c>
      <c r="M1891" s="257"/>
      <c r="N1891" s="226">
        <f>SUM(H1891*'Outside M25 '!$J$30+'Outside M25 '!$J$34+'Postcodes tariff'!L1891)</f>
        <v>507.72273697863244</v>
      </c>
      <c r="O1891" s="226">
        <f>SUM(H1891*'Outside M25 '!$K$30+'Outside M25 '!$K$34+'Postcodes tariff'!L1891)</f>
        <v>561.35911944159545</v>
      </c>
      <c r="P1891" s="226">
        <f>SUM(H1891*'Outside M25 '!$L$30+'Outside M25 '!$L$34+'Postcodes tariff'!L1891)</f>
        <v>620.59077356011403</v>
      </c>
      <c r="Q1891" s="261">
        <f>SUM(H1891*'Outside M25 '!$M$30+'Outside M25 '!$M$34+'Postcodes tariff'!L1891)</f>
        <v>675.07499547863256</v>
      </c>
      <c r="R1891" s="336"/>
      <c r="S1891" s="336"/>
    </row>
    <row r="1892" spans="1:19" s="263" customFormat="1" x14ac:dyDescent="0.25">
      <c r="A1892" s="254" t="s">
        <v>3073</v>
      </c>
      <c r="B1892" s="255"/>
      <c r="C1892" s="256" t="s">
        <v>1651</v>
      </c>
      <c r="D1892" s="257">
        <v>54.918233999999998</v>
      </c>
      <c r="E1892" s="257">
        <v>-2.197924</v>
      </c>
      <c r="F1892" s="459">
        <v>1</v>
      </c>
      <c r="G1892" s="459">
        <v>1</v>
      </c>
      <c r="H1892" s="258">
        <v>315</v>
      </c>
      <c r="I1892" s="259">
        <f>SUM(H1892/'Search &amp; Variables'!$E$30)</f>
        <v>7</v>
      </c>
      <c r="J1892" s="259">
        <f t="shared" si="487"/>
        <v>14</v>
      </c>
      <c r="K1892" s="259">
        <f t="shared" si="488"/>
        <v>1.5555555555555556</v>
      </c>
      <c r="L1892" s="226">
        <f t="shared" si="489"/>
        <v>0</v>
      </c>
      <c r="M1892" s="257"/>
      <c r="N1892" s="226">
        <f>SUM(H1892*'Outside M25 '!$J$30+'Outside M25 '!$J$34+'Postcodes tariff'!L1892)</f>
        <v>524.21734951923077</v>
      </c>
      <c r="O1892" s="226">
        <f>SUM(H1892*'Outside M25 '!$K$30+'Outside M25 '!$K$34+'Postcodes tariff'!L1892)</f>
        <v>579.63986410256416</v>
      </c>
      <c r="P1892" s="226">
        <f>SUM(H1892*'Outside M25 '!$L$30+'Outside M25 '!$L$34+'Postcodes tariff'!L1892)</f>
        <v>640.82454243589757</v>
      </c>
      <c r="Q1892" s="261">
        <f>SUM(H1892*'Outside M25 '!$M$30+'Outside M25 '!$M$34+'Postcodes tariff'!L1892)</f>
        <v>697.13489326923093</v>
      </c>
      <c r="R1892" s="336"/>
      <c r="S1892" s="336"/>
    </row>
    <row r="1893" spans="1:19" s="263" customFormat="1" x14ac:dyDescent="0.25">
      <c r="A1893" s="254" t="s">
        <v>3073</v>
      </c>
      <c r="B1893" s="255"/>
      <c r="C1893" s="256" t="s">
        <v>1652</v>
      </c>
      <c r="D1893" s="257">
        <v>55.13232</v>
      </c>
      <c r="E1893" s="257">
        <v>-2.3440669999999999</v>
      </c>
      <c r="F1893" s="459">
        <v>1</v>
      </c>
      <c r="G1893" s="459">
        <v>1</v>
      </c>
      <c r="H1893" s="258">
        <v>321.7</v>
      </c>
      <c r="I1893" s="259">
        <f>SUM(H1893/'Search &amp; Variables'!$E$30)</f>
        <v>7.1488888888888891</v>
      </c>
      <c r="J1893" s="259">
        <f t="shared" si="487"/>
        <v>14.297777777777778</v>
      </c>
      <c r="K1893" s="259">
        <f t="shared" si="488"/>
        <v>1.588641975308642</v>
      </c>
      <c r="L1893" s="226">
        <f t="shared" si="489"/>
        <v>120</v>
      </c>
      <c r="M1893" s="257"/>
      <c r="N1893" s="226">
        <f>SUM(H1893*'Outside M25 '!$J$30+'Outside M25 '!$J$34+'Postcodes tariff'!L1893)</f>
        <v>654.74248323561255</v>
      </c>
      <c r="O1893" s="226">
        <f>SUM(H1893*'Outside M25 '!$K$30+'Outside M25 '!$K$34+'Postcodes tariff'!L1893)</f>
        <v>711.30472021956314</v>
      </c>
      <c r="P1893" s="226">
        <f>SUM(H1893*'Outside M25 '!$L$30+'Outside M25 '!$L$34+'Postcodes tariff'!L1893)</f>
        <v>773.73561400425456</v>
      </c>
      <c r="Q1893" s="261">
        <f>SUM(H1893*'Outside M25 '!$M$30+'Outside M25 '!$M$34+'Postcodes tariff'!L1893)</f>
        <v>831.21120900227925</v>
      </c>
      <c r="R1893" s="336"/>
      <c r="S1893" s="336"/>
    </row>
    <row r="1894" spans="1:19" s="263" customFormat="1" x14ac:dyDescent="0.25">
      <c r="A1894" s="254" t="s">
        <v>3073</v>
      </c>
      <c r="B1894" s="255"/>
      <c r="C1894" s="256" t="s">
        <v>1653</v>
      </c>
      <c r="D1894" s="257">
        <v>54.978006000000001</v>
      </c>
      <c r="E1894" s="257">
        <v>-2.4693830000000001</v>
      </c>
      <c r="F1894" s="459">
        <v>1</v>
      </c>
      <c r="G1894" s="459">
        <v>1</v>
      </c>
      <c r="H1894" s="258">
        <v>318.2</v>
      </c>
      <c r="I1894" s="259">
        <f>SUM(H1894/'Search &amp; Variables'!$E$30)</f>
        <v>7.0711111111111107</v>
      </c>
      <c r="J1894" s="259">
        <f t="shared" si="487"/>
        <v>14.142222222222221</v>
      </c>
      <c r="K1894" s="259">
        <f t="shared" si="488"/>
        <v>1.5713580246913579</v>
      </c>
      <c r="L1894" s="226">
        <f t="shared" si="489"/>
        <v>120</v>
      </c>
      <c r="M1894" s="257"/>
      <c r="N1894" s="226">
        <f>SUM(H1894*'Outside M25 '!$J$30+'Outside M25 '!$J$34+'Postcodes tariff'!L1894)</f>
        <v>649.24427905541313</v>
      </c>
      <c r="O1894" s="226">
        <f>SUM(H1894*'Outside M25 '!$K$30+'Outside M25 '!$K$34+'Postcodes tariff'!L1894)</f>
        <v>705.2111386659069</v>
      </c>
      <c r="P1894" s="226">
        <f>SUM(H1894*'Outside M25 '!$L$30+'Outside M25 '!$L$34+'Postcodes tariff'!L1894)</f>
        <v>766.99102437899342</v>
      </c>
      <c r="Q1894" s="261">
        <f>SUM(H1894*'Outside M25 '!$M$30+'Outside M25 '!$M$34+'Postcodes tariff'!L1894)</f>
        <v>823.85790973874657</v>
      </c>
      <c r="R1894" s="336"/>
      <c r="S1894" s="336"/>
    </row>
    <row r="1895" spans="1:19" s="263" customFormat="1" x14ac:dyDescent="0.25">
      <c r="A1895" s="254" t="s">
        <v>3073</v>
      </c>
      <c r="B1895" s="255"/>
      <c r="C1895" s="256" t="s">
        <v>1654</v>
      </c>
      <c r="D1895" s="257">
        <v>55.000216999999999</v>
      </c>
      <c r="E1895" s="257">
        <v>-1.6998880000000001</v>
      </c>
      <c r="F1895" s="459">
        <v>1</v>
      </c>
      <c r="G1895" s="459">
        <v>1</v>
      </c>
      <c r="H1895" s="258">
        <v>287.39999999999998</v>
      </c>
      <c r="I1895" s="259">
        <f>SUM(H1895/'Search &amp; Variables'!$E$30)</f>
        <v>6.3866666666666658</v>
      </c>
      <c r="J1895" s="259">
        <f t="shared" si="487"/>
        <v>12.773333333333332</v>
      </c>
      <c r="K1895" s="259">
        <f t="shared" si="488"/>
        <v>1.419259259259259</v>
      </c>
      <c r="L1895" s="226">
        <f t="shared" si="489"/>
        <v>0</v>
      </c>
      <c r="M1895" s="257"/>
      <c r="N1895" s="226">
        <f>SUM(H1895*'Outside M25 '!$J$30+'Outside M25 '!$J$34+'Postcodes tariff'!L1895)</f>
        <v>480.86008226965805</v>
      </c>
      <c r="O1895" s="226">
        <f>SUM(H1895*'Outside M25 '!$K$30+'Outside M25 '!$K$34+'Postcodes tariff'!L1895)</f>
        <v>531.58762099373212</v>
      </c>
      <c r="P1895" s="226">
        <f>SUM(H1895*'Outside M25 '!$L$30+'Outside M25 '!$L$34+'Postcodes tariff'!L1895)</f>
        <v>587.63863567669523</v>
      </c>
      <c r="Q1895" s="261">
        <f>SUM(H1895*'Outside M25 '!$M$30+'Outside M25 '!$M$34+'Postcodes tariff'!L1895)</f>
        <v>639.14887621965818</v>
      </c>
      <c r="R1895" s="336"/>
      <c r="S1895" s="336"/>
    </row>
    <row r="1896" spans="1:19" s="263" customFormat="1" x14ac:dyDescent="0.25">
      <c r="A1896" s="254" t="s">
        <v>3073</v>
      </c>
      <c r="B1896" s="255"/>
      <c r="C1896" s="256" t="s">
        <v>1655</v>
      </c>
      <c r="D1896" s="257">
        <v>54.978667999999999</v>
      </c>
      <c r="E1896" s="257">
        <v>-1.5632630000000001</v>
      </c>
      <c r="F1896" s="459">
        <v>1</v>
      </c>
      <c r="G1896" s="459">
        <v>1</v>
      </c>
      <c r="H1896" s="258">
        <v>286.2</v>
      </c>
      <c r="I1896" s="259">
        <f>SUM(H1896/'Search &amp; Variables'!$E$30)</f>
        <v>6.3599999999999994</v>
      </c>
      <c r="J1896" s="259">
        <f t="shared" si="487"/>
        <v>12.719999999999999</v>
      </c>
      <c r="K1896" s="259">
        <f t="shared" si="488"/>
        <v>1.4133333333333331</v>
      </c>
      <c r="L1896" s="226">
        <f t="shared" si="489"/>
        <v>0</v>
      </c>
      <c r="M1896" s="257"/>
      <c r="N1896" s="226">
        <f>SUM(H1896*'Outside M25 '!$J$30+'Outside M25 '!$J$34+'Postcodes tariff'!L1896)</f>
        <v>478.97498369358971</v>
      </c>
      <c r="O1896" s="226">
        <f>SUM(H1896*'Outside M25 '!$K$30+'Outside M25 '!$K$34+'Postcodes tariff'!L1896)</f>
        <v>529.49839303247859</v>
      </c>
      <c r="P1896" s="226">
        <f>SUM(H1896*'Outside M25 '!$L$30+'Outside M25 '!$L$34+'Postcodes tariff'!L1896)</f>
        <v>585.32620494803427</v>
      </c>
      <c r="Q1896" s="261">
        <f>SUM(H1896*'Outside M25 '!$M$30+'Outside M25 '!$M$34+'Postcodes tariff'!L1896)</f>
        <v>636.62774504358981</v>
      </c>
      <c r="R1896" s="336"/>
      <c r="S1896" s="336"/>
    </row>
    <row r="1897" spans="1:19" s="263" customFormat="1" x14ac:dyDescent="0.25">
      <c r="A1897" s="254" t="s">
        <v>3073</v>
      </c>
      <c r="B1897" s="255"/>
      <c r="C1897" s="256" t="s">
        <v>1656</v>
      </c>
      <c r="D1897" s="257">
        <v>55.180999999999997</v>
      </c>
      <c r="E1897" s="257">
        <v>-1.6879999999999999</v>
      </c>
      <c r="F1897" s="459">
        <v>1</v>
      </c>
      <c r="G1897" s="459">
        <v>1</v>
      </c>
      <c r="H1897" s="258">
        <v>302.2</v>
      </c>
      <c r="I1897" s="259">
        <f>SUM(H1897/'Search &amp; Variables'!$E$30)</f>
        <v>6.7155555555555555</v>
      </c>
      <c r="J1897" s="259">
        <f t="shared" si="487"/>
        <v>13.431111111111111</v>
      </c>
      <c r="K1897" s="259">
        <f t="shared" si="488"/>
        <v>1.4923456790123457</v>
      </c>
      <c r="L1897" s="226">
        <f t="shared" si="489"/>
        <v>0</v>
      </c>
      <c r="M1897" s="257"/>
      <c r="N1897" s="226">
        <f>SUM(H1897*'Outside M25 '!$J$30+'Outside M25 '!$J$34+'Postcodes tariff'!L1897)</f>
        <v>504.10963137450136</v>
      </c>
      <c r="O1897" s="226">
        <f>SUM(H1897*'Outside M25 '!$K$30+'Outside M25 '!$K$34+'Postcodes tariff'!L1897)</f>
        <v>557.35476584919275</v>
      </c>
      <c r="P1897" s="226">
        <f>SUM(H1897*'Outside M25 '!$L$30+'Outside M25 '!$L$34+'Postcodes tariff'!L1897)</f>
        <v>616.15861466351384</v>
      </c>
      <c r="Q1897" s="261">
        <f>SUM(H1897*'Outside M25 '!$M$30+'Outside M25 '!$M$34+'Postcodes tariff'!L1897)</f>
        <v>670.24282739116813</v>
      </c>
      <c r="R1897" s="336"/>
      <c r="S1897" s="336"/>
    </row>
    <row r="1898" spans="1:19" s="263" customFormat="1" x14ac:dyDescent="0.25">
      <c r="A1898" s="254" t="s">
        <v>3073</v>
      </c>
      <c r="B1898" s="255"/>
      <c r="C1898" s="256" t="s">
        <v>1657</v>
      </c>
      <c r="D1898" s="257">
        <v>55.161000000000001</v>
      </c>
      <c r="E1898" s="257">
        <v>-1.5920000000000001</v>
      </c>
      <c r="F1898" s="459">
        <v>1</v>
      </c>
      <c r="G1898" s="459">
        <v>1</v>
      </c>
      <c r="H1898" s="258">
        <v>300</v>
      </c>
      <c r="I1898" s="259">
        <f>SUM(H1898/'Search &amp; Variables'!$E$30)</f>
        <v>6.666666666666667</v>
      </c>
      <c r="J1898" s="259">
        <f t="shared" si="487"/>
        <v>13.333333333333334</v>
      </c>
      <c r="K1898" s="259">
        <f t="shared" si="488"/>
        <v>1.4814814814814816</v>
      </c>
      <c r="L1898" s="226">
        <f t="shared" si="489"/>
        <v>0</v>
      </c>
      <c r="M1898" s="257"/>
      <c r="N1898" s="226">
        <f>SUM(H1898*'Outside M25 '!$J$30+'Outside M25 '!$J$34+'Postcodes tariff'!L1898)</f>
        <v>500.65361731837601</v>
      </c>
      <c r="O1898" s="226">
        <f>SUM(H1898*'Outside M25 '!$K$30+'Outside M25 '!$K$34+'Postcodes tariff'!L1898)</f>
        <v>553.52451458689461</v>
      </c>
      <c r="P1898" s="226">
        <f>SUM(H1898*'Outside M25 '!$L$30+'Outside M25 '!$L$34+'Postcodes tariff'!L1898)</f>
        <v>611.91915832763539</v>
      </c>
      <c r="Q1898" s="261">
        <f>SUM(H1898*'Outside M25 '!$M$30+'Outside M25 '!$M$34+'Postcodes tariff'!L1898)</f>
        <v>665.62075356837613</v>
      </c>
      <c r="R1898" s="336"/>
      <c r="S1898" s="336"/>
    </row>
    <row r="1899" spans="1:19" s="263" customFormat="1" x14ac:dyDescent="0.25">
      <c r="A1899" s="254" t="s">
        <v>3073</v>
      </c>
      <c r="B1899" s="255"/>
      <c r="C1899" s="256" t="s">
        <v>1658</v>
      </c>
      <c r="D1899" s="257">
        <v>55.177999999999997</v>
      </c>
      <c r="E1899" s="257">
        <v>-1.5620000000000001</v>
      </c>
      <c r="F1899" s="459">
        <v>1</v>
      </c>
      <c r="G1899" s="459">
        <v>1</v>
      </c>
      <c r="H1899" s="258">
        <v>301.39999999999998</v>
      </c>
      <c r="I1899" s="259">
        <f>SUM(H1899/'Search &amp; Variables'!$E$30)</f>
        <v>6.6977777777777776</v>
      </c>
      <c r="J1899" s="259">
        <f t="shared" si="487"/>
        <v>13.395555555555555</v>
      </c>
      <c r="K1899" s="259">
        <f t="shared" si="488"/>
        <v>1.488395061728395</v>
      </c>
      <c r="L1899" s="226">
        <f t="shared" si="489"/>
        <v>0</v>
      </c>
      <c r="M1899" s="257"/>
      <c r="N1899" s="226">
        <f>SUM(H1899*'Outside M25 '!$J$30+'Outside M25 '!$J$34+'Postcodes tariff'!L1899)</f>
        <v>502.85289899045574</v>
      </c>
      <c r="O1899" s="226">
        <f>SUM(H1899*'Outside M25 '!$K$30+'Outside M25 '!$K$34+'Postcodes tariff'!L1899)</f>
        <v>555.96194720835706</v>
      </c>
      <c r="P1899" s="226">
        <f>SUM(H1899*'Outside M25 '!$L$30+'Outside M25 '!$L$34+'Postcodes tariff'!L1899)</f>
        <v>614.6169941777398</v>
      </c>
      <c r="Q1899" s="261">
        <f>SUM(H1899*'Outside M25 '!$M$30+'Outside M25 '!$M$34+'Postcodes tariff'!L1899)</f>
        <v>668.56207327378922</v>
      </c>
      <c r="R1899" s="336"/>
      <c r="S1899" s="336"/>
    </row>
    <row r="1900" spans="1:19" s="263" customFormat="1" x14ac:dyDescent="0.25">
      <c r="A1900" s="254" t="s">
        <v>3073</v>
      </c>
      <c r="B1900" s="255"/>
      <c r="C1900" s="256" t="s">
        <v>1659</v>
      </c>
      <c r="D1900" s="257">
        <v>55.183999999999997</v>
      </c>
      <c r="E1900" s="257">
        <v>-1.514</v>
      </c>
      <c r="F1900" s="459">
        <v>1</v>
      </c>
      <c r="G1900" s="459">
        <v>1</v>
      </c>
      <c r="H1900" s="258">
        <v>300.5</v>
      </c>
      <c r="I1900" s="259">
        <f>SUM(H1900/'Search &amp; Variables'!$E$30)</f>
        <v>6.677777777777778</v>
      </c>
      <c r="J1900" s="259">
        <f t="shared" si="487"/>
        <v>13.355555555555556</v>
      </c>
      <c r="K1900" s="259">
        <f t="shared" si="488"/>
        <v>1.4839506172839507</v>
      </c>
      <c r="L1900" s="226">
        <f t="shared" si="489"/>
        <v>0</v>
      </c>
      <c r="M1900" s="257"/>
      <c r="N1900" s="226">
        <f>SUM(H1900*'Outside M25 '!$J$30+'Outside M25 '!$J$34+'Postcodes tariff'!L1900)</f>
        <v>501.43907505840451</v>
      </c>
      <c r="O1900" s="226">
        <f>SUM(H1900*'Outside M25 '!$K$30+'Outside M25 '!$K$34+'Postcodes tariff'!L1900)</f>
        <v>554.39502623741691</v>
      </c>
      <c r="P1900" s="226">
        <f>SUM(H1900*'Outside M25 '!$L$30+'Outside M25 '!$L$34+'Postcodes tariff'!L1900)</f>
        <v>612.88267113124414</v>
      </c>
      <c r="Q1900" s="261">
        <f>SUM(H1900*'Outside M25 '!$M$30+'Outside M25 '!$M$34+'Postcodes tariff'!L1900)</f>
        <v>666.67122489173801</v>
      </c>
      <c r="R1900" s="336"/>
      <c r="S1900" s="336"/>
    </row>
    <row r="1901" spans="1:19" s="263" customFormat="1" x14ac:dyDescent="0.25">
      <c r="A1901" s="254" t="s">
        <v>3073</v>
      </c>
      <c r="B1901" s="255"/>
      <c r="C1901" s="256" t="s">
        <v>1660</v>
      </c>
      <c r="D1901" s="257">
        <v>55.313000000000002</v>
      </c>
      <c r="E1901" s="257">
        <v>-1.7509999999999999</v>
      </c>
      <c r="F1901" s="459">
        <v>1</v>
      </c>
      <c r="G1901" s="459">
        <v>1</v>
      </c>
      <c r="H1901" s="258">
        <v>316.39999999999998</v>
      </c>
      <c r="I1901" s="259">
        <f>SUM(H1901/'Search &amp; Variables'!$E$30)</f>
        <v>7.0311111111111106</v>
      </c>
      <c r="J1901" s="259">
        <f t="shared" si="487"/>
        <v>14.062222222222221</v>
      </c>
      <c r="K1901" s="259">
        <f t="shared" si="488"/>
        <v>1.5624691358024689</v>
      </c>
      <c r="L1901" s="226">
        <f t="shared" si="489"/>
        <v>120</v>
      </c>
      <c r="M1901" s="257"/>
      <c r="N1901" s="226">
        <f>SUM(H1901*'Outside M25 '!$J$30+'Outside M25 '!$J$34+'Postcodes tariff'!L1901)</f>
        <v>646.41663119131044</v>
      </c>
      <c r="O1901" s="226">
        <f>SUM(H1901*'Outside M25 '!$K$30+'Outside M25 '!$K$34+'Postcodes tariff'!L1901)</f>
        <v>702.07729672402661</v>
      </c>
      <c r="P1901" s="226">
        <f>SUM(H1901*'Outside M25 '!$L$30+'Outside M25 '!$L$34+'Postcodes tariff'!L1901)</f>
        <v>763.52237828600198</v>
      </c>
      <c r="Q1901" s="261">
        <f>SUM(H1901*'Outside M25 '!$M$30+'Outside M25 '!$M$34+'Postcodes tariff'!L1901)</f>
        <v>820.07621297464391</v>
      </c>
      <c r="R1901" s="336"/>
      <c r="S1901" s="336"/>
    </row>
    <row r="1902" spans="1:19" s="263" customFormat="1" x14ac:dyDescent="0.25">
      <c r="A1902" s="254" t="s">
        <v>3073</v>
      </c>
      <c r="B1902" s="255"/>
      <c r="C1902" s="256" t="s">
        <v>1661</v>
      </c>
      <c r="D1902" s="257">
        <v>55.427999999999997</v>
      </c>
      <c r="E1902" s="257">
        <v>-1.7310000000000001</v>
      </c>
      <c r="F1902" s="459">
        <v>1</v>
      </c>
      <c r="G1902" s="459">
        <v>1</v>
      </c>
      <c r="H1902" s="258">
        <v>323.10000000000002</v>
      </c>
      <c r="I1902" s="259">
        <f>SUM(H1902/'Search &amp; Variables'!$E$30)</f>
        <v>7.1800000000000006</v>
      </c>
      <c r="J1902" s="259">
        <f t="shared" si="487"/>
        <v>14.360000000000001</v>
      </c>
      <c r="K1902" s="259">
        <f t="shared" si="488"/>
        <v>1.5955555555555556</v>
      </c>
      <c r="L1902" s="226">
        <f t="shared" si="489"/>
        <v>120</v>
      </c>
      <c r="M1902" s="257"/>
      <c r="N1902" s="226">
        <f>SUM(H1902*'Outside M25 '!$J$30+'Outside M25 '!$J$34+'Postcodes tariff'!L1902)</f>
        <v>656.94176490769235</v>
      </c>
      <c r="O1902" s="226">
        <f>SUM(H1902*'Outside M25 '!$K$30+'Outside M25 '!$K$34+'Postcodes tariff'!L1902)</f>
        <v>713.7421528410257</v>
      </c>
      <c r="P1902" s="226">
        <f>SUM(H1902*'Outside M25 '!$L$30+'Outside M25 '!$L$34+'Postcodes tariff'!L1902)</f>
        <v>776.43344985435908</v>
      </c>
      <c r="Q1902" s="261">
        <f>SUM(H1902*'Outside M25 '!$M$30+'Outside M25 '!$M$34+'Postcodes tariff'!L1902)</f>
        <v>834.15252870769245</v>
      </c>
      <c r="R1902" s="336"/>
      <c r="S1902" s="336"/>
    </row>
    <row r="1903" spans="1:19" s="263" customFormat="1" x14ac:dyDescent="0.25">
      <c r="A1903" s="254" t="s">
        <v>3073</v>
      </c>
      <c r="B1903" s="255"/>
      <c r="C1903" s="256" t="s">
        <v>1662</v>
      </c>
      <c r="D1903" s="257">
        <v>55.533999999999999</v>
      </c>
      <c r="E1903" s="257">
        <v>-1.6930000000000001</v>
      </c>
      <c r="F1903" s="459">
        <v>1</v>
      </c>
      <c r="G1903" s="459">
        <v>1</v>
      </c>
      <c r="H1903" s="258">
        <v>326.60000000000002</v>
      </c>
      <c r="I1903" s="259">
        <f>SUM(H1903/'Search &amp; Variables'!$E$30)</f>
        <v>7.2577777777777781</v>
      </c>
      <c r="J1903" s="259">
        <f t="shared" si="487"/>
        <v>14.515555555555556</v>
      </c>
      <c r="K1903" s="259">
        <f t="shared" si="488"/>
        <v>1.6128395061728396</v>
      </c>
      <c r="L1903" s="226">
        <f t="shared" si="489"/>
        <v>120</v>
      </c>
      <c r="M1903" s="257"/>
      <c r="N1903" s="226">
        <f>SUM(H1903*'Outside M25 '!$J$30+'Outside M25 '!$J$34+'Postcodes tariff'!L1903)</f>
        <v>662.43996908789177</v>
      </c>
      <c r="O1903" s="226">
        <f>SUM(H1903*'Outside M25 '!$K$30+'Outside M25 '!$K$34+'Postcodes tariff'!L1903)</f>
        <v>719.83573439468194</v>
      </c>
      <c r="P1903" s="226">
        <f>SUM(H1903*'Outside M25 '!$L$30+'Outside M25 '!$L$34+'Postcodes tariff'!L1903)</f>
        <v>783.17803947962022</v>
      </c>
      <c r="Q1903" s="261">
        <f>SUM(H1903*'Outside M25 '!$M$30+'Outside M25 '!$M$34+'Postcodes tariff'!L1903)</f>
        <v>841.50582797122524</v>
      </c>
      <c r="R1903" s="336"/>
      <c r="S1903" s="336"/>
    </row>
    <row r="1904" spans="1:19" s="263" customFormat="1" x14ac:dyDescent="0.25">
      <c r="A1904" s="254" t="s">
        <v>3073</v>
      </c>
      <c r="B1904" s="255"/>
      <c r="C1904" s="256" t="s">
        <v>1663</v>
      </c>
      <c r="D1904" s="257">
        <v>55.573999999999998</v>
      </c>
      <c r="E1904" s="257">
        <v>-1.6579999999999999</v>
      </c>
      <c r="F1904" s="459">
        <v>1</v>
      </c>
      <c r="G1904" s="459">
        <v>1</v>
      </c>
      <c r="H1904" s="258">
        <v>331.1</v>
      </c>
      <c r="I1904" s="259">
        <f>SUM(H1904/'Search &amp; Variables'!$E$30)</f>
        <v>7.3577777777777786</v>
      </c>
      <c r="J1904" s="259">
        <f t="shared" si="487"/>
        <v>14.715555555555557</v>
      </c>
      <c r="K1904" s="259">
        <f t="shared" si="488"/>
        <v>1.6350617283950619</v>
      </c>
      <c r="L1904" s="226">
        <f t="shared" si="489"/>
        <v>120</v>
      </c>
      <c r="M1904" s="257"/>
      <c r="N1904" s="226">
        <f>SUM(H1904*'Outside M25 '!$J$30+'Outside M25 '!$J$34+'Postcodes tariff'!L1904)</f>
        <v>669.5090887481482</v>
      </c>
      <c r="O1904" s="226">
        <f>SUM(H1904*'Outside M25 '!$K$30+'Outside M25 '!$K$34+'Postcodes tariff'!L1904)</f>
        <v>727.67033924938278</v>
      </c>
      <c r="P1904" s="226">
        <f>SUM(H1904*'Outside M25 '!$L$30+'Outside M25 '!$L$34+'Postcodes tariff'!L1904)</f>
        <v>791.84965471209887</v>
      </c>
      <c r="Q1904" s="261">
        <f>SUM(H1904*'Outside M25 '!$M$30+'Outside M25 '!$M$34+'Postcodes tariff'!L1904)</f>
        <v>850.96006988148167</v>
      </c>
      <c r="R1904" s="336"/>
      <c r="S1904" s="336"/>
    </row>
    <row r="1905" spans="1:19" s="263" customFormat="1" x14ac:dyDescent="0.25">
      <c r="A1905" s="254" t="s">
        <v>3073</v>
      </c>
      <c r="B1905" s="255"/>
      <c r="C1905" s="256" t="s">
        <v>1664</v>
      </c>
      <c r="D1905" s="257">
        <v>55.604999999999997</v>
      </c>
      <c r="E1905" s="257">
        <v>-1.716</v>
      </c>
      <c r="F1905" s="459">
        <v>1</v>
      </c>
      <c r="G1905" s="459">
        <v>1</v>
      </c>
      <c r="H1905" s="258">
        <v>334.1</v>
      </c>
      <c r="I1905" s="259">
        <f>SUM(H1905/'Search &amp; Variables'!$E$30)</f>
        <v>7.4244444444444451</v>
      </c>
      <c r="J1905" s="259">
        <f t="shared" si="487"/>
        <v>14.84888888888889</v>
      </c>
      <c r="K1905" s="259">
        <f t="shared" si="488"/>
        <v>1.6498765432098768</v>
      </c>
      <c r="L1905" s="226">
        <f t="shared" si="489"/>
        <v>120</v>
      </c>
      <c r="M1905" s="257"/>
      <c r="N1905" s="226">
        <f>SUM(H1905*'Outside M25 '!$J$30+'Outside M25 '!$J$34+'Postcodes tariff'!L1905)</f>
        <v>674.22183518831912</v>
      </c>
      <c r="O1905" s="226">
        <f>SUM(H1905*'Outside M25 '!$K$30+'Outside M25 '!$K$34+'Postcodes tariff'!L1905)</f>
        <v>732.89340915251671</v>
      </c>
      <c r="P1905" s="226">
        <f>SUM(H1905*'Outside M25 '!$L$30+'Outside M25 '!$L$34+'Postcodes tariff'!L1905)</f>
        <v>797.63073153375137</v>
      </c>
      <c r="Q1905" s="261">
        <f>SUM(H1905*'Outside M25 '!$M$30+'Outside M25 '!$M$34+'Postcodes tariff'!L1905)</f>
        <v>857.26289782165259</v>
      </c>
      <c r="R1905" s="336"/>
      <c r="S1905" s="336"/>
    </row>
    <row r="1906" spans="1:19" s="263" customFormat="1" x14ac:dyDescent="0.25">
      <c r="A1906" s="254" t="s">
        <v>3073</v>
      </c>
      <c r="B1906" s="255"/>
      <c r="C1906" s="256" t="s">
        <v>1665</v>
      </c>
      <c r="D1906" s="257">
        <v>54.994365000000002</v>
      </c>
      <c r="E1906" s="257">
        <v>-1.5801480000000001</v>
      </c>
      <c r="F1906" s="459">
        <v>1</v>
      </c>
      <c r="G1906" s="459">
        <v>1</v>
      </c>
      <c r="H1906" s="258">
        <v>286.60000000000002</v>
      </c>
      <c r="I1906" s="259">
        <f>SUM(H1906/'Search &amp; Variables'!$E$30)</f>
        <v>6.3688888888888897</v>
      </c>
      <c r="J1906" s="259">
        <f t="shared" si="487"/>
        <v>12.737777777777779</v>
      </c>
      <c r="K1906" s="259">
        <f t="shared" si="488"/>
        <v>1.4153086419753089</v>
      </c>
      <c r="L1906" s="226">
        <f t="shared" si="489"/>
        <v>0</v>
      </c>
      <c r="M1906" s="257"/>
      <c r="N1906" s="226">
        <f>SUM(H1906*'Outside M25 '!$J$30+'Outside M25 '!$J$34+'Postcodes tariff'!L1906)</f>
        <v>479.60334988561254</v>
      </c>
      <c r="O1906" s="226">
        <f>SUM(H1906*'Outside M25 '!$K$30+'Outside M25 '!$K$34+'Postcodes tariff'!L1906)</f>
        <v>530.19480235289655</v>
      </c>
      <c r="P1906" s="226">
        <f>SUM(H1906*'Outside M25 '!$L$30+'Outside M25 '!$L$34+'Postcodes tariff'!L1906)</f>
        <v>586.0970151909213</v>
      </c>
      <c r="Q1906" s="261">
        <f>SUM(H1906*'Outside M25 '!$M$30+'Outside M25 '!$M$34+'Postcodes tariff'!L1906)</f>
        <v>637.46812210227938</v>
      </c>
      <c r="R1906" s="336"/>
      <c r="S1906" s="336"/>
    </row>
    <row r="1907" spans="1:19" s="263" customFormat="1" x14ac:dyDescent="0.25">
      <c r="A1907" s="254" t="s">
        <v>3073</v>
      </c>
      <c r="B1907" s="255"/>
      <c r="C1907" s="256" t="s">
        <v>1666</v>
      </c>
      <c r="D1907" s="257">
        <v>55.594000000000001</v>
      </c>
      <c r="E1907" s="257">
        <v>-1.8149999999999999</v>
      </c>
      <c r="F1907" s="459">
        <v>1</v>
      </c>
      <c r="G1907" s="459">
        <v>1</v>
      </c>
      <c r="H1907" s="258">
        <v>332.9</v>
      </c>
      <c r="I1907" s="259">
        <f>SUM(H1907/'Search &amp; Variables'!$E$30)</f>
        <v>7.3977777777777769</v>
      </c>
      <c r="J1907" s="259">
        <f t="shared" si="487"/>
        <v>14.795555555555554</v>
      </c>
      <c r="K1907" s="259">
        <f t="shared" si="488"/>
        <v>1.6439506172839504</v>
      </c>
      <c r="L1907" s="226">
        <f t="shared" si="489"/>
        <v>120</v>
      </c>
      <c r="M1907" s="257"/>
      <c r="N1907" s="226">
        <f>SUM(H1907*'Outside M25 '!$J$30+'Outside M25 '!$J$34+'Postcodes tariff'!L1907)</f>
        <v>672.33673661225066</v>
      </c>
      <c r="O1907" s="226">
        <f>SUM(H1907*'Outside M25 '!$K$30+'Outside M25 '!$K$34+'Postcodes tariff'!L1907)</f>
        <v>730.80418119126307</v>
      </c>
      <c r="P1907" s="226">
        <f>SUM(H1907*'Outside M25 '!$L$30+'Outside M25 '!$L$34+'Postcodes tariff'!L1907)</f>
        <v>795.3183008050903</v>
      </c>
      <c r="Q1907" s="261">
        <f>SUM(H1907*'Outside M25 '!$M$30+'Outside M25 '!$M$34+'Postcodes tariff'!L1907)</f>
        <v>854.74176664558411</v>
      </c>
      <c r="R1907" s="336"/>
      <c r="S1907" s="336"/>
    </row>
    <row r="1908" spans="1:19" s="263" customFormat="1" x14ac:dyDescent="0.25">
      <c r="A1908" s="254" t="s">
        <v>3073</v>
      </c>
      <c r="B1908" s="255"/>
      <c r="C1908" s="256" t="s">
        <v>1667</v>
      </c>
      <c r="D1908" s="257">
        <v>55.555</v>
      </c>
      <c r="E1908" s="257">
        <v>-2.044</v>
      </c>
      <c r="F1908" s="459">
        <v>1</v>
      </c>
      <c r="G1908" s="459">
        <v>1</v>
      </c>
      <c r="H1908" s="258">
        <v>334.8</v>
      </c>
      <c r="I1908" s="259">
        <f>SUM(H1908/'Search &amp; Variables'!$E$30)</f>
        <v>7.44</v>
      </c>
      <c r="J1908" s="259">
        <f t="shared" si="487"/>
        <v>14.88</v>
      </c>
      <c r="K1908" s="259">
        <f t="shared" si="488"/>
        <v>1.6533333333333333</v>
      </c>
      <c r="L1908" s="226">
        <f t="shared" si="489"/>
        <v>120</v>
      </c>
      <c r="M1908" s="257"/>
      <c r="N1908" s="226">
        <f>SUM(H1908*'Outside M25 '!$J$30+'Outside M25 '!$J$34+'Postcodes tariff'!L1908)</f>
        <v>675.32147602435896</v>
      </c>
      <c r="O1908" s="226">
        <f>SUM(H1908*'Outside M25 '!$K$30+'Outside M25 '!$K$34+'Postcodes tariff'!L1908)</f>
        <v>734.11212546324793</v>
      </c>
      <c r="P1908" s="226">
        <f>SUM(H1908*'Outside M25 '!$L$30+'Outside M25 '!$L$34+'Postcodes tariff'!L1908)</f>
        <v>798.97964945880358</v>
      </c>
      <c r="Q1908" s="261">
        <f>SUM(H1908*'Outside M25 '!$M$30+'Outside M25 '!$M$34+'Postcodes tariff'!L1908)</f>
        <v>858.73355767435908</v>
      </c>
      <c r="R1908" s="336"/>
      <c r="S1908" s="336"/>
    </row>
    <row r="1909" spans="1:19" s="263" customFormat="1" x14ac:dyDescent="0.25">
      <c r="A1909" s="254" t="s">
        <v>3073</v>
      </c>
      <c r="B1909" s="255"/>
      <c r="C1909" s="256" t="s">
        <v>1668</v>
      </c>
      <c r="D1909" s="257">
        <v>54.953386999999999</v>
      </c>
      <c r="E1909" s="257">
        <v>-1.608743</v>
      </c>
      <c r="F1909" s="459">
        <v>1</v>
      </c>
      <c r="G1909" s="459">
        <v>1</v>
      </c>
      <c r="H1909" s="258">
        <v>283.5</v>
      </c>
      <c r="I1909" s="259">
        <f>SUM(H1909/'Search &amp; Variables'!$E$30)</f>
        <v>6.3</v>
      </c>
      <c r="J1909" s="259">
        <f t="shared" si="487"/>
        <v>12.6</v>
      </c>
      <c r="K1909" s="259">
        <f t="shared" si="488"/>
        <v>1.4</v>
      </c>
      <c r="L1909" s="226">
        <f t="shared" si="489"/>
        <v>0</v>
      </c>
      <c r="M1909" s="257"/>
      <c r="N1909" s="226">
        <f>SUM(H1909*'Outside M25 '!$J$30+'Outside M25 '!$J$34+'Postcodes tariff'!L1909)</f>
        <v>474.73351189743585</v>
      </c>
      <c r="O1909" s="226">
        <f>SUM(H1909*'Outside M25 '!$K$30+'Outside M25 '!$K$34+'Postcodes tariff'!L1909)</f>
        <v>524.79763011965815</v>
      </c>
      <c r="P1909" s="226">
        <f>SUM(H1909*'Outside M25 '!$L$30+'Outside M25 '!$L$34+'Postcodes tariff'!L1909)</f>
        <v>580.12323580854707</v>
      </c>
      <c r="Q1909" s="261">
        <f>SUM(H1909*'Outside M25 '!$M$30+'Outside M25 '!$M$34+'Postcodes tariff'!L1909)</f>
        <v>630.95519989743605</v>
      </c>
      <c r="R1909" s="336"/>
      <c r="S1909" s="336"/>
    </row>
    <row r="1910" spans="1:19" s="263" customFormat="1" x14ac:dyDescent="0.25">
      <c r="A1910" s="254" t="s">
        <v>3073</v>
      </c>
      <c r="B1910" s="255"/>
      <c r="C1910" s="256" t="s">
        <v>1669</v>
      </c>
      <c r="D1910" s="257">
        <v>54.930469000000002</v>
      </c>
      <c r="E1910" s="257">
        <v>-1.5765400000000001</v>
      </c>
      <c r="F1910" s="459">
        <v>1</v>
      </c>
      <c r="G1910" s="459">
        <v>1</v>
      </c>
      <c r="H1910" s="258">
        <v>279.60000000000002</v>
      </c>
      <c r="I1910" s="259">
        <f>SUM(H1910/'Search &amp; Variables'!$E$30)</f>
        <v>6.2133333333333338</v>
      </c>
      <c r="J1910" s="259">
        <f t="shared" si="487"/>
        <v>12.426666666666668</v>
      </c>
      <c r="K1910" s="259">
        <f t="shared" si="488"/>
        <v>1.3807407407407408</v>
      </c>
      <c r="L1910" s="226">
        <f t="shared" si="489"/>
        <v>0</v>
      </c>
      <c r="M1910" s="257"/>
      <c r="N1910" s="226">
        <f>SUM(H1910*'Outside M25 '!$J$30+'Outside M25 '!$J$34+'Postcodes tariff'!L1910)</f>
        <v>468.6069415252137</v>
      </c>
      <c r="O1910" s="226">
        <f>SUM(H1910*'Outside M25 '!$K$30+'Outside M25 '!$K$34+'Postcodes tariff'!L1910)</f>
        <v>518.00763924558407</v>
      </c>
      <c r="P1910" s="226">
        <f>SUM(H1910*'Outside M25 '!$L$30+'Outside M25 '!$L$34+'Postcodes tariff'!L1910)</f>
        <v>572.60783594039901</v>
      </c>
      <c r="Q1910" s="261">
        <f>SUM(H1910*'Outside M25 '!$M$30+'Outside M25 '!$M$34+'Postcodes tariff'!L1910)</f>
        <v>622.7615235752138</v>
      </c>
      <c r="R1910" s="336"/>
      <c r="S1910" s="336"/>
    </row>
    <row r="1911" spans="1:19" s="263" customFormat="1" x14ac:dyDescent="0.25">
      <c r="A1911" s="254" t="s">
        <v>3073</v>
      </c>
      <c r="B1911" s="255"/>
      <c r="C1911" s="256" t="s">
        <v>1670</v>
      </c>
      <c r="D1911" s="256">
        <v>54.973236999999997</v>
      </c>
      <c r="E1911" s="256">
        <v>-1.61249</v>
      </c>
      <c r="F1911" s="460">
        <v>1</v>
      </c>
      <c r="G1911" s="460">
        <v>1</v>
      </c>
      <c r="H1911" s="264">
        <v>283.7</v>
      </c>
      <c r="I1911" s="265">
        <f>SUM(H1911/'Search &amp; Variables'!$E$30)</f>
        <v>6.3044444444444441</v>
      </c>
      <c r="J1911" s="265">
        <f t="shared" si="487"/>
        <v>12.608888888888888</v>
      </c>
      <c r="K1911" s="265">
        <f t="shared" si="488"/>
        <v>1.4009876543209876</v>
      </c>
      <c r="L1911" s="266">
        <f t="shared" si="489"/>
        <v>0</v>
      </c>
      <c r="M1911" s="256"/>
      <c r="N1911" s="266">
        <f>SUM(H1911*'Outside M25 '!$J$30+'Outside M25 '!$J$34+'Postcodes tariff'!L1911)</f>
        <v>475.04769499344724</v>
      </c>
      <c r="O1911" s="266">
        <f>SUM(H1911*'Outside M25 '!$K$30+'Outside M25 '!$K$34+'Postcodes tariff'!L1911)</f>
        <v>525.14583477986696</v>
      </c>
      <c r="P1911" s="266">
        <f>SUM(H1911*'Outside M25 '!$L$30+'Outside M25 '!$L$34+'Postcodes tariff'!L1911)</f>
        <v>580.50864092999052</v>
      </c>
      <c r="Q1911" s="268">
        <f>SUM(H1911*'Outside M25 '!$M$30+'Outside M25 '!$M$34+'Postcodes tariff'!L1911)</f>
        <v>631.37538842678066</v>
      </c>
      <c r="R1911" s="336"/>
      <c r="S1911" s="336"/>
    </row>
    <row r="1912" spans="1:19" s="263" customFormat="1" x14ac:dyDescent="0.25">
      <c r="A1912" s="254"/>
      <c r="B1912" s="255"/>
      <c r="C1912" s="256"/>
      <c r="D1912" s="256"/>
      <c r="E1912" s="256"/>
      <c r="F1912" s="460"/>
      <c r="G1912" s="460"/>
      <c r="H1912" s="264"/>
      <c r="I1912" s="265"/>
      <c r="J1912" s="265"/>
      <c r="K1912" s="265"/>
      <c r="L1912" s="266"/>
      <c r="M1912" s="256"/>
      <c r="N1912" s="266"/>
      <c r="O1912" s="266"/>
      <c r="P1912" s="266"/>
      <c r="Q1912" s="268"/>
      <c r="R1912" s="336"/>
      <c r="S1912" s="336"/>
    </row>
    <row r="1913" spans="1:19" s="263" customFormat="1" ht="16.5" thickBot="1" x14ac:dyDescent="0.3">
      <c r="A1913" s="269" t="s">
        <v>3095</v>
      </c>
      <c r="B1913" s="270"/>
      <c r="C1913" s="270"/>
      <c r="D1913" s="270"/>
      <c r="E1913" s="270"/>
      <c r="F1913" s="461"/>
      <c r="G1913" s="461"/>
      <c r="H1913" s="271">
        <f>AVERAGE(H1852:H1912)</f>
        <v>297.46500000000009</v>
      </c>
      <c r="I1913" s="271">
        <f>AVERAGE(I1852:I1912)</f>
        <v>6.6103333333333332</v>
      </c>
      <c r="J1913" s="271">
        <f>AVERAGE(J1852:J1912)</f>
        <v>13.220666666666666</v>
      </c>
      <c r="K1913" s="271">
        <f>AVERAGE(K1852:K1912)</f>
        <v>1.4689629629629628</v>
      </c>
      <c r="L1913" s="272"/>
      <c r="M1913" s="270"/>
      <c r="N1913" s="274">
        <f>AVERAGE(N1852:N1912)</f>
        <v>518.67134657643157</v>
      </c>
      <c r="O1913" s="274">
        <f>AVERAGE(O1852:O1912)</f>
        <v>571.11102051874639</v>
      </c>
      <c r="P1913" s="274">
        <f>AVERAGE(P1852:P1912)</f>
        <v>629.03414841333881</v>
      </c>
      <c r="Q1913" s="275">
        <f>AVERAGE(Q1852:Q1912)</f>
        <v>682.29486395893173</v>
      </c>
      <c r="R1913" s="336"/>
      <c r="S1913" s="336"/>
    </row>
    <row r="1914" spans="1:19" s="263" customFormat="1" ht="16.5" thickBot="1" x14ac:dyDescent="0.3">
      <c r="F1914" s="462"/>
      <c r="G1914" s="462"/>
      <c r="H1914" s="276"/>
      <c r="I1914" s="277"/>
      <c r="J1914" s="277"/>
      <c r="K1914" s="277"/>
      <c r="L1914" s="262"/>
      <c r="N1914" s="225"/>
      <c r="O1914" s="225"/>
      <c r="P1914" s="225"/>
      <c r="Q1914" s="225"/>
      <c r="R1914" s="336"/>
      <c r="S1914" s="336"/>
    </row>
    <row r="1915" spans="1:19" s="243" customFormat="1" x14ac:dyDescent="0.25">
      <c r="A1915" s="246" t="s">
        <v>3074</v>
      </c>
      <c r="B1915" s="247"/>
      <c r="C1915" s="247" t="s">
        <v>1671</v>
      </c>
      <c r="D1915" s="247">
        <v>52.955748</v>
      </c>
      <c r="E1915" s="247">
        <v>-1.148847</v>
      </c>
      <c r="F1915" s="458">
        <v>1</v>
      </c>
      <c r="G1915" s="458">
        <v>1</v>
      </c>
      <c r="H1915" s="248">
        <v>129.80000000000001</v>
      </c>
      <c r="I1915" s="249">
        <f>SUM(H1915/'Search &amp; Variables'!$E$30)</f>
        <v>2.8844444444444446</v>
      </c>
      <c r="J1915" s="249">
        <f t="shared" ref="J1915:J1916" si="490">SUM(I1915*2)</f>
        <v>5.7688888888888892</v>
      </c>
      <c r="K1915" s="249">
        <f t="shared" ref="K1915:K1916" si="491">SUM(J1915/9)</f>
        <v>0.6409876543209877</v>
      </c>
      <c r="L1915" s="252">
        <f t="shared" ref="L1915:L1916" si="492">IF(J1915 &gt; 14,120,0)</f>
        <v>0</v>
      </c>
      <c r="M1915" s="247"/>
      <c r="N1915" s="252">
        <f>SUM(H1915*'Outside M25 '!$J$30+'Outside M25 '!$J$34+'Postcodes tariff'!L1915)</f>
        <v>233.28380261267807</v>
      </c>
      <c r="O1915" s="252">
        <f>SUM(H1915*'Outside M25 '!$K$30+'Outside M25 '!$K$34+'Postcodes tariff'!L1915)</f>
        <v>257.20234874909784</v>
      </c>
      <c r="P1915" s="252">
        <f>SUM(H1915*'Outside M25 '!$L$30+'Outside M25 '!$L$34+'Postcodes tariff'!L1915)</f>
        <v>283.93939997922132</v>
      </c>
      <c r="Q1915" s="253">
        <f>SUM(H1915*'Outside M25 '!$M$30+'Outside M25 '!$M$34+'Postcodes tariff'!L1915)</f>
        <v>308.04031509601145</v>
      </c>
      <c r="R1915" s="330"/>
      <c r="S1915" s="330"/>
    </row>
    <row r="1916" spans="1:19" s="263" customFormat="1" x14ac:dyDescent="0.25">
      <c r="A1916" s="254" t="s">
        <v>3074</v>
      </c>
      <c r="B1916" s="255"/>
      <c r="C1916" s="256" t="s">
        <v>1672</v>
      </c>
      <c r="D1916" s="257">
        <v>52.901918999999999</v>
      </c>
      <c r="E1916" s="257">
        <v>-1.280303</v>
      </c>
      <c r="F1916" s="459">
        <v>1</v>
      </c>
      <c r="G1916" s="459">
        <v>1</v>
      </c>
      <c r="H1916" s="258">
        <v>123.7</v>
      </c>
      <c r="I1916" s="259">
        <f>SUM(H1916/'Search &amp; Variables'!$E$30)</f>
        <v>2.7488888888888892</v>
      </c>
      <c r="J1916" s="259">
        <f t="shared" si="490"/>
        <v>5.4977777777777783</v>
      </c>
      <c r="K1916" s="259">
        <f t="shared" si="491"/>
        <v>0.61086419753086429</v>
      </c>
      <c r="L1916" s="226">
        <f t="shared" si="492"/>
        <v>0</v>
      </c>
      <c r="M1916" s="257"/>
      <c r="N1916" s="226">
        <f>SUM(H1916*'Outside M25 '!$J$30+'Outside M25 '!$J$34+'Postcodes tariff'!L1916)</f>
        <v>223.70121818433049</v>
      </c>
      <c r="O1916" s="226">
        <f>SUM(H1916*'Outside M25 '!$K$30+'Outside M25 '!$K$34+'Postcodes tariff'!L1916)</f>
        <v>246.58210661272554</v>
      </c>
      <c r="P1916" s="226">
        <f>SUM(H1916*'Outside M25 '!$L$30+'Outside M25 '!$L$34+'Postcodes tariff'!L1916)</f>
        <v>272.1845437751947</v>
      </c>
      <c r="Q1916" s="261">
        <f>SUM(H1916*'Outside M25 '!$M$30+'Outside M25 '!$M$34+'Postcodes tariff'!L1916)</f>
        <v>295.22456495099715</v>
      </c>
      <c r="R1916" s="336"/>
      <c r="S1916" s="336"/>
    </row>
    <row r="1917" spans="1:19" s="263" customFormat="1" x14ac:dyDescent="0.25">
      <c r="A1917" s="254" t="s">
        <v>3074</v>
      </c>
      <c r="B1917" s="255"/>
      <c r="C1917" s="256" t="s">
        <v>1673</v>
      </c>
      <c r="D1917" s="257">
        <v>52.889513000000001</v>
      </c>
      <c r="E1917" s="257">
        <v>-1.192261</v>
      </c>
      <c r="F1917" s="459">
        <v>1</v>
      </c>
      <c r="G1917" s="459">
        <v>1</v>
      </c>
      <c r="H1917" s="258">
        <v>124.7</v>
      </c>
      <c r="I1917" s="259">
        <f>SUM(H1917/'Search &amp; Variables'!$E$30)</f>
        <v>2.7711111111111113</v>
      </c>
      <c r="J1917" s="259">
        <f t="shared" ref="J1917:J1943" si="493">SUM(I1917*2)</f>
        <v>5.5422222222222226</v>
      </c>
      <c r="K1917" s="259">
        <f t="shared" ref="K1917:K1943" si="494">SUM(J1917/9)</f>
        <v>0.6158024691358025</v>
      </c>
      <c r="L1917" s="226">
        <f t="shared" ref="L1917:L1943" si="495">IF(J1917 &gt; 14,120,0)</f>
        <v>0</v>
      </c>
      <c r="M1917" s="257"/>
      <c r="N1917" s="226">
        <f>SUM(H1917*'Outside M25 '!$J$30+'Outside M25 '!$J$34+'Postcodes tariff'!L1917)</f>
        <v>225.27213366438747</v>
      </c>
      <c r="O1917" s="226">
        <f>SUM(H1917*'Outside M25 '!$K$30+'Outside M25 '!$K$34+'Postcodes tariff'!L1917)</f>
        <v>248.32312991377017</v>
      </c>
      <c r="P1917" s="226">
        <f>SUM(H1917*'Outside M25 '!$L$30+'Outside M25 '!$L$34+'Postcodes tariff'!L1917)</f>
        <v>274.1115693824122</v>
      </c>
      <c r="Q1917" s="261">
        <f>SUM(H1917*'Outside M25 '!$M$30+'Outside M25 '!$M$34+'Postcodes tariff'!L1917)</f>
        <v>297.32550759772084</v>
      </c>
      <c r="R1917" s="336"/>
      <c r="S1917" s="336"/>
    </row>
    <row r="1918" spans="1:19" s="263" customFormat="1" x14ac:dyDescent="0.25">
      <c r="A1918" s="254" t="s">
        <v>3074</v>
      </c>
      <c r="B1918" s="255"/>
      <c r="C1918" s="256" t="s">
        <v>1674</v>
      </c>
      <c r="D1918" s="257">
        <v>52.912365000000001</v>
      </c>
      <c r="E1918" s="257">
        <v>-1.0406569999999999</v>
      </c>
      <c r="F1918" s="459">
        <v>1</v>
      </c>
      <c r="G1918" s="459">
        <v>1</v>
      </c>
      <c r="H1918" s="258">
        <v>124.7</v>
      </c>
      <c r="I1918" s="259">
        <f>SUM(H1918/'Search &amp; Variables'!$E$30)</f>
        <v>2.7711111111111113</v>
      </c>
      <c r="J1918" s="259">
        <f t="shared" si="493"/>
        <v>5.5422222222222226</v>
      </c>
      <c r="K1918" s="259">
        <f t="shared" si="494"/>
        <v>0.6158024691358025</v>
      </c>
      <c r="L1918" s="226">
        <f t="shared" si="495"/>
        <v>0</v>
      </c>
      <c r="M1918" s="257"/>
      <c r="N1918" s="226">
        <f>SUM(H1918*'Outside M25 '!$J$30+'Outside M25 '!$J$34+'Postcodes tariff'!L1918)</f>
        <v>225.27213366438747</v>
      </c>
      <c r="O1918" s="226">
        <f>SUM(H1918*'Outside M25 '!$K$30+'Outside M25 '!$K$34+'Postcodes tariff'!L1918)</f>
        <v>248.32312991377017</v>
      </c>
      <c r="P1918" s="226">
        <f>SUM(H1918*'Outside M25 '!$L$30+'Outside M25 '!$L$34+'Postcodes tariff'!L1918)</f>
        <v>274.1115693824122</v>
      </c>
      <c r="Q1918" s="261">
        <f>SUM(H1918*'Outside M25 '!$M$30+'Outside M25 '!$M$34+'Postcodes tariff'!L1918)</f>
        <v>297.32550759772084</v>
      </c>
      <c r="R1918" s="336"/>
      <c r="S1918" s="336"/>
    </row>
    <row r="1919" spans="1:19" s="263" customFormat="1" x14ac:dyDescent="0.25">
      <c r="A1919" s="254" t="s">
        <v>3074</v>
      </c>
      <c r="B1919" s="255"/>
      <c r="C1919" s="256" t="s">
        <v>1675</v>
      </c>
      <c r="D1919" s="257">
        <v>52.940184000000002</v>
      </c>
      <c r="E1919" s="257">
        <v>-0.94747800000000004</v>
      </c>
      <c r="F1919" s="459">
        <v>1</v>
      </c>
      <c r="G1919" s="459">
        <v>1</v>
      </c>
      <c r="H1919" s="258">
        <v>130.80000000000001</v>
      </c>
      <c r="I1919" s="259">
        <f>SUM(H1919/'Search &amp; Variables'!$E$30)</f>
        <v>2.9066666666666667</v>
      </c>
      <c r="J1919" s="259">
        <f t="shared" si="493"/>
        <v>5.8133333333333335</v>
      </c>
      <c r="K1919" s="259">
        <f t="shared" si="494"/>
        <v>0.6459259259259259</v>
      </c>
      <c r="L1919" s="226">
        <f t="shared" si="495"/>
        <v>0</v>
      </c>
      <c r="M1919" s="257"/>
      <c r="N1919" s="226">
        <f>SUM(H1919*'Outside M25 '!$J$30+'Outside M25 '!$J$34+'Postcodes tariff'!L1919)</f>
        <v>234.85471809273506</v>
      </c>
      <c r="O1919" s="226">
        <f>SUM(H1919*'Outside M25 '!$K$30+'Outside M25 '!$K$34+'Postcodes tariff'!L1919)</f>
        <v>258.94337205014244</v>
      </c>
      <c r="P1919" s="226">
        <f>SUM(H1919*'Outside M25 '!$L$30+'Outside M25 '!$L$34+'Postcodes tariff'!L1919)</f>
        <v>285.86642558643877</v>
      </c>
      <c r="Q1919" s="261">
        <f>SUM(H1919*'Outside M25 '!$M$30+'Outside M25 '!$M$34+'Postcodes tariff'!L1919)</f>
        <v>310.14125774273509</v>
      </c>
      <c r="R1919" s="336"/>
      <c r="S1919" s="336"/>
    </row>
    <row r="1920" spans="1:19" s="263" customFormat="1" x14ac:dyDescent="0.25">
      <c r="A1920" s="254" t="s">
        <v>3074</v>
      </c>
      <c r="B1920" s="255"/>
      <c r="C1920" s="256" t="s">
        <v>1676</v>
      </c>
      <c r="D1920" s="257">
        <v>53.014251999999999</v>
      </c>
      <c r="E1920" s="257">
        <v>-1.023714</v>
      </c>
      <c r="F1920" s="459">
        <v>1</v>
      </c>
      <c r="G1920" s="459">
        <v>1</v>
      </c>
      <c r="H1920" s="258">
        <v>134.80000000000001</v>
      </c>
      <c r="I1920" s="259">
        <f>SUM(H1920/'Search &amp; Variables'!$E$30)</f>
        <v>2.9955555555555557</v>
      </c>
      <c r="J1920" s="259">
        <f t="shared" si="493"/>
        <v>5.9911111111111115</v>
      </c>
      <c r="K1920" s="259">
        <f t="shared" si="494"/>
        <v>0.66567901234567906</v>
      </c>
      <c r="L1920" s="226">
        <f t="shared" si="495"/>
        <v>0</v>
      </c>
      <c r="M1920" s="257"/>
      <c r="N1920" s="226">
        <f>SUM(H1920*'Outside M25 '!$J$30+'Outside M25 '!$J$34+'Postcodes tariff'!L1920)</f>
        <v>241.13838001296298</v>
      </c>
      <c r="O1920" s="226">
        <f>SUM(H1920*'Outside M25 '!$K$30+'Outside M25 '!$K$34+'Postcodes tariff'!L1920)</f>
        <v>265.90746525432098</v>
      </c>
      <c r="P1920" s="226">
        <f>SUM(H1920*'Outside M25 '!$L$30+'Outside M25 '!$L$34+'Postcodes tariff'!L1920)</f>
        <v>293.57452801530866</v>
      </c>
      <c r="Q1920" s="261">
        <f>SUM(H1920*'Outside M25 '!$M$30+'Outside M25 '!$M$34+'Postcodes tariff'!L1920)</f>
        <v>318.54502832962964</v>
      </c>
      <c r="R1920" s="336"/>
      <c r="S1920" s="336"/>
    </row>
    <row r="1921" spans="1:19" s="263" customFormat="1" x14ac:dyDescent="0.25">
      <c r="A1921" s="254" t="s">
        <v>3074</v>
      </c>
      <c r="B1921" s="255"/>
      <c r="C1921" s="256" t="s">
        <v>1677</v>
      </c>
      <c r="D1921" s="257">
        <v>53.05603</v>
      </c>
      <c r="E1921" s="257">
        <v>-1.196679</v>
      </c>
      <c r="F1921" s="459">
        <v>1</v>
      </c>
      <c r="G1921" s="459">
        <v>1</v>
      </c>
      <c r="H1921" s="258">
        <v>139.5</v>
      </c>
      <c r="I1921" s="259">
        <f>SUM(H1921/'Search &amp; Variables'!$E$30)</f>
        <v>3.1</v>
      </c>
      <c r="J1921" s="259">
        <f t="shared" si="493"/>
        <v>6.2</v>
      </c>
      <c r="K1921" s="259">
        <f t="shared" si="494"/>
        <v>0.68888888888888888</v>
      </c>
      <c r="L1921" s="226">
        <f t="shared" si="495"/>
        <v>0</v>
      </c>
      <c r="M1921" s="257"/>
      <c r="N1921" s="226">
        <f>SUM(H1921*'Outside M25 '!$J$30+'Outside M25 '!$J$34+'Postcodes tariff'!L1921)</f>
        <v>248.52168276923078</v>
      </c>
      <c r="O1921" s="226">
        <f>SUM(H1921*'Outside M25 '!$K$30+'Outside M25 '!$K$34+'Postcodes tariff'!L1921)</f>
        <v>274.09027476923075</v>
      </c>
      <c r="P1921" s="226">
        <f>SUM(H1921*'Outside M25 '!$L$30+'Outside M25 '!$L$34+'Postcodes tariff'!L1921)</f>
        <v>302.63154836923076</v>
      </c>
      <c r="Q1921" s="261">
        <f>SUM(H1921*'Outside M25 '!$M$30+'Outside M25 '!$M$34+'Postcodes tariff'!L1921)</f>
        <v>328.4194587692308</v>
      </c>
      <c r="R1921" s="336"/>
      <c r="S1921" s="336"/>
    </row>
    <row r="1922" spans="1:19" s="263" customFormat="1" x14ac:dyDescent="0.25">
      <c r="A1922" s="254" t="s">
        <v>3074</v>
      </c>
      <c r="B1922" s="255"/>
      <c r="C1922" s="256" t="s">
        <v>1678</v>
      </c>
      <c r="D1922" s="257">
        <v>53.038356</v>
      </c>
      <c r="E1922" s="257">
        <v>-1.281711</v>
      </c>
      <c r="F1922" s="459">
        <v>1</v>
      </c>
      <c r="G1922" s="459">
        <v>1</v>
      </c>
      <c r="H1922" s="258">
        <v>137.5</v>
      </c>
      <c r="I1922" s="259">
        <f>SUM(H1922/'Search &amp; Variables'!$E$30)</f>
        <v>3.0555555555555554</v>
      </c>
      <c r="J1922" s="259">
        <f t="shared" si="493"/>
        <v>6.1111111111111107</v>
      </c>
      <c r="K1922" s="259">
        <f t="shared" si="494"/>
        <v>0.67901234567901225</v>
      </c>
      <c r="L1922" s="226">
        <f t="shared" si="495"/>
        <v>0</v>
      </c>
      <c r="M1922" s="257"/>
      <c r="N1922" s="226">
        <f>SUM(H1922*'Outside M25 '!$J$30+'Outside M25 '!$J$34+'Postcodes tariff'!L1922)</f>
        <v>245.37985180911681</v>
      </c>
      <c r="O1922" s="226">
        <f>SUM(H1922*'Outside M25 '!$K$30+'Outside M25 '!$K$34+'Postcodes tariff'!L1922)</f>
        <v>270.60822816714148</v>
      </c>
      <c r="P1922" s="226">
        <f>SUM(H1922*'Outside M25 '!$L$30+'Outside M25 '!$L$34+'Postcodes tariff'!L1922)</f>
        <v>298.77749715479581</v>
      </c>
      <c r="Q1922" s="261">
        <f>SUM(H1922*'Outside M25 '!$M$30+'Outside M25 '!$M$34+'Postcodes tariff'!L1922)</f>
        <v>324.21757347578347</v>
      </c>
      <c r="R1922" s="336"/>
      <c r="S1922" s="336"/>
    </row>
    <row r="1923" spans="1:19" s="263" customFormat="1" x14ac:dyDescent="0.25">
      <c r="A1923" s="254" t="s">
        <v>3074</v>
      </c>
      <c r="B1923" s="255"/>
      <c r="C1923" s="256" t="s">
        <v>1679</v>
      </c>
      <c r="D1923" s="257">
        <v>53.118350999999997</v>
      </c>
      <c r="E1923" s="257">
        <v>-1.2646630000000001</v>
      </c>
      <c r="F1923" s="459">
        <v>1</v>
      </c>
      <c r="G1923" s="459">
        <v>1</v>
      </c>
      <c r="H1923" s="258">
        <v>141.69999999999999</v>
      </c>
      <c r="I1923" s="259">
        <f>SUM(H1923/'Search &amp; Variables'!$E$30)</f>
        <v>3.1488888888888886</v>
      </c>
      <c r="J1923" s="259">
        <f t="shared" si="493"/>
        <v>6.2977777777777773</v>
      </c>
      <c r="K1923" s="259">
        <f t="shared" si="494"/>
        <v>0.69975308641975298</v>
      </c>
      <c r="L1923" s="226">
        <f t="shared" si="495"/>
        <v>0</v>
      </c>
      <c r="M1923" s="257"/>
      <c r="N1923" s="226">
        <f>SUM(H1923*'Outside M25 '!$J$30+'Outside M25 '!$J$34+'Postcodes tariff'!L1923)</f>
        <v>251.97769682535611</v>
      </c>
      <c r="O1923" s="226">
        <f>SUM(H1923*'Outside M25 '!$K$30+'Outside M25 '!$K$34+'Postcodes tariff'!L1923)</f>
        <v>277.92052603152894</v>
      </c>
      <c r="P1923" s="226">
        <f>SUM(H1923*'Outside M25 '!$L$30+'Outside M25 '!$L$34+'Postcodes tariff'!L1923)</f>
        <v>306.87100470510921</v>
      </c>
      <c r="Q1923" s="261">
        <f>SUM(H1923*'Outside M25 '!$M$30+'Outside M25 '!$M$34+'Postcodes tariff'!L1923)</f>
        <v>333.0415325920228</v>
      </c>
      <c r="R1923" s="336"/>
      <c r="S1923" s="336"/>
    </row>
    <row r="1924" spans="1:19" s="263" customFormat="1" x14ac:dyDescent="0.25">
      <c r="A1924" s="254" t="s">
        <v>3074</v>
      </c>
      <c r="B1924" s="255"/>
      <c r="C1924" s="256" t="s">
        <v>1680</v>
      </c>
      <c r="D1924" s="257">
        <v>53.131449000000003</v>
      </c>
      <c r="E1924" s="257">
        <v>-1.182976</v>
      </c>
      <c r="F1924" s="459">
        <v>1</v>
      </c>
      <c r="G1924" s="459">
        <v>1</v>
      </c>
      <c r="H1924" s="258">
        <v>141.6</v>
      </c>
      <c r="I1924" s="259">
        <f>SUM(H1924/'Search &amp; Variables'!$E$30)</f>
        <v>3.1466666666666665</v>
      </c>
      <c r="J1924" s="259">
        <f t="shared" si="493"/>
        <v>6.293333333333333</v>
      </c>
      <c r="K1924" s="259">
        <f t="shared" si="494"/>
        <v>0.69925925925925925</v>
      </c>
      <c r="L1924" s="226">
        <f t="shared" si="495"/>
        <v>0</v>
      </c>
      <c r="M1924" s="257"/>
      <c r="N1924" s="226">
        <f>SUM(H1924*'Outside M25 '!$J$30+'Outside M25 '!$J$34+'Postcodes tariff'!L1924)</f>
        <v>251.82060527735041</v>
      </c>
      <c r="O1924" s="226">
        <f>SUM(H1924*'Outside M25 '!$K$30+'Outside M25 '!$K$34+'Postcodes tariff'!L1924)</f>
        <v>277.74642370142448</v>
      </c>
      <c r="P1924" s="226">
        <f>SUM(H1924*'Outside M25 '!$L$30+'Outside M25 '!$L$34+'Postcodes tariff'!L1924)</f>
        <v>306.67830214438749</v>
      </c>
      <c r="Q1924" s="261">
        <f>SUM(H1924*'Outside M25 '!$M$30+'Outside M25 '!$M$34+'Postcodes tariff'!L1924)</f>
        <v>332.83143832735044</v>
      </c>
      <c r="R1924" s="336"/>
      <c r="S1924" s="336"/>
    </row>
    <row r="1925" spans="1:19" s="263" customFormat="1" x14ac:dyDescent="0.25">
      <c r="A1925" s="254" t="s">
        <v>3074</v>
      </c>
      <c r="B1925" s="255"/>
      <c r="C1925" s="256" t="s">
        <v>1681</v>
      </c>
      <c r="D1925" s="257">
        <v>53.167572</v>
      </c>
      <c r="E1925" s="257">
        <v>-1.1966209999999999</v>
      </c>
      <c r="F1925" s="459">
        <v>1</v>
      </c>
      <c r="G1925" s="459">
        <v>1</v>
      </c>
      <c r="H1925" s="258">
        <v>147.80000000000001</v>
      </c>
      <c r="I1925" s="259">
        <f>SUM(H1925/'Search &amp; Variables'!$E$30)</f>
        <v>3.2844444444444445</v>
      </c>
      <c r="J1925" s="259">
        <f t="shared" si="493"/>
        <v>6.568888888888889</v>
      </c>
      <c r="K1925" s="259">
        <f t="shared" si="494"/>
        <v>0.7298765432098766</v>
      </c>
      <c r="L1925" s="226">
        <f t="shared" si="495"/>
        <v>0</v>
      </c>
      <c r="M1925" s="257"/>
      <c r="N1925" s="226">
        <f>SUM(H1925*'Outside M25 '!$J$30+'Outside M25 '!$J$34+'Postcodes tariff'!L1925)</f>
        <v>261.56028125370369</v>
      </c>
      <c r="O1925" s="226">
        <f>SUM(H1925*'Outside M25 '!$K$30+'Outside M25 '!$K$34+'Postcodes tariff'!L1925)</f>
        <v>288.54076816790126</v>
      </c>
      <c r="P1925" s="226">
        <f>SUM(H1925*'Outside M25 '!$L$30+'Outside M25 '!$L$34+'Postcodes tariff'!L1925)</f>
        <v>318.62586090913584</v>
      </c>
      <c r="Q1925" s="261">
        <f>SUM(H1925*'Outside M25 '!$M$30+'Outside M25 '!$M$34+'Postcodes tariff'!L1925)</f>
        <v>345.85728273703711</v>
      </c>
      <c r="R1925" s="336"/>
      <c r="S1925" s="336"/>
    </row>
    <row r="1926" spans="1:19" s="263" customFormat="1" x14ac:dyDescent="0.25">
      <c r="A1926" s="254" t="s">
        <v>3074</v>
      </c>
      <c r="B1926" s="255"/>
      <c r="C1926" s="256" t="s">
        <v>1682</v>
      </c>
      <c r="D1926" s="257">
        <v>52.931730999999999</v>
      </c>
      <c r="E1926" s="257">
        <v>-1.1326769999999999</v>
      </c>
      <c r="F1926" s="459">
        <v>1</v>
      </c>
      <c r="G1926" s="459">
        <v>1</v>
      </c>
      <c r="H1926" s="258">
        <v>130</v>
      </c>
      <c r="I1926" s="259">
        <f>SUM(H1926/'Search &amp; Variables'!$E$30)</f>
        <v>2.8888888888888888</v>
      </c>
      <c r="J1926" s="259">
        <f t="shared" si="493"/>
        <v>5.7777777777777777</v>
      </c>
      <c r="K1926" s="259">
        <f t="shared" si="494"/>
        <v>0.64197530864197527</v>
      </c>
      <c r="L1926" s="226">
        <f t="shared" si="495"/>
        <v>0</v>
      </c>
      <c r="M1926" s="257"/>
      <c r="N1926" s="226">
        <f>SUM(H1926*'Outside M25 '!$J$30+'Outside M25 '!$J$34+'Postcodes tariff'!L1926)</f>
        <v>233.59798570868946</v>
      </c>
      <c r="O1926" s="226">
        <f>SUM(H1926*'Outside M25 '!$K$30+'Outside M25 '!$K$34+'Postcodes tariff'!L1926)</f>
        <v>257.55055340930676</v>
      </c>
      <c r="P1926" s="226">
        <f>SUM(H1926*'Outside M25 '!$L$30+'Outside M25 '!$L$34+'Postcodes tariff'!L1926)</f>
        <v>284.32480510066478</v>
      </c>
      <c r="Q1926" s="261">
        <f>SUM(H1926*'Outside M25 '!$M$30+'Outside M25 '!$M$34+'Postcodes tariff'!L1926)</f>
        <v>308.46050362535613</v>
      </c>
      <c r="R1926" s="336"/>
      <c r="S1926" s="336"/>
    </row>
    <row r="1927" spans="1:19" s="263" customFormat="1" x14ac:dyDescent="0.25">
      <c r="A1927" s="254" t="s">
        <v>3074</v>
      </c>
      <c r="B1927" s="255"/>
      <c r="C1927" s="256" t="s">
        <v>1683</v>
      </c>
      <c r="D1927" s="257">
        <v>53.205002999999998</v>
      </c>
      <c r="E1927" s="257">
        <v>-1.1914039999999999</v>
      </c>
      <c r="F1927" s="459">
        <v>1</v>
      </c>
      <c r="G1927" s="459">
        <v>1</v>
      </c>
      <c r="H1927" s="258">
        <v>153.6</v>
      </c>
      <c r="I1927" s="259">
        <f>SUM(H1927/'Search &amp; Variables'!$E$30)</f>
        <v>3.4133333333333331</v>
      </c>
      <c r="J1927" s="259">
        <f t="shared" si="493"/>
        <v>6.8266666666666662</v>
      </c>
      <c r="K1927" s="259">
        <f t="shared" si="494"/>
        <v>0.75851851851851848</v>
      </c>
      <c r="L1927" s="226">
        <f t="shared" si="495"/>
        <v>0</v>
      </c>
      <c r="M1927" s="257"/>
      <c r="N1927" s="226">
        <f>SUM(H1927*'Outside M25 '!$J$30+'Outside M25 '!$J$34+'Postcodes tariff'!L1927)</f>
        <v>270.67159103803414</v>
      </c>
      <c r="O1927" s="226">
        <f>SUM(H1927*'Outside M25 '!$K$30+'Outside M25 '!$K$34+'Postcodes tariff'!L1927)</f>
        <v>298.63870331396009</v>
      </c>
      <c r="P1927" s="226">
        <f>SUM(H1927*'Outside M25 '!$L$30+'Outside M25 '!$L$34+'Postcodes tariff'!L1927)</f>
        <v>329.80260943099717</v>
      </c>
      <c r="Q1927" s="261">
        <f>SUM(H1927*'Outside M25 '!$M$30+'Outside M25 '!$M$34+'Postcodes tariff'!L1927)</f>
        <v>358.04275008803421</v>
      </c>
      <c r="R1927" s="336"/>
      <c r="S1927" s="336"/>
    </row>
    <row r="1928" spans="1:19" s="263" customFormat="1" x14ac:dyDescent="0.25">
      <c r="A1928" s="254" t="s">
        <v>3074</v>
      </c>
      <c r="B1928" s="255"/>
      <c r="C1928" s="256" t="s">
        <v>1684</v>
      </c>
      <c r="D1928" s="257">
        <v>53.140363000000001</v>
      </c>
      <c r="E1928" s="257">
        <v>-1.116317</v>
      </c>
      <c r="F1928" s="459">
        <v>1</v>
      </c>
      <c r="G1928" s="459">
        <v>1</v>
      </c>
      <c r="H1928" s="258">
        <v>146.1</v>
      </c>
      <c r="I1928" s="259">
        <f>SUM(H1928/'Search &amp; Variables'!$E$30)</f>
        <v>3.2466666666666666</v>
      </c>
      <c r="J1928" s="259">
        <f t="shared" si="493"/>
        <v>6.4933333333333332</v>
      </c>
      <c r="K1928" s="259">
        <f t="shared" si="494"/>
        <v>0.7214814814814815</v>
      </c>
      <c r="L1928" s="226">
        <f t="shared" si="495"/>
        <v>0</v>
      </c>
      <c r="M1928" s="257"/>
      <c r="N1928" s="226">
        <f>SUM(H1928*'Outside M25 '!$J$30+'Outside M25 '!$J$34+'Postcodes tariff'!L1928)</f>
        <v>258.88972493760684</v>
      </c>
      <c r="O1928" s="226">
        <f>SUM(H1928*'Outside M25 '!$K$30+'Outside M25 '!$K$34+'Postcodes tariff'!L1928)</f>
        <v>285.58102855612532</v>
      </c>
      <c r="P1928" s="226">
        <f>SUM(H1928*'Outside M25 '!$L$30+'Outside M25 '!$L$34+'Postcodes tariff'!L1928)</f>
        <v>315.34991737686607</v>
      </c>
      <c r="Q1928" s="261">
        <f>SUM(H1928*'Outside M25 '!$M$30+'Outside M25 '!$M$34+'Postcodes tariff'!L1928)</f>
        <v>342.28568023760687</v>
      </c>
      <c r="R1928" s="336"/>
      <c r="S1928" s="336"/>
    </row>
    <row r="1929" spans="1:19" s="263" customFormat="1" x14ac:dyDescent="0.25">
      <c r="A1929" s="254" t="s">
        <v>3074</v>
      </c>
      <c r="B1929" s="255"/>
      <c r="C1929" s="256" t="s">
        <v>1685</v>
      </c>
      <c r="D1929" s="257">
        <v>53.171453</v>
      </c>
      <c r="E1929" s="257">
        <v>-0.94503400000000004</v>
      </c>
      <c r="F1929" s="459">
        <v>1</v>
      </c>
      <c r="G1929" s="459">
        <v>1</v>
      </c>
      <c r="H1929" s="258">
        <v>148.4</v>
      </c>
      <c r="I1929" s="259">
        <f>SUM(H1929/'Search &amp; Variables'!$E$30)</f>
        <v>3.2977777777777777</v>
      </c>
      <c r="J1929" s="259">
        <f t="shared" si="493"/>
        <v>6.5955555555555554</v>
      </c>
      <c r="K1929" s="259">
        <f t="shared" si="494"/>
        <v>0.73283950617283944</v>
      </c>
      <c r="L1929" s="226">
        <f t="shared" si="495"/>
        <v>0</v>
      </c>
      <c r="M1929" s="257"/>
      <c r="N1929" s="226">
        <f>SUM(H1929*'Outside M25 '!$J$30+'Outside M25 '!$J$34+'Postcodes tariff'!L1929)</f>
        <v>262.50283054173786</v>
      </c>
      <c r="O1929" s="226">
        <f>SUM(H1929*'Outside M25 '!$K$30+'Outside M25 '!$K$34+'Postcodes tariff'!L1929)</f>
        <v>289.58538214852803</v>
      </c>
      <c r="P1929" s="226">
        <f>SUM(H1929*'Outside M25 '!$L$30+'Outside M25 '!$L$34+'Postcodes tariff'!L1929)</f>
        <v>319.78207627346632</v>
      </c>
      <c r="Q1929" s="261">
        <f>SUM(H1929*'Outside M25 '!$M$30+'Outside M25 '!$M$34+'Postcodes tariff'!L1929)</f>
        <v>347.11784832507124</v>
      </c>
      <c r="R1929" s="336"/>
      <c r="S1929" s="336"/>
    </row>
    <row r="1930" spans="1:19" s="263" customFormat="1" x14ac:dyDescent="0.25">
      <c r="A1930" s="254" t="s">
        <v>3074</v>
      </c>
      <c r="B1930" s="255"/>
      <c r="C1930" s="256" t="s">
        <v>1686</v>
      </c>
      <c r="D1930" s="257">
        <v>53.107975000000003</v>
      </c>
      <c r="E1930" s="257">
        <v>-0.80173799999999995</v>
      </c>
      <c r="F1930" s="459">
        <v>1</v>
      </c>
      <c r="G1930" s="459">
        <v>1</v>
      </c>
      <c r="H1930" s="258">
        <v>139.19999999999999</v>
      </c>
      <c r="I1930" s="259">
        <f>SUM(H1930/'Search &amp; Variables'!$E$30)</f>
        <v>3.0933333333333333</v>
      </c>
      <c r="J1930" s="259">
        <f t="shared" si="493"/>
        <v>6.1866666666666665</v>
      </c>
      <c r="K1930" s="259">
        <f t="shared" si="494"/>
        <v>0.68740740740740736</v>
      </c>
      <c r="L1930" s="226">
        <f t="shared" si="495"/>
        <v>0</v>
      </c>
      <c r="M1930" s="257"/>
      <c r="N1930" s="226">
        <f>SUM(H1930*'Outside M25 '!$J$30+'Outside M25 '!$J$34+'Postcodes tariff'!L1930)</f>
        <v>248.05040812521366</v>
      </c>
      <c r="O1930" s="226">
        <f>SUM(H1930*'Outside M25 '!$K$30+'Outside M25 '!$K$34+'Postcodes tariff'!L1930)</f>
        <v>273.56796777891736</v>
      </c>
      <c r="P1930" s="226">
        <f>SUM(H1930*'Outside M25 '!$L$30+'Outside M25 '!$L$34+'Postcodes tariff'!L1930)</f>
        <v>302.05344068706552</v>
      </c>
      <c r="Q1930" s="261">
        <f>SUM(H1930*'Outside M25 '!$M$30+'Outside M25 '!$M$34+'Postcodes tariff'!L1930)</f>
        <v>327.78917597521365</v>
      </c>
      <c r="R1930" s="336"/>
      <c r="S1930" s="336"/>
    </row>
    <row r="1931" spans="1:19" s="263" customFormat="1" x14ac:dyDescent="0.25">
      <c r="A1931" s="254" t="s">
        <v>3074</v>
      </c>
      <c r="B1931" s="255" t="s">
        <v>3536</v>
      </c>
      <c r="C1931" s="256" t="s">
        <v>1687</v>
      </c>
      <c r="D1931" s="257">
        <v>53.07</v>
      </c>
      <c r="E1931" s="257">
        <v>-0.79900000000000004</v>
      </c>
      <c r="F1931" s="459">
        <v>1</v>
      </c>
      <c r="G1931" s="459">
        <v>1</v>
      </c>
      <c r="H1931" s="258">
        <v>135</v>
      </c>
      <c r="I1931" s="259">
        <f>SUM(H1931/'Search &amp; Variables'!$E$30)</f>
        <v>3</v>
      </c>
      <c r="J1931" s="259">
        <f t="shared" si="493"/>
        <v>6</v>
      </c>
      <c r="K1931" s="259">
        <f t="shared" si="494"/>
        <v>0.66666666666666663</v>
      </c>
      <c r="L1931" s="226">
        <f t="shared" si="495"/>
        <v>0</v>
      </c>
      <c r="M1931" s="257"/>
      <c r="N1931" s="226">
        <f>SUM(H1931*'Outside M25 '!$J$30+'Outside M25 '!$J$34+'Postcodes tariff'!L1931)</f>
        <v>241.45256310897437</v>
      </c>
      <c r="O1931" s="226">
        <f>SUM(H1931*'Outside M25 '!$K$30+'Outside M25 '!$K$34+'Postcodes tariff'!L1931)</f>
        <v>266.2556699145299</v>
      </c>
      <c r="P1931" s="226">
        <f>SUM(H1931*'Outside M25 '!$L$30+'Outside M25 '!$L$34+'Postcodes tariff'!L1931)</f>
        <v>293.95993313675217</v>
      </c>
      <c r="Q1931" s="261">
        <f>SUM(H1931*'Outside M25 '!$M$30+'Outside M25 '!$M$34+'Postcodes tariff'!L1931)</f>
        <v>318.96521685897437</v>
      </c>
      <c r="R1931" s="336"/>
      <c r="S1931" s="336"/>
    </row>
    <row r="1932" spans="1:19" s="263" customFormat="1" x14ac:dyDescent="0.25">
      <c r="A1932" s="254" t="s">
        <v>3074</v>
      </c>
      <c r="B1932" s="255"/>
      <c r="C1932" s="256" t="s">
        <v>1688</v>
      </c>
      <c r="D1932" s="257">
        <v>53.073</v>
      </c>
      <c r="E1932" s="257">
        <v>-0.95499999999999996</v>
      </c>
      <c r="F1932" s="459">
        <v>1</v>
      </c>
      <c r="G1932" s="459">
        <v>1</v>
      </c>
      <c r="H1932" s="258">
        <v>139.19999999999999</v>
      </c>
      <c r="I1932" s="259">
        <f>SUM(H1932/'Search &amp; Variables'!$E$30)</f>
        <v>3.0933333333333333</v>
      </c>
      <c r="J1932" s="259">
        <f t="shared" si="493"/>
        <v>6.1866666666666665</v>
      </c>
      <c r="K1932" s="259">
        <f t="shared" si="494"/>
        <v>0.68740740740740736</v>
      </c>
      <c r="L1932" s="226">
        <f t="shared" si="495"/>
        <v>0</v>
      </c>
      <c r="M1932" s="257"/>
      <c r="N1932" s="226">
        <f>SUM(H1932*'Outside M25 '!$J$30+'Outside M25 '!$J$34+'Postcodes tariff'!L1932)</f>
        <v>248.05040812521366</v>
      </c>
      <c r="O1932" s="226">
        <f>SUM(H1932*'Outside M25 '!$K$30+'Outside M25 '!$K$34+'Postcodes tariff'!L1932)</f>
        <v>273.56796777891736</v>
      </c>
      <c r="P1932" s="226">
        <f>SUM(H1932*'Outside M25 '!$L$30+'Outside M25 '!$L$34+'Postcodes tariff'!L1932)</f>
        <v>302.05344068706552</v>
      </c>
      <c r="Q1932" s="261">
        <f>SUM(H1932*'Outside M25 '!$M$30+'Outside M25 '!$M$34+'Postcodes tariff'!L1932)</f>
        <v>327.78917597521365</v>
      </c>
      <c r="R1932" s="336"/>
      <c r="S1932" s="336"/>
    </row>
    <row r="1933" spans="1:19" s="263" customFormat="1" x14ac:dyDescent="0.25">
      <c r="A1933" s="254" t="s">
        <v>3074</v>
      </c>
      <c r="B1933" s="255"/>
      <c r="C1933" s="256" t="s">
        <v>1689</v>
      </c>
      <c r="D1933" s="257">
        <v>52.984251999999998</v>
      </c>
      <c r="E1933" s="257">
        <v>-1.157572</v>
      </c>
      <c r="F1933" s="459">
        <v>1</v>
      </c>
      <c r="G1933" s="459">
        <v>1</v>
      </c>
      <c r="H1933" s="258">
        <v>131.69999999999999</v>
      </c>
      <c r="I1933" s="259">
        <f>SUM(H1933/'Search &amp; Variables'!$E$30)</f>
        <v>2.9266666666666663</v>
      </c>
      <c r="J1933" s="259">
        <f t="shared" si="493"/>
        <v>5.8533333333333326</v>
      </c>
      <c r="K1933" s="259">
        <f t="shared" si="494"/>
        <v>0.65037037037037027</v>
      </c>
      <c r="L1933" s="226">
        <f t="shared" si="495"/>
        <v>0</v>
      </c>
      <c r="M1933" s="257"/>
      <c r="N1933" s="226">
        <f>SUM(H1933*'Outside M25 '!$J$30+'Outside M25 '!$J$34+'Postcodes tariff'!L1933)</f>
        <v>236.26854202478631</v>
      </c>
      <c r="O1933" s="226">
        <f>SUM(H1933*'Outside M25 '!$K$30+'Outside M25 '!$K$34+'Postcodes tariff'!L1933)</f>
        <v>260.51029302108259</v>
      </c>
      <c r="P1933" s="226">
        <f>SUM(H1933*'Outside M25 '!$L$30+'Outside M25 '!$L$34+'Postcodes tariff'!L1933)</f>
        <v>287.60074863293448</v>
      </c>
      <c r="Q1933" s="261">
        <f>SUM(H1933*'Outside M25 '!$M$30+'Outside M25 '!$M$34+'Postcodes tariff'!L1933)</f>
        <v>312.03210612478631</v>
      </c>
      <c r="R1933" s="336"/>
      <c r="S1933" s="336"/>
    </row>
    <row r="1934" spans="1:19" s="263" customFormat="1" x14ac:dyDescent="0.25">
      <c r="A1934" s="254" t="s">
        <v>3074</v>
      </c>
      <c r="B1934" s="255"/>
      <c r="C1934" s="256" t="s">
        <v>1690</v>
      </c>
      <c r="D1934" s="257">
        <v>52.917960999999998</v>
      </c>
      <c r="E1934" s="257">
        <v>-0.63187400000000005</v>
      </c>
      <c r="F1934" s="459">
        <v>1</v>
      </c>
      <c r="G1934" s="459">
        <v>1</v>
      </c>
      <c r="H1934" s="258">
        <v>121.1</v>
      </c>
      <c r="I1934" s="259">
        <f>SUM(H1934/'Search &amp; Variables'!$E$30)</f>
        <v>2.6911111111111108</v>
      </c>
      <c r="J1934" s="259">
        <f t="shared" si="493"/>
        <v>5.3822222222222216</v>
      </c>
      <c r="K1934" s="259">
        <f t="shared" si="494"/>
        <v>0.59802469135802461</v>
      </c>
      <c r="L1934" s="226">
        <f t="shared" si="495"/>
        <v>0</v>
      </c>
      <c r="M1934" s="257"/>
      <c r="N1934" s="226">
        <f>SUM(H1934*'Outside M25 '!$J$30+'Outside M25 '!$J$34+'Postcodes tariff'!L1934)</f>
        <v>219.61683793618232</v>
      </c>
      <c r="O1934" s="226">
        <f>SUM(H1934*'Outside M25 '!$K$30+'Outside M25 '!$K$34+'Postcodes tariff'!L1934)</f>
        <v>242.05544603000948</v>
      </c>
      <c r="P1934" s="226">
        <f>SUM(H1934*'Outside M25 '!$L$30+'Outside M25 '!$L$34+'Postcodes tariff'!L1934)</f>
        <v>267.17427719642927</v>
      </c>
      <c r="Q1934" s="261">
        <f>SUM(H1934*'Outside M25 '!$M$30+'Outside M25 '!$M$34+'Postcodes tariff'!L1934)</f>
        <v>289.76211406951569</v>
      </c>
      <c r="R1934" s="336"/>
      <c r="S1934" s="336"/>
    </row>
    <row r="1935" spans="1:19" s="263" customFormat="1" x14ac:dyDescent="0.25">
      <c r="A1935" s="254" t="s">
        <v>3074</v>
      </c>
      <c r="B1935" s="255"/>
      <c r="C1935" s="256" t="s">
        <v>1691</v>
      </c>
      <c r="D1935" s="257">
        <v>52.948999999999998</v>
      </c>
      <c r="E1935" s="257">
        <v>-0.64900000000000002</v>
      </c>
      <c r="F1935" s="459">
        <v>1</v>
      </c>
      <c r="G1935" s="459">
        <v>1</v>
      </c>
      <c r="H1935" s="258">
        <v>126.3</v>
      </c>
      <c r="I1935" s="259">
        <f>SUM(H1935/'Search &amp; Variables'!$E$30)</f>
        <v>2.8066666666666666</v>
      </c>
      <c r="J1935" s="259">
        <f t="shared" si="493"/>
        <v>5.6133333333333333</v>
      </c>
      <c r="K1935" s="259">
        <f t="shared" si="494"/>
        <v>0.62370370370370365</v>
      </c>
      <c r="L1935" s="226">
        <f t="shared" si="495"/>
        <v>0</v>
      </c>
      <c r="M1935" s="257"/>
      <c r="N1935" s="226">
        <f>SUM(H1935*'Outside M25 '!$J$30+'Outside M25 '!$J$34+'Postcodes tariff'!L1935)</f>
        <v>227.78559843247862</v>
      </c>
      <c r="O1935" s="226">
        <f>SUM(H1935*'Outside M25 '!$K$30+'Outside M25 '!$K$34+'Postcodes tariff'!L1935)</f>
        <v>251.10876719544157</v>
      </c>
      <c r="P1935" s="226">
        <f>SUM(H1935*'Outside M25 '!$L$30+'Outside M25 '!$L$34+'Postcodes tariff'!L1935)</f>
        <v>277.19481035396012</v>
      </c>
      <c r="Q1935" s="261">
        <f>SUM(H1935*'Outside M25 '!$M$30+'Outside M25 '!$M$34+'Postcodes tariff'!L1935)</f>
        <v>300.68701583247866</v>
      </c>
      <c r="R1935" s="336"/>
      <c r="S1935" s="336"/>
    </row>
    <row r="1936" spans="1:19" s="263" customFormat="1" x14ac:dyDescent="0.25">
      <c r="A1936" s="254" t="s">
        <v>3074</v>
      </c>
      <c r="B1936" s="255"/>
      <c r="C1936" s="256" t="s">
        <v>1692</v>
      </c>
      <c r="D1936" s="257">
        <v>52.817999999999998</v>
      </c>
      <c r="E1936" s="257">
        <v>-0.57899999999999996</v>
      </c>
      <c r="F1936" s="459">
        <v>1</v>
      </c>
      <c r="G1936" s="459">
        <v>1</v>
      </c>
      <c r="H1936" s="258">
        <v>116.6</v>
      </c>
      <c r="I1936" s="259">
        <f>SUM(H1936/'Search &amp; Variables'!$E$30)</f>
        <v>2.5911111111111111</v>
      </c>
      <c r="J1936" s="259">
        <f t="shared" si="493"/>
        <v>5.1822222222222223</v>
      </c>
      <c r="K1936" s="259">
        <f t="shared" si="494"/>
        <v>0.57580246913580246</v>
      </c>
      <c r="L1936" s="226">
        <f t="shared" si="495"/>
        <v>0</v>
      </c>
      <c r="M1936" s="257"/>
      <c r="N1936" s="226">
        <f>SUM(H1936*'Outside M25 '!$J$30+'Outside M25 '!$J$34+'Postcodes tariff'!L1936)</f>
        <v>212.54771827592592</v>
      </c>
      <c r="O1936" s="226">
        <f>SUM(H1936*'Outside M25 '!$K$30+'Outside M25 '!$K$34+'Postcodes tariff'!L1936)</f>
        <v>234.22084117530861</v>
      </c>
      <c r="P1936" s="226">
        <f>SUM(H1936*'Outside M25 '!$L$30+'Outside M25 '!$L$34+'Postcodes tariff'!L1936)</f>
        <v>258.50266196395063</v>
      </c>
      <c r="Q1936" s="261">
        <f>SUM(H1936*'Outside M25 '!$M$30+'Outside M25 '!$M$34+'Postcodes tariff'!L1936)</f>
        <v>280.30787215925926</v>
      </c>
      <c r="R1936" s="336"/>
      <c r="S1936" s="336"/>
    </row>
    <row r="1937" spans="1:19" s="263" customFormat="1" x14ac:dyDescent="0.25">
      <c r="A1937" s="254" t="s">
        <v>3074</v>
      </c>
      <c r="B1937" s="255"/>
      <c r="C1937" s="256" t="s">
        <v>1693</v>
      </c>
      <c r="D1937" s="257">
        <v>52.988</v>
      </c>
      <c r="E1937" s="257">
        <v>-0.39100000000000001</v>
      </c>
      <c r="F1937" s="459">
        <v>1</v>
      </c>
      <c r="G1937" s="459">
        <v>1</v>
      </c>
      <c r="H1937" s="258">
        <v>132.1</v>
      </c>
      <c r="I1937" s="259">
        <f>SUM(H1937/'Search &amp; Variables'!$E$30)</f>
        <v>2.9355555555555553</v>
      </c>
      <c r="J1937" s="259">
        <f t="shared" si="493"/>
        <v>5.8711111111111105</v>
      </c>
      <c r="K1937" s="259">
        <f t="shared" si="494"/>
        <v>0.65234567901234564</v>
      </c>
      <c r="L1937" s="226">
        <f t="shared" si="495"/>
        <v>0</v>
      </c>
      <c r="M1937" s="257"/>
      <c r="N1937" s="226">
        <f>SUM(H1937*'Outside M25 '!$J$30+'Outside M25 '!$J$34+'Postcodes tariff'!L1937)</f>
        <v>236.89690821680909</v>
      </c>
      <c r="O1937" s="226">
        <f>SUM(H1937*'Outside M25 '!$K$30+'Outside M25 '!$K$34+'Postcodes tariff'!L1937)</f>
        <v>261.20670234150049</v>
      </c>
      <c r="P1937" s="226">
        <f>SUM(H1937*'Outside M25 '!$L$30+'Outside M25 '!$L$34+'Postcodes tariff'!L1937)</f>
        <v>288.37155887582145</v>
      </c>
      <c r="Q1937" s="261">
        <f>SUM(H1937*'Outside M25 '!$M$30+'Outside M25 '!$M$34+'Postcodes tariff'!L1937)</f>
        <v>312.87248318347577</v>
      </c>
      <c r="R1937" s="336"/>
      <c r="S1937" s="336"/>
    </row>
    <row r="1938" spans="1:19" s="263" customFormat="1" x14ac:dyDescent="0.25">
      <c r="A1938" s="254" t="s">
        <v>3074</v>
      </c>
      <c r="B1938" s="255"/>
      <c r="C1938" s="256" t="s">
        <v>1694</v>
      </c>
      <c r="D1938" s="257">
        <v>52.977983000000002</v>
      </c>
      <c r="E1938" s="257">
        <v>-1.0822240000000001</v>
      </c>
      <c r="F1938" s="459">
        <v>1</v>
      </c>
      <c r="G1938" s="459">
        <v>1</v>
      </c>
      <c r="H1938" s="258">
        <v>136.30000000000001</v>
      </c>
      <c r="I1938" s="259">
        <f>SUM(H1938/'Search &amp; Variables'!$E$30)</f>
        <v>3.028888888888889</v>
      </c>
      <c r="J1938" s="259">
        <f t="shared" si="493"/>
        <v>6.0577777777777779</v>
      </c>
      <c r="K1938" s="259">
        <f t="shared" si="494"/>
        <v>0.67308641975308647</v>
      </c>
      <c r="L1938" s="226">
        <f t="shared" si="495"/>
        <v>0</v>
      </c>
      <c r="M1938" s="257"/>
      <c r="N1938" s="226">
        <f>SUM(H1938*'Outside M25 '!$J$30+'Outside M25 '!$J$34+'Postcodes tariff'!L1938)</f>
        <v>243.49475323304844</v>
      </c>
      <c r="O1938" s="226">
        <f>SUM(H1938*'Outside M25 '!$K$30+'Outside M25 '!$K$34+'Postcodes tariff'!L1938)</f>
        <v>268.51900020588795</v>
      </c>
      <c r="P1938" s="226">
        <f>SUM(H1938*'Outside M25 '!$L$30+'Outside M25 '!$L$34+'Postcodes tariff'!L1938)</f>
        <v>296.46506642613491</v>
      </c>
      <c r="Q1938" s="261">
        <f>SUM(H1938*'Outside M25 '!$M$30+'Outside M25 '!$M$34+'Postcodes tariff'!L1938)</f>
        <v>321.69644229971516</v>
      </c>
      <c r="R1938" s="336"/>
      <c r="S1938" s="336"/>
    </row>
    <row r="1939" spans="1:19" s="263" customFormat="1" x14ac:dyDescent="0.25">
      <c r="A1939" s="254" t="s">
        <v>3074</v>
      </c>
      <c r="B1939" s="255"/>
      <c r="C1939" s="256" t="s">
        <v>1695</v>
      </c>
      <c r="D1939" s="257">
        <v>53.008817000000001</v>
      </c>
      <c r="E1939" s="257">
        <v>-1.145227</v>
      </c>
      <c r="F1939" s="459">
        <v>1</v>
      </c>
      <c r="G1939" s="459">
        <v>1</v>
      </c>
      <c r="H1939" s="258">
        <v>135.1</v>
      </c>
      <c r="I1939" s="259">
        <f>SUM(H1939/'Search &amp; Variables'!$E$30)</f>
        <v>3.0022222222222221</v>
      </c>
      <c r="J1939" s="259">
        <f t="shared" si="493"/>
        <v>6.0044444444444443</v>
      </c>
      <c r="K1939" s="259">
        <f t="shared" si="494"/>
        <v>0.66716049382716047</v>
      </c>
      <c r="L1939" s="226">
        <f t="shared" si="495"/>
        <v>0</v>
      </c>
      <c r="M1939" s="257"/>
      <c r="N1939" s="226">
        <f>SUM(H1939*'Outside M25 '!$J$30+'Outside M25 '!$J$34+'Postcodes tariff'!L1939)</f>
        <v>241.60965465698004</v>
      </c>
      <c r="O1939" s="226">
        <f>SUM(H1939*'Outside M25 '!$K$30+'Outside M25 '!$K$34+'Postcodes tariff'!L1939)</f>
        <v>266.42977224463436</v>
      </c>
      <c r="P1939" s="226">
        <f>SUM(H1939*'Outside M25 '!$L$30+'Outside M25 '!$L$34+'Postcodes tariff'!L1939)</f>
        <v>294.1526356974739</v>
      </c>
      <c r="Q1939" s="261">
        <f>SUM(H1939*'Outside M25 '!$M$30+'Outside M25 '!$M$34+'Postcodes tariff'!L1939)</f>
        <v>319.17531112364674</v>
      </c>
      <c r="R1939" s="336"/>
      <c r="S1939" s="336"/>
    </row>
    <row r="1940" spans="1:19" s="263" customFormat="1" x14ac:dyDescent="0.25">
      <c r="A1940" s="254" t="s">
        <v>3074</v>
      </c>
      <c r="B1940" s="255"/>
      <c r="C1940" s="256" t="s">
        <v>1696</v>
      </c>
      <c r="D1940" s="257">
        <v>53.005885999999997</v>
      </c>
      <c r="E1940" s="257">
        <v>-1.185541</v>
      </c>
      <c r="F1940" s="459">
        <v>1</v>
      </c>
      <c r="G1940" s="459">
        <v>1</v>
      </c>
      <c r="H1940" s="258">
        <v>132.4</v>
      </c>
      <c r="I1940" s="259">
        <f>SUM(H1940/'Search &amp; Variables'!$E$30)</f>
        <v>2.9422222222222225</v>
      </c>
      <c r="J1940" s="259">
        <f t="shared" si="493"/>
        <v>5.884444444444445</v>
      </c>
      <c r="K1940" s="259">
        <f t="shared" si="494"/>
        <v>0.65382716049382728</v>
      </c>
      <c r="L1940" s="226">
        <f t="shared" si="495"/>
        <v>0</v>
      </c>
      <c r="M1940" s="257"/>
      <c r="N1940" s="226">
        <f>SUM(H1940*'Outside M25 '!$J$30+'Outside M25 '!$J$34+'Postcodes tariff'!L1940)</f>
        <v>237.36818286082621</v>
      </c>
      <c r="O1940" s="226">
        <f>SUM(H1940*'Outside M25 '!$K$30+'Outside M25 '!$K$34+'Postcodes tariff'!L1940)</f>
        <v>261.72900933181387</v>
      </c>
      <c r="P1940" s="226">
        <f>SUM(H1940*'Outside M25 '!$L$30+'Outside M25 '!$L$34+'Postcodes tariff'!L1940)</f>
        <v>288.94966655798675</v>
      </c>
      <c r="Q1940" s="261">
        <f>SUM(H1940*'Outside M25 '!$M$30+'Outside M25 '!$M$34+'Postcodes tariff'!L1940)</f>
        <v>313.50276597749291</v>
      </c>
      <c r="R1940" s="336"/>
      <c r="S1940" s="336"/>
    </row>
    <row r="1941" spans="1:19" s="263" customFormat="1" x14ac:dyDescent="0.25">
      <c r="A1941" s="254" t="s">
        <v>3074</v>
      </c>
      <c r="B1941" s="255"/>
      <c r="C1941" s="256" t="s">
        <v>1697</v>
      </c>
      <c r="D1941" s="257">
        <v>52.952230999999998</v>
      </c>
      <c r="E1941" s="257">
        <v>-1.1857500000000001</v>
      </c>
      <c r="F1941" s="459">
        <v>1</v>
      </c>
      <c r="G1941" s="459">
        <v>1</v>
      </c>
      <c r="H1941" s="258">
        <v>128.4</v>
      </c>
      <c r="I1941" s="259">
        <f>SUM(H1941/'Search &amp; Variables'!$E$30)</f>
        <v>2.8533333333333335</v>
      </c>
      <c r="J1941" s="259">
        <f t="shared" si="493"/>
        <v>5.706666666666667</v>
      </c>
      <c r="K1941" s="259">
        <f t="shared" si="494"/>
        <v>0.63407407407407412</v>
      </c>
      <c r="L1941" s="226">
        <f t="shared" si="495"/>
        <v>0</v>
      </c>
      <c r="M1941" s="257"/>
      <c r="N1941" s="226">
        <f>SUM(H1941*'Outside M25 '!$J$30+'Outside M25 '!$J$34+'Postcodes tariff'!L1941)</f>
        <v>231.08452094059831</v>
      </c>
      <c r="O1941" s="226">
        <f>SUM(H1941*'Outside M25 '!$K$30+'Outside M25 '!$K$34+'Postcodes tariff'!L1941)</f>
        <v>254.76491612763533</v>
      </c>
      <c r="P1941" s="226">
        <f>SUM(H1941*'Outside M25 '!$L$30+'Outside M25 '!$L$34+'Postcodes tariff'!L1941)</f>
        <v>281.24156412911685</v>
      </c>
      <c r="Q1941" s="261">
        <f>SUM(H1941*'Outside M25 '!$M$30+'Outside M25 '!$M$34+'Postcodes tariff'!L1941)</f>
        <v>305.0989953905983</v>
      </c>
      <c r="R1941" s="336"/>
      <c r="S1941" s="336"/>
    </row>
    <row r="1942" spans="1:19" s="263" customFormat="1" x14ac:dyDescent="0.25">
      <c r="A1942" s="254" t="s">
        <v>3074</v>
      </c>
      <c r="B1942" s="255"/>
      <c r="C1942" s="256" t="s">
        <v>1698</v>
      </c>
      <c r="D1942" s="257">
        <v>52.964497999999999</v>
      </c>
      <c r="E1942" s="257">
        <v>-1.213406</v>
      </c>
      <c r="F1942" s="459">
        <v>1</v>
      </c>
      <c r="G1942" s="459">
        <v>1</v>
      </c>
      <c r="H1942" s="258">
        <v>132.6</v>
      </c>
      <c r="I1942" s="259">
        <f>SUM(H1942/'Search &amp; Variables'!$E$30)</f>
        <v>2.9466666666666663</v>
      </c>
      <c r="J1942" s="259">
        <f t="shared" si="493"/>
        <v>5.8933333333333326</v>
      </c>
      <c r="K1942" s="259">
        <f t="shared" si="494"/>
        <v>0.65481481481481474</v>
      </c>
      <c r="L1942" s="226">
        <f t="shared" si="495"/>
        <v>0</v>
      </c>
      <c r="M1942" s="257"/>
      <c r="N1942" s="226">
        <f>SUM(H1942*'Outside M25 '!$J$30+'Outside M25 '!$J$34+'Postcodes tariff'!L1942)</f>
        <v>237.6823659568376</v>
      </c>
      <c r="O1942" s="226">
        <f>SUM(H1942*'Outside M25 '!$K$30+'Outside M25 '!$K$34+'Postcodes tariff'!L1942)</f>
        <v>262.07721399202279</v>
      </c>
      <c r="P1942" s="226">
        <f>SUM(H1942*'Outside M25 '!$L$30+'Outside M25 '!$L$34+'Postcodes tariff'!L1942)</f>
        <v>289.3350716794302</v>
      </c>
      <c r="Q1942" s="261">
        <f>SUM(H1942*'Outside M25 '!$M$30+'Outside M25 '!$M$34+'Postcodes tariff'!L1942)</f>
        <v>313.92295450683764</v>
      </c>
      <c r="R1942" s="336"/>
      <c r="S1942" s="336"/>
    </row>
    <row r="1943" spans="1:19" s="263" customFormat="1" x14ac:dyDescent="0.25">
      <c r="A1943" s="254" t="s">
        <v>3074</v>
      </c>
      <c r="B1943" s="255"/>
      <c r="C1943" s="256" t="s">
        <v>1699</v>
      </c>
      <c r="D1943" s="256">
        <v>52.931752000000003</v>
      </c>
      <c r="E1943" s="256">
        <v>-1.241258</v>
      </c>
      <c r="F1943" s="460">
        <v>1</v>
      </c>
      <c r="G1943" s="460">
        <v>1</v>
      </c>
      <c r="H1943" s="264">
        <v>127</v>
      </c>
      <c r="I1943" s="265">
        <f>SUM(H1943/'Search &amp; Variables'!$E$30)</f>
        <v>2.8222222222222224</v>
      </c>
      <c r="J1943" s="265">
        <f t="shared" si="493"/>
        <v>5.6444444444444448</v>
      </c>
      <c r="K1943" s="265">
        <f t="shared" si="494"/>
        <v>0.62716049382716055</v>
      </c>
      <c r="L1943" s="266">
        <f t="shared" si="495"/>
        <v>0</v>
      </c>
      <c r="M1943" s="256"/>
      <c r="N1943" s="266">
        <f>SUM(H1943*'Outside M25 '!$J$30+'Outside M25 '!$J$34+'Postcodes tariff'!L1943)</f>
        <v>228.88523926851852</v>
      </c>
      <c r="O1943" s="266">
        <f>SUM(H1943*'Outside M25 '!$K$30+'Outside M25 '!$K$34+'Postcodes tariff'!L1943)</f>
        <v>252.32748350617283</v>
      </c>
      <c r="P1943" s="266">
        <f>SUM(H1943*'Outside M25 '!$L$30+'Outside M25 '!$L$34+'Postcodes tariff'!L1943)</f>
        <v>278.54372827901238</v>
      </c>
      <c r="Q1943" s="268">
        <f>SUM(H1943*'Outside M25 '!$M$30+'Outside M25 '!$M$34+'Postcodes tariff'!L1943)</f>
        <v>302.15767568518521</v>
      </c>
      <c r="R1943" s="336"/>
      <c r="S1943" s="336"/>
    </row>
    <row r="1944" spans="1:19" s="263" customFormat="1" x14ac:dyDescent="0.25">
      <c r="A1944" s="254"/>
      <c r="B1944" s="255"/>
      <c r="C1944" s="256"/>
      <c r="D1944" s="256"/>
      <c r="E1944" s="256"/>
      <c r="F1944" s="460"/>
      <c r="G1944" s="460"/>
      <c r="H1944" s="264"/>
      <c r="I1944" s="265"/>
      <c r="J1944" s="265"/>
      <c r="K1944" s="265"/>
      <c r="L1944" s="266"/>
      <c r="M1944" s="256"/>
      <c r="N1944" s="266"/>
      <c r="O1944" s="266"/>
      <c r="P1944" s="266"/>
      <c r="Q1944" s="268"/>
      <c r="R1944" s="336"/>
      <c r="S1944" s="336"/>
    </row>
    <row r="1945" spans="1:19" s="263" customFormat="1" ht="16.5" thickBot="1" x14ac:dyDescent="0.3">
      <c r="A1945" s="269" t="s">
        <v>3096</v>
      </c>
      <c r="B1945" s="270"/>
      <c r="C1945" s="270"/>
      <c r="D1945" s="270"/>
      <c r="E1945" s="270"/>
      <c r="F1945" s="461"/>
      <c r="G1945" s="461"/>
      <c r="H1945" s="271">
        <f>AVERAGE(H1915:H1944)</f>
        <v>134.05862068965516</v>
      </c>
      <c r="I1945" s="271">
        <f>AVERAGE(I1915:I1944)</f>
        <v>2.979080459770115</v>
      </c>
      <c r="J1945" s="271">
        <f>AVERAGE(J1915:J1944)</f>
        <v>5.9581609195402301</v>
      </c>
      <c r="K1945" s="271">
        <f>AVERAGE(K1915:K1944)</f>
        <v>0.66201787994891448</v>
      </c>
      <c r="L1945" s="272"/>
      <c r="M1945" s="270"/>
      <c r="N1945" s="274">
        <f>AVERAGE(N1915:N1944)</f>
        <v>239.97373577774826</v>
      </c>
      <c r="O1945" s="274">
        <f>AVERAGE(O1915:O1944)</f>
        <v>264.61670660009821</v>
      </c>
      <c r="P1945" s="274">
        <f>AVERAGE(P1915:P1944)</f>
        <v>292.14587109961292</v>
      </c>
      <c r="Q1945" s="275">
        <f>AVERAGE(Q1915:Q1944)</f>
        <v>316.98743291912763</v>
      </c>
      <c r="R1945" s="336"/>
      <c r="S1945" s="336"/>
    </row>
    <row r="1946" spans="1:19" s="263" customFormat="1" ht="16.5" thickBot="1" x14ac:dyDescent="0.3">
      <c r="F1946" s="462"/>
      <c r="G1946" s="462"/>
      <c r="H1946" s="276"/>
      <c r="I1946" s="277"/>
      <c r="J1946" s="277"/>
      <c r="K1946" s="277"/>
      <c r="L1946" s="262"/>
      <c r="N1946" s="225"/>
      <c r="O1946" s="225"/>
      <c r="P1946" s="225"/>
      <c r="Q1946" s="225"/>
      <c r="R1946" s="336"/>
      <c r="S1946" s="336"/>
    </row>
    <row r="1947" spans="1:19" s="243" customFormat="1" x14ac:dyDescent="0.25">
      <c r="A1947" s="246" t="s">
        <v>3075</v>
      </c>
      <c r="B1947" s="247"/>
      <c r="C1947" s="247" t="s">
        <v>1700</v>
      </c>
      <c r="D1947" s="247">
        <v>52.243671999999997</v>
      </c>
      <c r="E1947" s="247">
        <v>-0.88208299999999995</v>
      </c>
      <c r="F1947" s="458">
        <v>1</v>
      </c>
      <c r="G1947" s="458">
        <v>1</v>
      </c>
      <c r="H1947" s="248">
        <v>70.099999999999994</v>
      </c>
      <c r="I1947" s="249">
        <f>SUM(H1947/'Search &amp; Variables'!$E$30)</f>
        <v>1.5577777777777777</v>
      </c>
      <c r="J1947" s="249">
        <f t="shared" ref="J1947:J1948" si="496">SUM(I1947*2)</f>
        <v>3.1155555555555554</v>
      </c>
      <c r="K1947" s="249">
        <f t="shared" ref="K1947:K1948" si="497">SUM(J1947/9)</f>
        <v>0.34617283950617284</v>
      </c>
      <c r="L1947" s="252">
        <f t="shared" ref="L1947:L1948" si="498">IF(J1947 &gt; 14,120,0)</f>
        <v>0</v>
      </c>
      <c r="M1947" s="247"/>
      <c r="N1947" s="252">
        <f>SUM(H1947*'Outside M25 '!$J$30+'Outside M25 '!$J$34+'Postcodes tariff'!L1947)</f>
        <v>139.50014845327635</v>
      </c>
      <c r="O1947" s="252">
        <f>SUM(H1947*'Outside M25 '!$K$30+'Outside M25 '!$K$34+'Postcodes tariff'!L1947)</f>
        <v>153.26325767673313</v>
      </c>
      <c r="P1947" s="252">
        <f>SUM(H1947*'Outside M25 '!$L$30+'Outside M25 '!$L$34+'Postcodes tariff'!L1947)</f>
        <v>168.89597122833811</v>
      </c>
      <c r="Q1947" s="253">
        <f>SUM(H1947*'Outside M25 '!$M$30+'Outside M25 '!$M$34+'Postcodes tariff'!L1947)</f>
        <v>182.61403908660969</v>
      </c>
      <c r="R1947" s="330"/>
      <c r="S1947" s="330"/>
    </row>
    <row r="1948" spans="1:19" s="263" customFormat="1" x14ac:dyDescent="0.25">
      <c r="A1948" s="254" t="s">
        <v>3075</v>
      </c>
      <c r="B1948" s="255"/>
      <c r="C1948" s="256" t="s">
        <v>1701</v>
      </c>
      <c r="D1948" s="257">
        <v>52.286754999999999</v>
      </c>
      <c r="E1948" s="257">
        <v>-0.58240800000000004</v>
      </c>
      <c r="F1948" s="459">
        <v>1</v>
      </c>
      <c r="G1948" s="459">
        <v>1</v>
      </c>
      <c r="H1948" s="258">
        <v>70.900000000000006</v>
      </c>
      <c r="I1948" s="259">
        <f>SUM(H1948/'Search &amp; Variables'!$E$30)</f>
        <v>1.5755555555555556</v>
      </c>
      <c r="J1948" s="259">
        <f t="shared" si="496"/>
        <v>3.1511111111111112</v>
      </c>
      <c r="K1948" s="259">
        <f t="shared" si="497"/>
        <v>0.35012345679012347</v>
      </c>
      <c r="L1948" s="226">
        <f t="shared" si="498"/>
        <v>0</v>
      </c>
      <c r="M1948" s="257"/>
      <c r="N1948" s="226">
        <f>SUM(H1948*'Outside M25 '!$J$30+'Outside M25 '!$J$34+'Postcodes tariff'!L1948)</f>
        <v>140.75688083732194</v>
      </c>
      <c r="O1948" s="226">
        <f>SUM(H1948*'Outside M25 '!$K$30+'Outside M25 '!$K$34+'Postcodes tariff'!L1948)</f>
        <v>154.65607631756885</v>
      </c>
      <c r="P1948" s="226">
        <f>SUM(H1948*'Outside M25 '!$L$30+'Outside M25 '!$L$34+'Postcodes tariff'!L1948)</f>
        <v>170.4375917141121</v>
      </c>
      <c r="Q1948" s="261">
        <f>SUM(H1948*'Outside M25 '!$M$30+'Outside M25 '!$M$34+'Postcodes tariff'!L1948)</f>
        <v>184.29479320398866</v>
      </c>
      <c r="R1948" s="336"/>
      <c r="S1948" s="336"/>
    </row>
    <row r="1949" spans="1:19" s="263" customFormat="1" x14ac:dyDescent="0.25">
      <c r="A1949" s="254" t="s">
        <v>3075</v>
      </c>
      <c r="B1949" s="255"/>
      <c r="C1949" s="256" t="s">
        <v>1702</v>
      </c>
      <c r="D1949" s="257">
        <v>52.217508000000002</v>
      </c>
      <c r="E1949" s="257">
        <v>-1.1878500000000001</v>
      </c>
      <c r="F1949" s="459">
        <v>1</v>
      </c>
      <c r="G1949" s="459">
        <v>1</v>
      </c>
      <c r="H1949" s="258">
        <v>77.7</v>
      </c>
      <c r="I1949" s="259">
        <f>SUM(H1949/'Search &amp; Variables'!$E$30)</f>
        <v>1.7266666666666668</v>
      </c>
      <c r="J1949" s="259">
        <f t="shared" ref="J1949:J1965" si="499">SUM(I1949*2)</f>
        <v>3.4533333333333336</v>
      </c>
      <c r="K1949" s="259">
        <f t="shared" ref="K1949:K1965" si="500">SUM(J1949/9)</f>
        <v>0.38370370370370371</v>
      </c>
      <c r="L1949" s="226">
        <f t="shared" ref="L1949:L1965" si="501">IF(J1949 &gt; 14,120,0)</f>
        <v>0</v>
      </c>
      <c r="M1949" s="257"/>
      <c r="N1949" s="226">
        <f>SUM(H1949*'Outside M25 '!$J$30+'Outside M25 '!$J$34+'Postcodes tariff'!L1949)</f>
        <v>151.4391061017094</v>
      </c>
      <c r="O1949" s="226">
        <f>SUM(H1949*'Outside M25 '!$K$30+'Outside M25 '!$K$34+'Postcodes tariff'!L1949)</f>
        <v>166.49503476467237</v>
      </c>
      <c r="P1949" s="226">
        <f>SUM(H1949*'Outside M25 '!$L$30+'Outside M25 '!$L$34+'Postcodes tariff'!L1949)</f>
        <v>183.54136584319093</v>
      </c>
      <c r="Q1949" s="261">
        <f>SUM(H1949*'Outside M25 '!$M$30+'Outside M25 '!$M$34+'Postcodes tariff'!L1949)</f>
        <v>198.5812032017094</v>
      </c>
      <c r="R1949" s="336"/>
      <c r="S1949" s="336"/>
    </row>
    <row r="1950" spans="1:19" s="263" customFormat="1" x14ac:dyDescent="0.25">
      <c r="A1950" s="254" t="s">
        <v>3075</v>
      </c>
      <c r="B1950" s="255"/>
      <c r="C1950" s="256" t="s">
        <v>1703</v>
      </c>
      <c r="D1950" s="257">
        <v>52.152762000000003</v>
      </c>
      <c r="E1950" s="257">
        <v>-1.0091460000000001</v>
      </c>
      <c r="F1950" s="459">
        <v>1</v>
      </c>
      <c r="G1950" s="459">
        <v>1</v>
      </c>
      <c r="H1950" s="258">
        <v>73.099999999999994</v>
      </c>
      <c r="I1950" s="259">
        <f>SUM(H1950/'Search &amp; Variables'!$E$30)</f>
        <v>1.6244444444444444</v>
      </c>
      <c r="J1950" s="259">
        <f t="shared" si="499"/>
        <v>3.2488888888888887</v>
      </c>
      <c r="K1950" s="259">
        <f t="shared" si="500"/>
        <v>0.36098765432098762</v>
      </c>
      <c r="L1950" s="226">
        <f t="shared" si="501"/>
        <v>0</v>
      </c>
      <c r="M1950" s="257"/>
      <c r="N1950" s="226">
        <f>SUM(H1950*'Outside M25 '!$J$30+'Outside M25 '!$J$34+'Postcodes tariff'!L1950)</f>
        <v>144.21289489344727</v>
      </c>
      <c r="O1950" s="226">
        <f>SUM(H1950*'Outside M25 '!$K$30+'Outside M25 '!$K$34+'Postcodes tariff'!L1950)</f>
        <v>158.48632757986704</v>
      </c>
      <c r="P1950" s="226">
        <f>SUM(H1950*'Outside M25 '!$L$30+'Outside M25 '!$L$34+'Postcodes tariff'!L1950)</f>
        <v>174.67704804999053</v>
      </c>
      <c r="Q1950" s="261">
        <f>SUM(H1950*'Outside M25 '!$M$30+'Outside M25 '!$M$34+'Postcodes tariff'!L1950)</f>
        <v>188.91686702678061</v>
      </c>
      <c r="R1950" s="336"/>
      <c r="S1950" s="336"/>
    </row>
    <row r="1951" spans="1:19" s="263" customFormat="1" x14ac:dyDescent="0.25">
      <c r="A1951" s="254" t="s">
        <v>3075</v>
      </c>
      <c r="B1951" s="255"/>
      <c r="C1951" s="256" t="s">
        <v>1704</v>
      </c>
      <c r="D1951" s="257">
        <v>52.037272000000002</v>
      </c>
      <c r="E1951" s="257">
        <v>-1.144225</v>
      </c>
      <c r="F1951" s="459">
        <v>1</v>
      </c>
      <c r="G1951" s="459">
        <v>1</v>
      </c>
      <c r="H1951" s="258">
        <v>63.4</v>
      </c>
      <c r="I1951" s="259">
        <f>SUM(H1951/'Search &amp; Variables'!$E$30)</f>
        <v>1.4088888888888889</v>
      </c>
      <c r="J1951" s="259">
        <f t="shared" si="499"/>
        <v>2.8177777777777777</v>
      </c>
      <c r="K1951" s="259">
        <f t="shared" si="500"/>
        <v>0.31308641975308643</v>
      </c>
      <c r="L1951" s="226">
        <f t="shared" si="501"/>
        <v>0</v>
      </c>
      <c r="M1951" s="257"/>
      <c r="N1951" s="226">
        <f>SUM(H1951*'Outside M25 '!$J$30+'Outside M25 '!$J$34+'Postcodes tariff'!L1951)</f>
        <v>128.97501473689459</v>
      </c>
      <c r="O1951" s="226">
        <f>SUM(H1951*'Outside M25 '!$K$30+'Outside M25 '!$K$34+'Postcodes tariff'!L1951)</f>
        <v>141.5984015597341</v>
      </c>
      <c r="P1951" s="226">
        <f>SUM(H1951*'Outside M25 '!$L$30+'Outside M25 '!$L$34+'Postcodes tariff'!L1951)</f>
        <v>155.98489965998101</v>
      </c>
      <c r="Q1951" s="261">
        <f>SUM(H1951*'Outside M25 '!$M$30+'Outside M25 '!$M$34+'Postcodes tariff'!L1951)</f>
        <v>168.53772335356126</v>
      </c>
      <c r="R1951" s="336"/>
      <c r="S1951" s="336"/>
    </row>
    <row r="1952" spans="1:19" s="263" customFormat="1" x14ac:dyDescent="0.25">
      <c r="A1952" s="254" t="s">
        <v>3075</v>
      </c>
      <c r="B1952" s="255"/>
      <c r="C1952" s="256" t="s">
        <v>1705</v>
      </c>
      <c r="D1952" s="257">
        <v>52.412694000000002</v>
      </c>
      <c r="E1952" s="257">
        <v>-0.64593599999999995</v>
      </c>
      <c r="F1952" s="459">
        <v>1</v>
      </c>
      <c r="G1952" s="459">
        <v>1</v>
      </c>
      <c r="H1952" s="258">
        <v>90.8</v>
      </c>
      <c r="I1952" s="259">
        <f>SUM(H1952/'Search &amp; Variables'!$E$30)</f>
        <v>2.0177777777777779</v>
      </c>
      <c r="J1952" s="259">
        <f t="shared" si="499"/>
        <v>4.0355555555555558</v>
      </c>
      <c r="K1952" s="259">
        <f t="shared" si="500"/>
        <v>0.44839506172839511</v>
      </c>
      <c r="L1952" s="226">
        <f t="shared" si="501"/>
        <v>0</v>
      </c>
      <c r="M1952" s="257"/>
      <c r="N1952" s="226">
        <f>SUM(H1952*'Outside M25 '!$J$30+'Outside M25 '!$J$34+'Postcodes tariff'!L1952)</f>
        <v>172.01809889045583</v>
      </c>
      <c r="O1952" s="226">
        <f>SUM(H1952*'Outside M25 '!$K$30+'Outside M25 '!$K$34+'Postcodes tariff'!L1952)</f>
        <v>189.30244000835705</v>
      </c>
      <c r="P1952" s="226">
        <f>SUM(H1952*'Outside M25 '!$L$30+'Outside M25 '!$L$34+'Postcodes tariff'!L1952)</f>
        <v>208.78540129773981</v>
      </c>
      <c r="Q1952" s="261">
        <f>SUM(H1952*'Outside M25 '!$M$30+'Outside M25 '!$M$34+'Postcodes tariff'!L1952)</f>
        <v>226.10355187378917</v>
      </c>
      <c r="R1952" s="336"/>
      <c r="S1952" s="336"/>
    </row>
    <row r="1953" spans="1:19" s="263" customFormat="1" x14ac:dyDescent="0.25">
      <c r="A1953" s="254" t="s">
        <v>3075</v>
      </c>
      <c r="B1953" s="255"/>
      <c r="C1953" s="256" t="s">
        <v>1706</v>
      </c>
      <c r="D1953" s="257">
        <v>52.377374000000003</v>
      </c>
      <c r="E1953" s="257">
        <v>-0.70452700000000001</v>
      </c>
      <c r="F1953" s="459">
        <v>1</v>
      </c>
      <c r="G1953" s="459">
        <v>1</v>
      </c>
      <c r="H1953" s="258">
        <v>86.1</v>
      </c>
      <c r="I1953" s="259">
        <f>SUM(H1953/'Search &amp; Variables'!$E$30)</f>
        <v>1.9133333333333331</v>
      </c>
      <c r="J1953" s="259">
        <f t="shared" si="499"/>
        <v>3.8266666666666662</v>
      </c>
      <c r="K1953" s="259">
        <f t="shared" si="500"/>
        <v>0.42518518518518511</v>
      </c>
      <c r="L1953" s="226">
        <f t="shared" si="501"/>
        <v>0</v>
      </c>
      <c r="M1953" s="257"/>
      <c r="N1953" s="226">
        <f>SUM(H1953*'Outside M25 '!$J$30+'Outside M25 '!$J$34+'Postcodes tariff'!L1953)</f>
        <v>164.63479613418804</v>
      </c>
      <c r="O1953" s="226">
        <f>SUM(H1953*'Outside M25 '!$K$30+'Outside M25 '!$K$34+'Postcodes tariff'!L1953)</f>
        <v>181.11963049344726</v>
      </c>
      <c r="P1953" s="226">
        <f>SUM(H1953*'Outside M25 '!$L$30+'Outside M25 '!$L$34+'Postcodes tariff'!L1953)</f>
        <v>199.72838094381768</v>
      </c>
      <c r="Q1953" s="261">
        <f>SUM(H1953*'Outside M25 '!$M$30+'Outside M25 '!$M$34+'Postcodes tariff'!L1953)</f>
        <v>216.22912143418802</v>
      </c>
      <c r="R1953" s="336"/>
      <c r="S1953" s="336"/>
    </row>
    <row r="1954" spans="1:19" s="263" customFormat="1" x14ac:dyDescent="0.25">
      <c r="A1954" s="254" t="s">
        <v>3075</v>
      </c>
      <c r="B1954" s="255"/>
      <c r="C1954" s="256" t="s">
        <v>1707</v>
      </c>
      <c r="D1954" s="257">
        <v>52.416547000000001</v>
      </c>
      <c r="E1954" s="257">
        <v>-0.67967900000000003</v>
      </c>
      <c r="F1954" s="459">
        <v>1</v>
      </c>
      <c r="G1954" s="459">
        <v>1</v>
      </c>
      <c r="H1954" s="258">
        <v>87.5</v>
      </c>
      <c r="I1954" s="259">
        <f>SUM(H1954/'Search &amp; Variables'!$E$30)</f>
        <v>1.9444444444444444</v>
      </c>
      <c r="J1954" s="259">
        <f t="shared" si="499"/>
        <v>3.8888888888888888</v>
      </c>
      <c r="K1954" s="259">
        <f t="shared" si="500"/>
        <v>0.43209876543209874</v>
      </c>
      <c r="L1954" s="226">
        <f t="shared" si="501"/>
        <v>0</v>
      </c>
      <c r="M1954" s="257"/>
      <c r="N1954" s="226">
        <f>SUM(H1954*'Outside M25 '!$J$30+'Outside M25 '!$J$34+'Postcodes tariff'!L1954)</f>
        <v>166.8340778062678</v>
      </c>
      <c r="O1954" s="226">
        <f>SUM(H1954*'Outside M25 '!$K$30+'Outside M25 '!$K$34+'Postcodes tariff'!L1954)</f>
        <v>183.55706311490977</v>
      </c>
      <c r="P1954" s="226">
        <f>SUM(H1954*'Outside M25 '!$L$30+'Outside M25 '!$L$34+'Postcodes tariff'!L1954)</f>
        <v>202.42621679392215</v>
      </c>
      <c r="Q1954" s="261">
        <f>SUM(H1954*'Outside M25 '!$M$30+'Outside M25 '!$M$34+'Postcodes tariff'!L1954)</f>
        <v>219.17044113960117</v>
      </c>
      <c r="R1954" s="336"/>
      <c r="S1954" s="336"/>
    </row>
    <row r="1955" spans="1:19" s="263" customFormat="1" x14ac:dyDescent="0.25">
      <c r="A1955" s="254" t="s">
        <v>3075</v>
      </c>
      <c r="B1955" s="255"/>
      <c r="C1955" s="256" t="s">
        <v>1708</v>
      </c>
      <c r="D1955" s="257">
        <v>52.528188</v>
      </c>
      <c r="E1955" s="257">
        <v>-0.64986299999999997</v>
      </c>
      <c r="F1955" s="459">
        <v>1</v>
      </c>
      <c r="G1955" s="459">
        <v>1</v>
      </c>
      <c r="H1955" s="258">
        <v>95.3</v>
      </c>
      <c r="I1955" s="259">
        <f>SUM(H1955/'Search &amp; Variables'!$E$30)</f>
        <v>2.1177777777777775</v>
      </c>
      <c r="J1955" s="259">
        <f t="shared" si="499"/>
        <v>4.2355555555555551</v>
      </c>
      <c r="K1955" s="259">
        <f t="shared" si="500"/>
        <v>0.47061728395061725</v>
      </c>
      <c r="L1955" s="226">
        <f t="shared" si="501"/>
        <v>0</v>
      </c>
      <c r="M1955" s="257"/>
      <c r="N1955" s="226">
        <f>SUM(H1955*'Outside M25 '!$J$30+'Outside M25 '!$J$34+'Postcodes tariff'!L1955)</f>
        <v>179.08721855071224</v>
      </c>
      <c r="O1955" s="226">
        <f>SUM(H1955*'Outside M25 '!$K$30+'Outside M25 '!$K$34+'Postcodes tariff'!L1955)</f>
        <v>197.13704486305792</v>
      </c>
      <c r="P1955" s="226">
        <f>SUM(H1955*'Outside M25 '!$L$30+'Outside M25 '!$L$34+'Postcodes tariff'!L1955)</f>
        <v>217.45701653021845</v>
      </c>
      <c r="Q1955" s="261">
        <f>SUM(H1955*'Outside M25 '!$M$30+'Outside M25 '!$M$34+'Postcodes tariff'!L1955)</f>
        <v>235.5577937840456</v>
      </c>
      <c r="R1955" s="336"/>
      <c r="S1955" s="336"/>
    </row>
    <row r="1956" spans="1:19" s="263" customFormat="1" x14ac:dyDescent="0.25">
      <c r="A1956" s="254" t="s">
        <v>3075</v>
      </c>
      <c r="B1956" s="255"/>
      <c r="C1956" s="256" t="s">
        <v>1709</v>
      </c>
      <c r="D1956" s="257">
        <v>52.477116000000002</v>
      </c>
      <c r="E1956" s="257">
        <v>-0.69643100000000002</v>
      </c>
      <c r="F1956" s="459">
        <v>1</v>
      </c>
      <c r="G1956" s="459">
        <v>1</v>
      </c>
      <c r="H1956" s="258">
        <v>89.5</v>
      </c>
      <c r="I1956" s="259">
        <f>SUM(H1956/'Search &amp; Variables'!$E$30)</f>
        <v>1.9888888888888889</v>
      </c>
      <c r="J1956" s="259">
        <f t="shared" si="499"/>
        <v>3.9777777777777779</v>
      </c>
      <c r="K1956" s="259">
        <f t="shared" si="500"/>
        <v>0.44197530864197532</v>
      </c>
      <c r="L1956" s="226">
        <f t="shared" si="501"/>
        <v>0</v>
      </c>
      <c r="M1956" s="257"/>
      <c r="N1956" s="226">
        <f>SUM(H1956*'Outside M25 '!$J$30+'Outside M25 '!$J$34+'Postcodes tariff'!L1956)</f>
        <v>169.97590876638176</v>
      </c>
      <c r="O1956" s="226">
        <f>SUM(H1956*'Outside M25 '!$K$30+'Outside M25 '!$K$34+'Postcodes tariff'!L1956)</f>
        <v>187.03910971699904</v>
      </c>
      <c r="P1956" s="226">
        <f>SUM(H1956*'Outside M25 '!$L$30+'Outside M25 '!$L$34+'Postcodes tariff'!L1956)</f>
        <v>206.2802680083571</v>
      </c>
      <c r="Q1956" s="261">
        <f>SUM(H1956*'Outside M25 '!$M$30+'Outside M25 '!$M$34+'Postcodes tariff'!L1956)</f>
        <v>223.37232643304844</v>
      </c>
      <c r="R1956" s="336"/>
      <c r="S1956" s="336"/>
    </row>
    <row r="1957" spans="1:19" s="263" customFormat="1" x14ac:dyDescent="0.25">
      <c r="A1957" s="254" t="s">
        <v>3075</v>
      </c>
      <c r="B1957" s="255"/>
      <c r="C1957" s="256" t="s">
        <v>1710</v>
      </c>
      <c r="D1957" s="257">
        <v>52.268160000000002</v>
      </c>
      <c r="E1957" s="257">
        <v>-0.89835500000000001</v>
      </c>
      <c r="F1957" s="459">
        <v>1</v>
      </c>
      <c r="G1957" s="459">
        <v>1</v>
      </c>
      <c r="H1957" s="258">
        <v>71.2</v>
      </c>
      <c r="I1957" s="259">
        <f>SUM(H1957/'Search &amp; Variables'!$E$30)</f>
        <v>1.5822222222222222</v>
      </c>
      <c r="J1957" s="259">
        <f t="shared" si="499"/>
        <v>3.1644444444444444</v>
      </c>
      <c r="K1957" s="259">
        <f t="shared" si="500"/>
        <v>0.35160493827160494</v>
      </c>
      <c r="L1957" s="226">
        <f t="shared" si="501"/>
        <v>0</v>
      </c>
      <c r="M1957" s="257"/>
      <c r="N1957" s="226">
        <f>SUM(H1957*'Outside M25 '!$J$30+'Outside M25 '!$J$34+'Postcodes tariff'!L1957)</f>
        <v>141.22815548133903</v>
      </c>
      <c r="O1957" s="226">
        <f>SUM(H1957*'Outside M25 '!$K$30+'Outside M25 '!$K$34+'Postcodes tariff'!L1957)</f>
        <v>155.17838330788226</v>
      </c>
      <c r="P1957" s="226">
        <f>SUM(H1957*'Outside M25 '!$L$30+'Outside M25 '!$L$34+'Postcodes tariff'!L1957)</f>
        <v>171.01569939627734</v>
      </c>
      <c r="Q1957" s="261">
        <f>SUM(H1957*'Outside M25 '!$M$30+'Outside M25 '!$M$34+'Postcodes tariff'!L1957)</f>
        <v>184.9250759980057</v>
      </c>
      <c r="R1957" s="336"/>
      <c r="S1957" s="336"/>
    </row>
    <row r="1958" spans="1:19" s="263" customFormat="1" x14ac:dyDescent="0.25">
      <c r="A1958" s="254" t="s">
        <v>3075</v>
      </c>
      <c r="B1958" s="255"/>
      <c r="C1958" s="256" t="s">
        <v>1711</v>
      </c>
      <c r="D1958" s="257">
        <v>52.251049999999999</v>
      </c>
      <c r="E1958" s="257">
        <v>-0.66704200000000002</v>
      </c>
      <c r="F1958" s="459">
        <v>1</v>
      </c>
      <c r="G1958" s="459">
        <v>1</v>
      </c>
      <c r="H1958" s="258">
        <v>68</v>
      </c>
      <c r="I1958" s="259">
        <f>SUM(H1958/'Search &amp; Variables'!$E$30)</f>
        <v>1.5111111111111111</v>
      </c>
      <c r="J1958" s="259">
        <f t="shared" si="499"/>
        <v>3.0222222222222221</v>
      </c>
      <c r="K1958" s="259">
        <f t="shared" si="500"/>
        <v>0.33580246913580247</v>
      </c>
      <c r="L1958" s="226">
        <f t="shared" si="501"/>
        <v>0</v>
      </c>
      <c r="M1958" s="257"/>
      <c r="N1958" s="226">
        <f>SUM(H1958*'Outside M25 '!$J$30+'Outside M25 '!$J$34+'Postcodes tariff'!L1958)</f>
        <v>136.20122594515669</v>
      </c>
      <c r="O1958" s="226">
        <f>SUM(H1958*'Outside M25 '!$K$30+'Outside M25 '!$K$34+'Postcodes tariff'!L1958)</f>
        <v>149.6071087445394</v>
      </c>
      <c r="P1958" s="226">
        <f>SUM(H1958*'Outside M25 '!$L$30+'Outside M25 '!$L$34+'Postcodes tariff'!L1958)</f>
        <v>164.84921745318141</v>
      </c>
      <c r="Q1958" s="261">
        <f>SUM(H1958*'Outside M25 '!$M$30+'Outside M25 '!$M$34+'Postcodes tariff'!L1958)</f>
        <v>178.20205952849005</v>
      </c>
      <c r="R1958" s="336"/>
      <c r="S1958" s="336"/>
    </row>
    <row r="1959" spans="1:19" s="263" customFormat="1" x14ac:dyDescent="0.25">
      <c r="A1959" s="254" t="s">
        <v>3075</v>
      </c>
      <c r="B1959" s="255"/>
      <c r="C1959" s="256" t="s">
        <v>1712</v>
      </c>
      <c r="D1959" s="257">
        <v>52.269154</v>
      </c>
      <c r="E1959" s="257">
        <v>-0.84576200000000001</v>
      </c>
      <c r="F1959" s="459">
        <v>1</v>
      </c>
      <c r="G1959" s="459">
        <v>1</v>
      </c>
      <c r="H1959" s="258">
        <v>72.5</v>
      </c>
      <c r="I1959" s="259">
        <f>SUM(H1959/'Search &amp; Variables'!$E$30)</f>
        <v>1.6111111111111112</v>
      </c>
      <c r="J1959" s="259">
        <f t="shared" si="499"/>
        <v>3.2222222222222223</v>
      </c>
      <c r="K1959" s="259">
        <f t="shared" si="500"/>
        <v>0.35802469135802473</v>
      </c>
      <c r="L1959" s="226">
        <f t="shared" si="501"/>
        <v>0</v>
      </c>
      <c r="M1959" s="257"/>
      <c r="N1959" s="226">
        <f>SUM(H1959*'Outside M25 '!$J$30+'Outside M25 '!$J$34+'Postcodes tariff'!L1959)</f>
        <v>143.2703456054131</v>
      </c>
      <c r="O1959" s="226">
        <f>SUM(H1959*'Outside M25 '!$K$30+'Outside M25 '!$K$34+'Postcodes tariff'!L1959)</f>
        <v>157.44171359924027</v>
      </c>
      <c r="P1959" s="226">
        <f>SUM(H1959*'Outside M25 '!$L$30+'Outside M25 '!$L$34+'Postcodes tariff'!L1959)</f>
        <v>173.52083268566005</v>
      </c>
      <c r="Q1959" s="261">
        <f>SUM(H1959*'Outside M25 '!$M$30+'Outside M25 '!$M$34+'Postcodes tariff'!L1959)</f>
        <v>187.65630143874648</v>
      </c>
      <c r="R1959" s="336"/>
      <c r="S1959" s="336"/>
    </row>
    <row r="1960" spans="1:19" s="263" customFormat="1" x14ac:dyDescent="0.25">
      <c r="A1960" s="254" t="s">
        <v>3075</v>
      </c>
      <c r="B1960" s="255"/>
      <c r="C1960" s="256" t="s">
        <v>1713</v>
      </c>
      <c r="D1960" s="257">
        <v>52.211733000000002</v>
      </c>
      <c r="E1960" s="257">
        <v>-0.89212599999999997</v>
      </c>
      <c r="F1960" s="459">
        <v>1</v>
      </c>
      <c r="G1960" s="459">
        <v>1</v>
      </c>
      <c r="H1960" s="258">
        <v>67.3</v>
      </c>
      <c r="I1960" s="259">
        <f>SUM(H1960/'Search &amp; Variables'!$E$30)</f>
        <v>1.4955555555555555</v>
      </c>
      <c r="J1960" s="259">
        <f t="shared" si="499"/>
        <v>2.9911111111111111</v>
      </c>
      <c r="K1960" s="259">
        <f t="shared" si="500"/>
        <v>0.33234567901234568</v>
      </c>
      <c r="L1960" s="226">
        <f t="shared" si="501"/>
        <v>0</v>
      </c>
      <c r="M1960" s="257"/>
      <c r="N1960" s="226">
        <f>SUM(H1960*'Outside M25 '!$J$30+'Outside M25 '!$J$34+'Postcodes tariff'!L1960)</f>
        <v>135.1015851091168</v>
      </c>
      <c r="O1960" s="226">
        <f>SUM(H1960*'Outside M25 '!$K$30+'Outside M25 '!$K$34+'Postcodes tariff'!L1960)</f>
        <v>148.38839243380815</v>
      </c>
      <c r="P1960" s="226">
        <f>SUM(H1960*'Outside M25 '!$L$30+'Outside M25 '!$L$34+'Postcodes tariff'!L1960)</f>
        <v>163.50029952812918</v>
      </c>
      <c r="Q1960" s="261">
        <f>SUM(H1960*'Outside M25 '!$M$30+'Outside M25 '!$M$34+'Postcodes tariff'!L1960)</f>
        <v>176.73139967578351</v>
      </c>
      <c r="R1960" s="336"/>
      <c r="S1960" s="336"/>
    </row>
    <row r="1961" spans="1:19" s="263" customFormat="1" x14ac:dyDescent="0.25">
      <c r="A1961" s="254" t="s">
        <v>3075</v>
      </c>
      <c r="B1961" s="255"/>
      <c r="C1961" s="256" t="s">
        <v>1714</v>
      </c>
      <c r="D1961" s="257">
        <v>52.249870000000001</v>
      </c>
      <c r="E1961" s="257">
        <v>-0.93398199999999998</v>
      </c>
      <c r="F1961" s="459">
        <v>1</v>
      </c>
      <c r="G1961" s="459">
        <v>1</v>
      </c>
      <c r="H1961" s="258">
        <v>71.400000000000006</v>
      </c>
      <c r="I1961" s="259">
        <f>SUM(H1961/'Search &amp; Variables'!$E$30)</f>
        <v>1.5866666666666669</v>
      </c>
      <c r="J1961" s="259">
        <f t="shared" si="499"/>
        <v>3.1733333333333338</v>
      </c>
      <c r="K1961" s="259">
        <f t="shared" si="500"/>
        <v>0.35259259259259262</v>
      </c>
      <c r="L1961" s="226">
        <f t="shared" si="501"/>
        <v>0</v>
      </c>
      <c r="M1961" s="257"/>
      <c r="N1961" s="226">
        <f>SUM(H1961*'Outside M25 '!$J$30+'Outside M25 '!$J$34+'Postcodes tariff'!L1961)</f>
        <v>141.54233857735042</v>
      </c>
      <c r="O1961" s="226">
        <f>SUM(H1961*'Outside M25 '!$K$30+'Outside M25 '!$K$34+'Postcodes tariff'!L1961)</f>
        <v>155.52658796809118</v>
      </c>
      <c r="P1961" s="226">
        <f>SUM(H1961*'Outside M25 '!$L$30+'Outside M25 '!$L$34+'Postcodes tariff'!L1961)</f>
        <v>171.40110451772082</v>
      </c>
      <c r="Q1961" s="261">
        <f>SUM(H1961*'Outside M25 '!$M$30+'Outside M25 '!$M$34+'Postcodes tariff'!L1961)</f>
        <v>185.34526452735048</v>
      </c>
      <c r="R1961" s="336"/>
      <c r="S1961" s="336"/>
    </row>
    <row r="1962" spans="1:19" s="263" customFormat="1" x14ac:dyDescent="0.25">
      <c r="A1962" s="254" t="s">
        <v>3075</v>
      </c>
      <c r="B1962" s="255"/>
      <c r="C1962" s="256" t="s">
        <v>1715</v>
      </c>
      <c r="D1962" s="257">
        <v>52.337401</v>
      </c>
      <c r="E1962" s="257">
        <v>-0.951797</v>
      </c>
      <c r="F1962" s="459">
        <v>1</v>
      </c>
      <c r="G1962" s="459">
        <v>1</v>
      </c>
      <c r="H1962" s="258">
        <v>77.8</v>
      </c>
      <c r="I1962" s="259">
        <f>SUM(H1962/'Search &amp; Variables'!$E$30)</f>
        <v>1.7288888888888889</v>
      </c>
      <c r="J1962" s="259">
        <f t="shared" si="499"/>
        <v>3.4577777777777778</v>
      </c>
      <c r="K1962" s="259">
        <f t="shared" si="500"/>
        <v>0.38419753086419756</v>
      </c>
      <c r="L1962" s="226">
        <f t="shared" si="501"/>
        <v>0</v>
      </c>
      <c r="M1962" s="257"/>
      <c r="N1962" s="226">
        <f>SUM(H1962*'Outside M25 '!$J$30+'Outside M25 '!$J$34+'Postcodes tariff'!L1962)</f>
        <v>151.59619764971509</v>
      </c>
      <c r="O1962" s="226">
        <f>SUM(H1962*'Outside M25 '!$K$30+'Outside M25 '!$K$34+'Postcodes tariff'!L1962)</f>
        <v>166.6691370947768</v>
      </c>
      <c r="P1962" s="226">
        <f>SUM(H1962*'Outside M25 '!$L$30+'Outside M25 '!$L$34+'Postcodes tariff'!L1962)</f>
        <v>183.73406840391266</v>
      </c>
      <c r="Q1962" s="261">
        <f>SUM(H1962*'Outside M25 '!$M$30+'Outside M25 '!$M$34+'Postcodes tariff'!L1962)</f>
        <v>198.79129746638176</v>
      </c>
      <c r="R1962" s="336"/>
      <c r="S1962" s="336"/>
    </row>
    <row r="1963" spans="1:19" s="263" customFormat="1" x14ac:dyDescent="0.25">
      <c r="A1963" s="254" t="s">
        <v>3075</v>
      </c>
      <c r="B1963" s="255"/>
      <c r="C1963" s="256" t="s">
        <v>1716</v>
      </c>
      <c r="D1963" s="257">
        <v>52.219248999999998</v>
      </c>
      <c r="E1963" s="257">
        <v>-0.89951000000000003</v>
      </c>
      <c r="F1963" s="459">
        <v>1</v>
      </c>
      <c r="G1963" s="459">
        <v>1</v>
      </c>
      <c r="H1963" s="258">
        <v>67.400000000000006</v>
      </c>
      <c r="I1963" s="259">
        <f>SUM(H1963/'Search &amp; Variables'!$E$30)</f>
        <v>1.4977777777777779</v>
      </c>
      <c r="J1963" s="259">
        <f t="shared" si="499"/>
        <v>2.9955555555555557</v>
      </c>
      <c r="K1963" s="259">
        <f t="shared" si="500"/>
        <v>0.33283950617283953</v>
      </c>
      <c r="L1963" s="226">
        <f t="shared" si="501"/>
        <v>0</v>
      </c>
      <c r="M1963" s="257"/>
      <c r="N1963" s="226">
        <f>SUM(H1963*'Outside M25 '!$J$30+'Outside M25 '!$J$34+'Postcodes tariff'!L1963)</f>
        <v>135.25867665712252</v>
      </c>
      <c r="O1963" s="226">
        <f>SUM(H1963*'Outside M25 '!$K$30+'Outside M25 '!$K$34+'Postcodes tariff'!L1963)</f>
        <v>148.56249476391264</v>
      </c>
      <c r="P1963" s="226">
        <f>SUM(H1963*'Outside M25 '!$L$30+'Outside M25 '!$L$34+'Postcodes tariff'!L1963)</f>
        <v>163.69300208885093</v>
      </c>
      <c r="Q1963" s="261">
        <f>SUM(H1963*'Outside M25 '!$M$30+'Outside M25 '!$M$34+'Postcodes tariff'!L1963)</f>
        <v>176.94149394045587</v>
      </c>
      <c r="R1963" s="336"/>
      <c r="S1963" s="336"/>
    </row>
    <row r="1964" spans="1:19" s="263" customFormat="1" x14ac:dyDescent="0.25">
      <c r="A1964" s="254" t="s">
        <v>3075</v>
      </c>
      <c r="B1964" s="255"/>
      <c r="C1964" s="256" t="s">
        <v>1717</v>
      </c>
      <c r="D1964" s="257">
        <v>52.300831000000002</v>
      </c>
      <c r="E1964" s="257">
        <v>-0.68593000000000004</v>
      </c>
      <c r="F1964" s="459">
        <v>1</v>
      </c>
      <c r="G1964" s="459">
        <v>1</v>
      </c>
      <c r="H1964" s="258">
        <v>70.8</v>
      </c>
      <c r="I1964" s="259">
        <f>SUM(H1964/'Search &amp; Variables'!$E$30)</f>
        <v>1.5733333333333333</v>
      </c>
      <c r="J1964" s="259">
        <f t="shared" si="499"/>
        <v>3.1466666666666665</v>
      </c>
      <c r="K1964" s="259">
        <f t="shared" si="500"/>
        <v>0.34962962962962962</v>
      </c>
      <c r="L1964" s="226">
        <f t="shared" si="501"/>
        <v>0</v>
      </c>
      <c r="M1964" s="257"/>
      <c r="N1964" s="226">
        <f>SUM(H1964*'Outside M25 '!$J$30+'Outside M25 '!$J$34+'Postcodes tariff'!L1964)</f>
        <v>140.59978928931622</v>
      </c>
      <c r="O1964" s="226">
        <f>SUM(H1964*'Outside M25 '!$K$30+'Outside M25 '!$K$34+'Postcodes tariff'!L1964)</f>
        <v>154.48197398746439</v>
      </c>
      <c r="P1964" s="226">
        <f>SUM(H1964*'Outside M25 '!$L$30+'Outside M25 '!$L$34+'Postcodes tariff'!L1964)</f>
        <v>170.24488915339035</v>
      </c>
      <c r="Q1964" s="261">
        <f>SUM(H1964*'Outside M25 '!$M$30+'Outside M25 '!$M$34+'Postcodes tariff'!L1964)</f>
        <v>184.08469893931624</v>
      </c>
      <c r="R1964" s="336"/>
      <c r="S1964" s="336"/>
    </row>
    <row r="1965" spans="1:19" s="263" customFormat="1" x14ac:dyDescent="0.25">
      <c r="A1965" s="254" t="s">
        <v>3075</v>
      </c>
      <c r="B1965" s="255"/>
      <c r="C1965" s="256" t="s">
        <v>1718</v>
      </c>
      <c r="D1965" s="256">
        <v>52.333261999999998</v>
      </c>
      <c r="E1965" s="256">
        <v>-0.61375000000000002</v>
      </c>
      <c r="F1965" s="460">
        <v>1</v>
      </c>
      <c r="G1965" s="460">
        <v>1</v>
      </c>
      <c r="H1965" s="264">
        <v>84.5</v>
      </c>
      <c r="I1965" s="265">
        <f>SUM(H1965/'Search &amp; Variables'!$E$30)</f>
        <v>1.8777777777777778</v>
      </c>
      <c r="J1965" s="265">
        <f t="shared" si="499"/>
        <v>3.7555555555555555</v>
      </c>
      <c r="K1965" s="265">
        <f t="shared" si="500"/>
        <v>0.41728395061728396</v>
      </c>
      <c r="L1965" s="266">
        <f t="shared" si="501"/>
        <v>0</v>
      </c>
      <c r="M1965" s="256"/>
      <c r="N1965" s="266">
        <f>SUM(H1965*'Outside M25 '!$J$30+'Outside M25 '!$J$34+'Postcodes tariff'!L1965)</f>
        <v>162.12133136609688</v>
      </c>
      <c r="O1965" s="266">
        <f>SUM(H1965*'Outside M25 '!$K$30+'Outside M25 '!$K$34+'Postcodes tariff'!L1965)</f>
        <v>178.33399321177586</v>
      </c>
      <c r="P1965" s="266">
        <f>SUM(H1965*'Outside M25 '!$L$30+'Outside M25 '!$L$34+'Postcodes tariff'!L1965)</f>
        <v>196.64513997226973</v>
      </c>
      <c r="Q1965" s="268">
        <f>SUM(H1965*'Outside M25 '!$M$30+'Outside M25 '!$M$34+'Postcodes tariff'!L1965)</f>
        <v>212.8676131994302</v>
      </c>
      <c r="R1965" s="336"/>
      <c r="S1965" s="336"/>
    </row>
    <row r="1966" spans="1:19" s="263" customFormat="1" x14ac:dyDescent="0.25">
      <c r="A1966" s="254"/>
      <c r="B1966" s="255"/>
      <c r="C1966" s="256"/>
      <c r="D1966" s="256"/>
      <c r="E1966" s="256"/>
      <c r="F1966" s="460"/>
      <c r="G1966" s="460"/>
      <c r="H1966" s="264"/>
      <c r="I1966" s="265"/>
      <c r="J1966" s="265"/>
      <c r="K1966" s="265"/>
      <c r="L1966" s="266"/>
      <c r="M1966" s="256"/>
      <c r="N1966" s="266"/>
      <c r="O1966" s="266"/>
      <c r="P1966" s="266"/>
      <c r="Q1966" s="268"/>
      <c r="R1966" s="336"/>
      <c r="S1966" s="336"/>
    </row>
    <row r="1967" spans="1:19" s="263" customFormat="1" ht="16.5" thickBot="1" x14ac:dyDescent="0.3">
      <c r="A1967" s="269" t="s">
        <v>3097</v>
      </c>
      <c r="B1967" s="270"/>
      <c r="C1967" s="270"/>
      <c r="D1967" s="270"/>
      <c r="E1967" s="270"/>
      <c r="F1967" s="461"/>
      <c r="G1967" s="461"/>
      <c r="H1967" s="271">
        <f>AVERAGE(H1947:H1966)</f>
        <v>76.594736842105263</v>
      </c>
      <c r="I1967" s="271">
        <f>AVERAGE(I1947:I1966)</f>
        <v>1.702105263157895</v>
      </c>
      <c r="J1967" s="271">
        <f>AVERAGE(J1947:J1966)</f>
        <v>3.40421052631579</v>
      </c>
      <c r="K1967" s="271">
        <f>AVERAGE(K1947:K1966)</f>
        <v>0.37824561403508766</v>
      </c>
      <c r="L1967" s="272"/>
      <c r="M1967" s="270"/>
      <c r="N1967" s="274">
        <f>AVERAGE(N1947:N1966)</f>
        <v>149.7028310974359</v>
      </c>
      <c r="O1967" s="274">
        <f>AVERAGE(O1947:O1966)</f>
        <v>164.57074585299145</v>
      </c>
      <c r="P1967" s="274">
        <f>AVERAGE(P1947:P1966)</f>
        <v>181.41149543521371</v>
      </c>
      <c r="Q1967" s="275">
        <f>AVERAGE(Q1947:Q1966)</f>
        <v>196.25910869743595</v>
      </c>
      <c r="R1967" s="336"/>
      <c r="S1967" s="336"/>
    </row>
    <row r="1968" spans="1:19" s="263" customFormat="1" ht="16.5" thickBot="1" x14ac:dyDescent="0.3">
      <c r="F1968" s="462"/>
      <c r="G1968" s="462"/>
      <c r="H1968" s="276"/>
      <c r="I1968" s="277"/>
      <c r="J1968" s="277"/>
      <c r="K1968" s="277"/>
      <c r="L1968" s="262"/>
      <c r="N1968" s="225"/>
      <c r="O1968" s="225"/>
      <c r="P1968" s="225"/>
      <c r="Q1968" s="225"/>
      <c r="R1968" s="336"/>
      <c r="S1968" s="336"/>
    </row>
    <row r="1969" spans="1:19" s="243" customFormat="1" x14ac:dyDescent="0.25">
      <c r="A1969" s="246" t="s">
        <v>3076</v>
      </c>
      <c r="B1969" s="247"/>
      <c r="C1969" s="247" t="s">
        <v>1719</v>
      </c>
      <c r="D1969" s="247">
        <v>51.569018999999997</v>
      </c>
      <c r="E1969" s="247">
        <v>-3.0651359999999999</v>
      </c>
      <c r="F1969" s="458">
        <v>1</v>
      </c>
      <c r="G1969" s="458">
        <v>1</v>
      </c>
      <c r="H1969" s="248">
        <v>128.9</v>
      </c>
      <c r="I1969" s="249">
        <f>SUM(H1969/'Search &amp; Variables'!$E$30)</f>
        <v>2.8644444444444446</v>
      </c>
      <c r="J1969" s="249">
        <f t="shared" ref="J1969:J1970" si="502">SUM(I1969*2)</f>
        <v>5.7288888888888891</v>
      </c>
      <c r="K1969" s="249">
        <f t="shared" ref="K1969:K1970" si="503">SUM(J1969/9)</f>
        <v>0.63654320987654323</v>
      </c>
      <c r="L1969" s="252">
        <f t="shared" ref="L1969:L1970" si="504">IF(J1969 &gt; 14,120,0)</f>
        <v>0</v>
      </c>
      <c r="M1969" s="247"/>
      <c r="N1969" s="252">
        <f>SUM(H1969*'Outside M25 '!$J$30+'Outside M25 '!$J$34+'Postcodes tariff'!L1969)</f>
        <v>231.86997868062679</v>
      </c>
      <c r="O1969" s="252">
        <f>SUM(H1969*'Outside M25 '!$K$30+'Outside M25 '!$K$34+'Postcodes tariff'!L1969)</f>
        <v>255.63542777815763</v>
      </c>
      <c r="P1969" s="252">
        <f>SUM(H1969*'Outside M25 '!$L$30+'Outside M25 '!$L$34+'Postcodes tariff'!L1969)</f>
        <v>282.2050769327256</v>
      </c>
      <c r="Q1969" s="253">
        <f>SUM(H1969*'Outside M25 '!$M$30+'Outside M25 '!$M$34+'Postcodes tariff'!L1969)</f>
        <v>306.14946671396012</v>
      </c>
      <c r="R1969" s="330"/>
      <c r="S1969" s="330"/>
    </row>
    <row r="1970" spans="1:19" s="263" customFormat="1" x14ac:dyDescent="0.25">
      <c r="A1970" s="254" t="s">
        <v>3076</v>
      </c>
      <c r="B1970" s="255"/>
      <c r="C1970" s="256" t="s">
        <v>1720</v>
      </c>
      <c r="D1970" s="257">
        <v>51.647722999999999</v>
      </c>
      <c r="E1970" s="257">
        <v>-3.1339800000000002</v>
      </c>
      <c r="F1970" s="459">
        <v>1</v>
      </c>
      <c r="G1970" s="459">
        <v>1</v>
      </c>
      <c r="H1970" s="258">
        <v>135</v>
      </c>
      <c r="I1970" s="259">
        <f>SUM(H1970/'Search &amp; Variables'!$E$30)</f>
        <v>3</v>
      </c>
      <c r="J1970" s="259">
        <f t="shared" si="502"/>
        <v>6</v>
      </c>
      <c r="K1970" s="259">
        <f t="shared" si="503"/>
        <v>0.66666666666666663</v>
      </c>
      <c r="L1970" s="226">
        <f t="shared" si="504"/>
        <v>0</v>
      </c>
      <c r="M1970" s="257"/>
      <c r="N1970" s="226">
        <f>SUM(H1970*'Outside M25 '!$J$30+'Outside M25 '!$J$34+'Postcodes tariff'!L1970)</f>
        <v>241.45256310897437</v>
      </c>
      <c r="O1970" s="226">
        <f>SUM(H1970*'Outside M25 '!$K$30+'Outside M25 '!$K$34+'Postcodes tariff'!L1970)</f>
        <v>266.2556699145299</v>
      </c>
      <c r="P1970" s="226">
        <f>SUM(H1970*'Outside M25 '!$L$30+'Outside M25 '!$L$34+'Postcodes tariff'!L1970)</f>
        <v>293.95993313675217</v>
      </c>
      <c r="Q1970" s="261">
        <f>SUM(H1970*'Outside M25 '!$M$30+'Outside M25 '!$M$34+'Postcodes tariff'!L1970)</f>
        <v>318.96521685897437</v>
      </c>
      <c r="R1970" s="336"/>
      <c r="S1970" s="336"/>
    </row>
    <row r="1971" spans="1:19" s="263" customFormat="1" x14ac:dyDescent="0.25">
      <c r="A1971" s="254" t="s">
        <v>3076</v>
      </c>
      <c r="B1971" s="255"/>
      <c r="C1971" s="256" t="s">
        <v>1721</v>
      </c>
      <c r="D1971" s="257">
        <v>51.683421000000003</v>
      </c>
      <c r="E1971" s="257">
        <v>-3.195716</v>
      </c>
      <c r="F1971" s="459">
        <v>1</v>
      </c>
      <c r="G1971" s="459">
        <v>1</v>
      </c>
      <c r="H1971" s="258">
        <v>139.80000000000001</v>
      </c>
      <c r="I1971" s="259">
        <f>SUM(H1971/'Search &amp; Variables'!$E$30)</f>
        <v>3.1066666666666669</v>
      </c>
      <c r="J1971" s="259">
        <f t="shared" ref="J1971:J1986" si="505">SUM(I1971*2)</f>
        <v>6.2133333333333338</v>
      </c>
      <c r="K1971" s="259">
        <f t="shared" ref="K1971:K1986" si="506">SUM(J1971/9)</f>
        <v>0.69037037037037041</v>
      </c>
      <c r="L1971" s="226">
        <f t="shared" ref="L1971:L1986" si="507">IF(J1971 &gt; 14,120,0)</f>
        <v>0</v>
      </c>
      <c r="M1971" s="257"/>
      <c r="N1971" s="226">
        <f>SUM(H1971*'Outside M25 '!$J$30+'Outside M25 '!$J$34+'Postcodes tariff'!L1971)</f>
        <v>248.99295741324789</v>
      </c>
      <c r="O1971" s="226">
        <f>SUM(H1971*'Outside M25 '!$K$30+'Outside M25 '!$K$34+'Postcodes tariff'!L1971)</f>
        <v>274.61258175954418</v>
      </c>
      <c r="P1971" s="226">
        <f>SUM(H1971*'Outside M25 '!$L$30+'Outside M25 '!$L$34+'Postcodes tariff'!L1971)</f>
        <v>303.20965605139605</v>
      </c>
      <c r="Q1971" s="261">
        <f>SUM(H1971*'Outside M25 '!$M$30+'Outside M25 '!$M$34+'Postcodes tariff'!L1971)</f>
        <v>329.04974156324789</v>
      </c>
      <c r="R1971" s="336"/>
      <c r="S1971" s="336"/>
    </row>
    <row r="1972" spans="1:19" s="263" customFormat="1" x14ac:dyDescent="0.25">
      <c r="A1972" s="254" t="s">
        <v>3076</v>
      </c>
      <c r="B1972" s="255"/>
      <c r="C1972" s="256" t="s">
        <v>1722</v>
      </c>
      <c r="D1972" s="257">
        <v>51.737530999999997</v>
      </c>
      <c r="E1972" s="257">
        <v>-3.1812689999999999</v>
      </c>
      <c r="F1972" s="459">
        <v>1</v>
      </c>
      <c r="G1972" s="459">
        <v>1</v>
      </c>
      <c r="H1972" s="258">
        <v>140.69999999999999</v>
      </c>
      <c r="I1972" s="259">
        <f>SUM(H1972/'Search &amp; Variables'!$E$30)</f>
        <v>3.1266666666666665</v>
      </c>
      <c r="J1972" s="259">
        <f t="shared" si="505"/>
        <v>6.253333333333333</v>
      </c>
      <c r="K1972" s="259">
        <f t="shared" si="506"/>
        <v>0.69481481481481477</v>
      </c>
      <c r="L1972" s="226">
        <f t="shared" si="507"/>
        <v>0</v>
      </c>
      <c r="M1972" s="257"/>
      <c r="N1972" s="226">
        <f>SUM(H1972*'Outside M25 '!$J$30+'Outside M25 '!$J$34+'Postcodes tariff'!L1972)</f>
        <v>250.40678134529912</v>
      </c>
      <c r="O1972" s="226">
        <f>SUM(H1972*'Outside M25 '!$K$30+'Outside M25 '!$K$34+'Postcodes tariff'!L1972)</f>
        <v>276.17950273048433</v>
      </c>
      <c r="P1972" s="226">
        <f>SUM(H1972*'Outside M25 '!$L$30+'Outside M25 '!$L$34+'Postcodes tariff'!L1972)</f>
        <v>304.94397909789171</v>
      </c>
      <c r="Q1972" s="261">
        <f>SUM(H1972*'Outside M25 '!$M$30+'Outside M25 '!$M$34+'Postcodes tariff'!L1972)</f>
        <v>330.94058994529917</v>
      </c>
      <c r="R1972" s="336"/>
      <c r="S1972" s="336"/>
    </row>
    <row r="1973" spans="1:19" s="263" customFormat="1" x14ac:dyDescent="0.25">
      <c r="A1973" s="254" t="s">
        <v>3076</v>
      </c>
      <c r="B1973" s="255"/>
      <c r="C1973" s="256" t="s">
        <v>1723</v>
      </c>
      <c r="D1973" s="257">
        <v>51.732534999999999</v>
      </c>
      <c r="E1973" s="257">
        <v>-2.873659</v>
      </c>
      <c r="F1973" s="459">
        <v>1</v>
      </c>
      <c r="G1973" s="459">
        <v>1</v>
      </c>
      <c r="H1973" s="258">
        <v>125.3</v>
      </c>
      <c r="I1973" s="259">
        <f>SUM(H1973/'Search &amp; Variables'!$E$30)</f>
        <v>2.7844444444444445</v>
      </c>
      <c r="J1973" s="259">
        <f t="shared" si="505"/>
        <v>5.568888888888889</v>
      </c>
      <c r="K1973" s="259">
        <f t="shared" si="506"/>
        <v>0.61876543209876544</v>
      </c>
      <c r="L1973" s="226">
        <f t="shared" si="507"/>
        <v>0</v>
      </c>
      <c r="M1973" s="257"/>
      <c r="N1973" s="226">
        <f>SUM(H1973*'Outside M25 '!$J$30+'Outside M25 '!$J$34+'Postcodes tariff'!L1973)</f>
        <v>226.21468295242164</v>
      </c>
      <c r="O1973" s="226">
        <f>SUM(H1973*'Outside M25 '!$K$30+'Outside M25 '!$K$34+'Postcodes tariff'!L1973)</f>
        <v>249.36774389439694</v>
      </c>
      <c r="P1973" s="226">
        <f>SUM(H1973*'Outside M25 '!$L$30+'Outside M25 '!$L$34+'Postcodes tariff'!L1973)</f>
        <v>275.26778474674268</v>
      </c>
      <c r="Q1973" s="261">
        <f>SUM(H1973*'Outside M25 '!$M$30+'Outside M25 '!$M$34+'Postcodes tariff'!L1973)</f>
        <v>298.58607318575497</v>
      </c>
      <c r="R1973" s="336"/>
      <c r="S1973" s="336"/>
    </row>
    <row r="1974" spans="1:19" s="263" customFormat="1" x14ac:dyDescent="0.25">
      <c r="A1974" s="254" t="s">
        <v>3076</v>
      </c>
      <c r="B1974" s="255"/>
      <c r="C1974" s="256" t="s">
        <v>1724</v>
      </c>
      <c r="D1974" s="257">
        <v>51.682299999999998</v>
      </c>
      <c r="E1974" s="257">
        <v>-2.7158519999999999</v>
      </c>
      <c r="F1974" s="459">
        <v>1</v>
      </c>
      <c r="G1974" s="459">
        <v>1</v>
      </c>
      <c r="H1974" s="258">
        <v>141.30000000000001</v>
      </c>
      <c r="I1974" s="259">
        <f>SUM(H1974/'Search &amp; Variables'!$E$30)</f>
        <v>3.14</v>
      </c>
      <c r="J1974" s="259">
        <f t="shared" si="505"/>
        <v>6.28</v>
      </c>
      <c r="K1974" s="259">
        <f t="shared" si="506"/>
        <v>0.69777777777777783</v>
      </c>
      <c r="L1974" s="226">
        <f t="shared" si="507"/>
        <v>0</v>
      </c>
      <c r="M1974" s="257"/>
      <c r="N1974" s="226">
        <f>SUM(H1974*'Outside M25 '!$J$30+'Outside M25 '!$J$34+'Postcodes tariff'!L1974)</f>
        <v>251.34933063333335</v>
      </c>
      <c r="O1974" s="226">
        <f>SUM(H1974*'Outside M25 '!$K$30+'Outside M25 '!$K$34+'Postcodes tariff'!L1974)</f>
        <v>277.22411671111115</v>
      </c>
      <c r="P1974" s="226">
        <f>SUM(H1974*'Outside M25 '!$L$30+'Outside M25 '!$L$34+'Postcodes tariff'!L1974)</f>
        <v>306.10019446222225</v>
      </c>
      <c r="Q1974" s="261">
        <f>SUM(H1974*'Outside M25 '!$M$30+'Outside M25 '!$M$34+'Postcodes tariff'!L1974)</f>
        <v>332.20115553333335</v>
      </c>
      <c r="R1974" s="336"/>
      <c r="S1974" s="336"/>
    </row>
    <row r="1975" spans="1:19" s="263" customFormat="1" x14ac:dyDescent="0.25">
      <c r="A1975" s="254" t="s">
        <v>3076</v>
      </c>
      <c r="B1975" s="255"/>
      <c r="C1975" s="256" t="s">
        <v>1725</v>
      </c>
      <c r="D1975" s="257">
        <v>51.598334999999999</v>
      </c>
      <c r="E1975" s="257">
        <v>-2.924417</v>
      </c>
      <c r="F1975" s="459">
        <v>1</v>
      </c>
      <c r="G1975" s="459">
        <v>1</v>
      </c>
      <c r="H1975" s="258">
        <v>120.2</v>
      </c>
      <c r="I1975" s="259">
        <f>SUM(H1975/'Search &amp; Variables'!$E$30)</f>
        <v>2.6711111111111112</v>
      </c>
      <c r="J1975" s="259">
        <f t="shared" si="505"/>
        <v>5.3422222222222224</v>
      </c>
      <c r="K1975" s="259">
        <f t="shared" si="506"/>
        <v>0.59358024691358025</v>
      </c>
      <c r="L1975" s="226">
        <f t="shared" si="507"/>
        <v>0</v>
      </c>
      <c r="M1975" s="257"/>
      <c r="N1975" s="226">
        <f>SUM(H1975*'Outside M25 '!$J$30+'Outside M25 '!$J$34+'Postcodes tariff'!L1975)</f>
        <v>218.20301400413106</v>
      </c>
      <c r="O1975" s="226">
        <f>SUM(H1975*'Outside M25 '!$K$30+'Outside M25 '!$K$34+'Postcodes tariff'!L1975)</f>
        <v>240.4885250590693</v>
      </c>
      <c r="P1975" s="226">
        <f>SUM(H1975*'Outside M25 '!$L$30+'Outside M25 '!$L$34+'Postcodes tariff'!L1975)</f>
        <v>265.43995414993356</v>
      </c>
      <c r="Q1975" s="261">
        <f>SUM(H1975*'Outside M25 '!$M$30+'Outside M25 '!$M$34+'Postcodes tariff'!L1975)</f>
        <v>287.87126568746442</v>
      </c>
      <c r="R1975" s="336"/>
      <c r="S1975" s="336"/>
    </row>
    <row r="1976" spans="1:19" s="263" customFormat="1" x14ac:dyDescent="0.25">
      <c r="A1976" s="254" t="s">
        <v>3076</v>
      </c>
      <c r="B1976" s="255"/>
      <c r="C1976" s="256" t="s">
        <v>1726</v>
      </c>
      <c r="D1976" s="257">
        <v>51.584767999999997</v>
      </c>
      <c r="E1976" s="257">
        <v>-2.9444029999999999</v>
      </c>
      <c r="F1976" s="459">
        <v>1</v>
      </c>
      <c r="G1976" s="459">
        <v>1</v>
      </c>
      <c r="H1976" s="258">
        <v>122.9</v>
      </c>
      <c r="I1976" s="259">
        <f>SUM(H1976/'Search &amp; Variables'!$E$30)</f>
        <v>2.7311111111111113</v>
      </c>
      <c r="J1976" s="259">
        <f t="shared" si="505"/>
        <v>5.4622222222222225</v>
      </c>
      <c r="K1976" s="259">
        <f t="shared" si="506"/>
        <v>0.60691358024691366</v>
      </c>
      <c r="L1976" s="226">
        <f t="shared" si="507"/>
        <v>0</v>
      </c>
      <c r="M1976" s="257"/>
      <c r="N1976" s="226">
        <f>SUM(H1976*'Outside M25 '!$J$30+'Outside M25 '!$J$34+'Postcodes tariff'!L1976)</f>
        <v>222.44448580028492</v>
      </c>
      <c r="O1976" s="226">
        <f>SUM(H1976*'Outside M25 '!$K$30+'Outside M25 '!$K$34+'Postcodes tariff'!L1976)</f>
        <v>245.18928797188983</v>
      </c>
      <c r="P1976" s="226">
        <f>SUM(H1976*'Outside M25 '!$L$30+'Outside M25 '!$L$34+'Postcodes tariff'!L1976)</f>
        <v>270.64292328942076</v>
      </c>
      <c r="Q1976" s="261">
        <f>SUM(H1976*'Outside M25 '!$M$30+'Outside M25 '!$M$34+'Postcodes tariff'!L1976)</f>
        <v>293.54381083361824</v>
      </c>
      <c r="R1976" s="336"/>
      <c r="S1976" s="336"/>
    </row>
    <row r="1977" spans="1:19" s="263" customFormat="1" x14ac:dyDescent="0.25">
      <c r="A1977" s="254" t="s">
        <v>3076</v>
      </c>
      <c r="B1977" s="255"/>
      <c r="C1977" s="256" t="s">
        <v>1727</v>
      </c>
      <c r="D1977" s="257">
        <v>51.587404999999997</v>
      </c>
      <c r="E1977" s="257">
        <v>-3.0086840000000001</v>
      </c>
      <c r="F1977" s="459">
        <v>1</v>
      </c>
      <c r="G1977" s="459">
        <v>1</v>
      </c>
      <c r="H1977" s="258">
        <v>124.7</v>
      </c>
      <c r="I1977" s="259">
        <f>SUM(H1977/'Search &amp; Variables'!$E$30)</f>
        <v>2.7711111111111113</v>
      </c>
      <c r="J1977" s="259">
        <f t="shared" si="505"/>
        <v>5.5422222222222226</v>
      </c>
      <c r="K1977" s="259">
        <f t="shared" si="506"/>
        <v>0.6158024691358025</v>
      </c>
      <c r="L1977" s="226">
        <f t="shared" si="507"/>
        <v>0</v>
      </c>
      <c r="M1977" s="257"/>
      <c r="N1977" s="226">
        <f>SUM(H1977*'Outside M25 '!$J$30+'Outside M25 '!$J$34+'Postcodes tariff'!L1977)</f>
        <v>225.27213366438747</v>
      </c>
      <c r="O1977" s="226">
        <f>SUM(H1977*'Outside M25 '!$K$30+'Outside M25 '!$K$34+'Postcodes tariff'!L1977)</f>
        <v>248.32312991377017</v>
      </c>
      <c r="P1977" s="226">
        <f>SUM(H1977*'Outside M25 '!$L$30+'Outside M25 '!$L$34+'Postcodes tariff'!L1977)</f>
        <v>274.1115693824122</v>
      </c>
      <c r="Q1977" s="261">
        <f>SUM(H1977*'Outside M25 '!$M$30+'Outside M25 '!$M$34+'Postcodes tariff'!L1977)</f>
        <v>297.32550759772084</v>
      </c>
      <c r="R1977" s="336"/>
      <c r="S1977" s="336"/>
    </row>
    <row r="1978" spans="1:19" s="263" customFormat="1" x14ac:dyDescent="0.25">
      <c r="A1978" s="254" t="s">
        <v>3076</v>
      </c>
      <c r="B1978" s="255"/>
      <c r="C1978" s="256" t="s">
        <v>1728</v>
      </c>
      <c r="D1978" s="257">
        <v>51.770654</v>
      </c>
      <c r="E1978" s="257">
        <v>-3.258019</v>
      </c>
      <c r="F1978" s="459">
        <v>1</v>
      </c>
      <c r="G1978" s="459">
        <v>1</v>
      </c>
      <c r="H1978" s="258">
        <v>152.30000000000001</v>
      </c>
      <c r="I1978" s="259">
        <f>SUM(H1978/'Search &amp; Variables'!$E$30)</f>
        <v>3.3844444444444446</v>
      </c>
      <c r="J1978" s="259">
        <f t="shared" si="505"/>
        <v>6.7688888888888892</v>
      </c>
      <c r="K1978" s="259">
        <f t="shared" si="506"/>
        <v>0.75209876543209875</v>
      </c>
      <c r="L1978" s="226">
        <f t="shared" si="507"/>
        <v>0</v>
      </c>
      <c r="M1978" s="257"/>
      <c r="N1978" s="226">
        <f>SUM(H1978*'Outside M25 '!$J$30+'Outside M25 '!$J$34+'Postcodes tariff'!L1978)</f>
        <v>268.62940091396013</v>
      </c>
      <c r="O1978" s="226">
        <f>SUM(H1978*'Outside M25 '!$K$30+'Outside M25 '!$K$34+'Postcodes tariff'!L1978)</f>
        <v>296.3753730226021</v>
      </c>
      <c r="P1978" s="226">
        <f>SUM(H1978*'Outside M25 '!$L$30+'Outside M25 '!$L$34+'Postcodes tariff'!L1978)</f>
        <v>327.29747614161448</v>
      </c>
      <c r="Q1978" s="261">
        <f>SUM(H1978*'Outside M25 '!$M$30+'Outside M25 '!$M$34+'Postcodes tariff'!L1978)</f>
        <v>355.31152464729348</v>
      </c>
      <c r="R1978" s="336"/>
      <c r="S1978" s="336"/>
    </row>
    <row r="1979" spans="1:19" s="263" customFormat="1" x14ac:dyDescent="0.25">
      <c r="A1979" s="254" t="s">
        <v>3076</v>
      </c>
      <c r="B1979" s="255"/>
      <c r="C1979" s="256" t="s">
        <v>1729</v>
      </c>
      <c r="D1979" s="257">
        <v>51.767803000000001</v>
      </c>
      <c r="E1979" s="257">
        <v>-3.1975380000000002</v>
      </c>
      <c r="F1979" s="459">
        <v>1</v>
      </c>
      <c r="G1979" s="459">
        <v>1</v>
      </c>
      <c r="H1979" s="258">
        <v>145</v>
      </c>
      <c r="I1979" s="259">
        <f>SUM(H1979/'Search &amp; Variables'!$E$30)</f>
        <v>3.2222222222222223</v>
      </c>
      <c r="J1979" s="259">
        <f t="shared" si="505"/>
        <v>6.4444444444444446</v>
      </c>
      <c r="K1979" s="259">
        <f t="shared" si="506"/>
        <v>0.71604938271604945</v>
      </c>
      <c r="L1979" s="226">
        <f t="shared" si="507"/>
        <v>0</v>
      </c>
      <c r="M1979" s="257"/>
      <c r="N1979" s="226">
        <f>SUM(H1979*'Outside M25 '!$J$30+'Outside M25 '!$J$34+'Postcodes tariff'!L1979)</f>
        <v>257.16171790954417</v>
      </c>
      <c r="O1979" s="226">
        <f>SUM(H1979*'Outside M25 '!$K$30+'Outside M25 '!$K$34+'Postcodes tariff'!L1979)</f>
        <v>283.66590292497625</v>
      </c>
      <c r="P1979" s="226">
        <f>SUM(H1979*'Outside M25 '!$L$30+'Outside M25 '!$L$34+'Postcodes tariff'!L1979)</f>
        <v>313.2301892089269</v>
      </c>
      <c r="Q1979" s="261">
        <f>SUM(H1979*'Outside M25 '!$M$30+'Outside M25 '!$M$34+'Postcodes tariff'!L1979)</f>
        <v>339.97464332621087</v>
      </c>
      <c r="R1979" s="336"/>
      <c r="S1979" s="336"/>
    </row>
    <row r="1980" spans="1:19" s="263" customFormat="1" x14ac:dyDescent="0.25">
      <c r="A1980" s="254" t="s">
        <v>3076</v>
      </c>
      <c r="B1980" s="255"/>
      <c r="C1980" s="256" t="s">
        <v>1730</v>
      </c>
      <c r="D1980" s="257">
        <v>51.716498000000001</v>
      </c>
      <c r="E1980" s="257">
        <v>-3.2437010000000002</v>
      </c>
      <c r="F1980" s="459">
        <v>1</v>
      </c>
      <c r="G1980" s="459">
        <v>1</v>
      </c>
      <c r="H1980" s="258">
        <v>144</v>
      </c>
      <c r="I1980" s="259">
        <f>SUM(H1980/'Search &amp; Variables'!$E$30)</f>
        <v>3.2</v>
      </c>
      <c r="J1980" s="259">
        <f t="shared" si="505"/>
        <v>6.4</v>
      </c>
      <c r="K1980" s="259">
        <f t="shared" si="506"/>
        <v>0.71111111111111114</v>
      </c>
      <c r="L1980" s="226">
        <f t="shared" si="507"/>
        <v>0</v>
      </c>
      <c r="M1980" s="257"/>
      <c r="N1980" s="226">
        <f>SUM(H1980*'Outside M25 '!$J$30+'Outside M25 '!$J$34+'Postcodes tariff'!L1980)</f>
        <v>255.59080242948718</v>
      </c>
      <c r="O1980" s="226">
        <f>SUM(H1980*'Outside M25 '!$K$30+'Outside M25 '!$K$34+'Postcodes tariff'!L1980)</f>
        <v>281.92487962393164</v>
      </c>
      <c r="P1980" s="226">
        <f>SUM(H1980*'Outside M25 '!$L$30+'Outside M25 '!$L$34+'Postcodes tariff'!L1980)</f>
        <v>311.3031636017094</v>
      </c>
      <c r="Q1980" s="261">
        <f>SUM(H1980*'Outside M25 '!$M$30+'Outside M25 '!$M$34+'Postcodes tariff'!L1980)</f>
        <v>337.87370067948717</v>
      </c>
      <c r="R1980" s="336"/>
      <c r="S1980" s="336"/>
    </row>
    <row r="1981" spans="1:19" s="263" customFormat="1" x14ac:dyDescent="0.25">
      <c r="A1981" s="254" t="s">
        <v>3076</v>
      </c>
      <c r="B1981" s="255"/>
      <c r="C1981" s="256" t="s">
        <v>1731</v>
      </c>
      <c r="D1981" s="257">
        <v>51.794131999999998</v>
      </c>
      <c r="E1981" s="257">
        <v>-2.754321</v>
      </c>
      <c r="F1981" s="459">
        <v>1</v>
      </c>
      <c r="G1981" s="459">
        <v>1</v>
      </c>
      <c r="H1981" s="258">
        <v>126.9</v>
      </c>
      <c r="I1981" s="259">
        <f>SUM(H1981/'Search &amp; Variables'!$E$30)</f>
        <v>2.8200000000000003</v>
      </c>
      <c r="J1981" s="259">
        <f t="shared" si="505"/>
        <v>5.6400000000000006</v>
      </c>
      <c r="K1981" s="259">
        <f t="shared" si="506"/>
        <v>0.62666666666666671</v>
      </c>
      <c r="L1981" s="226">
        <f t="shared" si="507"/>
        <v>0</v>
      </c>
      <c r="M1981" s="257"/>
      <c r="N1981" s="226">
        <f>SUM(H1981*'Outside M25 '!$J$30+'Outside M25 '!$J$34+'Postcodes tariff'!L1981)</f>
        <v>228.72814772051282</v>
      </c>
      <c r="O1981" s="226">
        <f>SUM(H1981*'Outside M25 '!$K$30+'Outside M25 '!$K$34+'Postcodes tariff'!L1981)</f>
        <v>252.15338117606836</v>
      </c>
      <c r="P1981" s="226">
        <f>SUM(H1981*'Outside M25 '!$L$30+'Outside M25 '!$L$34+'Postcodes tariff'!L1981)</f>
        <v>278.35102571829066</v>
      </c>
      <c r="Q1981" s="261">
        <f>SUM(H1981*'Outside M25 '!$M$30+'Outside M25 '!$M$34+'Postcodes tariff'!L1981)</f>
        <v>301.94758142051285</v>
      </c>
      <c r="R1981" s="336"/>
      <c r="S1981" s="336"/>
    </row>
    <row r="1982" spans="1:19" s="263" customFormat="1" x14ac:dyDescent="0.25">
      <c r="A1982" s="254" t="s">
        <v>3076</v>
      </c>
      <c r="B1982" s="255" t="s">
        <v>3620</v>
      </c>
      <c r="C1982" s="256" t="s">
        <v>1732</v>
      </c>
      <c r="D1982" s="257">
        <v>51.587324000000002</v>
      </c>
      <c r="E1982" s="257">
        <v>-2.7931370000000002</v>
      </c>
      <c r="F1982" s="459">
        <v>1</v>
      </c>
      <c r="G1982" s="459">
        <v>1</v>
      </c>
      <c r="H1982" s="258">
        <v>119.2</v>
      </c>
      <c r="I1982" s="259">
        <f>SUM(H1982/'Search &amp; Variables'!$E$30)</f>
        <v>2.6488888888888891</v>
      </c>
      <c r="J1982" s="259">
        <f t="shared" si="505"/>
        <v>5.2977777777777781</v>
      </c>
      <c r="K1982" s="259">
        <f t="shared" si="506"/>
        <v>0.58864197530864204</v>
      </c>
      <c r="L1982" s="226">
        <f t="shared" si="507"/>
        <v>0</v>
      </c>
      <c r="M1982" s="257"/>
      <c r="N1982" s="226">
        <f>SUM(H1982*'Outside M25 '!$J$30+'Outside M25 '!$J$34+'Postcodes tariff'!L1982)</f>
        <v>216.63209852407408</v>
      </c>
      <c r="O1982" s="226">
        <f>SUM(H1982*'Outside M25 '!$K$30+'Outside M25 '!$K$34+'Postcodes tariff'!L1982)</f>
        <v>238.7475017580247</v>
      </c>
      <c r="P1982" s="226">
        <f>SUM(H1982*'Outside M25 '!$L$30+'Outside M25 '!$L$34+'Postcodes tariff'!L1982)</f>
        <v>263.51292854271605</v>
      </c>
      <c r="Q1982" s="261">
        <f>SUM(H1982*'Outside M25 '!$M$30+'Outside M25 '!$M$34+'Postcodes tariff'!L1982)</f>
        <v>285.77032304074078</v>
      </c>
      <c r="R1982" s="336"/>
      <c r="S1982" s="336"/>
    </row>
    <row r="1983" spans="1:19" s="263" customFormat="1" x14ac:dyDescent="0.25">
      <c r="A1983" s="254" t="s">
        <v>3076</v>
      </c>
      <c r="B1983" s="255" t="s">
        <v>3517</v>
      </c>
      <c r="C1983" s="256" t="s">
        <v>1733</v>
      </c>
      <c r="D1983" s="257">
        <v>51.731864999999999</v>
      </c>
      <c r="E1983" s="257">
        <v>-3.0357409999999998</v>
      </c>
      <c r="F1983" s="459">
        <v>1</v>
      </c>
      <c r="G1983" s="459">
        <v>1</v>
      </c>
      <c r="H1983" s="258">
        <v>133.69999999999999</v>
      </c>
      <c r="I1983" s="259">
        <f>SUM(H1983/'Search &amp; Variables'!$E$30)</f>
        <v>2.971111111111111</v>
      </c>
      <c r="J1983" s="259">
        <f t="shared" si="505"/>
        <v>5.9422222222222221</v>
      </c>
      <c r="K1983" s="259">
        <f t="shared" si="506"/>
        <v>0.6602469135802469</v>
      </c>
      <c r="L1983" s="226">
        <f t="shared" si="507"/>
        <v>0</v>
      </c>
      <c r="M1983" s="257"/>
      <c r="N1983" s="226">
        <f>SUM(H1983*'Outside M25 '!$J$30+'Outside M25 '!$J$34+'Postcodes tariff'!L1983)</f>
        <v>239.41037298490028</v>
      </c>
      <c r="O1983" s="226">
        <f>SUM(H1983*'Outside M25 '!$K$30+'Outside M25 '!$K$34+'Postcodes tariff'!L1983)</f>
        <v>263.99233962317186</v>
      </c>
      <c r="P1983" s="226">
        <f>SUM(H1983*'Outside M25 '!$L$30+'Outside M25 '!$L$34+'Postcodes tariff'!L1983)</f>
        <v>291.45479984736943</v>
      </c>
      <c r="Q1983" s="261">
        <f>SUM(H1983*'Outside M25 '!$M$30+'Outside M25 '!$M$34+'Postcodes tariff'!L1983)</f>
        <v>316.23399141823359</v>
      </c>
      <c r="R1983" s="336"/>
      <c r="S1983" s="336"/>
    </row>
    <row r="1984" spans="1:19" s="263" customFormat="1" x14ac:dyDescent="0.25">
      <c r="A1984" s="254" t="s">
        <v>3076</v>
      </c>
      <c r="B1984" s="255"/>
      <c r="C1984" s="256" t="s">
        <v>1734</v>
      </c>
      <c r="D1984" s="257">
        <v>51.646988</v>
      </c>
      <c r="E1984" s="257">
        <v>-3.0257679999999998</v>
      </c>
      <c r="F1984" s="459">
        <v>1</v>
      </c>
      <c r="G1984" s="459">
        <v>1</v>
      </c>
      <c r="H1984" s="258">
        <v>127.2</v>
      </c>
      <c r="I1984" s="259">
        <f>SUM(H1984/'Search &amp; Variables'!$E$30)</f>
        <v>2.8266666666666667</v>
      </c>
      <c r="J1984" s="259">
        <f t="shared" si="505"/>
        <v>5.6533333333333333</v>
      </c>
      <c r="K1984" s="259">
        <f t="shared" si="506"/>
        <v>0.62814814814814812</v>
      </c>
      <c r="L1984" s="226">
        <f t="shared" si="507"/>
        <v>0</v>
      </c>
      <c r="M1984" s="257"/>
      <c r="N1984" s="226">
        <f>SUM(H1984*'Outside M25 '!$J$30+'Outside M25 '!$J$34+'Postcodes tariff'!L1984)</f>
        <v>229.19942236452991</v>
      </c>
      <c r="O1984" s="226">
        <f>SUM(H1984*'Outside M25 '!$K$30+'Outside M25 '!$K$34+'Postcodes tariff'!L1984)</f>
        <v>252.67568816638175</v>
      </c>
      <c r="P1984" s="226">
        <f>SUM(H1984*'Outside M25 '!$L$30+'Outside M25 '!$L$34+'Postcodes tariff'!L1984)</f>
        <v>278.9291334004559</v>
      </c>
      <c r="Q1984" s="261">
        <f>SUM(H1984*'Outside M25 '!$M$30+'Outside M25 '!$M$34+'Postcodes tariff'!L1984)</f>
        <v>302.57786421452994</v>
      </c>
      <c r="R1984" s="336"/>
      <c r="S1984" s="336"/>
    </row>
    <row r="1985" spans="1:19" s="263" customFormat="1" x14ac:dyDescent="0.25">
      <c r="A1985" s="254" t="s">
        <v>3076</v>
      </c>
      <c r="B1985" s="255"/>
      <c r="C1985" s="256" t="s">
        <v>1735</v>
      </c>
      <c r="D1985" s="257">
        <v>51.856386999999998</v>
      </c>
      <c r="E1985" s="257">
        <v>-2.967892</v>
      </c>
      <c r="F1985" s="459">
        <v>1</v>
      </c>
      <c r="G1985" s="459">
        <v>1</v>
      </c>
      <c r="H1985" s="258">
        <v>143.80000000000001</v>
      </c>
      <c r="I1985" s="259">
        <f>SUM(H1985/'Search &amp; Variables'!$E$30)</f>
        <v>3.1955555555555559</v>
      </c>
      <c r="J1985" s="259">
        <f t="shared" si="505"/>
        <v>6.3911111111111119</v>
      </c>
      <c r="K1985" s="259">
        <f t="shared" si="506"/>
        <v>0.71012345679012356</v>
      </c>
      <c r="L1985" s="226">
        <f t="shared" si="507"/>
        <v>0</v>
      </c>
      <c r="M1985" s="257"/>
      <c r="N1985" s="226">
        <f>SUM(H1985*'Outside M25 '!$J$30+'Outside M25 '!$J$34+'Postcodes tariff'!L1985)</f>
        <v>255.27661933347579</v>
      </c>
      <c r="O1985" s="226">
        <f>SUM(H1985*'Outside M25 '!$K$30+'Outside M25 '!$K$34+'Postcodes tariff'!L1985)</f>
        <v>281.57667496372272</v>
      </c>
      <c r="P1985" s="226">
        <f>SUM(H1985*'Outside M25 '!$L$30+'Outside M25 '!$L$34+'Postcodes tariff'!L1985)</f>
        <v>310.91775848026595</v>
      </c>
      <c r="Q1985" s="261">
        <f>SUM(H1985*'Outside M25 '!$M$30+'Outside M25 '!$M$34+'Postcodes tariff'!L1985)</f>
        <v>337.4535121501425</v>
      </c>
      <c r="R1985" s="336"/>
      <c r="S1985" s="336"/>
    </row>
    <row r="1986" spans="1:19" s="263" customFormat="1" x14ac:dyDescent="0.25">
      <c r="A1986" s="254" t="s">
        <v>3076</v>
      </c>
      <c r="B1986" s="255"/>
      <c r="C1986" s="256" t="s">
        <v>1736</v>
      </c>
      <c r="D1986" s="256">
        <v>51.872163999999998</v>
      </c>
      <c r="E1986" s="256">
        <v>-3.1488170000000002</v>
      </c>
      <c r="F1986" s="460">
        <v>1</v>
      </c>
      <c r="G1986" s="460">
        <v>1</v>
      </c>
      <c r="H1986" s="264">
        <v>148.4</v>
      </c>
      <c r="I1986" s="265">
        <f>SUM(H1986/'Search &amp; Variables'!$E$30)</f>
        <v>3.2977777777777777</v>
      </c>
      <c r="J1986" s="265">
        <f t="shared" si="505"/>
        <v>6.5955555555555554</v>
      </c>
      <c r="K1986" s="265">
        <f t="shared" si="506"/>
        <v>0.73283950617283944</v>
      </c>
      <c r="L1986" s="266">
        <f t="shared" si="507"/>
        <v>0</v>
      </c>
      <c r="M1986" s="256"/>
      <c r="N1986" s="266">
        <f>SUM(H1986*'Outside M25 '!$J$30+'Outside M25 '!$J$34+'Postcodes tariff'!L1986)</f>
        <v>262.50283054173786</v>
      </c>
      <c r="O1986" s="266">
        <f>SUM(H1986*'Outside M25 '!$K$30+'Outside M25 '!$K$34+'Postcodes tariff'!L1986)</f>
        <v>289.58538214852803</v>
      </c>
      <c r="P1986" s="266">
        <f>SUM(H1986*'Outside M25 '!$L$30+'Outside M25 '!$L$34+'Postcodes tariff'!L1986)</f>
        <v>319.78207627346632</v>
      </c>
      <c r="Q1986" s="268">
        <f>SUM(H1986*'Outside M25 '!$M$30+'Outside M25 '!$M$34+'Postcodes tariff'!L1986)</f>
        <v>347.11784832507124</v>
      </c>
      <c r="R1986" s="336"/>
      <c r="S1986" s="336"/>
    </row>
    <row r="1987" spans="1:19" s="263" customFormat="1" x14ac:dyDescent="0.25">
      <c r="A1987" s="254"/>
      <c r="B1987" s="255"/>
      <c r="C1987" s="256"/>
      <c r="D1987" s="256"/>
      <c r="E1987" s="256"/>
      <c r="F1987" s="460"/>
      <c r="G1987" s="460"/>
      <c r="H1987" s="264"/>
      <c r="I1987" s="265"/>
      <c r="J1987" s="265"/>
      <c r="K1987" s="265"/>
      <c r="L1987" s="266"/>
      <c r="M1987" s="256"/>
      <c r="N1987" s="266"/>
      <c r="O1987" s="266"/>
      <c r="P1987" s="266"/>
      <c r="Q1987" s="268"/>
      <c r="R1987" s="336"/>
      <c r="S1987" s="336"/>
    </row>
    <row r="1988" spans="1:19" s="263" customFormat="1" ht="16.5" thickBot="1" x14ac:dyDescent="0.3">
      <c r="A1988" s="269" t="s">
        <v>3098</v>
      </c>
      <c r="B1988" s="270"/>
      <c r="C1988" s="270"/>
      <c r="D1988" s="270"/>
      <c r="E1988" s="270"/>
      <c r="F1988" s="461"/>
      <c r="G1988" s="461"/>
      <c r="H1988" s="271">
        <f>AVERAGE(H1969:H1987)</f>
        <v>134.40555555555559</v>
      </c>
      <c r="I1988" s="271">
        <f>AVERAGE(I1969:I1987)</f>
        <v>2.9867901234567906</v>
      </c>
      <c r="J1988" s="271">
        <f>AVERAGE(J1969:J1987)</f>
        <v>5.9735802469135812</v>
      </c>
      <c r="K1988" s="271">
        <f>AVERAGE(K1969:K1987)</f>
        <v>0.66373113854595323</v>
      </c>
      <c r="L1988" s="272"/>
      <c r="M1988" s="270"/>
      <c r="N1988" s="274">
        <f>AVERAGE(N1969:N1987)</f>
        <v>240.51874112916272</v>
      </c>
      <c r="O1988" s="274">
        <f>AVERAGE(O1969:O1987)</f>
        <v>265.22072828557555</v>
      </c>
      <c r="P1988" s="274">
        <f>AVERAGE(P1969:P1987)</f>
        <v>292.81442347023949</v>
      </c>
      <c r="Q1988" s="275">
        <f>AVERAGE(Q1969:Q1987)</f>
        <v>317.7163231745331</v>
      </c>
      <c r="R1988" s="336"/>
      <c r="S1988" s="336"/>
    </row>
    <row r="1989" spans="1:19" s="263" customFormat="1" ht="16.5" thickBot="1" x14ac:dyDescent="0.3">
      <c r="F1989" s="462"/>
      <c r="G1989" s="462"/>
      <c r="H1989" s="276"/>
      <c r="I1989" s="277"/>
      <c r="J1989" s="277"/>
      <c r="K1989" s="277"/>
      <c r="L1989" s="262"/>
      <c r="N1989" s="225"/>
      <c r="O1989" s="225"/>
      <c r="P1989" s="225"/>
      <c r="Q1989" s="225"/>
      <c r="R1989" s="336"/>
      <c r="S1989" s="336"/>
    </row>
    <row r="1990" spans="1:19" s="243" customFormat="1" x14ac:dyDescent="0.25">
      <c r="A1990" s="246" t="s">
        <v>3077</v>
      </c>
      <c r="B1990" s="247" t="s">
        <v>3327</v>
      </c>
      <c r="C1990" s="247" t="s">
        <v>1737</v>
      </c>
      <c r="D1990" s="247">
        <v>52.624077999999997</v>
      </c>
      <c r="E1990" s="247">
        <v>1.3071839999999999</v>
      </c>
      <c r="F1990" s="458">
        <v>1</v>
      </c>
      <c r="G1990" s="458">
        <v>1</v>
      </c>
      <c r="H1990" s="248">
        <v>144.19999999999999</v>
      </c>
      <c r="I1990" s="249">
        <f>SUM(H1990/'Search &amp; Variables'!$E$30)</f>
        <v>3.204444444444444</v>
      </c>
      <c r="J1990" s="249">
        <f t="shared" ref="J1990:J1991" si="508">SUM(I1990*2)</f>
        <v>6.408888888888888</v>
      </c>
      <c r="K1990" s="249">
        <f t="shared" ref="K1990:K1991" si="509">SUM(J1990/9)</f>
        <v>0.71209876543209871</v>
      </c>
      <c r="L1990" s="252">
        <f t="shared" ref="L1990:L1991" si="510">IF(J1990 &gt; 14,120,0)</f>
        <v>0</v>
      </c>
      <c r="M1990" s="247"/>
      <c r="N1990" s="252">
        <f>SUM(H1990*'Outside M25 '!$J$30+'Outside M25 '!$J$34+'Postcodes tariff'!L1990)</f>
        <v>255.90498552549855</v>
      </c>
      <c r="O1990" s="252">
        <f>SUM(H1990*'Outside M25 '!$K$30+'Outside M25 '!$K$34+'Postcodes tariff'!L1990)</f>
        <v>282.27308428414051</v>
      </c>
      <c r="P1990" s="252">
        <f>SUM(H1990*'Outside M25 '!$L$30+'Outside M25 '!$L$34+'Postcodes tariff'!L1990)</f>
        <v>311.68856872315291</v>
      </c>
      <c r="Q1990" s="253">
        <f>SUM(H1990*'Outside M25 '!$M$30+'Outside M25 '!$M$34+'Postcodes tariff'!L1990)</f>
        <v>338.2938892088319</v>
      </c>
      <c r="R1990" s="330"/>
      <c r="S1990" s="330"/>
    </row>
    <row r="1991" spans="1:19" s="263" customFormat="1" x14ac:dyDescent="0.25">
      <c r="A1991" s="254" t="s">
        <v>3077</v>
      </c>
      <c r="B1991" s="255"/>
      <c r="C1991" s="256" t="s">
        <v>1738</v>
      </c>
      <c r="D1991" s="257">
        <v>52.748762999999997</v>
      </c>
      <c r="E1991" s="257">
        <v>1.2284649999999999</v>
      </c>
      <c r="F1991" s="459">
        <v>1</v>
      </c>
      <c r="G1991" s="459">
        <v>1</v>
      </c>
      <c r="H1991" s="258">
        <v>152.30000000000001</v>
      </c>
      <c r="I1991" s="259">
        <f>SUM(H1991/'Search &amp; Variables'!$E$30)</f>
        <v>3.3844444444444446</v>
      </c>
      <c r="J1991" s="259">
        <f t="shared" si="508"/>
        <v>6.7688888888888892</v>
      </c>
      <c r="K1991" s="259">
        <f t="shared" si="509"/>
        <v>0.75209876543209875</v>
      </c>
      <c r="L1991" s="226">
        <f t="shared" si="510"/>
        <v>0</v>
      </c>
      <c r="M1991" s="257"/>
      <c r="N1991" s="226">
        <f>SUM(H1991*'Outside M25 '!$J$30+'Outside M25 '!$J$34+'Postcodes tariff'!L1991)</f>
        <v>268.62940091396013</v>
      </c>
      <c r="O1991" s="226">
        <f>SUM(H1991*'Outside M25 '!$K$30+'Outside M25 '!$K$34+'Postcodes tariff'!L1991)</f>
        <v>296.3753730226021</v>
      </c>
      <c r="P1991" s="226">
        <f>SUM(H1991*'Outside M25 '!$L$30+'Outside M25 '!$L$34+'Postcodes tariff'!L1991)</f>
        <v>327.29747614161448</v>
      </c>
      <c r="Q1991" s="261">
        <f>SUM(H1991*'Outside M25 '!$M$30+'Outside M25 '!$M$34+'Postcodes tariff'!L1991)</f>
        <v>355.31152464729348</v>
      </c>
      <c r="R1991" s="336"/>
      <c r="S1991" s="336"/>
    </row>
    <row r="1992" spans="1:19" s="263" customFormat="1" x14ac:dyDescent="0.25">
      <c r="A1992" s="254" t="s">
        <v>3077</v>
      </c>
      <c r="B1992" s="255"/>
      <c r="C1992" s="256" t="s">
        <v>1739</v>
      </c>
      <c r="D1992" s="257">
        <v>52.857553000000003</v>
      </c>
      <c r="E1992" s="257">
        <v>1.259142</v>
      </c>
      <c r="F1992" s="459">
        <v>1</v>
      </c>
      <c r="G1992" s="459">
        <v>1</v>
      </c>
      <c r="H1992" s="258">
        <v>159.6</v>
      </c>
      <c r="I1992" s="259">
        <f>SUM(H1992/'Search &amp; Variables'!$E$30)</f>
        <v>3.5466666666666664</v>
      </c>
      <c r="J1992" s="259">
        <f t="shared" ref="J1992:J2023" si="511">SUM(I1992*2)</f>
        <v>7.0933333333333328</v>
      </c>
      <c r="K1992" s="259">
        <f t="shared" ref="K1992:K2023" si="512">SUM(J1992/9)</f>
        <v>0.78814814814814804</v>
      </c>
      <c r="L1992" s="226">
        <f t="shared" ref="L1992:L2023" si="513">IF(J1992 &gt; 14,120,0)</f>
        <v>0</v>
      </c>
      <c r="M1992" s="257"/>
      <c r="N1992" s="226">
        <f>SUM(H1992*'Outside M25 '!$J$30+'Outside M25 '!$J$34+'Postcodes tariff'!L1992)</f>
        <v>280.09708391837603</v>
      </c>
      <c r="O1992" s="226">
        <f>SUM(H1992*'Outside M25 '!$K$30+'Outside M25 '!$K$34+'Postcodes tariff'!L1992)</f>
        <v>309.0848431202279</v>
      </c>
      <c r="P1992" s="226">
        <f>SUM(H1992*'Outside M25 '!$L$30+'Outside M25 '!$L$34+'Postcodes tariff'!L1992)</f>
        <v>341.364763074302</v>
      </c>
      <c r="Q1992" s="261">
        <f>SUM(H1992*'Outside M25 '!$M$30+'Outside M25 '!$M$34+'Postcodes tariff'!L1992)</f>
        <v>370.6484059683761</v>
      </c>
      <c r="R1992" s="336"/>
      <c r="S1992" s="336"/>
    </row>
    <row r="1993" spans="1:19" s="263" customFormat="1" x14ac:dyDescent="0.25">
      <c r="A1993" s="254" t="s">
        <v>3077</v>
      </c>
      <c r="B1993" s="255"/>
      <c r="C1993" s="256" t="s">
        <v>1740</v>
      </c>
      <c r="D1993" s="257">
        <v>52.75891</v>
      </c>
      <c r="E1993" s="257">
        <v>1.4669570000000001</v>
      </c>
      <c r="F1993" s="459">
        <v>1</v>
      </c>
      <c r="G1993" s="459">
        <v>1</v>
      </c>
      <c r="H1993" s="258">
        <v>163.4</v>
      </c>
      <c r="I1993" s="259">
        <f>SUM(H1993/'Search &amp; Variables'!$E$30)</f>
        <v>3.6311111111111112</v>
      </c>
      <c r="J1993" s="259">
        <f t="shared" si="511"/>
        <v>7.2622222222222224</v>
      </c>
      <c r="K1993" s="259">
        <f t="shared" si="512"/>
        <v>0.80691358024691362</v>
      </c>
      <c r="L1993" s="226">
        <f t="shared" si="513"/>
        <v>0</v>
      </c>
      <c r="M1993" s="257"/>
      <c r="N1993" s="226">
        <f>SUM(H1993*'Outside M25 '!$J$30+'Outside M25 '!$J$34+'Postcodes tariff'!L1993)</f>
        <v>286.06656274259257</v>
      </c>
      <c r="O1993" s="226">
        <f>SUM(H1993*'Outside M25 '!$K$30+'Outside M25 '!$K$34+'Postcodes tariff'!L1993)</f>
        <v>315.70073166419758</v>
      </c>
      <c r="P1993" s="226">
        <f>SUM(H1993*'Outside M25 '!$L$30+'Outside M25 '!$L$34+'Postcodes tariff'!L1993)</f>
        <v>348.68746038172844</v>
      </c>
      <c r="Q1993" s="261">
        <f>SUM(H1993*'Outside M25 '!$M$30+'Outside M25 '!$M$34+'Postcodes tariff'!L1993)</f>
        <v>378.63198802592598</v>
      </c>
      <c r="R1993" s="336"/>
      <c r="S1993" s="336"/>
    </row>
    <row r="1994" spans="1:19" s="263" customFormat="1" x14ac:dyDescent="0.25">
      <c r="A1994" s="254" t="s">
        <v>3077</v>
      </c>
      <c r="B1994" s="255"/>
      <c r="C1994" s="256" t="s">
        <v>1741</v>
      </c>
      <c r="D1994" s="257">
        <v>52.618949999999998</v>
      </c>
      <c r="E1994" s="257">
        <v>1.481554</v>
      </c>
      <c r="F1994" s="459">
        <v>1</v>
      </c>
      <c r="G1994" s="459">
        <v>1</v>
      </c>
      <c r="H1994" s="258">
        <v>151.19999999999999</v>
      </c>
      <c r="I1994" s="259">
        <f>SUM(H1994/'Search &amp; Variables'!$E$30)</f>
        <v>3.36</v>
      </c>
      <c r="J1994" s="259">
        <f t="shared" si="511"/>
        <v>6.72</v>
      </c>
      <c r="K1994" s="259">
        <f t="shared" si="512"/>
        <v>0.74666666666666659</v>
      </c>
      <c r="L1994" s="226">
        <f t="shared" si="513"/>
        <v>0</v>
      </c>
      <c r="M1994" s="257"/>
      <c r="N1994" s="226">
        <f>SUM(H1994*'Outside M25 '!$J$30+'Outside M25 '!$J$34+'Postcodes tariff'!L1994)</f>
        <v>266.90139388589739</v>
      </c>
      <c r="O1994" s="226">
        <f>SUM(H1994*'Outside M25 '!$K$30+'Outside M25 '!$K$34+'Postcodes tariff'!L1994)</f>
        <v>294.46024739145298</v>
      </c>
      <c r="P1994" s="226">
        <f>SUM(H1994*'Outside M25 '!$L$30+'Outside M25 '!$L$34+'Postcodes tariff'!L1994)</f>
        <v>325.1777479736752</v>
      </c>
      <c r="Q1994" s="261">
        <f>SUM(H1994*'Outside M25 '!$M$30+'Outside M25 '!$M$34+'Postcodes tariff'!L1994)</f>
        <v>353.00048773589742</v>
      </c>
      <c r="R1994" s="336"/>
      <c r="S1994" s="336"/>
    </row>
    <row r="1995" spans="1:19" s="263" customFormat="1" x14ac:dyDescent="0.25">
      <c r="A1995" s="254" t="s">
        <v>3077</v>
      </c>
      <c r="B1995" s="255"/>
      <c r="C1995" s="256" t="s">
        <v>1742</v>
      </c>
      <c r="D1995" s="257">
        <v>52.563324999999999</v>
      </c>
      <c r="E1995" s="257">
        <v>1.394544</v>
      </c>
      <c r="F1995" s="459">
        <v>1</v>
      </c>
      <c r="G1995" s="459">
        <v>1</v>
      </c>
      <c r="H1995" s="258">
        <v>145.69999999999999</v>
      </c>
      <c r="I1995" s="259">
        <f>SUM(H1995/'Search &amp; Variables'!$E$30)</f>
        <v>3.2377777777777776</v>
      </c>
      <c r="J1995" s="259">
        <f t="shared" si="511"/>
        <v>6.4755555555555553</v>
      </c>
      <c r="K1995" s="259">
        <f t="shared" si="512"/>
        <v>0.71950617283950613</v>
      </c>
      <c r="L1995" s="226">
        <f t="shared" si="513"/>
        <v>0</v>
      </c>
      <c r="M1995" s="257"/>
      <c r="N1995" s="226">
        <f>SUM(H1995*'Outside M25 '!$J$30+'Outside M25 '!$J$34+'Postcodes tariff'!L1995)</f>
        <v>258.261358745584</v>
      </c>
      <c r="O1995" s="226">
        <f>SUM(H1995*'Outside M25 '!$K$30+'Outside M25 '!$K$34+'Postcodes tariff'!L1995)</f>
        <v>284.88461923570748</v>
      </c>
      <c r="P1995" s="226">
        <f>SUM(H1995*'Outside M25 '!$L$30+'Outside M25 '!$L$34+'Postcodes tariff'!L1995)</f>
        <v>314.57910713397911</v>
      </c>
      <c r="Q1995" s="261">
        <f>SUM(H1995*'Outside M25 '!$M$30+'Outside M25 '!$M$34+'Postcodes tariff'!L1995)</f>
        <v>341.44530317891736</v>
      </c>
      <c r="R1995" s="336"/>
      <c r="S1995" s="336"/>
    </row>
    <row r="1996" spans="1:19" s="263" customFormat="1" x14ac:dyDescent="0.25">
      <c r="A1996" s="254" t="s">
        <v>3077</v>
      </c>
      <c r="B1996" s="255"/>
      <c r="C1996" s="256" t="s">
        <v>1743</v>
      </c>
      <c r="D1996" s="257">
        <v>52.494565000000001</v>
      </c>
      <c r="E1996" s="257">
        <v>1.3019149999999999</v>
      </c>
      <c r="F1996" s="459">
        <v>1</v>
      </c>
      <c r="G1996" s="459">
        <v>1</v>
      </c>
      <c r="H1996" s="258">
        <v>143.4</v>
      </c>
      <c r="I1996" s="259">
        <f>SUM(H1996/'Search &amp; Variables'!$E$30)</f>
        <v>3.186666666666667</v>
      </c>
      <c r="J1996" s="259">
        <f t="shared" si="511"/>
        <v>6.373333333333334</v>
      </c>
      <c r="K1996" s="259">
        <f t="shared" si="512"/>
        <v>0.70814814814814819</v>
      </c>
      <c r="L1996" s="226">
        <f t="shared" si="513"/>
        <v>0</v>
      </c>
      <c r="M1996" s="257"/>
      <c r="N1996" s="226">
        <f>SUM(H1996*'Outside M25 '!$J$30+'Outside M25 '!$J$34+'Postcodes tariff'!L1996)</f>
        <v>254.64825314145301</v>
      </c>
      <c r="O1996" s="226">
        <f>SUM(H1996*'Outside M25 '!$K$30+'Outside M25 '!$K$34+'Postcodes tariff'!L1996)</f>
        <v>280.88026564330488</v>
      </c>
      <c r="P1996" s="226">
        <f>SUM(H1996*'Outside M25 '!$L$30+'Outside M25 '!$L$34+'Postcodes tariff'!L1996)</f>
        <v>310.14694823737892</v>
      </c>
      <c r="Q1996" s="261">
        <f>SUM(H1996*'Outside M25 '!$M$30+'Outside M25 '!$M$34+'Postcodes tariff'!L1996)</f>
        <v>336.61313509145305</v>
      </c>
      <c r="R1996" s="336"/>
      <c r="S1996" s="336"/>
    </row>
    <row r="1997" spans="1:19" s="263" customFormat="1" x14ac:dyDescent="0.25">
      <c r="A1997" s="254" t="s">
        <v>3077</v>
      </c>
      <c r="B1997" s="255"/>
      <c r="C1997" s="256" t="s">
        <v>1744</v>
      </c>
      <c r="D1997" s="257">
        <v>52.495894999999997</v>
      </c>
      <c r="E1997" s="257">
        <v>1.0173160000000001</v>
      </c>
      <c r="F1997" s="459">
        <v>1</v>
      </c>
      <c r="G1997" s="459">
        <v>1</v>
      </c>
      <c r="H1997" s="258">
        <v>123.7</v>
      </c>
      <c r="I1997" s="259">
        <f>SUM(H1997/'Search &amp; Variables'!$E$30)</f>
        <v>2.7488888888888892</v>
      </c>
      <c r="J1997" s="259">
        <f t="shared" si="511"/>
        <v>5.4977777777777783</v>
      </c>
      <c r="K1997" s="259">
        <f t="shared" si="512"/>
        <v>0.61086419753086429</v>
      </c>
      <c r="L1997" s="226">
        <f t="shared" si="513"/>
        <v>0</v>
      </c>
      <c r="M1997" s="257"/>
      <c r="N1997" s="226">
        <f>SUM(H1997*'Outside M25 '!$J$30+'Outside M25 '!$J$34+'Postcodes tariff'!L1997)</f>
        <v>223.70121818433049</v>
      </c>
      <c r="O1997" s="226">
        <f>SUM(H1997*'Outside M25 '!$K$30+'Outside M25 '!$K$34+'Postcodes tariff'!L1997)</f>
        <v>246.58210661272554</v>
      </c>
      <c r="P1997" s="226">
        <f>SUM(H1997*'Outside M25 '!$L$30+'Outside M25 '!$L$34+'Postcodes tariff'!L1997)</f>
        <v>272.1845437751947</v>
      </c>
      <c r="Q1997" s="261">
        <f>SUM(H1997*'Outside M25 '!$M$30+'Outside M25 '!$M$34+'Postcodes tariff'!L1997)</f>
        <v>295.22456495099715</v>
      </c>
      <c r="R1997" s="336"/>
      <c r="S1997" s="336"/>
    </row>
    <row r="1998" spans="1:19" s="263" customFormat="1" x14ac:dyDescent="0.25">
      <c r="A1998" s="254" t="s">
        <v>3077</v>
      </c>
      <c r="B1998" s="255"/>
      <c r="C1998" s="256" t="s">
        <v>1745</v>
      </c>
      <c r="D1998" s="257">
        <v>52.517024999999997</v>
      </c>
      <c r="E1998" s="257">
        <v>0.97034699999999996</v>
      </c>
      <c r="F1998" s="459">
        <v>1</v>
      </c>
      <c r="G1998" s="459">
        <v>1</v>
      </c>
      <c r="H1998" s="258">
        <v>126.8</v>
      </c>
      <c r="I1998" s="259">
        <f>SUM(H1998/'Search &amp; Variables'!$E$30)</f>
        <v>2.8177777777777777</v>
      </c>
      <c r="J1998" s="259">
        <f t="shared" si="511"/>
        <v>5.6355555555555554</v>
      </c>
      <c r="K1998" s="259">
        <f t="shared" si="512"/>
        <v>0.62617283950617286</v>
      </c>
      <c r="L1998" s="226">
        <f t="shared" si="513"/>
        <v>0</v>
      </c>
      <c r="M1998" s="257"/>
      <c r="N1998" s="226">
        <f>SUM(H1998*'Outside M25 '!$J$30+'Outside M25 '!$J$34+'Postcodes tariff'!L1998)</f>
        <v>228.57105617250713</v>
      </c>
      <c r="O1998" s="226">
        <f>SUM(H1998*'Outside M25 '!$K$30+'Outside M25 '!$K$34+'Postcodes tariff'!L1998)</f>
        <v>251.9792788459639</v>
      </c>
      <c r="P1998" s="226">
        <f>SUM(H1998*'Outside M25 '!$L$30+'Outside M25 '!$L$34+'Postcodes tariff'!L1998)</f>
        <v>278.15832315756887</v>
      </c>
      <c r="Q1998" s="261">
        <f>SUM(H1998*'Outside M25 '!$M$30+'Outside M25 '!$M$34+'Postcodes tariff'!L1998)</f>
        <v>301.73748715584048</v>
      </c>
      <c r="R1998" s="336"/>
      <c r="S1998" s="336"/>
    </row>
    <row r="1999" spans="1:19" s="263" customFormat="1" x14ac:dyDescent="0.25">
      <c r="A1999" s="254" t="s">
        <v>3077</v>
      </c>
      <c r="B1999" s="255"/>
      <c r="C1999" s="256" t="s">
        <v>1746</v>
      </c>
      <c r="D1999" s="257">
        <v>52.574680999999998</v>
      </c>
      <c r="E1999" s="257">
        <v>1.1026130000000001</v>
      </c>
      <c r="F1999" s="459">
        <v>1</v>
      </c>
      <c r="G1999" s="459">
        <v>1</v>
      </c>
      <c r="H1999" s="258">
        <v>132</v>
      </c>
      <c r="I1999" s="259">
        <f>SUM(H1999/'Search &amp; Variables'!$E$30)</f>
        <v>2.9333333333333331</v>
      </c>
      <c r="J1999" s="259">
        <f t="shared" si="511"/>
        <v>5.8666666666666663</v>
      </c>
      <c r="K1999" s="259">
        <f t="shared" si="512"/>
        <v>0.65185185185185179</v>
      </c>
      <c r="L1999" s="226">
        <f t="shared" si="513"/>
        <v>0</v>
      </c>
      <c r="M1999" s="257"/>
      <c r="N1999" s="226">
        <f>SUM(H1999*'Outside M25 '!$J$30+'Outside M25 '!$J$34+'Postcodes tariff'!L1999)</f>
        <v>236.73981666880343</v>
      </c>
      <c r="O1999" s="226">
        <f>SUM(H1999*'Outside M25 '!$K$30+'Outside M25 '!$K$34+'Postcodes tariff'!L1999)</f>
        <v>261.03260001139603</v>
      </c>
      <c r="P1999" s="226">
        <f>SUM(H1999*'Outside M25 '!$L$30+'Outside M25 '!$L$34+'Postcodes tariff'!L1999)</f>
        <v>288.17885631509972</v>
      </c>
      <c r="Q1999" s="261">
        <f>SUM(H1999*'Outside M25 '!$M$30+'Outside M25 '!$M$34+'Postcodes tariff'!L1999)</f>
        <v>312.66238891880346</v>
      </c>
      <c r="R1999" s="336"/>
      <c r="S1999" s="336"/>
    </row>
    <row r="2000" spans="1:19" s="263" customFormat="1" x14ac:dyDescent="0.25">
      <c r="A2000" s="254" t="s">
        <v>3077</v>
      </c>
      <c r="B2000" s="255"/>
      <c r="C2000" s="256" t="s">
        <v>1747</v>
      </c>
      <c r="D2000" s="257">
        <v>52.677908000000002</v>
      </c>
      <c r="E2000" s="257">
        <v>0.89623900000000001</v>
      </c>
      <c r="F2000" s="459">
        <v>1</v>
      </c>
      <c r="G2000" s="459">
        <v>1</v>
      </c>
      <c r="H2000" s="258">
        <v>136</v>
      </c>
      <c r="I2000" s="259">
        <f>SUM(H2000/'Search &amp; Variables'!$E$30)</f>
        <v>3.0222222222222221</v>
      </c>
      <c r="J2000" s="259">
        <f t="shared" si="511"/>
        <v>6.0444444444444443</v>
      </c>
      <c r="K2000" s="259">
        <f t="shared" si="512"/>
        <v>0.67160493827160495</v>
      </c>
      <c r="L2000" s="226">
        <f t="shared" si="513"/>
        <v>0</v>
      </c>
      <c r="M2000" s="257"/>
      <c r="N2000" s="226">
        <f>SUM(H2000*'Outside M25 '!$J$30+'Outside M25 '!$J$34+'Postcodes tariff'!L2000)</f>
        <v>243.02347858903133</v>
      </c>
      <c r="O2000" s="226">
        <f>SUM(H2000*'Outside M25 '!$K$30+'Outside M25 '!$K$34+'Postcodes tariff'!L2000)</f>
        <v>267.99669321557457</v>
      </c>
      <c r="P2000" s="226">
        <f>SUM(H2000*'Outside M25 '!$L$30+'Outside M25 '!$L$34+'Postcodes tariff'!L2000)</f>
        <v>295.88695874396961</v>
      </c>
      <c r="Q2000" s="261">
        <f>SUM(H2000*'Outside M25 '!$M$30+'Outside M25 '!$M$34+'Postcodes tariff'!L2000)</f>
        <v>321.06615950569801</v>
      </c>
      <c r="R2000" s="336"/>
      <c r="S2000" s="336"/>
    </row>
    <row r="2001" spans="1:19" s="263" customFormat="1" x14ac:dyDescent="0.25">
      <c r="A2001" s="254" t="s">
        <v>3077</v>
      </c>
      <c r="B2001" s="255"/>
      <c r="C2001" s="256" t="s">
        <v>1748</v>
      </c>
      <c r="D2001" s="257">
        <v>52.629485000000003</v>
      </c>
      <c r="E2001" s="257">
        <v>1.2897540000000001</v>
      </c>
      <c r="F2001" s="459">
        <v>1</v>
      </c>
      <c r="G2001" s="459">
        <v>1</v>
      </c>
      <c r="H2001" s="258">
        <v>141</v>
      </c>
      <c r="I2001" s="259">
        <f>SUM(H2001/'Search &amp; Variables'!$E$30)</f>
        <v>3.1333333333333333</v>
      </c>
      <c r="J2001" s="259">
        <f t="shared" si="511"/>
        <v>6.2666666666666666</v>
      </c>
      <c r="K2001" s="259">
        <f t="shared" si="512"/>
        <v>0.6962962962962963</v>
      </c>
      <c r="L2001" s="226">
        <f t="shared" si="513"/>
        <v>0</v>
      </c>
      <c r="M2001" s="257"/>
      <c r="N2001" s="226">
        <f>SUM(H2001*'Outside M25 '!$J$30+'Outside M25 '!$J$34+'Postcodes tariff'!L2001)</f>
        <v>250.87805598931624</v>
      </c>
      <c r="O2001" s="226">
        <f>SUM(H2001*'Outside M25 '!$K$30+'Outside M25 '!$K$34+'Postcodes tariff'!L2001)</f>
        <v>276.70180972079771</v>
      </c>
      <c r="P2001" s="226">
        <f>SUM(H2001*'Outside M25 '!$L$30+'Outside M25 '!$L$34+'Postcodes tariff'!L2001)</f>
        <v>305.52208678005701</v>
      </c>
      <c r="Q2001" s="261">
        <f>SUM(H2001*'Outside M25 '!$M$30+'Outside M25 '!$M$34+'Postcodes tariff'!L2001)</f>
        <v>331.57087273931626</v>
      </c>
      <c r="R2001" s="336"/>
      <c r="S2001" s="336"/>
    </row>
    <row r="2002" spans="1:19" s="263" customFormat="1" x14ac:dyDescent="0.25">
      <c r="A2002" s="254" t="s">
        <v>3077</v>
      </c>
      <c r="B2002" s="255"/>
      <c r="C2002" s="256" t="s">
        <v>1749</v>
      </c>
      <c r="D2002" s="257">
        <v>52.732534000000001</v>
      </c>
      <c r="E2002" s="257">
        <v>0.97452000000000005</v>
      </c>
      <c r="F2002" s="459">
        <v>1</v>
      </c>
      <c r="G2002" s="459">
        <v>1</v>
      </c>
      <c r="H2002" s="258">
        <v>143</v>
      </c>
      <c r="I2002" s="259">
        <f>SUM(H2002/'Search &amp; Variables'!$E$30)</f>
        <v>3.1777777777777776</v>
      </c>
      <c r="J2002" s="259">
        <f t="shared" si="511"/>
        <v>6.3555555555555552</v>
      </c>
      <c r="K2002" s="259">
        <f t="shared" si="512"/>
        <v>0.70617283950617282</v>
      </c>
      <c r="L2002" s="226">
        <f t="shared" si="513"/>
        <v>0</v>
      </c>
      <c r="M2002" s="257"/>
      <c r="N2002" s="226">
        <f>SUM(H2002*'Outside M25 '!$J$30+'Outside M25 '!$J$34+'Postcodes tariff'!L2002)</f>
        <v>254.0198869494302</v>
      </c>
      <c r="O2002" s="226">
        <f>SUM(H2002*'Outside M25 '!$K$30+'Outside M25 '!$K$34+'Postcodes tariff'!L2002)</f>
        <v>280.18385632288698</v>
      </c>
      <c r="P2002" s="226">
        <f>SUM(H2002*'Outside M25 '!$L$30+'Outside M25 '!$L$34+'Postcodes tariff'!L2002)</f>
        <v>309.37613799449196</v>
      </c>
      <c r="Q2002" s="261">
        <f>SUM(H2002*'Outside M25 '!$M$30+'Outside M25 '!$M$34+'Postcodes tariff'!L2002)</f>
        <v>335.77275803276353</v>
      </c>
      <c r="R2002" s="336"/>
      <c r="S2002" s="336"/>
    </row>
    <row r="2003" spans="1:19" s="263" customFormat="1" x14ac:dyDescent="0.25">
      <c r="A2003" s="254" t="s">
        <v>3077</v>
      </c>
      <c r="B2003" s="255"/>
      <c r="C2003" s="256" t="s">
        <v>1750</v>
      </c>
      <c r="D2003" s="257">
        <v>52.844104000000002</v>
      </c>
      <c r="E2003" s="257">
        <v>0.85693799999999998</v>
      </c>
      <c r="F2003" s="459">
        <v>1</v>
      </c>
      <c r="G2003" s="459">
        <v>1</v>
      </c>
      <c r="H2003" s="258">
        <v>142.4</v>
      </c>
      <c r="I2003" s="259">
        <f>SUM(H2003/'Search &amp; Variables'!$E$30)</f>
        <v>3.1644444444444444</v>
      </c>
      <c r="J2003" s="259">
        <f t="shared" si="511"/>
        <v>6.3288888888888888</v>
      </c>
      <c r="K2003" s="259">
        <f t="shared" si="512"/>
        <v>0.70320987654320988</v>
      </c>
      <c r="L2003" s="226">
        <f t="shared" si="513"/>
        <v>0</v>
      </c>
      <c r="M2003" s="257"/>
      <c r="N2003" s="226">
        <f>SUM(H2003*'Outside M25 '!$J$30+'Outside M25 '!$J$34+'Postcodes tariff'!L2003)</f>
        <v>253.07733766139603</v>
      </c>
      <c r="O2003" s="226">
        <f>SUM(H2003*'Outside M25 '!$K$30+'Outside M25 '!$K$34+'Postcodes tariff'!L2003)</f>
        <v>279.13924234226022</v>
      </c>
      <c r="P2003" s="226">
        <f>SUM(H2003*'Outside M25 '!$L$30+'Outside M25 '!$L$34+'Postcodes tariff'!L2003)</f>
        <v>308.21992263016148</v>
      </c>
      <c r="Q2003" s="261">
        <f>SUM(H2003*'Outside M25 '!$M$30+'Outside M25 '!$M$34+'Postcodes tariff'!L2003)</f>
        <v>334.51219244472935</v>
      </c>
      <c r="R2003" s="336"/>
      <c r="S2003" s="336"/>
    </row>
    <row r="2004" spans="1:19" s="263" customFormat="1" x14ac:dyDescent="0.25">
      <c r="A2004" s="254" t="s">
        <v>3077</v>
      </c>
      <c r="B2004" s="255"/>
      <c r="C2004" s="256" t="s">
        <v>1751</v>
      </c>
      <c r="D2004" s="257">
        <v>52.871887000000001</v>
      </c>
      <c r="E2004" s="257">
        <v>0.85057199999999999</v>
      </c>
      <c r="F2004" s="459">
        <v>1</v>
      </c>
      <c r="G2004" s="459">
        <v>1</v>
      </c>
      <c r="H2004" s="258">
        <v>147.4</v>
      </c>
      <c r="I2004" s="259">
        <f>SUM(H2004/'Search &amp; Variables'!$E$30)</f>
        <v>3.2755555555555556</v>
      </c>
      <c r="J2004" s="259">
        <f t="shared" si="511"/>
        <v>6.5511111111111111</v>
      </c>
      <c r="K2004" s="259">
        <f t="shared" si="512"/>
        <v>0.72790123456790123</v>
      </c>
      <c r="L2004" s="226">
        <f t="shared" si="513"/>
        <v>0</v>
      </c>
      <c r="M2004" s="257"/>
      <c r="N2004" s="226">
        <f>SUM(H2004*'Outside M25 '!$J$30+'Outside M25 '!$J$34+'Postcodes tariff'!L2004)</f>
        <v>260.93191506168091</v>
      </c>
      <c r="O2004" s="226">
        <f>SUM(H2004*'Outside M25 '!$K$30+'Outside M25 '!$K$34+'Postcodes tariff'!L2004)</f>
        <v>287.84435884748342</v>
      </c>
      <c r="P2004" s="226">
        <f>SUM(H2004*'Outside M25 '!$L$30+'Outside M25 '!$L$34+'Postcodes tariff'!L2004)</f>
        <v>317.85505066624881</v>
      </c>
      <c r="Q2004" s="261">
        <f>SUM(H2004*'Outside M25 '!$M$30+'Outside M25 '!$M$34+'Postcodes tariff'!L2004)</f>
        <v>345.0169056783476</v>
      </c>
      <c r="R2004" s="336"/>
      <c r="S2004" s="336"/>
    </row>
    <row r="2005" spans="1:19" s="263" customFormat="1" x14ac:dyDescent="0.25">
      <c r="A2005" s="254" t="s">
        <v>3077</v>
      </c>
      <c r="B2005" s="255"/>
      <c r="C2005" s="256" t="s">
        <v>1752</v>
      </c>
      <c r="D2005" s="257">
        <v>52.945889999999999</v>
      </c>
      <c r="E2005" s="257">
        <v>0.86594199999999999</v>
      </c>
      <c r="F2005" s="459">
        <v>1</v>
      </c>
      <c r="G2005" s="459">
        <v>1</v>
      </c>
      <c r="H2005" s="258">
        <v>151</v>
      </c>
      <c r="I2005" s="259">
        <f>SUM(H2005/'Search &amp; Variables'!$E$30)</f>
        <v>3.3555555555555556</v>
      </c>
      <c r="J2005" s="259">
        <f t="shared" si="511"/>
        <v>6.7111111111111112</v>
      </c>
      <c r="K2005" s="259">
        <f t="shared" si="512"/>
        <v>0.74567901234567902</v>
      </c>
      <c r="L2005" s="226">
        <f t="shared" si="513"/>
        <v>0</v>
      </c>
      <c r="M2005" s="257"/>
      <c r="N2005" s="226">
        <f>SUM(H2005*'Outside M25 '!$J$30+'Outside M25 '!$J$34+'Postcodes tariff'!L2005)</f>
        <v>266.587210789886</v>
      </c>
      <c r="O2005" s="226">
        <f>SUM(H2005*'Outside M25 '!$K$30+'Outside M25 '!$K$34+'Postcodes tariff'!L2005)</f>
        <v>294.11204273124406</v>
      </c>
      <c r="P2005" s="226">
        <f>SUM(H2005*'Outside M25 '!$L$30+'Outside M25 '!$L$34+'Postcodes tariff'!L2005)</f>
        <v>324.79234285223174</v>
      </c>
      <c r="Q2005" s="261">
        <f>SUM(H2005*'Outside M25 '!$M$30+'Outside M25 '!$M$34+'Postcodes tariff'!L2005)</f>
        <v>352.58029920655275</v>
      </c>
      <c r="R2005" s="336"/>
      <c r="S2005" s="336"/>
    </row>
    <row r="2006" spans="1:19" s="263" customFormat="1" x14ac:dyDescent="0.25">
      <c r="A2006" s="254" t="s">
        <v>3077</v>
      </c>
      <c r="B2006" s="255"/>
      <c r="C2006" s="256" t="s">
        <v>1753</v>
      </c>
      <c r="D2006" s="257">
        <v>52.860891000000002</v>
      </c>
      <c r="E2006" s="257">
        <v>0.99773900000000004</v>
      </c>
      <c r="F2006" s="459">
        <v>1</v>
      </c>
      <c r="G2006" s="459">
        <v>1</v>
      </c>
      <c r="H2006" s="258">
        <v>151.9</v>
      </c>
      <c r="I2006" s="259">
        <f>SUM(H2006/'Search &amp; Variables'!$E$30)</f>
        <v>3.3755555555555556</v>
      </c>
      <c r="J2006" s="259">
        <f t="shared" si="511"/>
        <v>6.7511111111111113</v>
      </c>
      <c r="K2006" s="259">
        <f t="shared" si="512"/>
        <v>0.75012345679012349</v>
      </c>
      <c r="L2006" s="226">
        <f t="shared" si="513"/>
        <v>0</v>
      </c>
      <c r="M2006" s="257"/>
      <c r="N2006" s="226">
        <f>SUM(H2006*'Outside M25 '!$J$30+'Outside M25 '!$J$34+'Postcodes tariff'!L2006)</f>
        <v>268.00103472193734</v>
      </c>
      <c r="O2006" s="226">
        <f>SUM(H2006*'Outside M25 '!$K$30+'Outside M25 '!$K$34+'Postcodes tariff'!L2006)</f>
        <v>295.67896370218426</v>
      </c>
      <c r="P2006" s="226">
        <f>SUM(H2006*'Outside M25 '!$L$30+'Outside M25 '!$L$34+'Postcodes tariff'!L2006)</f>
        <v>326.52666589872746</v>
      </c>
      <c r="Q2006" s="261">
        <f>SUM(H2006*'Outside M25 '!$M$30+'Outside M25 '!$M$34+'Postcodes tariff'!L2006)</f>
        <v>354.47114758860403</v>
      </c>
      <c r="R2006" s="336"/>
      <c r="S2006" s="336"/>
    </row>
    <row r="2007" spans="1:19" s="263" customFormat="1" x14ac:dyDescent="0.25">
      <c r="A2007" s="254" t="s">
        <v>3077</v>
      </c>
      <c r="B2007" s="255"/>
      <c r="C2007" s="256" t="s">
        <v>1754</v>
      </c>
      <c r="D2007" s="257">
        <v>52.923043</v>
      </c>
      <c r="E2007" s="257">
        <v>1.085083</v>
      </c>
      <c r="F2007" s="459">
        <v>1</v>
      </c>
      <c r="G2007" s="459">
        <v>1</v>
      </c>
      <c r="H2007" s="258">
        <v>155.4</v>
      </c>
      <c r="I2007" s="259">
        <f>SUM(H2007/'Search &amp; Variables'!$E$30)</f>
        <v>3.4533333333333336</v>
      </c>
      <c r="J2007" s="259">
        <f t="shared" si="511"/>
        <v>6.9066666666666672</v>
      </c>
      <c r="K2007" s="259">
        <f t="shared" si="512"/>
        <v>0.76740740740740743</v>
      </c>
      <c r="L2007" s="226">
        <f t="shared" si="513"/>
        <v>0</v>
      </c>
      <c r="M2007" s="257"/>
      <c r="N2007" s="226">
        <f>SUM(H2007*'Outside M25 '!$J$30+'Outside M25 '!$J$34+'Postcodes tariff'!L2007)</f>
        <v>273.49923890213677</v>
      </c>
      <c r="O2007" s="226">
        <f>SUM(H2007*'Outside M25 '!$K$30+'Outside M25 '!$K$34+'Postcodes tariff'!L2007)</f>
        <v>301.7725452558405</v>
      </c>
      <c r="P2007" s="226">
        <f>SUM(H2007*'Outside M25 '!$L$30+'Outside M25 '!$L$34+'Postcodes tariff'!L2007)</f>
        <v>333.27125552398866</v>
      </c>
      <c r="Q2007" s="261">
        <f>SUM(H2007*'Outside M25 '!$M$30+'Outside M25 '!$M$34+'Postcodes tariff'!L2007)</f>
        <v>361.82444685213676</v>
      </c>
      <c r="R2007" s="336"/>
      <c r="S2007" s="336"/>
    </row>
    <row r="2008" spans="1:19" s="263" customFormat="1" x14ac:dyDescent="0.25">
      <c r="A2008" s="254" t="s">
        <v>3077</v>
      </c>
      <c r="B2008" s="255"/>
      <c r="C2008" s="256" t="s">
        <v>1755</v>
      </c>
      <c r="D2008" s="257">
        <v>52.934604</v>
      </c>
      <c r="E2008" s="257">
        <v>1.201338</v>
      </c>
      <c r="F2008" s="459">
        <v>1</v>
      </c>
      <c r="G2008" s="459">
        <v>1</v>
      </c>
      <c r="H2008" s="258">
        <v>159.4</v>
      </c>
      <c r="I2008" s="259">
        <f>SUM(H2008/'Search &amp; Variables'!$E$30)</f>
        <v>3.5422222222222222</v>
      </c>
      <c r="J2008" s="259">
        <f t="shared" si="511"/>
        <v>7.0844444444444443</v>
      </c>
      <c r="K2008" s="259">
        <f t="shared" si="512"/>
        <v>0.78716049382716047</v>
      </c>
      <c r="L2008" s="226">
        <f t="shared" si="513"/>
        <v>0</v>
      </c>
      <c r="M2008" s="257"/>
      <c r="N2008" s="226">
        <f>SUM(H2008*'Outside M25 '!$J$30+'Outside M25 '!$J$34+'Postcodes tariff'!L2008)</f>
        <v>279.7829008223647</v>
      </c>
      <c r="O2008" s="226">
        <f>SUM(H2008*'Outside M25 '!$K$30+'Outside M25 '!$K$34+'Postcodes tariff'!L2008)</f>
        <v>308.73663846001904</v>
      </c>
      <c r="P2008" s="226">
        <f>SUM(H2008*'Outside M25 '!$L$30+'Outside M25 '!$L$34+'Postcodes tariff'!L2008)</f>
        <v>340.97935795285855</v>
      </c>
      <c r="Q2008" s="261">
        <f>SUM(H2008*'Outside M25 '!$M$30+'Outside M25 '!$M$34+'Postcodes tariff'!L2008)</f>
        <v>370.22821743903137</v>
      </c>
      <c r="R2008" s="336"/>
      <c r="S2008" s="336"/>
    </row>
    <row r="2009" spans="1:19" s="263" customFormat="1" x14ac:dyDescent="0.25">
      <c r="A2009" s="254" t="s">
        <v>3077</v>
      </c>
      <c r="B2009" s="255"/>
      <c r="C2009" s="256" t="s">
        <v>1756</v>
      </c>
      <c r="D2009" s="257">
        <v>52.913626999999998</v>
      </c>
      <c r="E2009" s="257">
        <v>1.296462</v>
      </c>
      <c r="F2009" s="459">
        <v>1</v>
      </c>
      <c r="G2009" s="459">
        <v>1</v>
      </c>
      <c r="H2009" s="258">
        <v>164.2</v>
      </c>
      <c r="I2009" s="259">
        <f>SUM(H2009/'Search &amp; Variables'!$E$30)</f>
        <v>3.6488888888888886</v>
      </c>
      <c r="J2009" s="259">
        <f t="shared" si="511"/>
        <v>7.2977777777777773</v>
      </c>
      <c r="K2009" s="259">
        <f t="shared" si="512"/>
        <v>0.81086419753086414</v>
      </c>
      <c r="L2009" s="226">
        <f t="shared" si="513"/>
        <v>0</v>
      </c>
      <c r="M2009" s="257"/>
      <c r="N2009" s="226">
        <f>SUM(H2009*'Outside M25 '!$J$30+'Outside M25 '!$J$34+'Postcodes tariff'!L2009)</f>
        <v>287.32329512663813</v>
      </c>
      <c r="O2009" s="226">
        <f>SUM(H2009*'Outside M25 '!$K$30+'Outside M25 '!$K$34+'Postcodes tariff'!L2009)</f>
        <v>317.0935503050332</v>
      </c>
      <c r="P2009" s="226">
        <f>SUM(H2009*'Outside M25 '!$L$30+'Outside M25 '!$L$34+'Postcodes tariff'!L2009)</f>
        <v>350.22908086750238</v>
      </c>
      <c r="Q2009" s="261">
        <f>SUM(H2009*'Outside M25 '!$M$30+'Outside M25 '!$M$34+'Postcodes tariff'!L2009)</f>
        <v>380.31274214330483</v>
      </c>
      <c r="R2009" s="336"/>
      <c r="S2009" s="336"/>
    </row>
    <row r="2010" spans="1:19" s="263" customFormat="1" x14ac:dyDescent="0.25">
      <c r="A2010" s="254" t="s">
        <v>3077</v>
      </c>
      <c r="B2010" s="255"/>
      <c r="C2010" s="256" t="s">
        <v>1757</v>
      </c>
      <c r="D2010" s="257">
        <v>52.819791000000002</v>
      </c>
      <c r="E2010" s="257">
        <v>1.396306</v>
      </c>
      <c r="F2010" s="459">
        <v>1</v>
      </c>
      <c r="G2010" s="459">
        <v>1</v>
      </c>
      <c r="H2010" s="258">
        <v>160.19999999999999</v>
      </c>
      <c r="I2010" s="259">
        <f>SUM(H2010/'Search &amp; Variables'!$E$30)</f>
        <v>3.5599999999999996</v>
      </c>
      <c r="J2010" s="259">
        <f t="shared" si="511"/>
        <v>7.1199999999999992</v>
      </c>
      <c r="K2010" s="259">
        <f t="shared" si="512"/>
        <v>0.79111111111111099</v>
      </c>
      <c r="L2010" s="226">
        <f t="shared" si="513"/>
        <v>0</v>
      </c>
      <c r="M2010" s="257"/>
      <c r="N2010" s="226">
        <f>SUM(H2010*'Outside M25 '!$J$30+'Outside M25 '!$J$34+'Postcodes tariff'!L2010)</f>
        <v>281.0396332064102</v>
      </c>
      <c r="O2010" s="226">
        <f>SUM(H2010*'Outside M25 '!$K$30+'Outside M25 '!$K$34+'Postcodes tariff'!L2010)</f>
        <v>310.12945710085467</v>
      </c>
      <c r="P2010" s="226">
        <f>SUM(H2010*'Outside M25 '!$L$30+'Outside M25 '!$L$34+'Postcodes tariff'!L2010)</f>
        <v>342.52097843863248</v>
      </c>
      <c r="Q2010" s="261">
        <f>SUM(H2010*'Outside M25 '!$M$30+'Outside M25 '!$M$34+'Postcodes tariff'!L2010)</f>
        <v>371.90897155641028</v>
      </c>
      <c r="R2010" s="336"/>
      <c r="S2010" s="336"/>
    </row>
    <row r="2011" spans="1:19" s="263" customFormat="1" x14ac:dyDescent="0.25">
      <c r="A2011" s="254" t="s">
        <v>3077</v>
      </c>
      <c r="B2011" s="255"/>
      <c r="C2011" s="256" t="s">
        <v>1758</v>
      </c>
      <c r="D2011" s="257">
        <v>52.687553999999999</v>
      </c>
      <c r="E2011" s="257">
        <v>1.6165179999999999</v>
      </c>
      <c r="F2011" s="459">
        <v>1</v>
      </c>
      <c r="G2011" s="459">
        <v>1</v>
      </c>
      <c r="H2011" s="258">
        <v>158.6</v>
      </c>
      <c r="I2011" s="259">
        <f>SUM(H2011/'Search &amp; Variables'!$E$30)</f>
        <v>3.5244444444444443</v>
      </c>
      <c r="J2011" s="259">
        <f t="shared" si="511"/>
        <v>7.0488888888888885</v>
      </c>
      <c r="K2011" s="259">
        <f t="shared" si="512"/>
        <v>0.78320987654320984</v>
      </c>
      <c r="L2011" s="226">
        <f t="shared" si="513"/>
        <v>0</v>
      </c>
      <c r="M2011" s="257"/>
      <c r="N2011" s="226">
        <f>SUM(H2011*'Outside M25 '!$J$30+'Outside M25 '!$J$34+'Postcodes tariff'!L2011)</f>
        <v>278.52616843831908</v>
      </c>
      <c r="O2011" s="226">
        <f>SUM(H2011*'Outside M25 '!$K$30+'Outside M25 '!$K$34+'Postcodes tariff'!L2011)</f>
        <v>307.3438198191833</v>
      </c>
      <c r="P2011" s="226">
        <f>SUM(H2011*'Outside M25 '!$L$30+'Outside M25 '!$L$34+'Postcodes tariff'!L2011)</f>
        <v>339.4377374670845</v>
      </c>
      <c r="Q2011" s="261">
        <f>SUM(H2011*'Outside M25 '!$M$30+'Outside M25 '!$M$34+'Postcodes tariff'!L2011)</f>
        <v>368.54746332165246</v>
      </c>
      <c r="R2011" s="336"/>
      <c r="S2011" s="336"/>
    </row>
    <row r="2012" spans="1:19" s="263" customFormat="1" x14ac:dyDescent="0.25">
      <c r="A2012" s="254" t="s">
        <v>3077</v>
      </c>
      <c r="B2012" s="255"/>
      <c r="C2012" s="256" t="s">
        <v>1759</v>
      </c>
      <c r="D2012" s="257">
        <v>52.642400000000002</v>
      </c>
      <c r="E2012" s="257">
        <v>1.291561</v>
      </c>
      <c r="F2012" s="459">
        <v>1</v>
      </c>
      <c r="G2012" s="459">
        <v>1</v>
      </c>
      <c r="H2012" s="258">
        <v>142.6</v>
      </c>
      <c r="I2012" s="259">
        <f>SUM(H2012/'Search &amp; Variables'!$E$30)</f>
        <v>3.1688888888888886</v>
      </c>
      <c r="J2012" s="259">
        <f t="shared" si="511"/>
        <v>6.3377777777777773</v>
      </c>
      <c r="K2012" s="259">
        <f t="shared" si="512"/>
        <v>0.70419753086419745</v>
      </c>
      <c r="L2012" s="226">
        <f t="shared" si="513"/>
        <v>0</v>
      </c>
      <c r="M2012" s="257"/>
      <c r="N2012" s="226">
        <f>SUM(H2012*'Outside M25 '!$J$30+'Outside M25 '!$J$34+'Postcodes tariff'!L2012)</f>
        <v>253.39152075740739</v>
      </c>
      <c r="O2012" s="226">
        <f>SUM(H2012*'Outside M25 '!$K$30+'Outside M25 '!$K$34+'Postcodes tariff'!L2012)</f>
        <v>279.48744700246914</v>
      </c>
      <c r="P2012" s="226">
        <f>SUM(H2012*'Outside M25 '!$L$30+'Outside M25 '!$L$34+'Postcodes tariff'!L2012)</f>
        <v>308.60532775160493</v>
      </c>
      <c r="Q2012" s="261">
        <f>SUM(H2012*'Outside M25 '!$M$30+'Outside M25 '!$M$34+'Postcodes tariff'!L2012)</f>
        <v>334.93238097407408</v>
      </c>
      <c r="R2012" s="336"/>
      <c r="S2012" s="336"/>
    </row>
    <row r="2013" spans="1:19" s="263" customFormat="1" x14ac:dyDescent="0.25">
      <c r="A2013" s="254" t="s">
        <v>3077</v>
      </c>
      <c r="B2013" s="93" t="s">
        <v>3569</v>
      </c>
      <c r="C2013" s="256" t="s">
        <v>1760</v>
      </c>
      <c r="D2013" s="257">
        <v>52.620167000000002</v>
      </c>
      <c r="E2013" s="257">
        <v>1.6879029999999999</v>
      </c>
      <c r="F2013" s="459">
        <v>1</v>
      </c>
      <c r="G2013" s="459">
        <v>1</v>
      </c>
      <c r="H2013" s="258">
        <v>159</v>
      </c>
      <c r="I2013" s="259">
        <f>SUM(H2013/'Search &amp; Variables'!$E$30)</f>
        <v>3.5333333333333332</v>
      </c>
      <c r="J2013" s="259">
        <f t="shared" si="511"/>
        <v>7.0666666666666664</v>
      </c>
      <c r="K2013" s="259">
        <f t="shared" si="512"/>
        <v>0.78518518518518521</v>
      </c>
      <c r="L2013" s="226">
        <f t="shared" si="513"/>
        <v>0</v>
      </c>
      <c r="M2013" s="257"/>
      <c r="N2013" s="226">
        <f>SUM(H2013*'Outside M25 '!$J$30+'Outside M25 '!$J$34+'Postcodes tariff'!L2013)</f>
        <v>279.15453463034186</v>
      </c>
      <c r="O2013" s="226">
        <f>SUM(H2013*'Outside M25 '!$K$30+'Outside M25 '!$K$34+'Postcodes tariff'!L2013)</f>
        <v>308.04022913960114</v>
      </c>
      <c r="P2013" s="226">
        <f>SUM(H2013*'Outside M25 '!$L$30+'Outside M25 '!$L$34+'Postcodes tariff'!L2013)</f>
        <v>340.20854770997153</v>
      </c>
      <c r="Q2013" s="261">
        <f>SUM(H2013*'Outside M25 '!$M$30+'Outside M25 '!$M$34+'Postcodes tariff'!L2013)</f>
        <v>369.38784038034191</v>
      </c>
      <c r="R2013" s="336"/>
      <c r="S2013" s="336"/>
    </row>
    <row r="2014" spans="1:19" s="263" customFormat="1" x14ac:dyDescent="0.25">
      <c r="A2014" s="254" t="s">
        <v>3077</v>
      </c>
      <c r="B2014" s="255"/>
      <c r="C2014" s="256" t="s">
        <v>1761</v>
      </c>
      <c r="D2014" s="257">
        <v>52.568125999999999</v>
      </c>
      <c r="E2014" s="257">
        <v>1.6682619999999999</v>
      </c>
      <c r="F2014" s="459">
        <v>1</v>
      </c>
      <c r="G2014" s="459">
        <v>1</v>
      </c>
      <c r="H2014" s="258">
        <v>161.30000000000001</v>
      </c>
      <c r="I2014" s="259">
        <f>SUM(H2014/'Search &amp; Variables'!$E$30)</f>
        <v>3.5844444444444448</v>
      </c>
      <c r="J2014" s="259">
        <f t="shared" si="511"/>
        <v>7.1688888888888895</v>
      </c>
      <c r="K2014" s="259">
        <f t="shared" si="512"/>
        <v>0.79654320987654326</v>
      </c>
      <c r="L2014" s="226">
        <f t="shared" si="513"/>
        <v>0</v>
      </c>
      <c r="M2014" s="257"/>
      <c r="N2014" s="226">
        <f>SUM(H2014*'Outside M25 '!$J$30+'Outside M25 '!$J$34+'Postcodes tariff'!L2014)</f>
        <v>282.76764023447294</v>
      </c>
      <c r="O2014" s="226">
        <f>SUM(H2014*'Outside M25 '!$K$30+'Outside M25 '!$K$34+'Postcodes tariff'!L2014)</f>
        <v>312.04458273200385</v>
      </c>
      <c r="P2014" s="226">
        <f>SUM(H2014*'Outside M25 '!$L$30+'Outside M25 '!$L$34+'Postcodes tariff'!L2014)</f>
        <v>344.64070660657171</v>
      </c>
      <c r="Q2014" s="261">
        <f>SUM(H2014*'Outside M25 '!$M$30+'Outside M25 '!$M$34+'Postcodes tariff'!L2014)</f>
        <v>374.22000846780634</v>
      </c>
      <c r="R2014" s="336"/>
      <c r="S2014" s="336"/>
    </row>
    <row r="2015" spans="1:19" s="263" customFormat="1" x14ac:dyDescent="0.25">
      <c r="A2015" s="254" t="s">
        <v>3077</v>
      </c>
      <c r="B2015" s="255"/>
      <c r="C2015" s="256" t="s">
        <v>1762</v>
      </c>
      <c r="D2015" s="257">
        <v>52.506103000000003</v>
      </c>
      <c r="E2015" s="257">
        <v>1.704339</v>
      </c>
      <c r="F2015" s="459">
        <v>1</v>
      </c>
      <c r="G2015" s="459">
        <v>1</v>
      </c>
      <c r="H2015" s="258">
        <v>158.1</v>
      </c>
      <c r="I2015" s="259">
        <f>SUM(H2015/'Search &amp; Variables'!$E$30)</f>
        <v>3.5133333333333332</v>
      </c>
      <c r="J2015" s="259">
        <f t="shared" si="511"/>
        <v>7.0266666666666664</v>
      </c>
      <c r="K2015" s="259">
        <f t="shared" si="512"/>
        <v>0.78074074074074074</v>
      </c>
      <c r="L2015" s="226">
        <f t="shared" si="513"/>
        <v>0</v>
      </c>
      <c r="M2015" s="257"/>
      <c r="N2015" s="226">
        <f>SUM(H2015*'Outside M25 '!$J$30+'Outside M25 '!$J$34+'Postcodes tariff'!L2015)</f>
        <v>277.74071069829057</v>
      </c>
      <c r="O2015" s="226">
        <f>SUM(H2015*'Outside M25 '!$K$30+'Outside M25 '!$K$34+'Postcodes tariff'!L2015)</f>
        <v>306.47330816866099</v>
      </c>
      <c r="P2015" s="226">
        <f>SUM(H2015*'Outside M25 '!$L$30+'Outside M25 '!$L$34+'Postcodes tariff'!L2015)</f>
        <v>338.47422466347581</v>
      </c>
      <c r="Q2015" s="261">
        <f>SUM(H2015*'Outside M25 '!$M$30+'Outside M25 '!$M$34+'Postcodes tariff'!L2015)</f>
        <v>367.49699199829058</v>
      </c>
      <c r="R2015" s="336"/>
      <c r="S2015" s="336"/>
    </row>
    <row r="2016" spans="1:19" s="263" customFormat="1" x14ac:dyDescent="0.25">
      <c r="A2016" s="254" t="s">
        <v>3077</v>
      </c>
      <c r="B2016" s="255"/>
      <c r="C2016" s="256" t="s">
        <v>1763</v>
      </c>
      <c r="D2016" s="257">
        <v>52.444597999999999</v>
      </c>
      <c r="E2016" s="257">
        <v>1.7032940000000001</v>
      </c>
      <c r="F2016" s="459">
        <v>1</v>
      </c>
      <c r="G2016" s="459">
        <v>1</v>
      </c>
      <c r="H2016" s="258">
        <v>152.69999999999999</v>
      </c>
      <c r="I2016" s="259">
        <f>SUM(H2016/'Search &amp; Variables'!$E$30)</f>
        <v>3.3933333333333331</v>
      </c>
      <c r="J2016" s="259">
        <f t="shared" si="511"/>
        <v>6.7866666666666662</v>
      </c>
      <c r="K2016" s="259">
        <f t="shared" si="512"/>
        <v>0.75407407407407401</v>
      </c>
      <c r="L2016" s="226">
        <f t="shared" si="513"/>
        <v>0</v>
      </c>
      <c r="M2016" s="257"/>
      <c r="N2016" s="226">
        <f>SUM(H2016*'Outside M25 '!$J$30+'Outside M25 '!$J$34+'Postcodes tariff'!L2016)</f>
        <v>269.25776710598285</v>
      </c>
      <c r="O2016" s="226">
        <f>SUM(H2016*'Outside M25 '!$K$30+'Outside M25 '!$K$34+'Postcodes tariff'!L2016)</f>
        <v>297.07178234301995</v>
      </c>
      <c r="P2016" s="226">
        <f>SUM(H2016*'Outside M25 '!$L$30+'Outside M25 '!$L$34+'Postcodes tariff'!L2016)</f>
        <v>328.06828638450139</v>
      </c>
      <c r="Q2016" s="261">
        <f>SUM(H2016*'Outside M25 '!$M$30+'Outside M25 '!$M$34+'Postcodes tariff'!L2016)</f>
        <v>356.15190170598288</v>
      </c>
      <c r="R2016" s="336"/>
      <c r="S2016" s="336"/>
    </row>
    <row r="2017" spans="1:19" s="263" customFormat="1" x14ac:dyDescent="0.25">
      <c r="A2017" s="254" t="s">
        <v>3077</v>
      </c>
      <c r="B2017" s="255"/>
      <c r="C2017" s="256" t="s">
        <v>1764</v>
      </c>
      <c r="D2017" s="257">
        <v>52.425474000000001</v>
      </c>
      <c r="E2017" s="257">
        <v>1.5872569999999999</v>
      </c>
      <c r="F2017" s="459">
        <v>1</v>
      </c>
      <c r="G2017" s="459">
        <v>1</v>
      </c>
      <c r="H2017" s="258">
        <v>153.9</v>
      </c>
      <c r="I2017" s="259">
        <f>SUM(H2017/'Search &amp; Variables'!$E$30)</f>
        <v>3.42</v>
      </c>
      <c r="J2017" s="259">
        <f t="shared" si="511"/>
        <v>6.84</v>
      </c>
      <c r="K2017" s="259">
        <f t="shared" si="512"/>
        <v>0.76</v>
      </c>
      <c r="L2017" s="226">
        <f t="shared" si="513"/>
        <v>0</v>
      </c>
      <c r="M2017" s="257"/>
      <c r="N2017" s="226">
        <f>SUM(H2017*'Outside M25 '!$J$30+'Outside M25 '!$J$34+'Postcodes tariff'!L2017)</f>
        <v>271.14286568205125</v>
      </c>
      <c r="O2017" s="226">
        <f>SUM(H2017*'Outside M25 '!$K$30+'Outside M25 '!$K$34+'Postcodes tariff'!L2017)</f>
        <v>299.16101030427353</v>
      </c>
      <c r="P2017" s="226">
        <f>SUM(H2017*'Outside M25 '!$L$30+'Outside M25 '!$L$34+'Postcodes tariff'!L2017)</f>
        <v>330.3807171131624</v>
      </c>
      <c r="Q2017" s="261">
        <f>SUM(H2017*'Outside M25 '!$M$30+'Outside M25 '!$M$34+'Postcodes tariff'!L2017)</f>
        <v>358.6730328820513</v>
      </c>
      <c r="R2017" s="336"/>
      <c r="S2017" s="336"/>
    </row>
    <row r="2018" spans="1:19" s="263" customFormat="1" x14ac:dyDescent="0.25">
      <c r="A2018" s="254" t="s">
        <v>3077</v>
      </c>
      <c r="B2018" s="255"/>
      <c r="C2018" s="256" t="s">
        <v>1765</v>
      </c>
      <c r="D2018" s="257">
        <v>52.459356999999997</v>
      </c>
      <c r="E2018" s="257">
        <v>1.4105620000000001</v>
      </c>
      <c r="F2018" s="459">
        <v>1</v>
      </c>
      <c r="G2018" s="459">
        <v>1</v>
      </c>
      <c r="H2018" s="258">
        <v>145.6</v>
      </c>
      <c r="I2018" s="259">
        <f>SUM(H2018/'Search &amp; Variables'!$E$30)</f>
        <v>3.2355555555555555</v>
      </c>
      <c r="J2018" s="259">
        <f t="shared" si="511"/>
        <v>6.471111111111111</v>
      </c>
      <c r="K2018" s="259">
        <f t="shared" si="512"/>
        <v>0.71901234567901229</v>
      </c>
      <c r="L2018" s="226">
        <f t="shared" si="513"/>
        <v>0</v>
      </c>
      <c r="M2018" s="257"/>
      <c r="N2018" s="226">
        <f>SUM(H2018*'Outside M25 '!$J$30+'Outside M25 '!$J$34+'Postcodes tariff'!L2018)</f>
        <v>258.10426719757834</v>
      </c>
      <c r="O2018" s="226">
        <f>SUM(H2018*'Outside M25 '!$K$30+'Outside M25 '!$K$34+'Postcodes tariff'!L2018)</f>
        <v>284.71051690560301</v>
      </c>
      <c r="P2018" s="226">
        <f>SUM(H2018*'Outside M25 '!$L$30+'Outside M25 '!$L$34+'Postcodes tariff'!L2018)</f>
        <v>314.38640457325738</v>
      </c>
      <c r="Q2018" s="261">
        <f>SUM(H2018*'Outside M25 '!$M$30+'Outside M25 '!$M$34+'Postcodes tariff'!L2018)</f>
        <v>341.23520891424505</v>
      </c>
      <c r="R2018" s="336"/>
      <c r="S2018" s="336"/>
    </row>
    <row r="2019" spans="1:19" s="263" customFormat="1" x14ac:dyDescent="0.25">
      <c r="A2019" s="254" t="s">
        <v>3077</v>
      </c>
      <c r="B2019" s="255"/>
      <c r="C2019" s="256" t="s">
        <v>1766</v>
      </c>
      <c r="D2019" s="257">
        <v>52.618420999999998</v>
      </c>
      <c r="E2019" s="257">
        <v>1.263817</v>
      </c>
      <c r="F2019" s="459">
        <v>1</v>
      </c>
      <c r="G2019" s="459">
        <v>1</v>
      </c>
      <c r="H2019" s="258">
        <v>140.69999999999999</v>
      </c>
      <c r="I2019" s="259">
        <f>SUM(H2019/'Search &amp; Variables'!$E$30)</f>
        <v>3.1266666666666665</v>
      </c>
      <c r="J2019" s="259">
        <f t="shared" si="511"/>
        <v>6.253333333333333</v>
      </c>
      <c r="K2019" s="259">
        <f t="shared" si="512"/>
        <v>0.69481481481481477</v>
      </c>
      <c r="L2019" s="226">
        <f t="shared" si="513"/>
        <v>0</v>
      </c>
      <c r="M2019" s="257"/>
      <c r="N2019" s="226">
        <f>SUM(H2019*'Outside M25 '!$J$30+'Outside M25 '!$J$34+'Postcodes tariff'!L2019)</f>
        <v>250.40678134529912</v>
      </c>
      <c r="O2019" s="226">
        <f>SUM(H2019*'Outside M25 '!$K$30+'Outside M25 '!$K$34+'Postcodes tariff'!L2019)</f>
        <v>276.17950273048433</v>
      </c>
      <c r="P2019" s="226">
        <f>SUM(H2019*'Outside M25 '!$L$30+'Outside M25 '!$L$34+'Postcodes tariff'!L2019)</f>
        <v>304.94397909789171</v>
      </c>
      <c r="Q2019" s="261">
        <f>SUM(H2019*'Outside M25 '!$M$30+'Outside M25 '!$M$34+'Postcodes tariff'!L2019)</f>
        <v>330.94058994529917</v>
      </c>
      <c r="R2019" s="336"/>
      <c r="S2019" s="336"/>
    </row>
    <row r="2020" spans="1:19" s="263" customFormat="1" x14ac:dyDescent="0.25">
      <c r="A2020" s="254" t="s">
        <v>3077</v>
      </c>
      <c r="B2020" s="255"/>
      <c r="C2020" s="256" t="s">
        <v>1767</v>
      </c>
      <c r="D2020" s="257">
        <v>52.641686999999997</v>
      </c>
      <c r="E2020" s="257">
        <v>1.2486539999999999</v>
      </c>
      <c r="F2020" s="459">
        <v>1</v>
      </c>
      <c r="G2020" s="459">
        <v>1</v>
      </c>
      <c r="H2020" s="258">
        <v>143.19999999999999</v>
      </c>
      <c r="I2020" s="259">
        <f>SUM(H2020/'Search &amp; Variables'!$E$30)</f>
        <v>3.1822222222222218</v>
      </c>
      <c r="J2020" s="259">
        <f t="shared" si="511"/>
        <v>6.3644444444444437</v>
      </c>
      <c r="K2020" s="259">
        <f t="shared" si="512"/>
        <v>0.7071604938271604</v>
      </c>
      <c r="L2020" s="226">
        <f t="shared" si="513"/>
        <v>0</v>
      </c>
      <c r="M2020" s="257"/>
      <c r="N2020" s="226">
        <f>SUM(H2020*'Outside M25 '!$J$30+'Outside M25 '!$J$34+'Postcodes tariff'!L2020)</f>
        <v>254.33407004544159</v>
      </c>
      <c r="O2020" s="226">
        <f>SUM(H2020*'Outside M25 '!$K$30+'Outside M25 '!$K$34+'Postcodes tariff'!L2020)</f>
        <v>280.5320609830959</v>
      </c>
      <c r="P2020" s="226">
        <f>SUM(H2020*'Outside M25 '!$L$30+'Outside M25 '!$L$34+'Postcodes tariff'!L2020)</f>
        <v>309.76154311593541</v>
      </c>
      <c r="Q2020" s="261">
        <f>SUM(H2020*'Outside M25 '!$M$30+'Outside M25 '!$M$34+'Postcodes tariff'!L2020)</f>
        <v>336.19294656210826</v>
      </c>
      <c r="R2020" s="336"/>
      <c r="S2020" s="336"/>
    </row>
    <row r="2021" spans="1:19" s="263" customFormat="1" x14ac:dyDescent="0.25">
      <c r="A2021" s="254" t="s">
        <v>3077</v>
      </c>
      <c r="B2021" s="255"/>
      <c r="C2021" s="256" t="s">
        <v>1768</v>
      </c>
      <c r="D2021" s="257">
        <v>52.656092000000001</v>
      </c>
      <c r="E2021" s="257">
        <v>1.283798</v>
      </c>
      <c r="F2021" s="459">
        <v>1</v>
      </c>
      <c r="G2021" s="459">
        <v>1</v>
      </c>
      <c r="H2021" s="258">
        <v>145.30000000000001</v>
      </c>
      <c r="I2021" s="259">
        <f>SUM(H2021/'Search &amp; Variables'!$E$30)</f>
        <v>3.2288888888888891</v>
      </c>
      <c r="J2021" s="259">
        <f t="shared" si="511"/>
        <v>6.4577777777777783</v>
      </c>
      <c r="K2021" s="259">
        <f t="shared" si="512"/>
        <v>0.71753086419753087</v>
      </c>
      <c r="L2021" s="226">
        <f t="shared" si="513"/>
        <v>0</v>
      </c>
      <c r="M2021" s="257"/>
      <c r="N2021" s="226">
        <f>SUM(H2021*'Outside M25 '!$J$30+'Outside M25 '!$J$34+'Postcodes tariff'!L2021)</f>
        <v>257.63299255356128</v>
      </c>
      <c r="O2021" s="226">
        <f>SUM(H2021*'Outside M25 '!$K$30+'Outside M25 '!$K$34+'Postcodes tariff'!L2021)</f>
        <v>284.18820991528969</v>
      </c>
      <c r="P2021" s="226">
        <f>SUM(H2021*'Outside M25 '!$L$30+'Outside M25 '!$L$34+'Postcodes tariff'!L2021)</f>
        <v>313.80829689109214</v>
      </c>
      <c r="Q2021" s="261">
        <f>SUM(H2021*'Outside M25 '!$M$30+'Outside M25 '!$M$34+'Postcodes tariff'!L2021)</f>
        <v>340.60492612022796</v>
      </c>
      <c r="R2021" s="336"/>
      <c r="S2021" s="336"/>
    </row>
    <row r="2022" spans="1:19" s="263" customFormat="1" x14ac:dyDescent="0.25">
      <c r="A2022" s="254" t="s">
        <v>3077</v>
      </c>
      <c r="B2022" s="255"/>
      <c r="C2022" s="256" t="s">
        <v>1769</v>
      </c>
      <c r="D2022" s="257">
        <v>52.672117999999998</v>
      </c>
      <c r="E2022" s="257">
        <v>1.2306269999999999</v>
      </c>
      <c r="F2022" s="459">
        <v>1</v>
      </c>
      <c r="G2022" s="459">
        <v>1</v>
      </c>
      <c r="H2022" s="258">
        <v>146.9</v>
      </c>
      <c r="I2022" s="259">
        <f>SUM(H2022/'Search &amp; Variables'!$E$30)</f>
        <v>3.2644444444444445</v>
      </c>
      <c r="J2022" s="259">
        <f t="shared" si="511"/>
        <v>6.528888888888889</v>
      </c>
      <c r="K2022" s="259">
        <f t="shared" si="512"/>
        <v>0.72543209876543213</v>
      </c>
      <c r="L2022" s="226">
        <f t="shared" si="513"/>
        <v>0</v>
      </c>
      <c r="M2022" s="257"/>
      <c r="N2022" s="226">
        <f>SUM(H2022*'Outside M25 '!$J$30+'Outside M25 '!$J$34+'Postcodes tariff'!L2022)</f>
        <v>260.14645732165241</v>
      </c>
      <c r="O2022" s="226">
        <f>SUM(H2022*'Outside M25 '!$K$30+'Outside M25 '!$K$34+'Postcodes tariff'!L2022)</f>
        <v>286.97384719696106</v>
      </c>
      <c r="P2022" s="226">
        <f>SUM(H2022*'Outside M25 '!$L$30+'Outside M25 '!$L$34+'Postcodes tariff'!L2022)</f>
        <v>316.89153786264012</v>
      </c>
      <c r="Q2022" s="261">
        <f>SUM(H2022*'Outside M25 '!$M$30+'Outside M25 '!$M$34+'Postcodes tariff'!L2022)</f>
        <v>343.96643435498578</v>
      </c>
      <c r="R2022" s="336"/>
      <c r="S2022" s="336"/>
    </row>
    <row r="2023" spans="1:19" s="263" customFormat="1" x14ac:dyDescent="0.25">
      <c r="A2023" s="254" t="s">
        <v>3077</v>
      </c>
      <c r="B2023" s="255"/>
      <c r="C2023" s="256" t="s">
        <v>1770</v>
      </c>
      <c r="D2023" s="256">
        <v>52.649321999999998</v>
      </c>
      <c r="E2023" s="256">
        <v>1.0632079999999999</v>
      </c>
      <c r="F2023" s="460">
        <v>1</v>
      </c>
      <c r="G2023" s="460">
        <v>1</v>
      </c>
      <c r="H2023" s="264">
        <v>137.30000000000001</v>
      </c>
      <c r="I2023" s="265">
        <f>SUM(H2023/'Search &amp; Variables'!$E$30)</f>
        <v>3.0511111111111116</v>
      </c>
      <c r="J2023" s="265">
        <f t="shared" si="511"/>
        <v>6.1022222222222231</v>
      </c>
      <c r="K2023" s="265">
        <f t="shared" si="512"/>
        <v>0.67802469135802479</v>
      </c>
      <c r="L2023" s="266">
        <f t="shared" si="513"/>
        <v>0</v>
      </c>
      <c r="M2023" s="256"/>
      <c r="N2023" s="266">
        <f>SUM(H2023*'Outside M25 '!$J$30+'Outside M25 '!$J$34+'Postcodes tariff'!L2023)</f>
        <v>245.06566871310542</v>
      </c>
      <c r="O2023" s="266">
        <f>SUM(H2023*'Outside M25 '!$K$30+'Outside M25 '!$K$34+'Postcodes tariff'!L2023)</f>
        <v>270.26002350693261</v>
      </c>
      <c r="P2023" s="266">
        <f>SUM(H2023*'Outside M25 '!$L$30+'Outside M25 '!$L$34+'Postcodes tariff'!L2023)</f>
        <v>298.39209203335236</v>
      </c>
      <c r="Q2023" s="268">
        <f>SUM(H2023*'Outside M25 '!$M$30+'Outside M25 '!$M$34+'Postcodes tariff'!L2023)</f>
        <v>323.7973849464388</v>
      </c>
      <c r="R2023" s="336"/>
      <c r="S2023" s="336"/>
    </row>
    <row r="2024" spans="1:19" s="263" customFormat="1" x14ac:dyDescent="0.25">
      <c r="A2024" s="254"/>
      <c r="B2024" s="255"/>
      <c r="C2024" s="256"/>
      <c r="D2024" s="256"/>
      <c r="E2024" s="256"/>
      <c r="F2024" s="460"/>
      <c r="G2024" s="460"/>
      <c r="H2024" s="264"/>
      <c r="I2024" s="265"/>
      <c r="J2024" s="265"/>
      <c r="K2024" s="265"/>
      <c r="L2024" s="266"/>
      <c r="M2024" s="256"/>
      <c r="N2024" s="266"/>
      <c r="O2024" s="266"/>
      <c r="P2024" s="266"/>
      <c r="Q2024" s="268"/>
      <c r="R2024" s="336"/>
      <c r="S2024" s="336"/>
    </row>
    <row r="2025" spans="1:19" s="263" customFormat="1" ht="16.5" thickBot="1" x14ac:dyDescent="0.3">
      <c r="A2025" s="269" t="s">
        <v>3099</v>
      </c>
      <c r="B2025" s="270"/>
      <c r="C2025" s="270"/>
      <c r="D2025" s="270"/>
      <c r="E2025" s="270"/>
      <c r="F2025" s="461"/>
      <c r="G2025" s="461"/>
      <c r="H2025" s="271">
        <f>AVERAGE(H1990:H2024)</f>
        <v>148.21764705882353</v>
      </c>
      <c r="I2025" s="271">
        <f>AVERAGE(I1990:I2024)</f>
        <v>3.2937254901960782</v>
      </c>
      <c r="J2025" s="271">
        <f>AVERAGE(J1990:J2024)</f>
        <v>6.5874509803921564</v>
      </c>
      <c r="K2025" s="271">
        <f>AVERAGE(K1990:K2024)</f>
        <v>0.73193899782135075</v>
      </c>
      <c r="L2025" s="272"/>
      <c r="M2025" s="270"/>
      <c r="N2025" s="274">
        <f>AVERAGE(N1990:N2024)</f>
        <v>262.21636948360987</v>
      </c>
      <c r="O2025" s="274">
        <f>AVERAGE(O1990:O2024)</f>
        <v>289.26790142892582</v>
      </c>
      <c r="P2025" s="274">
        <f>AVERAGE(P1990:P2024)</f>
        <v>319.43067748626788</v>
      </c>
      <c r="Q2025" s="275">
        <f>AVERAGE(Q1990:Q2024)</f>
        <v>346.73473525419809</v>
      </c>
      <c r="R2025" s="336"/>
      <c r="S2025" s="336"/>
    </row>
    <row r="2026" spans="1:19" s="263" customFormat="1" ht="16.5" thickBot="1" x14ac:dyDescent="0.3">
      <c r="F2026" s="462"/>
      <c r="G2026" s="462"/>
      <c r="H2026" s="276"/>
      <c r="I2026" s="277"/>
      <c r="J2026" s="277"/>
      <c r="K2026" s="277"/>
      <c r="L2026" s="262"/>
      <c r="N2026" s="225"/>
      <c r="O2026" s="225"/>
      <c r="P2026" s="225"/>
      <c r="Q2026" s="225"/>
      <c r="R2026" s="336"/>
      <c r="S2026" s="336"/>
    </row>
    <row r="2027" spans="1:19" s="243" customFormat="1" x14ac:dyDescent="0.25">
      <c r="A2027" s="323" t="s">
        <v>3041</v>
      </c>
      <c r="B2027" s="324"/>
      <c r="C2027" s="399" t="s">
        <v>1771</v>
      </c>
      <c r="D2027" s="399">
        <v>51.533313</v>
      </c>
      <c r="E2027" s="399">
        <v>-0.14469299999999999</v>
      </c>
      <c r="F2027" s="480">
        <v>2</v>
      </c>
      <c r="G2027" s="480">
        <v>3</v>
      </c>
      <c r="H2027" s="400">
        <v>18.7</v>
      </c>
      <c r="I2027" s="401">
        <f>SUM(H2027/'Search &amp; Variables'!$E$32)</f>
        <v>1.8699999999999999</v>
      </c>
      <c r="J2027" s="401">
        <f t="shared" ref="J2027:J2028" si="514">SUM(I2027*2)</f>
        <v>3.7399999999999998</v>
      </c>
      <c r="K2027" s="401">
        <f t="shared" ref="K2027:K2028" si="515">SUM(J2027/9)</f>
        <v>0.41555555555555551</v>
      </c>
      <c r="L2027" s="327">
        <f t="shared" ref="L2027:L2028" si="516">IF(J2027 &gt; 12,110,0)</f>
        <v>0</v>
      </c>
      <c r="M2027" s="399"/>
      <c r="N2027" s="328">
        <f>SUM(H2027*'London template'!$J$30+'London template'!$J$34+'Postcodes tariff'!L2027+'Search &amp; Variables'!$F$23)</f>
        <v>147.33551913974358</v>
      </c>
      <c r="O2027" s="328">
        <f>SUM(H2027*'London template'!$K$30+'London template'!$K$34+'Postcodes tariff'!L2027+'Search &amp; Variables'!$F$23)</f>
        <v>155.28356153418804</v>
      </c>
      <c r="P2027" s="328">
        <f>SUM(H2027*'London template'!$L$30+'London template'!$L$34+'Postcodes tariff'!L2027+'Search &amp; Variables'!$F$23)</f>
        <v>166.96554211641026</v>
      </c>
      <c r="Q2027" s="329">
        <f>SUM(H2027*'London template'!$M$30+'London template'!$M$34+'Postcodes tariff'!L2027+'Search &amp; Variables'!$F$23)</f>
        <v>173.28104632307691</v>
      </c>
      <c r="R2027" s="330"/>
      <c r="S2027" s="330"/>
    </row>
    <row r="2028" spans="1:19" s="263" customFormat="1" x14ac:dyDescent="0.25">
      <c r="A2028" s="331" t="s">
        <v>3041</v>
      </c>
      <c r="B2028" s="332"/>
      <c r="C2028" s="404" t="s">
        <v>1772</v>
      </c>
      <c r="D2028" s="257">
        <v>51.543655999999999</v>
      </c>
      <c r="E2028" s="257">
        <v>-0.25450800000000001</v>
      </c>
      <c r="F2028" s="459">
        <v>2</v>
      </c>
      <c r="G2028" s="459">
        <v>3</v>
      </c>
      <c r="H2028" s="258">
        <v>12.9</v>
      </c>
      <c r="I2028" s="259">
        <f>SUM(H2028/'Search &amp; Variables'!$E$32)</f>
        <v>1.29</v>
      </c>
      <c r="J2028" s="259">
        <f t="shared" si="514"/>
        <v>2.58</v>
      </c>
      <c r="K2028" s="259">
        <f t="shared" si="515"/>
        <v>0.28666666666666668</v>
      </c>
      <c r="L2028" s="226">
        <f t="shared" si="516"/>
        <v>0</v>
      </c>
      <c r="M2028" s="257"/>
      <c r="N2028" s="226">
        <f>SUM(H2028*'London template'!$J$30+'London template'!$J$34+'Postcodes tariff'!L2028+'Search &amp; Variables'!$F$23)</f>
        <v>113.76858548247864</v>
      </c>
      <c r="O2028" s="226">
        <f>SUM(H2028*'London template'!$K$30+'London template'!$K$34+'Postcodes tariff'!L2028+'Search &amp; Variables'!$F$23)</f>
        <v>119.66337535470085</v>
      </c>
      <c r="P2028" s="226">
        <f>SUM(H2028*'London template'!$L$30+'London template'!$L$34+'Postcodes tariff'!L2028+'Search &amp; Variables'!$F$23)</f>
        <v>128.39994503025642</v>
      </c>
      <c r="Q2028" s="261">
        <f>SUM(H2028*'London template'!$M$30+'London template'!$M$34+'Postcodes tariff'!L2028+'Search &amp; Variables'!$F$23)</f>
        <v>133.04008843247863</v>
      </c>
      <c r="R2028" s="336"/>
      <c r="S2028" s="336"/>
    </row>
    <row r="2029" spans="1:19" s="263" customFormat="1" x14ac:dyDescent="0.25">
      <c r="A2029" s="331" t="s">
        <v>3041</v>
      </c>
      <c r="B2029" s="332"/>
      <c r="C2029" s="404" t="s">
        <v>1773</v>
      </c>
      <c r="D2029" s="257">
        <v>51.577939000000001</v>
      </c>
      <c r="E2029" s="257">
        <v>-0.19658800000000001</v>
      </c>
      <c r="F2029" s="459">
        <v>2</v>
      </c>
      <c r="G2029" s="459">
        <v>3</v>
      </c>
      <c r="H2029" s="258">
        <v>19.8</v>
      </c>
      <c r="I2029" s="259">
        <f>SUM(H2029/'Search &amp; Variables'!$E$32)</f>
        <v>1.98</v>
      </c>
      <c r="J2029" s="259">
        <f t="shared" ref="J2029:J2037" si="517">SUM(I2029*2)</f>
        <v>3.96</v>
      </c>
      <c r="K2029" s="259">
        <f t="shared" ref="K2029:K2037" si="518">SUM(J2029/9)</f>
        <v>0.44</v>
      </c>
      <c r="L2029" s="226">
        <f t="shared" ref="L2029:L2037" si="519">IF(J2029 &gt; 12,110,0)</f>
        <v>0</v>
      </c>
      <c r="M2029" s="257"/>
      <c r="N2029" s="226">
        <f>SUM(H2029*'London template'!$J$30+'London template'!$J$34+'Postcodes tariff'!L2029+'Search &amp; Variables'!$F$23)</f>
        <v>153.70166172991452</v>
      </c>
      <c r="O2029" s="226">
        <f>SUM(H2029*'London template'!$K$30+'London template'!$K$34+'Postcodes tariff'!L2029+'Search &amp; Variables'!$F$23)</f>
        <v>162.03911408547009</v>
      </c>
      <c r="P2029" s="226">
        <f>SUM(H2029*'London template'!$L$30+'London template'!$L$34+'Postcodes tariff'!L2029+'Search &amp; Variables'!$F$23)</f>
        <v>174.27970708102563</v>
      </c>
      <c r="Q2029" s="261">
        <f>SUM(H2029*'London template'!$M$30+'London template'!$M$34+'Postcodes tariff'!L2029+'Search &amp; Variables'!$F$23)</f>
        <v>180.91295212991452</v>
      </c>
      <c r="R2029" s="336"/>
      <c r="S2029" s="336"/>
    </row>
    <row r="2030" spans="1:19" s="263" customFormat="1" x14ac:dyDescent="0.25">
      <c r="A2030" s="331" t="s">
        <v>3041</v>
      </c>
      <c r="B2030" s="332"/>
      <c r="C2030" s="404" t="s">
        <v>1774</v>
      </c>
      <c r="D2030" s="257">
        <v>51.559497999999998</v>
      </c>
      <c r="E2030" s="257">
        <v>-0.223771</v>
      </c>
      <c r="F2030" s="459">
        <v>2</v>
      </c>
      <c r="G2030" s="459">
        <v>3</v>
      </c>
      <c r="H2030" s="258">
        <v>18</v>
      </c>
      <c r="I2030" s="259">
        <f>SUM(H2030/'Search &amp; Variables'!$E$32)</f>
        <v>1.8</v>
      </c>
      <c r="J2030" s="259">
        <f t="shared" si="517"/>
        <v>3.6</v>
      </c>
      <c r="K2030" s="259">
        <f t="shared" si="518"/>
        <v>0.4</v>
      </c>
      <c r="L2030" s="226">
        <f t="shared" si="519"/>
        <v>0</v>
      </c>
      <c r="M2030" s="257"/>
      <c r="N2030" s="226">
        <f>SUM(H2030*'London template'!$J$30+'London template'!$J$34+'Postcodes tariff'!L2030+'Search &amp; Variables'!$F$23)</f>
        <v>143.28433749145299</v>
      </c>
      <c r="O2030" s="226">
        <f>SUM(H2030*'London template'!$K$30+'London template'!$K$34+'Postcodes tariff'!L2030+'Search &amp; Variables'!$F$23)</f>
        <v>150.98457354700855</v>
      </c>
      <c r="P2030" s="226">
        <f>SUM(H2030*'London template'!$L$30+'London template'!$L$34+'Postcodes tariff'!L2030+'Search &amp; Variables'!$F$23)</f>
        <v>162.31107350256408</v>
      </c>
      <c r="Q2030" s="261">
        <f>SUM(H2030*'London template'!$M$30+'London template'!$M$34+'Postcodes tariff'!L2030+'Search &amp; Variables'!$F$23)</f>
        <v>168.42437899145298</v>
      </c>
      <c r="R2030" s="336"/>
      <c r="S2030" s="336"/>
    </row>
    <row r="2031" spans="1:19" s="263" customFormat="1" x14ac:dyDescent="0.25">
      <c r="A2031" s="331" t="s">
        <v>3041</v>
      </c>
      <c r="B2031" s="332"/>
      <c r="C2031" s="404" t="s">
        <v>1775</v>
      </c>
      <c r="D2031" s="257">
        <v>51.554321999999999</v>
      </c>
      <c r="E2031" s="257">
        <v>-0.17510100000000001</v>
      </c>
      <c r="F2031" s="459">
        <v>2</v>
      </c>
      <c r="G2031" s="459">
        <v>3</v>
      </c>
      <c r="H2031" s="258">
        <v>20.100000000000001</v>
      </c>
      <c r="I2031" s="259">
        <f>SUM(H2031/'Search &amp; Variables'!$E$32)</f>
        <v>2.0100000000000002</v>
      </c>
      <c r="J2031" s="259">
        <f t="shared" si="517"/>
        <v>4.0200000000000005</v>
      </c>
      <c r="K2031" s="259">
        <f t="shared" si="518"/>
        <v>0.44666666666666671</v>
      </c>
      <c r="L2031" s="226">
        <f t="shared" si="519"/>
        <v>0</v>
      </c>
      <c r="M2031" s="257"/>
      <c r="N2031" s="226">
        <f>SUM(H2031*'London template'!$J$30+'London template'!$J$34+'Postcodes tariff'!L2031+'Search &amp; Variables'!$F$23)</f>
        <v>155.4378824363248</v>
      </c>
      <c r="O2031" s="226">
        <f>SUM(H2031*'London template'!$K$30+'London template'!$K$34+'Postcodes tariff'!L2031+'Search &amp; Variables'!$F$23)</f>
        <v>163.88153750854701</v>
      </c>
      <c r="P2031" s="226">
        <f>SUM(H2031*'London template'!$L$30+'London template'!$L$34+'Postcodes tariff'!L2031+'Search &amp; Variables'!$F$23)</f>
        <v>176.27447934410256</v>
      </c>
      <c r="Q2031" s="261">
        <f>SUM(H2031*'London template'!$M$30+'London template'!$M$34+'Postcodes tariff'!L2031+'Search &amp; Variables'!$F$23)</f>
        <v>182.99438098632478</v>
      </c>
      <c r="R2031" s="336"/>
      <c r="S2031" s="336"/>
    </row>
    <row r="2032" spans="1:19" s="263" customFormat="1" x14ac:dyDescent="0.25">
      <c r="A2032" s="331" t="s">
        <v>3041</v>
      </c>
      <c r="B2032" s="332"/>
      <c r="C2032" s="404" t="s">
        <v>1776</v>
      </c>
      <c r="D2032" s="257">
        <v>51.589070999999997</v>
      </c>
      <c r="E2032" s="257">
        <v>-0.22396099999999999</v>
      </c>
      <c r="F2032" s="459">
        <v>2</v>
      </c>
      <c r="G2032" s="459">
        <v>3</v>
      </c>
      <c r="H2032" s="258">
        <v>18.8</v>
      </c>
      <c r="I2032" s="259">
        <f>SUM(H2032/'Search &amp; Variables'!$E$32)</f>
        <v>1.8800000000000001</v>
      </c>
      <c r="J2032" s="259">
        <f t="shared" si="517"/>
        <v>3.7600000000000002</v>
      </c>
      <c r="K2032" s="259">
        <f t="shared" si="518"/>
        <v>0.4177777777777778</v>
      </c>
      <c r="L2032" s="226">
        <f t="shared" si="519"/>
        <v>0</v>
      </c>
      <c r="M2032" s="257"/>
      <c r="N2032" s="226">
        <f>SUM(H2032*'London template'!$J$30+'London template'!$J$34+'Postcodes tariff'!L2032+'Search &amp; Variables'!$F$23)</f>
        <v>147.91425937521367</v>
      </c>
      <c r="O2032" s="226">
        <f>SUM(H2032*'London template'!$K$30+'London template'!$K$34+'Postcodes tariff'!L2032+'Search &amp; Variables'!$F$23)</f>
        <v>155.89770267521368</v>
      </c>
      <c r="P2032" s="226">
        <f>SUM(H2032*'London template'!$L$30+'London template'!$L$34+'Postcodes tariff'!L2032+'Search &amp; Variables'!$F$23)</f>
        <v>167.63046620410256</v>
      </c>
      <c r="Q2032" s="261">
        <f>SUM(H2032*'London template'!$M$30+'London template'!$M$34+'Postcodes tariff'!L2032+'Search &amp; Variables'!$F$23)</f>
        <v>173.97485594188035</v>
      </c>
      <c r="R2032" s="336"/>
      <c r="S2032" s="336"/>
    </row>
    <row r="2033" spans="1:19" s="263" customFormat="1" x14ac:dyDescent="0.25">
      <c r="A2033" s="331" t="s">
        <v>3041</v>
      </c>
      <c r="B2033" s="332" t="s">
        <v>3573</v>
      </c>
      <c r="C2033" s="404" t="s">
        <v>1777</v>
      </c>
      <c r="D2033" s="257">
        <v>51.554349999999999</v>
      </c>
      <c r="E2033" s="257">
        <v>-0.144091</v>
      </c>
      <c r="F2033" s="459">
        <v>2</v>
      </c>
      <c r="G2033" s="459">
        <v>3</v>
      </c>
      <c r="H2033" s="258">
        <v>20.5</v>
      </c>
      <c r="I2033" s="259">
        <f>SUM(H2033/'Search &amp; Variables'!$E$32)</f>
        <v>2.0499999999999998</v>
      </c>
      <c r="J2033" s="259">
        <f t="shared" si="517"/>
        <v>4.0999999999999996</v>
      </c>
      <c r="K2033" s="259">
        <f t="shared" si="518"/>
        <v>0.45555555555555549</v>
      </c>
      <c r="L2033" s="226">
        <f t="shared" si="519"/>
        <v>0</v>
      </c>
      <c r="M2033" s="257"/>
      <c r="N2033" s="226">
        <f>SUM(H2033*'London template'!$J$30+'London template'!$J$34+'Postcodes tariff'!L2033+'Search &amp; Variables'!$F$23)</f>
        <v>157.75284337820511</v>
      </c>
      <c r="O2033" s="226">
        <f>SUM(H2033*'London template'!$K$30+'London template'!$K$34+'Postcodes tariff'!L2033+'Search &amp; Variables'!$F$23)</f>
        <v>166.33810207264958</v>
      </c>
      <c r="P2033" s="226">
        <f>SUM(H2033*'London template'!$L$30+'London template'!$L$34+'Postcodes tariff'!L2033+'Search &amp; Variables'!$F$23)</f>
        <v>178.93417569487178</v>
      </c>
      <c r="Q2033" s="261">
        <f>SUM(H2033*'London template'!$M$30+'London template'!$M$34+'Postcodes tariff'!L2033+'Search &amp; Variables'!$F$23)</f>
        <v>185.76961946153847</v>
      </c>
      <c r="R2033" s="336"/>
      <c r="S2033" s="336"/>
    </row>
    <row r="2034" spans="1:19" s="263" customFormat="1" x14ac:dyDescent="0.25">
      <c r="A2034" s="331" t="s">
        <v>3041</v>
      </c>
      <c r="B2034" s="332"/>
      <c r="C2034" s="404" t="s">
        <v>1778</v>
      </c>
      <c r="D2034" s="257">
        <v>51.541136999999999</v>
      </c>
      <c r="E2034" s="257">
        <v>-0.19856599999999999</v>
      </c>
      <c r="F2034" s="459">
        <v>2</v>
      </c>
      <c r="G2034" s="459">
        <v>3</v>
      </c>
      <c r="H2034" s="258">
        <v>20.100000000000001</v>
      </c>
      <c r="I2034" s="259">
        <f>SUM(H2034/'Search &amp; Variables'!$E$32)</f>
        <v>2.0100000000000002</v>
      </c>
      <c r="J2034" s="259">
        <f t="shared" si="517"/>
        <v>4.0200000000000005</v>
      </c>
      <c r="K2034" s="259">
        <f t="shared" si="518"/>
        <v>0.44666666666666671</v>
      </c>
      <c r="L2034" s="226">
        <f t="shared" si="519"/>
        <v>0</v>
      </c>
      <c r="M2034" s="257"/>
      <c r="N2034" s="226">
        <f>SUM(H2034*'London template'!$J$30+'London template'!$J$34+'Postcodes tariff'!L2034+'Search &amp; Variables'!$F$23)</f>
        <v>155.4378824363248</v>
      </c>
      <c r="O2034" s="226">
        <f>SUM(H2034*'London template'!$K$30+'London template'!$K$34+'Postcodes tariff'!L2034+'Search &amp; Variables'!$F$23)</f>
        <v>163.88153750854701</v>
      </c>
      <c r="P2034" s="226">
        <f>SUM(H2034*'London template'!$L$30+'London template'!$L$34+'Postcodes tariff'!L2034+'Search &amp; Variables'!$F$23)</f>
        <v>176.27447934410256</v>
      </c>
      <c r="Q2034" s="261">
        <f>SUM(H2034*'London template'!$M$30+'London template'!$M$34+'Postcodes tariff'!L2034+'Search &amp; Variables'!$F$23)</f>
        <v>182.99438098632478</v>
      </c>
      <c r="R2034" s="336"/>
      <c r="S2034" s="336"/>
    </row>
    <row r="2035" spans="1:19" s="263" customFormat="1" x14ac:dyDescent="0.25">
      <c r="A2035" s="331" t="s">
        <v>3041</v>
      </c>
      <c r="B2035" s="332"/>
      <c r="C2035" s="404" t="s">
        <v>1779</v>
      </c>
      <c r="D2035" s="257">
        <v>51.615000000000002</v>
      </c>
      <c r="E2035" s="257">
        <v>-0.23499999999999999</v>
      </c>
      <c r="F2035" s="459">
        <v>2</v>
      </c>
      <c r="G2035" s="459">
        <v>3</v>
      </c>
      <c r="H2035" s="258">
        <v>21.5</v>
      </c>
      <c r="I2035" s="259">
        <f>SUM(H2035/'Search &amp; Variables'!$E$32)</f>
        <v>2.15</v>
      </c>
      <c r="J2035" s="259">
        <f t="shared" si="517"/>
        <v>4.3</v>
      </c>
      <c r="K2035" s="259">
        <f t="shared" si="518"/>
        <v>0.47777777777777775</v>
      </c>
      <c r="L2035" s="226">
        <f t="shared" si="519"/>
        <v>0</v>
      </c>
      <c r="M2035" s="257"/>
      <c r="N2035" s="226">
        <f>SUM(H2035*'London template'!$J$30+'London template'!$J$34+'Postcodes tariff'!L2035+'Search &amp; Variables'!$F$23)</f>
        <v>163.54024573290599</v>
      </c>
      <c r="O2035" s="226">
        <f>SUM(H2035*'London template'!$K$30+'London template'!$K$34+'Postcodes tariff'!L2035+'Search &amp; Variables'!$F$23)</f>
        <v>172.47951348290599</v>
      </c>
      <c r="P2035" s="226">
        <f>SUM(H2035*'London template'!$L$30+'London template'!$L$34+'Postcodes tariff'!L2035+'Search &amp; Variables'!$F$23)</f>
        <v>185.58341657179486</v>
      </c>
      <c r="Q2035" s="261">
        <f>SUM(H2035*'London template'!$M$30+'London template'!$M$34+'Postcodes tariff'!L2035+'Search &amp; Variables'!$F$23)</f>
        <v>192.70771564957263</v>
      </c>
      <c r="R2035" s="336"/>
      <c r="S2035" s="336"/>
    </row>
    <row r="2036" spans="1:19" s="263" customFormat="1" x14ac:dyDescent="0.25">
      <c r="A2036" s="331" t="s">
        <v>3041</v>
      </c>
      <c r="B2036" s="332" t="s">
        <v>3641</v>
      </c>
      <c r="C2036" s="404" t="s">
        <v>1780</v>
      </c>
      <c r="D2036" s="257">
        <v>51.531967000000002</v>
      </c>
      <c r="E2036" s="257">
        <v>-0.17494399999999999</v>
      </c>
      <c r="F2036" s="459">
        <v>2</v>
      </c>
      <c r="G2036" s="459">
        <v>3</v>
      </c>
      <c r="H2036" s="258">
        <v>18.399999999999999</v>
      </c>
      <c r="I2036" s="259">
        <f>SUM(H2036/'Search &amp; Variables'!$E$32)</f>
        <v>1.8399999999999999</v>
      </c>
      <c r="J2036" s="259">
        <f t="shared" si="517"/>
        <v>3.6799999999999997</v>
      </c>
      <c r="K2036" s="259">
        <f t="shared" si="518"/>
        <v>0.40888888888888886</v>
      </c>
      <c r="L2036" s="226">
        <f t="shared" si="519"/>
        <v>0</v>
      </c>
      <c r="M2036" s="257"/>
      <c r="N2036" s="226">
        <f>SUM(H2036*'London template'!$J$30+'London template'!$J$34+'Postcodes tariff'!L2036+'Search &amp; Variables'!$F$23)</f>
        <v>145.59929843333333</v>
      </c>
      <c r="O2036" s="226">
        <f>SUM(H2036*'London template'!$K$30+'London template'!$K$34+'Postcodes tariff'!L2036+'Search &amp; Variables'!$F$23)</f>
        <v>153.44113811111109</v>
      </c>
      <c r="P2036" s="226">
        <f>SUM(H2036*'London template'!$L$30+'London template'!$L$34+'Postcodes tariff'!L2036+'Search &amp; Variables'!$F$23)</f>
        <v>164.97076985333331</v>
      </c>
      <c r="Q2036" s="261">
        <f>SUM(H2036*'London template'!$M$30+'London template'!$M$34+'Postcodes tariff'!L2036+'Search &amp; Variables'!$F$23)</f>
        <v>171.19961746666667</v>
      </c>
      <c r="R2036" s="336"/>
      <c r="S2036" s="336"/>
    </row>
    <row r="2037" spans="1:19" s="263" customFormat="1" x14ac:dyDescent="0.25">
      <c r="A2037" s="331" t="s">
        <v>3041</v>
      </c>
      <c r="B2037" s="332" t="s">
        <v>3597</v>
      </c>
      <c r="C2037" s="404" t="s">
        <v>1781</v>
      </c>
      <c r="D2037" s="404">
        <v>51.585737999999999</v>
      </c>
      <c r="E2037" s="404">
        <v>-0.260878</v>
      </c>
      <c r="F2037" s="482">
        <v>2</v>
      </c>
      <c r="G2037" s="482">
        <v>3</v>
      </c>
      <c r="H2037" s="409">
        <v>17.600000000000001</v>
      </c>
      <c r="I2037" s="405">
        <f>SUM(H2037/'Search &amp; Variables'!$E$32)</f>
        <v>1.7600000000000002</v>
      </c>
      <c r="J2037" s="405">
        <f t="shared" si="517"/>
        <v>3.5200000000000005</v>
      </c>
      <c r="K2037" s="405">
        <f t="shared" si="518"/>
        <v>0.39111111111111119</v>
      </c>
      <c r="L2037" s="339">
        <f t="shared" si="519"/>
        <v>0</v>
      </c>
      <c r="M2037" s="404"/>
      <c r="N2037" s="339">
        <f>SUM(H2037*'London template'!$J$30+'London template'!$J$34+'Postcodes tariff'!L2037+'Search &amp; Variables'!$F$23)</f>
        <v>140.96937654957264</v>
      </c>
      <c r="O2037" s="339">
        <f>SUM(H2037*'London template'!$K$30+'London template'!$K$34+'Postcodes tariff'!L2037+'Search &amp; Variables'!$F$23)</f>
        <v>148.52800898290599</v>
      </c>
      <c r="P2037" s="339">
        <f>SUM(H2037*'London template'!$L$30+'London template'!$L$34+'Postcodes tariff'!L2037+'Search &amp; Variables'!$F$23)</f>
        <v>159.65137715179489</v>
      </c>
      <c r="Q2037" s="406">
        <f>SUM(H2037*'London template'!$M$30+'London template'!$M$34+'Postcodes tariff'!L2037+'Search &amp; Variables'!$F$23)</f>
        <v>165.64914051623933</v>
      </c>
      <c r="R2037" s="336"/>
      <c r="S2037" s="336"/>
    </row>
    <row r="2038" spans="1:19" s="263" customFormat="1" x14ac:dyDescent="0.25">
      <c r="A2038" s="331"/>
      <c r="B2038" s="332"/>
      <c r="C2038" s="333"/>
      <c r="D2038" s="333"/>
      <c r="E2038" s="333"/>
      <c r="F2038" s="469"/>
      <c r="G2038" s="469"/>
      <c r="H2038" s="337"/>
      <c r="I2038" s="338"/>
      <c r="J2038" s="338"/>
      <c r="K2038" s="338"/>
      <c r="L2038" s="339"/>
      <c r="M2038" s="333"/>
      <c r="N2038" s="340"/>
      <c r="O2038" s="340"/>
      <c r="P2038" s="339"/>
      <c r="Q2038" s="406"/>
      <c r="R2038" s="336"/>
      <c r="S2038" s="336"/>
    </row>
    <row r="2039" spans="1:19" s="330" customFormat="1" ht="16.5" thickBot="1" x14ac:dyDescent="0.3">
      <c r="A2039" s="342" t="s">
        <v>3042</v>
      </c>
      <c r="B2039" s="343"/>
      <c r="C2039" s="343"/>
      <c r="D2039" s="343"/>
      <c r="E2039" s="343"/>
      <c r="F2039" s="470"/>
      <c r="G2039" s="470"/>
      <c r="H2039" s="344">
        <f>AVERAGE(H2027:H2038)</f>
        <v>18.763636363636365</v>
      </c>
      <c r="I2039" s="344">
        <f>AVERAGE(I2027:I2038)</f>
        <v>1.8763636363636367</v>
      </c>
      <c r="J2039" s="344">
        <f>AVERAGE(J2027:J2038)</f>
        <v>3.7527272727272734</v>
      </c>
      <c r="K2039" s="344">
        <f>AVERAGE(K2027:K2038)</f>
        <v>0.41696969696969699</v>
      </c>
      <c r="L2039" s="345"/>
      <c r="M2039" s="343"/>
      <c r="N2039" s="346">
        <f>AVERAGE(N2027:N2038)</f>
        <v>147.70380838049729</v>
      </c>
      <c r="O2039" s="346">
        <f>AVERAGE(O2027:O2038)</f>
        <v>155.6743786239316</v>
      </c>
      <c r="P2039" s="346">
        <f>AVERAGE(P2027:P2038)</f>
        <v>167.38867562675989</v>
      </c>
      <c r="Q2039" s="347">
        <f>AVERAGE(Q2027:Q2038)</f>
        <v>173.72256153504279</v>
      </c>
    </row>
    <row r="2040" spans="1:19" s="263" customFormat="1" ht="16.5" thickBot="1" x14ac:dyDescent="0.3">
      <c r="F2040" s="462"/>
      <c r="G2040" s="462"/>
      <c r="H2040" s="276"/>
      <c r="I2040" s="277"/>
      <c r="J2040" s="277"/>
      <c r="K2040" s="277"/>
      <c r="L2040" s="262"/>
      <c r="N2040" s="225"/>
      <c r="O2040" s="225"/>
      <c r="P2040" s="225"/>
      <c r="Q2040" s="225"/>
      <c r="R2040" s="336"/>
      <c r="S2040" s="336"/>
    </row>
    <row r="2041" spans="1:19" s="243" customFormat="1" x14ac:dyDescent="0.25">
      <c r="A2041" s="246" t="s">
        <v>3078</v>
      </c>
      <c r="B2041" s="247"/>
      <c r="C2041" s="247" t="s">
        <v>1782</v>
      </c>
      <c r="D2041" s="247">
        <v>53.557605000000002</v>
      </c>
      <c r="E2041" s="247">
        <v>-2.113629</v>
      </c>
      <c r="F2041" s="458">
        <v>1</v>
      </c>
      <c r="G2041" s="458">
        <v>1</v>
      </c>
      <c r="H2041" s="248">
        <v>208.4</v>
      </c>
      <c r="I2041" s="249">
        <f>SUM(H2041/'Search &amp; Variables'!$E$30)</f>
        <v>4.6311111111111112</v>
      </c>
      <c r="J2041" s="249">
        <f t="shared" ref="J2041:J2042" si="520">SUM(I2041*2)</f>
        <v>9.2622222222222224</v>
      </c>
      <c r="K2041" s="249">
        <f t="shared" ref="K2041:K2042" si="521">SUM(J2041/9)</f>
        <v>1.0291358024691357</v>
      </c>
      <c r="L2041" s="252">
        <f t="shared" ref="L2041:L2042" si="522">IF(J2041 &gt; 14,120,0)</f>
        <v>0</v>
      </c>
      <c r="M2041" s="247"/>
      <c r="N2041" s="252">
        <f>SUM(H2041*'Outside M25 '!$J$30+'Outside M25 '!$J$34+'Postcodes tariff'!L2041)</f>
        <v>356.75775934515667</v>
      </c>
      <c r="O2041" s="252">
        <f>SUM(H2041*'Outside M25 '!$K$30+'Outside M25 '!$K$34+'Postcodes tariff'!L2041)</f>
        <v>394.04678021120611</v>
      </c>
      <c r="P2041" s="252">
        <f>SUM(H2041*'Outside M25 '!$L$30+'Outside M25 '!$L$34+'Postcodes tariff'!L2041)</f>
        <v>435.40361270651476</v>
      </c>
      <c r="Q2041" s="253">
        <f>SUM(H2041*'Outside M25 '!$M$30+'Outside M25 '!$M$34+'Postcodes tariff'!L2041)</f>
        <v>473.17440712849009</v>
      </c>
      <c r="R2041" s="330"/>
      <c r="S2041" s="330"/>
    </row>
    <row r="2042" spans="1:19" s="263" customFormat="1" x14ac:dyDescent="0.25">
      <c r="A2042" s="254" t="s">
        <v>3078</v>
      </c>
      <c r="B2042" s="255" t="s">
        <v>3471</v>
      </c>
      <c r="C2042" s="256" t="s">
        <v>1783</v>
      </c>
      <c r="D2042" s="257">
        <v>53.586275999999998</v>
      </c>
      <c r="E2042" s="257">
        <v>-2.2239</v>
      </c>
      <c r="F2042" s="459">
        <v>1</v>
      </c>
      <c r="G2042" s="459">
        <v>1</v>
      </c>
      <c r="H2042" s="258">
        <v>211.9</v>
      </c>
      <c r="I2042" s="259">
        <f>SUM(H2042/'Search &amp; Variables'!$E$30)</f>
        <v>4.7088888888888887</v>
      </c>
      <c r="J2042" s="259">
        <f t="shared" si="520"/>
        <v>9.4177777777777774</v>
      </c>
      <c r="K2042" s="259">
        <f t="shared" si="521"/>
        <v>1.0464197530864197</v>
      </c>
      <c r="L2042" s="226">
        <f t="shared" si="522"/>
        <v>0</v>
      </c>
      <c r="M2042" s="257"/>
      <c r="N2042" s="226">
        <f>SUM(H2042*'Outside M25 '!$J$30+'Outside M25 '!$J$34+'Postcodes tariff'!L2042)</f>
        <v>362.25596352535609</v>
      </c>
      <c r="O2042" s="226">
        <f>SUM(H2042*'Outside M25 '!$K$30+'Outside M25 '!$K$34+'Postcodes tariff'!L2042)</f>
        <v>400.14036176486229</v>
      </c>
      <c r="P2042" s="226">
        <f>SUM(H2042*'Outside M25 '!$L$30+'Outside M25 '!$L$34+'Postcodes tariff'!L2042)</f>
        <v>442.14820233177591</v>
      </c>
      <c r="Q2042" s="261">
        <f>SUM(H2042*'Outside M25 '!$M$30+'Outside M25 '!$M$34+'Postcodes tariff'!L2042)</f>
        <v>480.52770639202282</v>
      </c>
      <c r="R2042" s="336"/>
      <c r="S2042" s="336"/>
    </row>
    <row r="2043" spans="1:19" s="263" customFormat="1" x14ac:dyDescent="0.25">
      <c r="A2043" s="254" t="s">
        <v>3078</v>
      </c>
      <c r="B2043" s="255"/>
      <c r="C2043" s="256" t="s">
        <v>1784</v>
      </c>
      <c r="D2043" s="257">
        <v>53.606000000000002</v>
      </c>
      <c r="E2043" s="257">
        <v>-2.1739999999999999</v>
      </c>
      <c r="F2043" s="459">
        <v>1</v>
      </c>
      <c r="G2043" s="459">
        <v>1</v>
      </c>
      <c r="H2043" s="258">
        <v>214.8</v>
      </c>
      <c r="I2043" s="259">
        <f>SUM(H2043/'Search &amp; Variables'!$E$30)</f>
        <v>4.7733333333333334</v>
      </c>
      <c r="J2043" s="259">
        <f t="shared" ref="J2043:J2056" si="523">SUM(I2043*2)</f>
        <v>9.5466666666666669</v>
      </c>
      <c r="K2043" s="259">
        <f t="shared" ref="K2043:K2056" si="524">SUM(J2043/9)</f>
        <v>1.0607407407407408</v>
      </c>
      <c r="L2043" s="226">
        <f t="shared" ref="L2043:L2056" si="525">IF(J2043 &gt; 14,120,0)</f>
        <v>0</v>
      </c>
      <c r="M2043" s="257"/>
      <c r="N2043" s="226">
        <f>SUM(H2043*'Outside M25 '!$J$30+'Outside M25 '!$J$34+'Postcodes tariff'!L2043)</f>
        <v>366.81161841752134</v>
      </c>
      <c r="O2043" s="226">
        <f>SUM(H2043*'Outside M25 '!$K$30+'Outside M25 '!$K$34+'Postcodes tariff'!L2043)</f>
        <v>405.18932933789176</v>
      </c>
      <c r="P2043" s="226">
        <f>SUM(H2043*'Outside M25 '!$L$30+'Outside M25 '!$L$34+'Postcodes tariff'!L2043)</f>
        <v>447.73657659270663</v>
      </c>
      <c r="Q2043" s="261">
        <f>SUM(H2043*'Outside M25 '!$M$30+'Outside M25 '!$M$34+'Postcodes tariff'!L2043)</f>
        <v>486.62044006752143</v>
      </c>
      <c r="R2043" s="336"/>
      <c r="S2043" s="336"/>
    </row>
    <row r="2044" spans="1:19" s="263" customFormat="1" x14ac:dyDescent="0.25">
      <c r="A2044" s="254" t="s">
        <v>3078</v>
      </c>
      <c r="B2044" s="255"/>
      <c r="C2044" s="256" t="s">
        <v>1785</v>
      </c>
      <c r="D2044" s="257">
        <v>53.634999999999998</v>
      </c>
      <c r="E2044" s="257">
        <v>-2.1640000000000001</v>
      </c>
      <c r="F2044" s="459">
        <v>1</v>
      </c>
      <c r="G2044" s="459">
        <v>1</v>
      </c>
      <c r="H2044" s="258">
        <v>218.8</v>
      </c>
      <c r="I2044" s="259">
        <f>SUM(H2044/'Search &amp; Variables'!$E$30)</f>
        <v>4.8622222222222229</v>
      </c>
      <c r="J2044" s="259">
        <f t="shared" si="523"/>
        <v>9.7244444444444458</v>
      </c>
      <c r="K2044" s="259">
        <f t="shared" si="524"/>
        <v>1.080493827160494</v>
      </c>
      <c r="L2044" s="226">
        <f t="shared" si="525"/>
        <v>0</v>
      </c>
      <c r="M2044" s="257"/>
      <c r="N2044" s="226">
        <f>SUM(H2044*'Outside M25 '!$J$30+'Outside M25 '!$J$34+'Postcodes tariff'!L2044)</f>
        <v>373.09528033774927</v>
      </c>
      <c r="O2044" s="226">
        <f>SUM(H2044*'Outside M25 '!$K$30+'Outside M25 '!$K$34+'Postcodes tariff'!L2044)</f>
        <v>412.1534225420703</v>
      </c>
      <c r="P2044" s="226">
        <f>SUM(H2044*'Outside M25 '!$L$30+'Outside M25 '!$L$34+'Postcodes tariff'!L2044)</f>
        <v>455.44467902157652</v>
      </c>
      <c r="Q2044" s="261">
        <f>SUM(H2044*'Outside M25 '!$M$30+'Outside M25 '!$M$34+'Postcodes tariff'!L2044)</f>
        <v>495.02421065441604</v>
      </c>
      <c r="R2044" s="336"/>
      <c r="S2044" s="336"/>
    </row>
    <row r="2045" spans="1:19" s="263" customFormat="1" x14ac:dyDescent="0.25">
      <c r="A2045" s="254" t="s">
        <v>3078</v>
      </c>
      <c r="B2045" s="255"/>
      <c r="C2045" s="256" t="s">
        <v>1786</v>
      </c>
      <c r="D2045" s="257">
        <v>53.701000000000001</v>
      </c>
      <c r="E2045" s="257">
        <v>-2.2029999999999998</v>
      </c>
      <c r="F2045" s="459">
        <v>1</v>
      </c>
      <c r="G2045" s="459">
        <v>1</v>
      </c>
      <c r="H2045" s="258">
        <v>223.3</v>
      </c>
      <c r="I2045" s="259">
        <f>SUM(H2045/'Search &amp; Variables'!$E$30)</f>
        <v>4.9622222222222225</v>
      </c>
      <c r="J2045" s="259">
        <f t="shared" si="523"/>
        <v>9.9244444444444451</v>
      </c>
      <c r="K2045" s="259">
        <f t="shared" si="524"/>
        <v>1.1027160493827162</v>
      </c>
      <c r="L2045" s="226">
        <f t="shared" si="525"/>
        <v>0</v>
      </c>
      <c r="M2045" s="257"/>
      <c r="N2045" s="226">
        <f>SUM(H2045*'Outside M25 '!$J$30+'Outside M25 '!$J$34+'Postcodes tariff'!L2045)</f>
        <v>380.16439999800571</v>
      </c>
      <c r="O2045" s="226">
        <f>SUM(H2045*'Outside M25 '!$K$30+'Outside M25 '!$K$34+'Postcodes tariff'!L2045)</f>
        <v>419.98802739677114</v>
      </c>
      <c r="P2045" s="226">
        <f>SUM(H2045*'Outside M25 '!$L$30+'Outside M25 '!$L$34+'Postcodes tariff'!L2045)</f>
        <v>464.11629425405511</v>
      </c>
      <c r="Q2045" s="261">
        <f>SUM(H2045*'Outside M25 '!$M$30+'Outside M25 '!$M$34+'Postcodes tariff'!L2045)</f>
        <v>504.47845256467241</v>
      </c>
      <c r="R2045" s="336"/>
      <c r="S2045" s="336"/>
    </row>
    <row r="2046" spans="1:19" s="263" customFormat="1" x14ac:dyDescent="0.25">
      <c r="A2046" s="254" t="s">
        <v>3078</v>
      </c>
      <c r="B2046" s="255"/>
      <c r="C2046" s="256" t="s">
        <v>1787</v>
      </c>
      <c r="D2046" s="257">
        <v>53.708188</v>
      </c>
      <c r="E2046" s="257">
        <v>-2.104447</v>
      </c>
      <c r="F2046" s="459">
        <v>1</v>
      </c>
      <c r="G2046" s="459">
        <v>1</v>
      </c>
      <c r="H2046" s="258">
        <v>222.9</v>
      </c>
      <c r="I2046" s="259">
        <f>SUM(H2046/'Search &amp; Variables'!$E$30)</f>
        <v>4.9533333333333331</v>
      </c>
      <c r="J2046" s="259">
        <f t="shared" si="523"/>
        <v>9.9066666666666663</v>
      </c>
      <c r="K2046" s="259">
        <f t="shared" si="524"/>
        <v>1.1007407407407408</v>
      </c>
      <c r="L2046" s="226">
        <f t="shared" si="525"/>
        <v>0</v>
      </c>
      <c r="M2046" s="257"/>
      <c r="N2046" s="226">
        <f>SUM(H2046*'Outside M25 '!$J$30+'Outside M25 '!$J$34+'Postcodes tariff'!L2046)</f>
        <v>379.53603380598287</v>
      </c>
      <c r="O2046" s="226">
        <f>SUM(H2046*'Outside M25 '!$K$30+'Outside M25 '!$K$34+'Postcodes tariff'!L2046)</f>
        <v>419.2916180763533</v>
      </c>
      <c r="P2046" s="226">
        <f>SUM(H2046*'Outside M25 '!$L$30+'Outside M25 '!$L$34+'Postcodes tariff'!L2046)</f>
        <v>463.34548401116814</v>
      </c>
      <c r="Q2046" s="261">
        <f>SUM(H2046*'Outside M25 '!$M$30+'Outside M25 '!$M$34+'Postcodes tariff'!L2046)</f>
        <v>503.63807550598295</v>
      </c>
      <c r="R2046" s="336"/>
      <c r="S2046" s="336"/>
    </row>
    <row r="2047" spans="1:19" s="263" customFormat="1" x14ac:dyDescent="0.25">
      <c r="A2047" s="254" t="s">
        <v>3078</v>
      </c>
      <c r="B2047" s="255"/>
      <c r="C2047" s="256" t="s">
        <v>1788</v>
      </c>
      <c r="D2047" s="257">
        <v>53.645642000000002</v>
      </c>
      <c r="E2047" s="257">
        <v>-2.1043970000000001</v>
      </c>
      <c r="F2047" s="459">
        <v>1</v>
      </c>
      <c r="G2047" s="459">
        <v>1</v>
      </c>
      <c r="H2047" s="258">
        <v>219.2</v>
      </c>
      <c r="I2047" s="259">
        <f>SUM(H2047/'Search &amp; Variables'!$E$30)</f>
        <v>4.8711111111111105</v>
      </c>
      <c r="J2047" s="259">
        <f t="shared" si="523"/>
        <v>9.742222222222221</v>
      </c>
      <c r="K2047" s="259">
        <f t="shared" si="524"/>
        <v>1.082469135802469</v>
      </c>
      <c r="L2047" s="226">
        <f t="shared" si="525"/>
        <v>0</v>
      </c>
      <c r="M2047" s="257"/>
      <c r="N2047" s="226">
        <f>SUM(H2047*'Outside M25 '!$J$30+'Outside M25 '!$J$34+'Postcodes tariff'!L2047)</f>
        <v>373.72364652977205</v>
      </c>
      <c r="O2047" s="226">
        <f>SUM(H2047*'Outside M25 '!$K$30+'Outside M25 '!$K$34+'Postcodes tariff'!L2047)</f>
        <v>412.84983186248814</v>
      </c>
      <c r="P2047" s="226">
        <f>SUM(H2047*'Outside M25 '!$L$30+'Outside M25 '!$L$34+'Postcodes tariff'!L2047)</f>
        <v>456.21548926446343</v>
      </c>
      <c r="Q2047" s="261">
        <f>SUM(H2047*'Outside M25 '!$M$30+'Outside M25 '!$M$34+'Postcodes tariff'!L2047)</f>
        <v>495.86458771310544</v>
      </c>
      <c r="R2047" s="336"/>
      <c r="S2047" s="336"/>
    </row>
    <row r="2048" spans="1:19" s="263" customFormat="1" x14ac:dyDescent="0.25">
      <c r="A2048" s="254" t="s">
        <v>3078</v>
      </c>
      <c r="B2048" s="255"/>
      <c r="C2048" s="256" t="s">
        <v>1789</v>
      </c>
      <c r="D2048" s="257">
        <v>53.609729999999999</v>
      </c>
      <c r="E2048" s="257">
        <v>-2.1089479999999998</v>
      </c>
      <c r="F2048" s="459">
        <v>1</v>
      </c>
      <c r="G2048" s="459">
        <v>1</v>
      </c>
      <c r="H2048" s="258">
        <v>216.5</v>
      </c>
      <c r="I2048" s="259">
        <f>SUM(H2048/'Search &amp; Variables'!$E$30)</f>
        <v>4.8111111111111109</v>
      </c>
      <c r="J2048" s="259">
        <f t="shared" si="523"/>
        <v>9.6222222222222218</v>
      </c>
      <c r="K2048" s="259">
        <f t="shared" si="524"/>
        <v>1.0691358024691358</v>
      </c>
      <c r="L2048" s="226">
        <f t="shared" si="525"/>
        <v>0</v>
      </c>
      <c r="M2048" s="257"/>
      <c r="N2048" s="226">
        <f>SUM(H2048*'Outside M25 '!$J$30+'Outside M25 '!$J$34+'Postcodes tariff'!L2048)</f>
        <v>369.48217473361819</v>
      </c>
      <c r="O2048" s="226">
        <f>SUM(H2048*'Outside M25 '!$K$30+'Outside M25 '!$K$34+'Postcodes tariff'!L2048)</f>
        <v>408.14906894966765</v>
      </c>
      <c r="P2048" s="226">
        <f>SUM(H2048*'Outside M25 '!$L$30+'Outside M25 '!$L$34+'Postcodes tariff'!L2048)</f>
        <v>451.01252012497628</v>
      </c>
      <c r="Q2048" s="261">
        <f>SUM(H2048*'Outside M25 '!$M$30+'Outside M25 '!$M$34+'Postcodes tariff'!L2048)</f>
        <v>490.19204256695161</v>
      </c>
      <c r="R2048" s="336"/>
      <c r="S2048" s="336"/>
    </row>
    <row r="2049" spans="1:19" s="263" customFormat="1" x14ac:dyDescent="0.25">
      <c r="A2049" s="254" t="s">
        <v>3078</v>
      </c>
      <c r="B2049" s="255"/>
      <c r="C2049" s="256" t="s">
        <v>1790</v>
      </c>
      <c r="D2049" s="257">
        <v>53.565416999999997</v>
      </c>
      <c r="E2049" s="257">
        <v>-2.1076830000000002</v>
      </c>
      <c r="F2049" s="459">
        <v>1</v>
      </c>
      <c r="G2049" s="459">
        <v>1</v>
      </c>
      <c r="H2049" s="258">
        <v>211.4</v>
      </c>
      <c r="I2049" s="259">
        <f>SUM(H2049/'Search &amp; Variables'!$E$30)</f>
        <v>4.6977777777777776</v>
      </c>
      <c r="J2049" s="259">
        <f t="shared" si="523"/>
        <v>9.3955555555555552</v>
      </c>
      <c r="K2049" s="259">
        <f t="shared" si="524"/>
        <v>1.0439506172839506</v>
      </c>
      <c r="L2049" s="226">
        <f t="shared" si="525"/>
        <v>0</v>
      </c>
      <c r="M2049" s="257"/>
      <c r="N2049" s="226">
        <f>SUM(H2049*'Outside M25 '!$J$30+'Outside M25 '!$J$34+'Postcodes tariff'!L2049)</f>
        <v>361.47050578532759</v>
      </c>
      <c r="O2049" s="226">
        <f>SUM(H2049*'Outside M25 '!$K$30+'Outside M25 '!$K$34+'Postcodes tariff'!L2049)</f>
        <v>399.26985011433999</v>
      </c>
      <c r="P2049" s="226">
        <f>SUM(H2049*'Outside M25 '!$L$30+'Outside M25 '!$L$34+'Postcodes tariff'!L2049)</f>
        <v>441.18468952816716</v>
      </c>
      <c r="Q2049" s="261">
        <f>SUM(H2049*'Outside M25 '!$M$30+'Outside M25 '!$M$34+'Postcodes tariff'!L2049)</f>
        <v>479.477235068661</v>
      </c>
      <c r="R2049" s="336"/>
      <c r="S2049" s="336"/>
    </row>
    <row r="2050" spans="1:19" s="263" customFormat="1" x14ac:dyDescent="0.25">
      <c r="A2050" s="254" t="s">
        <v>3078</v>
      </c>
      <c r="B2050" s="255"/>
      <c r="C2050" s="256" t="s">
        <v>1791</v>
      </c>
      <c r="D2050" s="257">
        <v>53.552999999999997</v>
      </c>
      <c r="E2050" s="257">
        <v>-2.0089999999999999</v>
      </c>
      <c r="F2050" s="459">
        <v>1</v>
      </c>
      <c r="G2050" s="459">
        <v>1</v>
      </c>
      <c r="H2050" s="258">
        <v>200</v>
      </c>
      <c r="I2050" s="259">
        <f>SUM(H2050/'Search &amp; Variables'!$E$30)</f>
        <v>4.4444444444444446</v>
      </c>
      <c r="J2050" s="259">
        <f t="shared" si="523"/>
        <v>8.8888888888888893</v>
      </c>
      <c r="K2050" s="259">
        <f t="shared" si="524"/>
        <v>0.98765432098765438</v>
      </c>
      <c r="L2050" s="226">
        <f t="shared" si="525"/>
        <v>0</v>
      </c>
      <c r="M2050" s="257"/>
      <c r="N2050" s="226">
        <f>SUM(H2050*'Outside M25 '!$J$30+'Outside M25 '!$J$34+'Postcodes tariff'!L2050)</f>
        <v>343.56206931267803</v>
      </c>
      <c r="O2050" s="226">
        <f>SUM(H2050*'Outside M25 '!$K$30+'Outside M25 '!$K$34+'Postcodes tariff'!L2050)</f>
        <v>379.42218448243113</v>
      </c>
      <c r="P2050" s="226">
        <f>SUM(H2050*'Outside M25 '!$L$30+'Outside M25 '!$L$34+'Postcodes tariff'!L2050)</f>
        <v>419.21659760588796</v>
      </c>
      <c r="Q2050" s="261">
        <f>SUM(H2050*'Outside M25 '!$M$30+'Outside M25 '!$M$34+'Postcodes tariff'!L2050)</f>
        <v>455.52648889601141</v>
      </c>
      <c r="R2050" s="336"/>
      <c r="S2050" s="336"/>
    </row>
    <row r="2051" spans="1:19" s="263" customFormat="1" x14ac:dyDescent="0.25">
      <c r="A2051" s="254" t="s">
        <v>3078</v>
      </c>
      <c r="B2051" s="255"/>
      <c r="C2051" s="256" t="s">
        <v>1792</v>
      </c>
      <c r="D2051" s="257">
        <v>53.542000000000002</v>
      </c>
      <c r="E2051" s="257">
        <v>-2.073</v>
      </c>
      <c r="F2051" s="459">
        <v>1</v>
      </c>
      <c r="G2051" s="459">
        <v>1</v>
      </c>
      <c r="H2051" s="258">
        <v>209.7</v>
      </c>
      <c r="I2051" s="259">
        <f>SUM(H2051/'Search &amp; Variables'!$E$30)</f>
        <v>4.66</v>
      </c>
      <c r="J2051" s="259">
        <f t="shared" si="523"/>
        <v>9.32</v>
      </c>
      <c r="K2051" s="259">
        <f t="shared" si="524"/>
        <v>1.0355555555555556</v>
      </c>
      <c r="L2051" s="226">
        <f t="shared" si="525"/>
        <v>0</v>
      </c>
      <c r="M2051" s="257"/>
      <c r="N2051" s="226">
        <f>SUM(H2051*'Outside M25 '!$J$30+'Outside M25 '!$J$34+'Postcodes tariff'!L2051)</f>
        <v>358.79994946923074</v>
      </c>
      <c r="O2051" s="226">
        <f>SUM(H2051*'Outside M25 '!$K$30+'Outside M25 '!$K$34+'Postcodes tariff'!L2051)</f>
        <v>396.3101105025641</v>
      </c>
      <c r="P2051" s="226">
        <f>SUM(H2051*'Outside M25 '!$L$30+'Outside M25 '!$L$34+'Postcodes tariff'!L2051)</f>
        <v>437.90874599589745</v>
      </c>
      <c r="Q2051" s="261">
        <f>SUM(H2051*'Outside M25 '!$M$30+'Outside M25 '!$M$34+'Postcodes tariff'!L2051)</f>
        <v>475.90563256923076</v>
      </c>
      <c r="R2051" s="336"/>
      <c r="S2051" s="336"/>
    </row>
    <row r="2052" spans="1:19" s="263" customFormat="1" x14ac:dyDescent="0.25">
      <c r="A2052" s="254" t="s">
        <v>3078</v>
      </c>
      <c r="B2052" s="255"/>
      <c r="C2052" s="256" t="s">
        <v>1793</v>
      </c>
      <c r="D2052" s="257">
        <v>53.517000000000003</v>
      </c>
      <c r="E2052" s="257">
        <v>-2.0379999999999998</v>
      </c>
      <c r="F2052" s="459">
        <v>1</v>
      </c>
      <c r="G2052" s="459">
        <v>1</v>
      </c>
      <c r="H2052" s="258">
        <v>199.7</v>
      </c>
      <c r="I2052" s="259">
        <f>SUM(H2052/'Search &amp; Variables'!$E$30)</f>
        <v>4.4377777777777778</v>
      </c>
      <c r="J2052" s="259">
        <f t="shared" si="523"/>
        <v>8.8755555555555556</v>
      </c>
      <c r="K2052" s="259">
        <f t="shared" si="524"/>
        <v>0.98617283950617285</v>
      </c>
      <c r="L2052" s="226">
        <f t="shared" si="525"/>
        <v>0</v>
      </c>
      <c r="M2052" s="257"/>
      <c r="N2052" s="226">
        <f>SUM(H2052*'Outside M25 '!$J$30+'Outside M25 '!$J$34+'Postcodes tariff'!L2052)</f>
        <v>343.09079466866092</v>
      </c>
      <c r="O2052" s="226">
        <f>SUM(H2052*'Outside M25 '!$K$30+'Outside M25 '!$K$34+'Postcodes tariff'!L2052)</f>
        <v>378.89987749211775</v>
      </c>
      <c r="P2052" s="226">
        <f>SUM(H2052*'Outside M25 '!$L$30+'Outside M25 '!$L$34+'Postcodes tariff'!L2052)</f>
        <v>418.63848992372272</v>
      </c>
      <c r="Q2052" s="261">
        <f>SUM(H2052*'Outside M25 '!$M$30+'Outside M25 '!$M$34+'Postcodes tariff'!L2052)</f>
        <v>454.89620610199432</v>
      </c>
      <c r="R2052" s="336"/>
      <c r="S2052" s="336"/>
    </row>
    <row r="2053" spans="1:19" s="263" customFormat="1" x14ac:dyDescent="0.25">
      <c r="A2053" s="254" t="s">
        <v>3078</v>
      </c>
      <c r="B2053" s="255"/>
      <c r="C2053" s="256" t="s">
        <v>1794</v>
      </c>
      <c r="D2053" s="257">
        <v>53.494</v>
      </c>
      <c r="E2053" s="257">
        <v>-2.085</v>
      </c>
      <c r="F2053" s="459">
        <v>1</v>
      </c>
      <c r="G2053" s="459">
        <v>1</v>
      </c>
      <c r="H2053" s="258">
        <v>204.4</v>
      </c>
      <c r="I2053" s="259">
        <f>SUM(H2053/'Search &amp; Variables'!$E$30)</f>
        <v>4.5422222222222226</v>
      </c>
      <c r="J2053" s="259">
        <f t="shared" si="523"/>
        <v>9.0844444444444452</v>
      </c>
      <c r="K2053" s="259">
        <f t="shared" si="524"/>
        <v>1.0093827160493829</v>
      </c>
      <c r="L2053" s="226">
        <f t="shared" si="525"/>
        <v>0</v>
      </c>
      <c r="M2053" s="257"/>
      <c r="N2053" s="226">
        <f>SUM(H2053*'Outside M25 '!$J$30+'Outside M25 '!$J$34+'Postcodes tariff'!L2053)</f>
        <v>350.47409742492874</v>
      </c>
      <c r="O2053" s="226">
        <f>SUM(H2053*'Outside M25 '!$K$30+'Outside M25 '!$K$34+'Postcodes tariff'!L2053)</f>
        <v>387.08268700702757</v>
      </c>
      <c r="P2053" s="226">
        <f>SUM(H2053*'Outside M25 '!$L$30+'Outside M25 '!$L$34+'Postcodes tariff'!L2053)</f>
        <v>427.69551027764487</v>
      </c>
      <c r="Q2053" s="261">
        <f>SUM(H2053*'Outside M25 '!$M$30+'Outside M25 '!$M$34+'Postcodes tariff'!L2053)</f>
        <v>464.77063654159548</v>
      </c>
      <c r="R2053" s="336"/>
      <c r="S2053" s="336"/>
    </row>
    <row r="2054" spans="1:19" s="263" customFormat="1" x14ac:dyDescent="0.25">
      <c r="A2054" s="254" t="s">
        <v>3078</v>
      </c>
      <c r="B2054" s="255"/>
      <c r="C2054" s="256" t="s">
        <v>1795</v>
      </c>
      <c r="D2054" s="257">
        <v>53.494346999999998</v>
      </c>
      <c r="E2054" s="257">
        <v>-2.109111</v>
      </c>
      <c r="F2054" s="459">
        <v>1</v>
      </c>
      <c r="G2054" s="459">
        <v>1</v>
      </c>
      <c r="H2054" s="258">
        <v>202.9</v>
      </c>
      <c r="I2054" s="259">
        <f>SUM(H2054/'Search &amp; Variables'!$E$30)</f>
        <v>4.5088888888888894</v>
      </c>
      <c r="J2054" s="259">
        <f t="shared" si="523"/>
        <v>9.0177777777777788</v>
      </c>
      <c r="K2054" s="259">
        <f t="shared" si="524"/>
        <v>1.0019753086419754</v>
      </c>
      <c r="L2054" s="226">
        <f t="shared" si="525"/>
        <v>0</v>
      </c>
      <c r="M2054" s="257"/>
      <c r="N2054" s="226">
        <f>SUM(H2054*'Outside M25 '!$J$30+'Outside M25 '!$J$34+'Postcodes tariff'!L2054)</f>
        <v>348.11772420484328</v>
      </c>
      <c r="O2054" s="226">
        <f>SUM(H2054*'Outside M25 '!$K$30+'Outside M25 '!$K$34+'Postcodes tariff'!L2054)</f>
        <v>384.47115205546061</v>
      </c>
      <c r="P2054" s="226">
        <f>SUM(H2054*'Outside M25 '!$L$30+'Outside M25 '!$L$34+'Postcodes tariff'!L2054)</f>
        <v>424.80497186681868</v>
      </c>
      <c r="Q2054" s="261">
        <f>SUM(H2054*'Outside M25 '!$M$30+'Outside M25 '!$M$34+'Postcodes tariff'!L2054)</f>
        <v>461.61922257151002</v>
      </c>
      <c r="R2054" s="336"/>
      <c r="S2054" s="336"/>
    </row>
    <row r="2055" spans="1:19" s="263" customFormat="1" x14ac:dyDescent="0.25">
      <c r="A2055" s="254" t="s">
        <v>3078</v>
      </c>
      <c r="B2055" s="255"/>
      <c r="C2055" s="256" t="s">
        <v>1796</v>
      </c>
      <c r="D2055" s="257">
        <v>53.525238000000002</v>
      </c>
      <c r="E2055" s="257">
        <v>-2.1119789999999998</v>
      </c>
      <c r="F2055" s="459">
        <v>1</v>
      </c>
      <c r="G2055" s="459">
        <v>1</v>
      </c>
      <c r="H2055" s="258">
        <v>206.4</v>
      </c>
      <c r="I2055" s="259">
        <f>SUM(H2055/'Search &amp; Variables'!$E$30)</f>
        <v>4.5866666666666669</v>
      </c>
      <c r="J2055" s="259">
        <f t="shared" si="523"/>
        <v>9.1733333333333338</v>
      </c>
      <c r="K2055" s="259">
        <f t="shared" si="524"/>
        <v>1.0192592592592593</v>
      </c>
      <c r="L2055" s="226">
        <f t="shared" si="525"/>
        <v>0</v>
      </c>
      <c r="M2055" s="257"/>
      <c r="N2055" s="226">
        <f>SUM(H2055*'Outside M25 '!$J$30+'Outside M25 '!$J$34+'Postcodes tariff'!L2055)</f>
        <v>353.61592838504271</v>
      </c>
      <c r="O2055" s="226">
        <f>SUM(H2055*'Outside M25 '!$K$30+'Outside M25 '!$K$34+'Postcodes tariff'!L2055)</f>
        <v>390.56473360911684</v>
      </c>
      <c r="P2055" s="226">
        <f>SUM(H2055*'Outside M25 '!$L$30+'Outside M25 '!$L$34+'Postcodes tariff'!L2055)</f>
        <v>431.54956149207982</v>
      </c>
      <c r="Q2055" s="261">
        <f>SUM(H2055*'Outside M25 '!$M$30+'Outside M25 '!$M$34+'Postcodes tariff'!L2055)</f>
        <v>468.97252183504276</v>
      </c>
      <c r="R2055" s="336"/>
      <c r="S2055" s="336"/>
    </row>
    <row r="2056" spans="1:19" s="263" customFormat="1" x14ac:dyDescent="0.25">
      <c r="A2056" s="254" t="s">
        <v>3078</v>
      </c>
      <c r="B2056" s="255" t="s">
        <v>3472</v>
      </c>
      <c r="C2056" s="256" t="s">
        <v>1797</v>
      </c>
      <c r="D2056" s="256">
        <v>53.538794000000003</v>
      </c>
      <c r="E2056" s="256">
        <v>-2.1351900000000001</v>
      </c>
      <c r="F2056" s="460">
        <v>1</v>
      </c>
      <c r="G2056" s="460">
        <v>1</v>
      </c>
      <c r="H2056" s="264">
        <v>205.9</v>
      </c>
      <c r="I2056" s="265">
        <f>SUM(H2056/'Search &amp; Variables'!$E$30)</f>
        <v>4.5755555555555558</v>
      </c>
      <c r="J2056" s="265">
        <f t="shared" si="523"/>
        <v>9.1511111111111116</v>
      </c>
      <c r="K2056" s="265">
        <f t="shared" si="524"/>
        <v>1.0167901234567902</v>
      </c>
      <c r="L2056" s="266">
        <f t="shared" si="525"/>
        <v>0</v>
      </c>
      <c r="M2056" s="256"/>
      <c r="N2056" s="266">
        <f>SUM(H2056*'Outside M25 '!$J$30+'Outside M25 '!$J$34+'Postcodes tariff'!L2056)</f>
        <v>352.8304706450142</v>
      </c>
      <c r="O2056" s="266">
        <f>SUM(H2056*'Outside M25 '!$K$30+'Outside M25 '!$K$34+'Postcodes tariff'!L2056)</f>
        <v>389.69422195859454</v>
      </c>
      <c r="P2056" s="266">
        <f>SUM(H2056*'Outside M25 '!$L$30+'Outside M25 '!$L$34+'Postcodes tariff'!L2056)</f>
        <v>430.58604868847107</v>
      </c>
      <c r="Q2056" s="268">
        <f>SUM(H2056*'Outside M25 '!$M$30+'Outside M25 '!$M$34+'Postcodes tariff'!L2056)</f>
        <v>467.92205051168094</v>
      </c>
      <c r="R2056" s="336"/>
      <c r="S2056" s="336"/>
    </row>
    <row r="2057" spans="1:19" s="263" customFormat="1" x14ac:dyDescent="0.25">
      <c r="A2057" s="254"/>
      <c r="B2057" s="255"/>
      <c r="C2057" s="256"/>
      <c r="D2057" s="256"/>
      <c r="E2057" s="256"/>
      <c r="F2057" s="460"/>
      <c r="G2057" s="460"/>
      <c r="H2057" s="264"/>
      <c r="I2057" s="265"/>
      <c r="J2057" s="265"/>
      <c r="K2057" s="265"/>
      <c r="L2057" s="266"/>
      <c r="M2057" s="256"/>
      <c r="N2057" s="266"/>
      <c r="O2057" s="266"/>
      <c r="P2057" s="266"/>
      <c r="Q2057" s="268"/>
      <c r="R2057" s="336"/>
      <c r="S2057" s="336"/>
    </row>
    <row r="2058" spans="1:19" s="263" customFormat="1" ht="16.5" thickBot="1" x14ac:dyDescent="0.3">
      <c r="A2058" s="269" t="s">
        <v>3100</v>
      </c>
      <c r="B2058" s="270"/>
      <c r="C2058" s="270"/>
      <c r="D2058" s="270"/>
      <c r="E2058" s="270"/>
      <c r="F2058" s="461"/>
      <c r="G2058" s="461"/>
      <c r="H2058" s="271">
        <f>AVERAGE(H2041:H2057)</f>
        <v>211.01250000000002</v>
      </c>
      <c r="I2058" s="271">
        <f>AVERAGE(I2041:I2057)</f>
        <v>4.689166666666666</v>
      </c>
      <c r="J2058" s="271">
        <f>AVERAGE(J2041:J2057)</f>
        <v>9.3783333333333321</v>
      </c>
      <c r="K2058" s="271">
        <f>AVERAGE(K2041:K2057)</f>
        <v>1.0420370370370371</v>
      </c>
      <c r="L2058" s="272"/>
      <c r="M2058" s="270"/>
      <c r="N2058" s="274">
        <f>AVERAGE(N2041:N2057)</f>
        <v>360.86177603680557</v>
      </c>
      <c r="O2058" s="274">
        <f>AVERAGE(O2041:O2057)</f>
        <v>398.59520358518523</v>
      </c>
      <c r="P2058" s="274">
        <f>AVERAGE(P2041:P2057)</f>
        <v>440.43796710537043</v>
      </c>
      <c r="Q2058" s="275">
        <f>AVERAGE(Q2041:Q2057)</f>
        <v>478.66311979305561</v>
      </c>
      <c r="R2058" s="336"/>
      <c r="S2058" s="336"/>
    </row>
    <row r="2059" spans="1:19" s="263" customFormat="1" ht="16.5" thickBot="1" x14ac:dyDescent="0.3">
      <c r="A2059" s="243"/>
      <c r="B2059" s="243"/>
      <c r="F2059" s="462"/>
      <c r="G2059" s="462"/>
      <c r="H2059" s="276"/>
      <c r="I2059" s="277"/>
      <c r="J2059" s="277"/>
      <c r="K2059" s="277"/>
      <c r="L2059" s="262"/>
      <c r="N2059" s="262"/>
      <c r="O2059" s="262"/>
      <c r="P2059" s="262"/>
      <c r="Q2059" s="262"/>
      <c r="R2059" s="336"/>
      <c r="S2059" s="336"/>
    </row>
    <row r="2060" spans="1:19" s="243" customFormat="1" x14ac:dyDescent="0.25">
      <c r="A2060" s="246" t="s">
        <v>3079</v>
      </c>
      <c r="B2060" s="247"/>
      <c r="C2060" s="247" t="s">
        <v>1798</v>
      </c>
      <c r="D2060" s="247">
        <v>51.729638999999999</v>
      </c>
      <c r="E2060" s="247">
        <v>-1.2804899999999999</v>
      </c>
      <c r="F2060" s="458">
        <v>1</v>
      </c>
      <c r="G2060" s="458">
        <v>1</v>
      </c>
      <c r="H2060" s="248">
        <v>49.2</v>
      </c>
      <c r="I2060" s="249">
        <f>SUM(H2060/'Search &amp; Variables'!$E$30)</f>
        <v>1.0933333333333335</v>
      </c>
      <c r="J2060" s="249">
        <f t="shared" ref="J2060:J2061" si="526">SUM(I2060*2)</f>
        <v>2.186666666666667</v>
      </c>
      <c r="K2060" s="249">
        <f t="shared" ref="K2060:K2061" si="527">SUM(J2060/9)</f>
        <v>0.24296296296296299</v>
      </c>
      <c r="L2060" s="252">
        <f t="shared" ref="L2060:L2061" si="528">IF(J2060 &gt; 14,120,0)</f>
        <v>0</v>
      </c>
      <c r="M2060" s="247"/>
      <c r="N2060" s="252">
        <f>SUM(H2060*'Outside M25 '!$J$30+'Outside M25 '!$J$34+'Postcodes tariff'!L2060)</f>
        <v>106.66801492008548</v>
      </c>
      <c r="O2060" s="252">
        <f>SUM(H2060*'Outside M25 '!$K$30+'Outside M25 '!$K$34+'Postcodes tariff'!L2060)</f>
        <v>116.87587068490029</v>
      </c>
      <c r="P2060" s="252">
        <f>SUM(H2060*'Outside M25 '!$L$30+'Outside M25 '!$L$34+'Postcodes tariff'!L2060)</f>
        <v>128.6211360374929</v>
      </c>
      <c r="Q2060" s="253">
        <f>SUM(H2060*'Outside M25 '!$M$30+'Outside M25 '!$M$34+'Postcodes tariff'!L2060)</f>
        <v>138.70433777008549</v>
      </c>
      <c r="R2060" s="330"/>
      <c r="S2060" s="330"/>
    </row>
    <row r="2061" spans="1:19" s="263" customFormat="1" x14ac:dyDescent="0.25">
      <c r="A2061" s="254" t="s">
        <v>3079</v>
      </c>
      <c r="B2061" s="255"/>
      <c r="C2061" s="256" t="s">
        <v>1799</v>
      </c>
      <c r="D2061" s="257">
        <v>51.604180999999997</v>
      </c>
      <c r="E2061" s="257">
        <v>-1.113569</v>
      </c>
      <c r="F2061" s="459">
        <v>1</v>
      </c>
      <c r="G2061" s="459">
        <v>1</v>
      </c>
      <c r="H2061" s="258">
        <v>34.9</v>
      </c>
      <c r="I2061" s="259">
        <f>SUM(H2061/'Search &amp; Variables'!$E$30)</f>
        <v>0.77555555555555555</v>
      </c>
      <c r="J2061" s="259">
        <f t="shared" si="526"/>
        <v>1.5511111111111111</v>
      </c>
      <c r="K2061" s="259">
        <f t="shared" si="527"/>
        <v>0.17234567901234568</v>
      </c>
      <c r="L2061" s="226">
        <f t="shared" si="528"/>
        <v>0</v>
      </c>
      <c r="M2061" s="257"/>
      <c r="N2061" s="226">
        <f>SUM(H2061*'Outside M25 '!$J$30+'Outside M25 '!$J$34+'Postcodes tariff'!L2061)</f>
        <v>84.203923555270649</v>
      </c>
      <c r="O2061" s="226">
        <f>SUM(H2061*'Outside M25 '!$K$30+'Outside M25 '!$K$34+'Postcodes tariff'!L2061)</f>
        <v>91.979237479962009</v>
      </c>
      <c r="P2061" s="226">
        <f>SUM(H2061*'Outside M25 '!$L$30+'Outside M25 '!$L$34+'Postcodes tariff'!L2061)</f>
        <v>101.06466985428301</v>
      </c>
      <c r="Q2061" s="261">
        <f>SUM(H2061*'Outside M25 '!$M$30+'Outside M25 '!$M$34+'Postcodes tariff'!L2061)</f>
        <v>108.66085792193734</v>
      </c>
      <c r="R2061" s="336"/>
      <c r="S2061" s="336"/>
    </row>
    <row r="2062" spans="1:19" s="263" customFormat="1" x14ac:dyDescent="0.25">
      <c r="A2062" s="254" t="s">
        <v>3079</v>
      </c>
      <c r="B2062" s="255" t="s">
        <v>3633</v>
      </c>
      <c r="C2062" s="256" t="s">
        <v>1800</v>
      </c>
      <c r="D2062" s="257">
        <v>51.591734000000002</v>
      </c>
      <c r="E2062" s="257">
        <v>-1.2571000000000001</v>
      </c>
      <c r="F2062" s="459">
        <v>1</v>
      </c>
      <c r="G2062" s="459">
        <v>1</v>
      </c>
      <c r="H2062" s="258">
        <v>43.7</v>
      </c>
      <c r="I2062" s="259">
        <f>SUM(H2062/'Search &amp; Variables'!$E$30)</f>
        <v>0.97111111111111115</v>
      </c>
      <c r="J2062" s="259">
        <f t="shared" ref="J2062:J2087" si="529">SUM(I2062*2)</f>
        <v>1.9422222222222223</v>
      </c>
      <c r="K2062" s="259">
        <f t="shared" ref="K2062:K2087" si="530">SUM(J2062/9)</f>
        <v>0.21580246913580248</v>
      </c>
      <c r="L2062" s="226">
        <f t="shared" ref="L2062:L2087" si="531">IF(J2062 &gt; 14,120,0)</f>
        <v>0</v>
      </c>
      <c r="M2062" s="257"/>
      <c r="N2062" s="226">
        <f>SUM(H2062*'Outside M25 '!$J$30+'Outside M25 '!$J$34+'Postcodes tariff'!L2062)</f>
        <v>98.027979779772096</v>
      </c>
      <c r="O2062" s="226">
        <f>SUM(H2062*'Outside M25 '!$K$30+'Outside M25 '!$K$34+'Postcodes tariff'!L2062)</f>
        <v>107.3002425291548</v>
      </c>
      <c r="P2062" s="226">
        <f>SUM(H2062*'Outside M25 '!$L$30+'Outside M25 '!$L$34+'Postcodes tariff'!L2062)</f>
        <v>118.02249519779679</v>
      </c>
      <c r="Q2062" s="261">
        <f>SUM(H2062*'Outside M25 '!$M$30+'Outside M25 '!$M$34+'Postcodes tariff'!L2062)</f>
        <v>127.14915321310544</v>
      </c>
      <c r="R2062" s="336"/>
      <c r="S2062" s="336"/>
    </row>
    <row r="2063" spans="1:19" s="263" customFormat="1" x14ac:dyDescent="0.25">
      <c r="A2063" s="254" t="s">
        <v>3079</v>
      </c>
      <c r="B2063" s="255"/>
      <c r="C2063" s="256" t="s">
        <v>1801</v>
      </c>
      <c r="D2063" s="257">
        <v>51.579962999999999</v>
      </c>
      <c r="E2063" s="257">
        <v>-1.4266049999999999</v>
      </c>
      <c r="F2063" s="459">
        <v>1</v>
      </c>
      <c r="G2063" s="459">
        <v>1</v>
      </c>
      <c r="H2063" s="258">
        <v>56.8</v>
      </c>
      <c r="I2063" s="259">
        <f>SUM(H2063/'Search &amp; Variables'!$E$30)</f>
        <v>1.2622222222222221</v>
      </c>
      <c r="J2063" s="259">
        <f t="shared" si="529"/>
        <v>2.5244444444444443</v>
      </c>
      <c r="K2063" s="259">
        <f t="shared" si="530"/>
        <v>0.28049382716049381</v>
      </c>
      <c r="L2063" s="226">
        <f t="shared" si="531"/>
        <v>0</v>
      </c>
      <c r="M2063" s="257"/>
      <c r="N2063" s="226">
        <f>SUM(H2063*'Outside M25 '!$J$30+'Outside M25 '!$J$34+'Postcodes tariff'!L2063)</f>
        <v>118.60697256851851</v>
      </c>
      <c r="O2063" s="226">
        <f>SUM(H2063*'Outside M25 '!$K$30+'Outside M25 '!$K$34+'Postcodes tariff'!L2063)</f>
        <v>130.1076477728395</v>
      </c>
      <c r="P2063" s="226">
        <f>SUM(H2063*'Outside M25 '!$L$30+'Outside M25 '!$L$34+'Postcodes tariff'!L2063)</f>
        <v>143.26653065234569</v>
      </c>
      <c r="Q2063" s="261">
        <f>SUM(H2063*'Outside M25 '!$M$30+'Outside M25 '!$M$34+'Postcodes tariff'!L2063)</f>
        <v>154.67150188518519</v>
      </c>
      <c r="R2063" s="336"/>
      <c r="S2063" s="336"/>
    </row>
    <row r="2064" spans="1:19" s="263" customFormat="1" x14ac:dyDescent="0.25">
      <c r="A2064" s="254" t="s">
        <v>3079</v>
      </c>
      <c r="B2064" s="255"/>
      <c r="C2064" s="256" t="s">
        <v>1802</v>
      </c>
      <c r="D2064" s="257">
        <v>51.665968999999997</v>
      </c>
      <c r="E2064" s="257">
        <v>-1.364908</v>
      </c>
      <c r="F2064" s="459">
        <v>1</v>
      </c>
      <c r="G2064" s="459">
        <v>1</v>
      </c>
      <c r="H2064" s="258">
        <v>56.4</v>
      </c>
      <c r="I2064" s="259">
        <f>SUM(H2064/'Search &amp; Variables'!$E$30)</f>
        <v>1.2533333333333334</v>
      </c>
      <c r="J2064" s="259">
        <f t="shared" si="529"/>
        <v>2.5066666666666668</v>
      </c>
      <c r="K2064" s="259">
        <f t="shared" si="530"/>
        <v>0.27851851851851855</v>
      </c>
      <c r="L2064" s="226">
        <f t="shared" si="531"/>
        <v>0</v>
      </c>
      <c r="M2064" s="257"/>
      <c r="N2064" s="226">
        <f>SUM(H2064*'Outside M25 '!$J$30+'Outside M25 '!$J$34+'Postcodes tariff'!L2064)</f>
        <v>117.97860637649573</v>
      </c>
      <c r="O2064" s="226">
        <f>SUM(H2064*'Outside M25 '!$K$30+'Outside M25 '!$K$34+'Postcodes tariff'!L2064)</f>
        <v>129.41123845242166</v>
      </c>
      <c r="P2064" s="226">
        <f>SUM(H2064*'Outside M25 '!$L$30+'Outside M25 '!$L$34+'Postcodes tariff'!L2064)</f>
        <v>142.4957204094587</v>
      </c>
      <c r="Q2064" s="261">
        <f>SUM(H2064*'Outside M25 '!$M$30+'Outside M25 '!$M$34+'Postcodes tariff'!L2064)</f>
        <v>153.83112482649574</v>
      </c>
      <c r="R2064" s="336"/>
      <c r="S2064" s="336"/>
    </row>
    <row r="2065" spans="1:19" s="263" customFormat="1" x14ac:dyDescent="0.25">
      <c r="A2065" s="254" t="s">
        <v>3079</v>
      </c>
      <c r="B2065" s="255" t="s">
        <v>3583</v>
      </c>
      <c r="C2065" s="256" t="s">
        <v>1803</v>
      </c>
      <c r="D2065" s="257">
        <v>51.660117</v>
      </c>
      <c r="E2065" s="257">
        <v>-1.2529790000000001</v>
      </c>
      <c r="F2065" s="459">
        <v>1</v>
      </c>
      <c r="G2065" s="459">
        <v>1</v>
      </c>
      <c r="H2065" s="258">
        <v>47.2</v>
      </c>
      <c r="I2065" s="259">
        <f>SUM(H2065/'Search &amp; Variables'!$E$30)</f>
        <v>1.048888888888889</v>
      </c>
      <c r="J2065" s="259">
        <f t="shared" si="529"/>
        <v>2.097777777777778</v>
      </c>
      <c r="K2065" s="259">
        <f t="shared" si="530"/>
        <v>0.23308641975308644</v>
      </c>
      <c r="L2065" s="226">
        <f t="shared" si="531"/>
        <v>0</v>
      </c>
      <c r="M2065" s="257"/>
      <c r="N2065" s="226">
        <f>SUM(H2065*'Outside M25 '!$J$30+'Outside M25 '!$J$34+'Postcodes tariff'!L2065)</f>
        <v>103.52618395997152</v>
      </c>
      <c r="O2065" s="226">
        <f>SUM(H2065*'Outside M25 '!$K$30+'Outside M25 '!$K$34+'Postcodes tariff'!L2065)</f>
        <v>113.39382408281102</v>
      </c>
      <c r="P2065" s="226">
        <f>SUM(H2065*'Outside M25 '!$L$30+'Outside M25 '!$L$34+'Postcodes tariff'!L2065)</f>
        <v>124.76708482305796</v>
      </c>
      <c r="Q2065" s="261">
        <f>SUM(H2065*'Outside M25 '!$M$30+'Outside M25 '!$M$34+'Postcodes tariff'!L2065)</f>
        <v>134.50245247663821</v>
      </c>
      <c r="R2065" s="336"/>
      <c r="S2065" s="336"/>
    </row>
    <row r="2066" spans="1:19" s="263" customFormat="1" x14ac:dyDescent="0.25">
      <c r="A2066" s="254" t="s">
        <v>3079</v>
      </c>
      <c r="B2066" s="255"/>
      <c r="C2066" s="256" t="s">
        <v>1804</v>
      </c>
      <c r="D2066" s="257">
        <v>52.055152</v>
      </c>
      <c r="E2066" s="257">
        <v>-1.429983</v>
      </c>
      <c r="F2066" s="459">
        <v>1</v>
      </c>
      <c r="G2066" s="459">
        <v>1</v>
      </c>
      <c r="H2066" s="258">
        <v>72.599999999999994</v>
      </c>
      <c r="I2066" s="259">
        <f>SUM(H2066/'Search &amp; Variables'!$E$30)</f>
        <v>1.6133333333333333</v>
      </c>
      <c r="J2066" s="259">
        <f t="shared" si="529"/>
        <v>3.2266666666666666</v>
      </c>
      <c r="K2066" s="259">
        <f t="shared" si="530"/>
        <v>0.35851851851851851</v>
      </c>
      <c r="L2066" s="226">
        <f t="shared" si="531"/>
        <v>0</v>
      </c>
      <c r="M2066" s="257"/>
      <c r="N2066" s="226">
        <f>SUM(H2066*'Outside M25 '!$J$30+'Outside M25 '!$J$34+'Postcodes tariff'!L2066)</f>
        <v>143.42743715341879</v>
      </c>
      <c r="O2066" s="226">
        <f>SUM(H2066*'Outside M25 '!$K$30+'Outside M25 '!$K$34+'Postcodes tariff'!L2066)</f>
        <v>157.61581592934471</v>
      </c>
      <c r="P2066" s="226">
        <f>SUM(H2066*'Outside M25 '!$L$30+'Outside M25 '!$L$34+'Postcodes tariff'!L2066)</f>
        <v>173.71353524638178</v>
      </c>
      <c r="Q2066" s="261">
        <f>SUM(H2066*'Outside M25 '!$M$30+'Outside M25 '!$M$34+'Postcodes tariff'!L2066)</f>
        <v>187.86639570341879</v>
      </c>
      <c r="R2066" s="336"/>
      <c r="S2066" s="336"/>
    </row>
    <row r="2067" spans="1:19" s="263" customFormat="1" x14ac:dyDescent="0.25">
      <c r="A2067" s="254" t="s">
        <v>3079</v>
      </c>
      <c r="B2067" s="255" t="s">
        <v>3473</v>
      </c>
      <c r="C2067" s="256" t="s">
        <v>1805</v>
      </c>
      <c r="D2067" s="257">
        <v>52.063471</v>
      </c>
      <c r="E2067" s="257">
        <v>-1.340093</v>
      </c>
      <c r="F2067" s="459">
        <v>1</v>
      </c>
      <c r="G2067" s="459">
        <v>1</v>
      </c>
      <c r="H2067" s="258">
        <v>67.2</v>
      </c>
      <c r="I2067" s="259">
        <f>SUM(H2067/'Search &amp; Variables'!$E$30)</f>
        <v>1.4933333333333334</v>
      </c>
      <c r="J2067" s="259">
        <f t="shared" si="529"/>
        <v>2.9866666666666668</v>
      </c>
      <c r="K2067" s="259">
        <f t="shared" si="530"/>
        <v>0.33185185185185184</v>
      </c>
      <c r="L2067" s="226">
        <f t="shared" si="531"/>
        <v>0</v>
      </c>
      <c r="M2067" s="257"/>
      <c r="N2067" s="226">
        <f>SUM(H2067*'Outside M25 '!$J$30+'Outside M25 '!$J$34+'Postcodes tariff'!L2067)</f>
        <v>134.9444935611111</v>
      </c>
      <c r="O2067" s="226">
        <f>SUM(H2067*'Outside M25 '!$K$30+'Outside M25 '!$K$34+'Postcodes tariff'!L2067)</f>
        <v>148.21429010370372</v>
      </c>
      <c r="P2067" s="226">
        <f>SUM(H2067*'Outside M25 '!$L$30+'Outside M25 '!$L$34+'Postcodes tariff'!L2067)</f>
        <v>163.30759696740745</v>
      </c>
      <c r="Q2067" s="261">
        <f>SUM(H2067*'Outside M25 '!$M$30+'Outside M25 '!$M$34+'Postcodes tariff'!L2067)</f>
        <v>176.52130541111114</v>
      </c>
      <c r="R2067" s="336"/>
      <c r="S2067" s="336"/>
    </row>
    <row r="2068" spans="1:19" s="263" customFormat="1" x14ac:dyDescent="0.25">
      <c r="A2068" s="254" t="s">
        <v>3079</v>
      </c>
      <c r="B2068" s="255"/>
      <c r="C2068" s="256" t="s">
        <v>1806</v>
      </c>
      <c r="D2068" s="257">
        <v>52.071035999999999</v>
      </c>
      <c r="E2068" s="257">
        <v>-1.3011010000000001</v>
      </c>
      <c r="F2068" s="459">
        <v>1</v>
      </c>
      <c r="G2068" s="459">
        <v>1</v>
      </c>
      <c r="H2068" s="258">
        <v>67.599999999999994</v>
      </c>
      <c r="I2068" s="259">
        <f>SUM(H2068/'Search &amp; Variables'!$E$30)</f>
        <v>1.5022222222222221</v>
      </c>
      <c r="J2068" s="259">
        <f t="shared" si="529"/>
        <v>3.0044444444444443</v>
      </c>
      <c r="K2068" s="259">
        <f t="shared" si="530"/>
        <v>0.33382716049382716</v>
      </c>
      <c r="L2068" s="226">
        <f t="shared" si="531"/>
        <v>0</v>
      </c>
      <c r="M2068" s="257"/>
      <c r="N2068" s="226">
        <f>SUM(H2068*'Outside M25 '!$J$30+'Outside M25 '!$J$34+'Postcodes tariff'!L2068)</f>
        <v>135.57285975313388</v>
      </c>
      <c r="O2068" s="226">
        <f>SUM(H2068*'Outside M25 '!$K$30+'Outside M25 '!$K$34+'Postcodes tariff'!L2068)</f>
        <v>148.91069942412153</v>
      </c>
      <c r="P2068" s="226">
        <f>SUM(H2068*'Outside M25 '!$L$30+'Outside M25 '!$L$34+'Postcodes tariff'!L2068)</f>
        <v>164.07840721029442</v>
      </c>
      <c r="Q2068" s="261">
        <f>SUM(H2068*'Outside M25 '!$M$30+'Outside M25 '!$M$34+'Postcodes tariff'!L2068)</f>
        <v>177.3616824698006</v>
      </c>
      <c r="R2068" s="336"/>
      <c r="S2068" s="336"/>
    </row>
    <row r="2069" spans="1:19" s="263" customFormat="1" x14ac:dyDescent="0.25">
      <c r="A2069" s="254" t="s">
        <v>3079</v>
      </c>
      <c r="B2069" s="255"/>
      <c r="C2069" s="256" t="s">
        <v>1807</v>
      </c>
      <c r="D2069" s="257">
        <v>51.767525999999997</v>
      </c>
      <c r="E2069" s="257">
        <v>-1.582311</v>
      </c>
      <c r="F2069" s="459">
        <v>1</v>
      </c>
      <c r="G2069" s="459">
        <v>1</v>
      </c>
      <c r="H2069" s="258">
        <v>62.4</v>
      </c>
      <c r="I2069" s="259">
        <f>SUM(H2069/'Search &amp; Variables'!$E$30)</f>
        <v>1.3866666666666667</v>
      </c>
      <c r="J2069" s="259">
        <f t="shared" si="529"/>
        <v>2.7733333333333334</v>
      </c>
      <c r="K2069" s="259">
        <f t="shared" si="530"/>
        <v>0.30814814814814817</v>
      </c>
      <c r="L2069" s="226">
        <f t="shared" si="531"/>
        <v>0</v>
      </c>
      <c r="M2069" s="257"/>
      <c r="N2069" s="226">
        <f>SUM(H2069*'Outside M25 '!$J$30+'Outside M25 '!$J$34+'Postcodes tariff'!L2069)</f>
        <v>127.40409925683761</v>
      </c>
      <c r="O2069" s="226">
        <f>SUM(H2069*'Outside M25 '!$K$30+'Outside M25 '!$K$34+'Postcodes tariff'!L2069)</f>
        <v>139.85737825868947</v>
      </c>
      <c r="P2069" s="226">
        <f>SUM(H2069*'Outside M25 '!$L$30+'Outside M25 '!$L$34+'Postcodes tariff'!L2069)</f>
        <v>154.05787405276354</v>
      </c>
      <c r="Q2069" s="261">
        <f>SUM(H2069*'Outside M25 '!$M$30+'Outside M25 '!$M$34+'Postcodes tariff'!L2069)</f>
        <v>166.43678070683762</v>
      </c>
      <c r="R2069" s="336"/>
      <c r="S2069" s="336"/>
    </row>
    <row r="2070" spans="1:19" s="263" customFormat="1" x14ac:dyDescent="0.25">
      <c r="A2070" s="254" t="s">
        <v>3079</v>
      </c>
      <c r="B2070" s="255"/>
      <c r="C2070" s="256" t="s">
        <v>1808</v>
      </c>
      <c r="D2070" s="257">
        <v>51.765963999999997</v>
      </c>
      <c r="E2070" s="257">
        <v>-1.3045599999999999</v>
      </c>
      <c r="F2070" s="459">
        <v>1</v>
      </c>
      <c r="G2070" s="459">
        <v>1</v>
      </c>
      <c r="H2070" s="258">
        <v>51.7</v>
      </c>
      <c r="I2070" s="259">
        <f>SUM(H2070/'Search &amp; Variables'!$E$30)</f>
        <v>1.1488888888888888</v>
      </c>
      <c r="J2070" s="259">
        <f t="shared" si="529"/>
        <v>2.2977777777777777</v>
      </c>
      <c r="K2070" s="259">
        <f t="shared" si="530"/>
        <v>0.25530864197530861</v>
      </c>
      <c r="L2070" s="226">
        <f t="shared" si="531"/>
        <v>0</v>
      </c>
      <c r="M2070" s="257"/>
      <c r="N2070" s="226">
        <f>SUM(H2070*'Outside M25 '!$J$30+'Outside M25 '!$J$34+'Postcodes tariff'!L2070)</f>
        <v>110.59530362022792</v>
      </c>
      <c r="O2070" s="226">
        <f>SUM(H2070*'Outside M25 '!$K$30+'Outside M25 '!$K$34+'Postcodes tariff'!L2070)</f>
        <v>121.22842893751188</v>
      </c>
      <c r="P2070" s="226">
        <f>SUM(H2070*'Outside M25 '!$L$30+'Outside M25 '!$L$34+'Postcodes tariff'!L2070)</f>
        <v>133.43870005553657</v>
      </c>
      <c r="Q2070" s="261">
        <f>SUM(H2070*'Outside M25 '!$M$30+'Outside M25 '!$M$34+'Postcodes tariff'!L2070)</f>
        <v>143.95669438689461</v>
      </c>
      <c r="R2070" s="336"/>
      <c r="S2070" s="336"/>
    </row>
    <row r="2071" spans="1:19" s="263" customFormat="1" x14ac:dyDescent="0.25">
      <c r="A2071" s="254" t="s">
        <v>3079</v>
      </c>
      <c r="B2071" s="255"/>
      <c r="C2071" s="256" t="s">
        <v>1809</v>
      </c>
      <c r="D2071" s="257">
        <v>51.868035999999996</v>
      </c>
      <c r="E2071" s="257">
        <v>-1.3697900000000001</v>
      </c>
      <c r="F2071" s="459">
        <v>1</v>
      </c>
      <c r="G2071" s="459">
        <v>1</v>
      </c>
      <c r="H2071" s="258">
        <v>54.3</v>
      </c>
      <c r="I2071" s="259">
        <f>SUM(H2071/'Search &amp; Variables'!$E$30)</f>
        <v>1.2066666666666666</v>
      </c>
      <c r="J2071" s="259">
        <f t="shared" si="529"/>
        <v>2.4133333333333331</v>
      </c>
      <c r="K2071" s="259">
        <f t="shared" si="530"/>
        <v>0.26814814814814814</v>
      </c>
      <c r="L2071" s="226">
        <f t="shared" si="531"/>
        <v>0</v>
      </c>
      <c r="M2071" s="257"/>
      <c r="N2071" s="226">
        <f>SUM(H2071*'Outside M25 '!$J$30+'Outside M25 '!$J$34+'Postcodes tariff'!L2071)</f>
        <v>114.67968386837607</v>
      </c>
      <c r="O2071" s="226">
        <f>SUM(H2071*'Outside M25 '!$K$30+'Outside M25 '!$K$34+'Postcodes tariff'!L2071)</f>
        <v>125.75508952022793</v>
      </c>
      <c r="P2071" s="226">
        <f>SUM(H2071*'Outside M25 '!$L$30+'Outside M25 '!$L$34+'Postcodes tariff'!L2071)</f>
        <v>138.448966634302</v>
      </c>
      <c r="Q2071" s="261">
        <f>SUM(H2071*'Outside M25 '!$M$30+'Outside M25 '!$M$34+'Postcodes tariff'!L2071)</f>
        <v>149.4191452683761</v>
      </c>
      <c r="R2071" s="336"/>
      <c r="S2071" s="336"/>
    </row>
    <row r="2072" spans="1:19" s="263" customFormat="1" x14ac:dyDescent="0.25">
      <c r="A2072" s="254" t="s">
        <v>3079</v>
      </c>
      <c r="B2072" s="255"/>
      <c r="C2072" s="256" t="s">
        <v>1810</v>
      </c>
      <c r="D2072" s="257">
        <v>51.908620999999997</v>
      </c>
      <c r="E2072" s="257">
        <v>-1.2061230000000001</v>
      </c>
      <c r="F2072" s="459">
        <v>1</v>
      </c>
      <c r="G2072" s="459">
        <v>1</v>
      </c>
      <c r="H2072" s="258">
        <v>58.8</v>
      </c>
      <c r="I2072" s="259">
        <f>SUM(H2072/'Search &amp; Variables'!$E$30)</f>
        <v>1.3066666666666666</v>
      </c>
      <c r="J2072" s="259">
        <f t="shared" si="529"/>
        <v>2.6133333333333333</v>
      </c>
      <c r="K2072" s="259">
        <f t="shared" si="530"/>
        <v>0.29037037037037039</v>
      </c>
      <c r="L2072" s="226">
        <f t="shared" si="531"/>
        <v>0</v>
      </c>
      <c r="M2072" s="257"/>
      <c r="N2072" s="226">
        <f>SUM(H2072*'Outside M25 '!$J$30+'Outside M25 '!$J$34+'Postcodes tariff'!L2072)</f>
        <v>121.74880352863248</v>
      </c>
      <c r="O2072" s="226">
        <f>SUM(H2072*'Outside M25 '!$K$30+'Outside M25 '!$K$34+'Postcodes tariff'!L2072)</f>
        <v>133.58969437492877</v>
      </c>
      <c r="P2072" s="226">
        <f>SUM(H2072*'Outside M25 '!$L$30+'Outside M25 '!$L$34+'Postcodes tariff'!L2072)</f>
        <v>147.12058186678064</v>
      </c>
      <c r="Q2072" s="261">
        <f>SUM(H2072*'Outside M25 '!$M$30+'Outside M25 '!$M$34+'Postcodes tariff'!L2072)</f>
        <v>158.87338717863247</v>
      </c>
      <c r="R2072" s="336"/>
      <c r="S2072" s="336"/>
    </row>
    <row r="2073" spans="1:19" s="263" customFormat="1" x14ac:dyDescent="0.25">
      <c r="A2073" s="254" t="s">
        <v>3079</v>
      </c>
      <c r="B2073" s="255"/>
      <c r="C2073" s="256" t="s">
        <v>1811</v>
      </c>
      <c r="D2073" s="257">
        <v>51.898277</v>
      </c>
      <c r="E2073" s="257">
        <v>-1.1599109999999999</v>
      </c>
      <c r="F2073" s="459">
        <v>1</v>
      </c>
      <c r="G2073" s="459">
        <v>1</v>
      </c>
      <c r="H2073" s="258">
        <v>52.8</v>
      </c>
      <c r="I2073" s="259">
        <f>SUM(H2073/'Search &amp; Variables'!$E$30)</f>
        <v>1.1733333333333333</v>
      </c>
      <c r="J2073" s="259">
        <f t="shared" si="529"/>
        <v>2.3466666666666667</v>
      </c>
      <c r="K2073" s="259">
        <f t="shared" si="530"/>
        <v>0.26074074074074072</v>
      </c>
      <c r="L2073" s="226">
        <f t="shared" si="531"/>
        <v>0</v>
      </c>
      <c r="M2073" s="257"/>
      <c r="N2073" s="226">
        <f>SUM(H2073*'Outside M25 '!$J$30+'Outside M25 '!$J$34+'Postcodes tariff'!L2073)</f>
        <v>112.3233106482906</v>
      </c>
      <c r="O2073" s="226">
        <f>SUM(H2073*'Outside M25 '!$K$30+'Outside M25 '!$K$34+'Postcodes tariff'!L2073)</f>
        <v>123.14355456866097</v>
      </c>
      <c r="P2073" s="226">
        <f>SUM(H2073*'Outside M25 '!$L$30+'Outside M25 '!$L$34+'Postcodes tariff'!L2073)</f>
        <v>135.5584282234758</v>
      </c>
      <c r="Q2073" s="261">
        <f>SUM(H2073*'Outside M25 '!$M$30+'Outside M25 '!$M$34+'Postcodes tariff'!L2073)</f>
        <v>146.26773129829061</v>
      </c>
      <c r="R2073" s="336"/>
      <c r="S2073" s="336"/>
    </row>
    <row r="2074" spans="1:19" s="263" customFormat="1" x14ac:dyDescent="0.25">
      <c r="A2074" s="254" t="s">
        <v>3079</v>
      </c>
      <c r="B2074" s="255"/>
      <c r="C2074" s="256" t="s">
        <v>1812</v>
      </c>
      <c r="D2074" s="257">
        <v>51.936531000000002</v>
      </c>
      <c r="E2074" s="257">
        <v>-1.143956</v>
      </c>
      <c r="F2074" s="459">
        <v>1</v>
      </c>
      <c r="G2074" s="459">
        <v>1</v>
      </c>
      <c r="H2074" s="258">
        <v>56.6</v>
      </c>
      <c r="I2074" s="259">
        <f>SUM(H2074/'Search &amp; Variables'!$E$30)</f>
        <v>1.2577777777777779</v>
      </c>
      <c r="J2074" s="259">
        <f t="shared" si="529"/>
        <v>2.5155555555555558</v>
      </c>
      <c r="K2074" s="259">
        <f t="shared" si="530"/>
        <v>0.27950617283950618</v>
      </c>
      <c r="L2074" s="226">
        <f t="shared" si="531"/>
        <v>0</v>
      </c>
      <c r="M2074" s="257"/>
      <c r="N2074" s="226">
        <f>SUM(H2074*'Outside M25 '!$J$30+'Outside M25 '!$J$34+'Postcodes tariff'!L2074)</f>
        <v>118.29278947250712</v>
      </c>
      <c r="O2074" s="226">
        <f>SUM(H2074*'Outside M25 '!$K$30+'Outside M25 '!$K$34+'Postcodes tariff'!L2074)</f>
        <v>129.75944311263058</v>
      </c>
      <c r="P2074" s="226">
        <f>SUM(H2074*'Outside M25 '!$L$30+'Outside M25 '!$L$34+'Postcodes tariff'!L2074)</f>
        <v>142.88112553090221</v>
      </c>
      <c r="Q2074" s="261">
        <f>SUM(H2074*'Outside M25 '!$M$30+'Outside M25 '!$M$34+'Postcodes tariff'!L2074)</f>
        <v>154.25131335584047</v>
      </c>
      <c r="R2074" s="336"/>
      <c r="S2074" s="336"/>
    </row>
    <row r="2075" spans="1:19" s="263" customFormat="1" x14ac:dyDescent="0.25">
      <c r="A2075" s="254" t="s">
        <v>3079</v>
      </c>
      <c r="B2075" s="255"/>
      <c r="C2075" s="256" t="s">
        <v>1813</v>
      </c>
      <c r="D2075" s="257">
        <v>51.786886000000003</v>
      </c>
      <c r="E2075" s="257">
        <v>-1.493098</v>
      </c>
      <c r="F2075" s="459">
        <v>1</v>
      </c>
      <c r="G2075" s="459">
        <v>1</v>
      </c>
      <c r="H2075" s="258">
        <v>56.4</v>
      </c>
      <c r="I2075" s="259">
        <f>SUM(H2075/'Search &amp; Variables'!$E$30)</f>
        <v>1.2533333333333334</v>
      </c>
      <c r="J2075" s="259">
        <f t="shared" si="529"/>
        <v>2.5066666666666668</v>
      </c>
      <c r="K2075" s="259">
        <f t="shared" si="530"/>
        <v>0.27851851851851855</v>
      </c>
      <c r="L2075" s="226">
        <f t="shared" si="531"/>
        <v>0</v>
      </c>
      <c r="M2075" s="257"/>
      <c r="N2075" s="226">
        <f>SUM(H2075*'Outside M25 '!$J$30+'Outside M25 '!$J$34+'Postcodes tariff'!L2075)</f>
        <v>117.97860637649573</v>
      </c>
      <c r="O2075" s="226">
        <f>SUM(H2075*'Outside M25 '!$K$30+'Outside M25 '!$K$34+'Postcodes tariff'!L2075)</f>
        <v>129.41123845242166</v>
      </c>
      <c r="P2075" s="226">
        <f>SUM(H2075*'Outside M25 '!$L$30+'Outside M25 '!$L$34+'Postcodes tariff'!L2075)</f>
        <v>142.4957204094587</v>
      </c>
      <c r="Q2075" s="261">
        <f>SUM(H2075*'Outside M25 '!$M$30+'Outside M25 '!$M$34+'Postcodes tariff'!L2075)</f>
        <v>153.83112482649574</v>
      </c>
      <c r="R2075" s="336"/>
      <c r="S2075" s="336"/>
    </row>
    <row r="2076" spans="1:19" s="263" customFormat="1" x14ac:dyDescent="0.25">
      <c r="A2076" s="254" t="s">
        <v>3079</v>
      </c>
      <c r="B2076" s="255"/>
      <c r="C2076" s="256" t="s">
        <v>1814</v>
      </c>
      <c r="D2076" s="257">
        <v>51.780433000000002</v>
      </c>
      <c r="E2076" s="257">
        <v>-1.4543090000000001</v>
      </c>
      <c r="F2076" s="459">
        <v>1</v>
      </c>
      <c r="G2076" s="459">
        <v>1</v>
      </c>
      <c r="H2076" s="258">
        <v>55.6</v>
      </c>
      <c r="I2076" s="259">
        <f>SUM(H2076/'Search &amp; Variables'!$E$30)</f>
        <v>1.2355555555555555</v>
      </c>
      <c r="J2076" s="259">
        <f t="shared" si="529"/>
        <v>2.471111111111111</v>
      </c>
      <c r="K2076" s="259">
        <f t="shared" si="530"/>
        <v>0.27456790123456787</v>
      </c>
      <c r="L2076" s="226">
        <f t="shared" si="531"/>
        <v>0</v>
      </c>
      <c r="M2076" s="257"/>
      <c r="N2076" s="226">
        <f>SUM(H2076*'Outside M25 '!$J$30+'Outside M25 '!$J$34+'Postcodes tariff'!L2076)</f>
        <v>116.72187399245016</v>
      </c>
      <c r="O2076" s="226">
        <f>SUM(H2076*'Outside M25 '!$K$30+'Outside M25 '!$K$34+'Postcodes tariff'!L2076)</f>
        <v>128.01841981158594</v>
      </c>
      <c r="P2076" s="226">
        <f>SUM(H2076*'Outside M25 '!$L$30+'Outside M25 '!$L$34+'Postcodes tariff'!L2076)</f>
        <v>140.95409992368474</v>
      </c>
      <c r="Q2076" s="261">
        <f>SUM(H2076*'Outside M25 '!$M$30+'Outside M25 '!$M$34+'Postcodes tariff'!L2076)</f>
        <v>152.15037070911683</v>
      </c>
      <c r="R2076" s="336"/>
      <c r="S2076" s="336"/>
    </row>
    <row r="2077" spans="1:19" s="263" customFormat="1" x14ac:dyDescent="0.25">
      <c r="A2077" s="254" t="s">
        <v>3079</v>
      </c>
      <c r="B2077" s="255"/>
      <c r="C2077" s="256" t="s">
        <v>1815</v>
      </c>
      <c r="D2077" s="257">
        <v>51.778025</v>
      </c>
      <c r="E2077" s="257">
        <v>-1.2158370000000001</v>
      </c>
      <c r="F2077" s="459">
        <v>1</v>
      </c>
      <c r="G2077" s="459">
        <v>1</v>
      </c>
      <c r="H2077" s="258">
        <v>46.6</v>
      </c>
      <c r="I2077" s="259">
        <f>SUM(H2077/'Search &amp; Variables'!$E$30)</f>
        <v>1.0355555555555556</v>
      </c>
      <c r="J2077" s="259">
        <f t="shared" si="529"/>
        <v>2.0711111111111111</v>
      </c>
      <c r="K2077" s="259">
        <f t="shared" si="530"/>
        <v>0.23012345679012347</v>
      </c>
      <c r="L2077" s="226">
        <f t="shared" si="531"/>
        <v>0</v>
      </c>
      <c r="M2077" s="257"/>
      <c r="N2077" s="226">
        <f>SUM(H2077*'Outside M25 '!$J$30+'Outside M25 '!$J$34+'Postcodes tariff'!L2077)</f>
        <v>102.58363467193733</v>
      </c>
      <c r="O2077" s="226">
        <f>SUM(H2077*'Outside M25 '!$K$30+'Outside M25 '!$K$34+'Postcodes tariff'!L2077)</f>
        <v>112.34921010218424</v>
      </c>
      <c r="P2077" s="226">
        <f>SUM(H2077*'Outside M25 '!$L$30+'Outside M25 '!$L$34+'Postcodes tariff'!L2077)</f>
        <v>123.61086945872748</v>
      </c>
      <c r="Q2077" s="261">
        <f>SUM(H2077*'Outside M25 '!$M$30+'Outside M25 '!$M$34+'Postcodes tariff'!L2077)</f>
        <v>133.241886888604</v>
      </c>
      <c r="R2077" s="336"/>
      <c r="S2077" s="336"/>
    </row>
    <row r="2078" spans="1:19" s="263" customFormat="1" x14ac:dyDescent="0.25">
      <c r="A2078" s="254" t="s">
        <v>3079</v>
      </c>
      <c r="B2078" s="255"/>
      <c r="C2078" s="256" t="s">
        <v>1816</v>
      </c>
      <c r="D2078" s="257">
        <v>51.775478</v>
      </c>
      <c r="E2078" s="257">
        <v>-1.1289979999999999</v>
      </c>
      <c r="F2078" s="459">
        <v>1</v>
      </c>
      <c r="G2078" s="459">
        <v>1</v>
      </c>
      <c r="H2078" s="258">
        <v>41.5</v>
      </c>
      <c r="I2078" s="259">
        <f>SUM(H2078/'Search &amp; Variables'!$E$30)</f>
        <v>0.92222222222222228</v>
      </c>
      <c r="J2078" s="259">
        <f t="shared" si="529"/>
        <v>1.8444444444444446</v>
      </c>
      <c r="K2078" s="259">
        <f t="shared" si="530"/>
        <v>0.20493827160493827</v>
      </c>
      <c r="L2078" s="226">
        <f t="shared" si="531"/>
        <v>0</v>
      </c>
      <c r="M2078" s="257"/>
      <c r="N2078" s="226">
        <f>SUM(H2078*'Outside M25 '!$J$30+'Outside M25 '!$J$34+'Postcodes tariff'!L2078)</f>
        <v>94.571965723646727</v>
      </c>
      <c r="O2078" s="226">
        <f>SUM(H2078*'Outside M25 '!$K$30+'Outside M25 '!$K$34+'Postcodes tariff'!L2078)</f>
        <v>103.46999126685661</v>
      </c>
      <c r="P2078" s="226">
        <f>SUM(H2078*'Outside M25 '!$L$30+'Outside M25 '!$L$34+'Postcodes tariff'!L2078)</f>
        <v>113.78303886191836</v>
      </c>
      <c r="Q2078" s="261">
        <f>SUM(H2078*'Outside M25 '!$M$30+'Outside M25 '!$M$34+'Postcodes tariff'!L2078)</f>
        <v>122.5270793903134</v>
      </c>
      <c r="R2078" s="336"/>
      <c r="S2078" s="336"/>
    </row>
    <row r="2079" spans="1:19" s="263" customFormat="1" x14ac:dyDescent="0.25">
      <c r="A2079" s="254" t="s">
        <v>3079</v>
      </c>
      <c r="B2079" s="255"/>
      <c r="C2079" s="256" t="s">
        <v>1817</v>
      </c>
      <c r="D2079" s="257">
        <v>51.700263</v>
      </c>
      <c r="E2079" s="257">
        <v>-0.92218199999999995</v>
      </c>
      <c r="F2079" s="459">
        <v>1</v>
      </c>
      <c r="G2079" s="459">
        <v>1</v>
      </c>
      <c r="H2079" s="258">
        <v>33.700000000000003</v>
      </c>
      <c r="I2079" s="259">
        <f>SUM(H2079/'Search &amp; Variables'!$E$30)</f>
        <v>0.74888888888888894</v>
      </c>
      <c r="J2079" s="259">
        <f t="shared" si="529"/>
        <v>1.4977777777777779</v>
      </c>
      <c r="K2079" s="259">
        <f t="shared" si="530"/>
        <v>0.16641975308641976</v>
      </c>
      <c r="L2079" s="226">
        <f t="shared" si="531"/>
        <v>0</v>
      </c>
      <c r="M2079" s="257"/>
      <c r="N2079" s="226">
        <f>SUM(H2079*'Outside M25 '!$J$30+'Outside M25 '!$J$34+'Postcodes tariff'!L2079)</f>
        <v>82.31882497920229</v>
      </c>
      <c r="O2079" s="226">
        <f>SUM(H2079*'Outside M25 '!$K$30+'Outside M25 '!$K$34+'Postcodes tariff'!L2079)</f>
        <v>89.890009518708453</v>
      </c>
      <c r="P2079" s="226">
        <f>SUM(H2079*'Outside M25 '!$L$30+'Outside M25 '!$L$34+'Postcodes tariff'!L2079)</f>
        <v>98.752239125622054</v>
      </c>
      <c r="Q2079" s="261">
        <f>SUM(H2079*'Outside M25 '!$M$30+'Outside M25 '!$M$34+'Postcodes tariff'!L2079)</f>
        <v>106.13972674586896</v>
      </c>
      <c r="R2079" s="336"/>
      <c r="S2079" s="336"/>
    </row>
    <row r="2080" spans="1:19" s="263" customFormat="1" x14ac:dyDescent="0.25">
      <c r="A2080" s="254" t="s">
        <v>3079</v>
      </c>
      <c r="B2080" s="255"/>
      <c r="C2080" s="256" t="s">
        <v>1818</v>
      </c>
      <c r="D2080" s="257">
        <v>51.728383000000001</v>
      </c>
      <c r="E2080" s="257">
        <v>-1.22617</v>
      </c>
      <c r="F2080" s="459">
        <v>1</v>
      </c>
      <c r="G2080" s="459">
        <v>1</v>
      </c>
      <c r="H2080" s="258">
        <v>46.7</v>
      </c>
      <c r="I2080" s="259">
        <f>SUM(H2080/'Search &amp; Variables'!$E$30)</f>
        <v>1.0377777777777779</v>
      </c>
      <c r="J2080" s="259">
        <f t="shared" si="529"/>
        <v>2.0755555555555558</v>
      </c>
      <c r="K2080" s="259">
        <f t="shared" si="530"/>
        <v>0.23061728395061731</v>
      </c>
      <c r="L2080" s="226">
        <f t="shared" si="531"/>
        <v>0</v>
      </c>
      <c r="M2080" s="257"/>
      <c r="N2080" s="226">
        <f>SUM(H2080*'Outside M25 '!$J$30+'Outside M25 '!$J$34+'Postcodes tariff'!L2080)</f>
        <v>102.74072621994303</v>
      </c>
      <c r="O2080" s="226">
        <f>SUM(H2080*'Outside M25 '!$K$30+'Outside M25 '!$K$34+'Postcodes tariff'!L2080)</f>
        <v>112.52331243228871</v>
      </c>
      <c r="P2080" s="226">
        <f>SUM(H2080*'Outside M25 '!$L$30+'Outside M25 '!$L$34+'Postcodes tariff'!L2080)</f>
        <v>123.80357201944921</v>
      </c>
      <c r="Q2080" s="261">
        <f>SUM(H2080*'Outside M25 '!$M$30+'Outside M25 '!$M$34+'Postcodes tariff'!L2080)</f>
        <v>133.45198115327639</v>
      </c>
      <c r="R2080" s="336"/>
      <c r="S2080" s="336"/>
    </row>
    <row r="2081" spans="1:19" s="263" customFormat="1" x14ac:dyDescent="0.25">
      <c r="A2081" s="254" t="s">
        <v>3079</v>
      </c>
      <c r="B2081" s="255"/>
      <c r="C2081" s="256" t="s">
        <v>1819</v>
      </c>
      <c r="D2081" s="257">
        <v>51.699511999999999</v>
      </c>
      <c r="E2081" s="257">
        <v>-1.1399060000000001</v>
      </c>
      <c r="F2081" s="459">
        <v>1</v>
      </c>
      <c r="G2081" s="459">
        <v>1</v>
      </c>
      <c r="H2081" s="258">
        <v>43.3</v>
      </c>
      <c r="I2081" s="259">
        <f>SUM(H2081/'Search &amp; Variables'!$E$30)</f>
        <v>0.9622222222222222</v>
      </c>
      <c r="J2081" s="259">
        <f t="shared" si="529"/>
        <v>1.9244444444444444</v>
      </c>
      <c r="K2081" s="259">
        <f t="shared" si="530"/>
        <v>0.21382716049382716</v>
      </c>
      <c r="L2081" s="226">
        <f t="shared" si="531"/>
        <v>0</v>
      </c>
      <c r="M2081" s="257"/>
      <c r="N2081" s="226">
        <f>SUM(H2081*'Outside M25 '!$J$30+'Outside M25 '!$J$34+'Postcodes tariff'!L2081)</f>
        <v>97.399613587749286</v>
      </c>
      <c r="O2081" s="226">
        <f>SUM(H2081*'Outside M25 '!$K$30+'Outside M25 '!$K$34+'Postcodes tariff'!L2081)</f>
        <v>106.60383320873694</v>
      </c>
      <c r="P2081" s="226">
        <f>SUM(H2081*'Outside M25 '!$L$30+'Outside M25 '!$L$34+'Postcodes tariff'!L2081)</f>
        <v>117.25168495490979</v>
      </c>
      <c r="Q2081" s="261">
        <f>SUM(H2081*'Outside M25 '!$M$30+'Outside M25 '!$M$34+'Postcodes tariff'!L2081)</f>
        <v>126.30877615441597</v>
      </c>
      <c r="R2081" s="336"/>
      <c r="S2081" s="336"/>
    </row>
    <row r="2082" spans="1:19" s="263" customFormat="1" x14ac:dyDescent="0.25">
      <c r="A2082" s="254" t="s">
        <v>3079</v>
      </c>
      <c r="B2082" s="255"/>
      <c r="C2082" s="256" t="s">
        <v>1820</v>
      </c>
      <c r="D2082" s="257">
        <v>51.651802000000004</v>
      </c>
      <c r="E2082" s="257">
        <v>-1.0082120000000001</v>
      </c>
      <c r="F2082" s="459">
        <v>1</v>
      </c>
      <c r="G2082" s="459">
        <v>1</v>
      </c>
      <c r="H2082" s="258">
        <v>32.799999999999997</v>
      </c>
      <c r="I2082" s="259">
        <f>SUM(H2082/'Search &amp; Variables'!$E$30)</f>
        <v>0.72888888888888881</v>
      </c>
      <c r="J2082" s="259">
        <f t="shared" si="529"/>
        <v>1.4577777777777776</v>
      </c>
      <c r="K2082" s="259">
        <f t="shared" si="530"/>
        <v>0.16197530864197529</v>
      </c>
      <c r="L2082" s="226">
        <f t="shared" si="531"/>
        <v>0</v>
      </c>
      <c r="M2082" s="257"/>
      <c r="N2082" s="226">
        <f>SUM(H2082*'Outside M25 '!$J$30+'Outside M25 '!$J$34+'Postcodes tariff'!L2082)</f>
        <v>80.905001047150989</v>
      </c>
      <c r="O2082" s="226">
        <f>SUM(H2082*'Outside M25 '!$K$30+'Outside M25 '!$K$34+'Postcodes tariff'!L2082)</f>
        <v>88.323088547768279</v>
      </c>
      <c r="P2082" s="226">
        <f>SUM(H2082*'Outside M25 '!$L$30+'Outside M25 '!$L$34+'Postcodes tariff'!L2082)</f>
        <v>97.017916079126309</v>
      </c>
      <c r="Q2082" s="261">
        <f>SUM(H2082*'Outside M25 '!$M$30+'Outside M25 '!$M$34+'Postcodes tariff'!L2082)</f>
        <v>104.24887836381767</v>
      </c>
      <c r="R2082" s="336"/>
      <c r="S2082" s="336"/>
    </row>
    <row r="2083" spans="1:19" s="263" customFormat="1" x14ac:dyDescent="0.25">
      <c r="A2083" s="254" t="s">
        <v>3079</v>
      </c>
      <c r="B2083" s="255" t="s">
        <v>3591</v>
      </c>
      <c r="C2083" s="256" t="s">
        <v>1821</v>
      </c>
      <c r="D2083" s="257">
        <v>51.849921999999999</v>
      </c>
      <c r="E2083" s="257">
        <v>-1.217133</v>
      </c>
      <c r="F2083" s="459">
        <v>1</v>
      </c>
      <c r="G2083" s="459">
        <v>1</v>
      </c>
      <c r="H2083" s="258">
        <v>53.3</v>
      </c>
      <c r="I2083" s="259">
        <f>SUM(H2083/'Search &amp; Variables'!$E$30)</f>
        <v>1.1844444444444444</v>
      </c>
      <c r="J2083" s="259">
        <f t="shared" si="529"/>
        <v>2.3688888888888888</v>
      </c>
      <c r="K2083" s="259">
        <f t="shared" si="530"/>
        <v>0.26320987654320988</v>
      </c>
      <c r="L2083" s="226">
        <f t="shared" si="531"/>
        <v>0</v>
      </c>
      <c r="M2083" s="257"/>
      <c r="N2083" s="226">
        <f>SUM(H2083*'Outside M25 '!$J$30+'Outside M25 '!$J$34+'Postcodes tariff'!L2083)</f>
        <v>113.10876838831909</v>
      </c>
      <c r="O2083" s="226">
        <f>SUM(H2083*'Outside M25 '!$K$30+'Outside M25 '!$K$34+'Postcodes tariff'!L2083)</f>
        <v>124.01406621918329</v>
      </c>
      <c r="P2083" s="226">
        <f>SUM(H2083*'Outside M25 '!$L$30+'Outside M25 '!$L$34+'Postcodes tariff'!L2083)</f>
        <v>136.52194102708452</v>
      </c>
      <c r="Q2083" s="261">
        <f>SUM(H2083*'Outside M25 '!$M$30+'Outside M25 '!$M$34+'Postcodes tariff'!L2083)</f>
        <v>147.31820262165243</v>
      </c>
      <c r="R2083" s="336"/>
      <c r="S2083" s="336"/>
    </row>
    <row r="2084" spans="1:19" s="263" customFormat="1" x14ac:dyDescent="0.25">
      <c r="A2084" s="254" t="s">
        <v>3079</v>
      </c>
      <c r="B2084" s="255"/>
      <c r="C2084" s="256" t="s">
        <v>1822</v>
      </c>
      <c r="D2084" s="257">
        <v>51.908999999999999</v>
      </c>
      <c r="E2084" s="257">
        <v>-1.1679999999999999</v>
      </c>
      <c r="F2084" s="459">
        <v>1</v>
      </c>
      <c r="G2084" s="459">
        <v>1</v>
      </c>
      <c r="H2084" s="258">
        <v>53.3</v>
      </c>
      <c r="I2084" s="259">
        <f>SUM(H2084/'Search &amp; Variables'!$E$30)</f>
        <v>1.1844444444444444</v>
      </c>
      <c r="J2084" s="259">
        <f t="shared" si="529"/>
        <v>2.3688888888888888</v>
      </c>
      <c r="K2084" s="259">
        <f t="shared" si="530"/>
        <v>0.26320987654320988</v>
      </c>
      <c r="L2084" s="226">
        <f t="shared" si="531"/>
        <v>0</v>
      </c>
      <c r="M2084" s="257"/>
      <c r="N2084" s="226">
        <f>SUM(H2084*'Outside M25 '!$J$30+'Outside M25 '!$J$34+'Postcodes tariff'!L2084)</f>
        <v>113.10876838831909</v>
      </c>
      <c r="O2084" s="226">
        <f>SUM(H2084*'Outside M25 '!$K$30+'Outside M25 '!$K$34+'Postcodes tariff'!L2084)</f>
        <v>124.01406621918329</v>
      </c>
      <c r="P2084" s="226">
        <f>SUM(H2084*'Outside M25 '!$L$30+'Outside M25 '!$L$34+'Postcodes tariff'!L2084)</f>
        <v>136.52194102708452</v>
      </c>
      <c r="Q2084" s="261">
        <f>SUM(H2084*'Outside M25 '!$M$30+'Outside M25 '!$M$34+'Postcodes tariff'!L2084)</f>
        <v>147.31820262165243</v>
      </c>
      <c r="R2084" s="336"/>
      <c r="S2084" s="336"/>
    </row>
    <row r="2085" spans="1:19" s="263" customFormat="1" x14ac:dyDescent="0.25">
      <c r="A2085" s="254" t="s">
        <v>3079</v>
      </c>
      <c r="B2085" s="255"/>
      <c r="C2085" s="256" t="s">
        <v>1823</v>
      </c>
      <c r="D2085" s="257">
        <v>51.916463</v>
      </c>
      <c r="E2085" s="257">
        <v>-1.5117910000000001</v>
      </c>
      <c r="F2085" s="459">
        <v>1</v>
      </c>
      <c r="G2085" s="459">
        <v>1</v>
      </c>
      <c r="H2085" s="258">
        <v>65</v>
      </c>
      <c r="I2085" s="259">
        <f>SUM(H2085/'Search &amp; Variables'!$E$30)</f>
        <v>1.4444444444444444</v>
      </c>
      <c r="J2085" s="259">
        <f t="shared" si="529"/>
        <v>2.8888888888888888</v>
      </c>
      <c r="K2085" s="259">
        <f t="shared" si="530"/>
        <v>0.32098765432098764</v>
      </c>
      <c r="L2085" s="226">
        <f t="shared" si="531"/>
        <v>0</v>
      </c>
      <c r="M2085" s="257"/>
      <c r="N2085" s="226">
        <f>SUM(H2085*'Outside M25 '!$J$30+'Outside M25 '!$J$34+'Postcodes tariff'!L2085)</f>
        <v>131.48847950498575</v>
      </c>
      <c r="O2085" s="226">
        <f>SUM(H2085*'Outside M25 '!$K$30+'Outside M25 '!$K$34+'Postcodes tariff'!L2085)</f>
        <v>144.3840388414055</v>
      </c>
      <c r="P2085" s="226">
        <f>SUM(H2085*'Outside M25 '!$L$30+'Outside M25 '!$L$34+'Postcodes tariff'!L2085)</f>
        <v>159.06814063152899</v>
      </c>
      <c r="Q2085" s="261">
        <f>SUM(H2085*'Outside M25 '!$M$30+'Outside M25 '!$M$34+'Postcodes tariff'!L2085)</f>
        <v>171.89923158831908</v>
      </c>
      <c r="R2085" s="336"/>
      <c r="S2085" s="336"/>
    </row>
    <row r="2086" spans="1:19" s="263" customFormat="1" x14ac:dyDescent="0.25">
      <c r="A2086" s="254" t="s">
        <v>3079</v>
      </c>
      <c r="B2086" s="255"/>
      <c r="C2086" s="256" t="s">
        <v>1824</v>
      </c>
      <c r="D2086" s="257">
        <v>51.79</v>
      </c>
      <c r="E2086" s="257">
        <v>-1.4550000000000001</v>
      </c>
      <c r="F2086" s="459">
        <v>1</v>
      </c>
      <c r="G2086" s="459">
        <v>1</v>
      </c>
      <c r="H2086" s="258">
        <v>43.8</v>
      </c>
      <c r="I2086" s="259">
        <f>SUM(H2086/'Search &amp; Variables'!$E$30)</f>
        <v>0.97333333333333327</v>
      </c>
      <c r="J2086" s="259">
        <f t="shared" si="529"/>
        <v>1.9466666666666665</v>
      </c>
      <c r="K2086" s="259">
        <f t="shared" si="530"/>
        <v>0.21629629629629629</v>
      </c>
      <c r="L2086" s="226">
        <f t="shared" si="531"/>
        <v>0</v>
      </c>
      <c r="M2086" s="257"/>
      <c r="N2086" s="226">
        <f>SUM(H2086*'Outside M25 '!$J$30+'Outside M25 '!$J$34+'Postcodes tariff'!L2086)</f>
        <v>98.185071327777777</v>
      </c>
      <c r="O2086" s="226">
        <f>SUM(H2086*'Outside M25 '!$K$30+'Outside M25 '!$K$34+'Postcodes tariff'!L2086)</f>
        <v>107.47434485925926</v>
      </c>
      <c r="P2086" s="226">
        <f>SUM(H2086*'Outside M25 '!$L$30+'Outside M25 '!$L$34+'Postcodes tariff'!L2086)</f>
        <v>118.21519775851854</v>
      </c>
      <c r="Q2086" s="261">
        <f>SUM(H2086*'Outside M25 '!$M$30+'Outside M25 '!$M$34+'Postcodes tariff'!L2086)</f>
        <v>127.35924747777779</v>
      </c>
      <c r="R2086" s="336"/>
      <c r="S2086" s="336"/>
    </row>
    <row r="2087" spans="1:19" s="263" customFormat="1" x14ac:dyDescent="0.25">
      <c r="A2087" s="254" t="s">
        <v>3079</v>
      </c>
      <c r="B2087" s="255" t="s">
        <v>3637</v>
      </c>
      <c r="C2087" s="256" t="s">
        <v>1825</v>
      </c>
      <c r="D2087" s="256">
        <v>51.718961999999998</v>
      </c>
      <c r="E2087" s="256">
        <v>-1.0033989999999999</v>
      </c>
      <c r="F2087" s="460">
        <v>1</v>
      </c>
      <c r="G2087" s="460">
        <v>1</v>
      </c>
      <c r="H2087" s="264">
        <v>40.700000000000003</v>
      </c>
      <c r="I2087" s="265">
        <f>SUM(H2087/'Search &amp; Variables'!$E$30)</f>
        <v>0.9044444444444445</v>
      </c>
      <c r="J2087" s="265">
        <f t="shared" si="529"/>
        <v>1.808888888888889</v>
      </c>
      <c r="K2087" s="265">
        <f t="shared" si="530"/>
        <v>0.20098765432098767</v>
      </c>
      <c r="L2087" s="266">
        <f t="shared" si="531"/>
        <v>0</v>
      </c>
      <c r="M2087" s="256"/>
      <c r="N2087" s="266">
        <f>SUM(H2087*'Outside M25 '!$J$30+'Outside M25 '!$J$34+'Postcodes tariff'!L2087)</f>
        <v>93.31523333960115</v>
      </c>
      <c r="O2087" s="266">
        <f>SUM(H2087*'Outside M25 '!$K$30+'Outside M25 '!$K$34+'Postcodes tariff'!L2087)</f>
        <v>102.0771726260209</v>
      </c>
      <c r="P2087" s="266">
        <f>SUM(H2087*'Outside M25 '!$L$30+'Outside M25 '!$L$34+'Postcodes tariff'!L2087)</f>
        <v>112.24141837614437</v>
      </c>
      <c r="Q2087" s="268">
        <f>SUM(H2087*'Outside M25 '!$M$30+'Outside M25 '!$M$34+'Postcodes tariff'!L2087)</f>
        <v>120.84632527293449</v>
      </c>
      <c r="R2087" s="336"/>
      <c r="S2087" s="336"/>
    </row>
    <row r="2088" spans="1:19" s="263" customFormat="1" x14ac:dyDescent="0.25">
      <c r="A2088" s="254"/>
      <c r="B2088" s="255"/>
      <c r="C2088" s="256"/>
      <c r="D2088" s="256"/>
      <c r="E2088" s="256"/>
      <c r="F2088" s="460"/>
      <c r="G2088" s="460"/>
      <c r="H2088" s="264"/>
      <c r="I2088" s="265"/>
      <c r="J2088" s="265"/>
      <c r="K2088" s="265"/>
      <c r="L2088" s="266"/>
      <c r="M2088" s="256"/>
      <c r="N2088" s="266"/>
      <c r="O2088" s="266"/>
      <c r="P2088" s="266"/>
      <c r="Q2088" s="268"/>
      <c r="R2088" s="336"/>
      <c r="S2088" s="336"/>
    </row>
    <row r="2089" spans="1:19" s="263" customFormat="1" ht="16.5" thickBot="1" x14ac:dyDescent="0.3">
      <c r="A2089" s="269" t="s">
        <v>3101</v>
      </c>
      <c r="B2089" s="270"/>
      <c r="C2089" s="270"/>
      <c r="D2089" s="270"/>
      <c r="E2089" s="270"/>
      <c r="F2089" s="461"/>
      <c r="G2089" s="461"/>
      <c r="H2089" s="271">
        <f>AVERAGE(H2060:H2088)</f>
        <v>51.603571428571414</v>
      </c>
      <c r="I2089" s="271">
        <f>AVERAGE(I2060:I2088)</f>
        <v>1.1467460317460318</v>
      </c>
      <c r="J2089" s="271">
        <f>AVERAGE(J2060:J2088)</f>
        <v>2.2934920634920637</v>
      </c>
      <c r="K2089" s="271">
        <f>AVERAGE(K2060:K2088)</f>
        <v>0.25483245149911821</v>
      </c>
      <c r="L2089" s="272"/>
      <c r="M2089" s="270"/>
      <c r="N2089" s="274">
        <f>AVERAGE(N2060:N2088)</f>
        <v>110.44382248465101</v>
      </c>
      <c r="O2089" s="274">
        <f>AVERAGE(O2060:O2088)</f>
        <v>121.06054454776829</v>
      </c>
      <c r="P2089" s="274">
        <f>AVERAGE(P2060:P2088)</f>
        <v>133.25287972912631</v>
      </c>
      <c r="Q2089" s="275">
        <f>AVERAGE(Q2060:Q2088)</f>
        <v>143.75410348881766</v>
      </c>
      <c r="R2089" s="336"/>
      <c r="S2089" s="336"/>
    </row>
    <row r="2090" spans="1:19" s="263" customFormat="1" ht="16.5" thickBot="1" x14ac:dyDescent="0.3">
      <c r="F2090" s="462"/>
      <c r="G2090" s="462"/>
      <c r="H2090" s="276"/>
      <c r="I2090" s="277"/>
      <c r="J2090" s="277"/>
      <c r="K2090" s="277"/>
      <c r="L2090" s="262"/>
      <c r="N2090" s="225"/>
      <c r="O2090" s="225"/>
      <c r="P2090" s="225"/>
      <c r="Q2090" s="225"/>
      <c r="R2090" s="336"/>
      <c r="S2090" s="336"/>
    </row>
    <row r="2091" spans="1:19" s="243" customFormat="1" x14ac:dyDescent="0.25">
      <c r="A2091" s="246" t="s">
        <v>3080</v>
      </c>
      <c r="B2091" s="247"/>
      <c r="C2091" s="247" t="s">
        <v>1826</v>
      </c>
      <c r="D2091" s="247">
        <v>55.845502000000003</v>
      </c>
      <c r="E2091" s="247">
        <v>-4.4267469999999998</v>
      </c>
      <c r="F2091" s="458">
        <v>1</v>
      </c>
      <c r="G2091" s="458">
        <v>1</v>
      </c>
      <c r="H2091" s="248">
        <v>409.9</v>
      </c>
      <c r="I2091" s="249">
        <f>SUM(H2091/'Search &amp; Variables'!$E$30)</f>
        <v>9.1088888888888881</v>
      </c>
      <c r="J2091" s="249">
        <f t="shared" ref="J2091:J2092" si="532">SUM(I2091*2)</f>
        <v>18.217777777777776</v>
      </c>
      <c r="K2091" s="249">
        <f t="shared" ref="K2091:K2092" si="533">SUM(J2091/9)</f>
        <v>2.0241975308641975</v>
      </c>
      <c r="L2091" s="252">
        <f t="shared" ref="L2091:L2092" si="534">IF(J2091 &gt; 14,120,0)</f>
        <v>120</v>
      </c>
      <c r="M2091" s="247"/>
      <c r="N2091" s="252">
        <f>SUM(H2091*'Outside M25 '!$J$30+'Outside M25 '!$J$34+'Postcodes tariff'!L2091)</f>
        <v>793.29722857663808</v>
      </c>
      <c r="O2091" s="252">
        <f>SUM(H2091*'Outside M25 '!$K$30+'Outside M25 '!$K$34+'Postcodes tariff'!L2091)</f>
        <v>864.86297537169992</v>
      </c>
      <c r="P2091" s="252">
        <f>SUM(H2091*'Outside M25 '!$L$30+'Outside M25 '!$L$34+'Postcodes tariff'!L2091)</f>
        <v>943.69927256083577</v>
      </c>
      <c r="Q2091" s="253">
        <f>SUM(H2091*'Outside M25 '!$M$30+'Outside M25 '!$M$34+'Postcodes tariff'!L2091)</f>
        <v>1016.5143504433049</v>
      </c>
      <c r="R2091" s="330"/>
      <c r="S2091" s="330"/>
    </row>
    <row r="2092" spans="1:19" s="263" customFormat="1" x14ac:dyDescent="0.25">
      <c r="A2092" s="254" t="s">
        <v>3080</v>
      </c>
      <c r="B2092" s="255"/>
      <c r="C2092" s="256" t="s">
        <v>1827</v>
      </c>
      <c r="D2092" s="257">
        <v>55.832999999999998</v>
      </c>
      <c r="E2092" s="257">
        <v>-4.5510000000000002</v>
      </c>
      <c r="F2092" s="459">
        <v>1</v>
      </c>
      <c r="G2092" s="459">
        <v>1</v>
      </c>
      <c r="H2092" s="258">
        <v>417.6</v>
      </c>
      <c r="I2092" s="259">
        <f>SUM(H2092/'Search &amp; Variables'!$E$30)</f>
        <v>9.2800000000000011</v>
      </c>
      <c r="J2092" s="259">
        <f t="shared" si="532"/>
        <v>18.560000000000002</v>
      </c>
      <c r="K2092" s="259">
        <f t="shared" si="533"/>
        <v>2.0622222222222226</v>
      </c>
      <c r="L2092" s="226">
        <f t="shared" si="534"/>
        <v>120</v>
      </c>
      <c r="M2092" s="257"/>
      <c r="N2092" s="226">
        <f>SUM(H2092*'Outside M25 '!$J$30+'Outside M25 '!$J$34+'Postcodes tariff'!L2092)</f>
        <v>805.39327777307687</v>
      </c>
      <c r="O2092" s="226">
        <f>SUM(H2092*'Outside M25 '!$K$30+'Outside M25 '!$K$34+'Postcodes tariff'!L2092)</f>
        <v>878.26885478974361</v>
      </c>
      <c r="P2092" s="226">
        <f>SUM(H2092*'Outside M25 '!$L$30+'Outside M25 '!$L$34+'Postcodes tariff'!L2092)</f>
        <v>958.53736973641037</v>
      </c>
      <c r="Q2092" s="261">
        <f>SUM(H2092*'Outside M25 '!$M$30+'Outside M25 '!$M$34+'Postcodes tariff'!L2092)</f>
        <v>1032.6916088230771</v>
      </c>
      <c r="R2092" s="336"/>
      <c r="S2092" s="336"/>
    </row>
    <row r="2093" spans="1:19" s="263" customFormat="1" x14ac:dyDescent="0.25">
      <c r="A2093" s="254" t="s">
        <v>3080</v>
      </c>
      <c r="B2093" s="255"/>
      <c r="C2093" s="256" t="s">
        <v>1828</v>
      </c>
      <c r="D2093" s="257">
        <v>55.856999999999999</v>
      </c>
      <c r="E2093" s="257">
        <v>-4.5819999999999999</v>
      </c>
      <c r="F2093" s="459">
        <v>1</v>
      </c>
      <c r="G2093" s="459">
        <v>1</v>
      </c>
      <c r="H2093" s="258">
        <v>417.5</v>
      </c>
      <c r="I2093" s="259">
        <f>SUM(H2093/'Search &amp; Variables'!$E$30)</f>
        <v>9.2777777777777786</v>
      </c>
      <c r="J2093" s="259">
        <f t="shared" ref="J2093:J2134" si="535">SUM(I2093*2)</f>
        <v>18.555555555555557</v>
      </c>
      <c r="K2093" s="259">
        <f t="shared" ref="K2093:K2134" si="536">SUM(J2093/9)</f>
        <v>2.0617283950617287</v>
      </c>
      <c r="L2093" s="226">
        <f t="shared" ref="L2093:L2134" si="537">IF(J2093 &gt; 14,120,0)</f>
        <v>120</v>
      </c>
      <c r="M2093" s="257"/>
      <c r="N2093" s="226">
        <f>SUM(H2093*'Outside M25 '!$J$30+'Outside M25 '!$J$34+'Postcodes tariff'!L2093)</f>
        <v>805.23618622507115</v>
      </c>
      <c r="O2093" s="226">
        <f>SUM(H2093*'Outside M25 '!$K$30+'Outside M25 '!$K$34+'Postcodes tariff'!L2093)</f>
        <v>878.09475245963915</v>
      </c>
      <c r="P2093" s="226">
        <f>SUM(H2093*'Outside M25 '!$L$30+'Outside M25 '!$L$34+'Postcodes tariff'!L2093)</f>
        <v>958.34466717568864</v>
      </c>
      <c r="Q2093" s="261">
        <f>SUM(H2093*'Outside M25 '!$M$30+'Outside M25 '!$M$34+'Postcodes tariff'!L2093)</f>
        <v>1032.4815145584048</v>
      </c>
      <c r="R2093" s="336"/>
      <c r="S2093" s="336"/>
    </row>
    <row r="2094" spans="1:19" s="263" customFormat="1" x14ac:dyDescent="0.25">
      <c r="A2094" s="254" t="s">
        <v>3080</v>
      </c>
      <c r="B2094" s="255"/>
      <c r="C2094" s="256" t="s">
        <v>1829</v>
      </c>
      <c r="D2094" s="257">
        <v>55.795999999999999</v>
      </c>
      <c r="E2094" s="257">
        <v>-4.6230000000000002</v>
      </c>
      <c r="F2094" s="459">
        <v>1</v>
      </c>
      <c r="G2094" s="459">
        <v>1</v>
      </c>
      <c r="H2094" s="258">
        <v>421.3</v>
      </c>
      <c r="I2094" s="259">
        <f>SUM(H2094/'Search &amp; Variables'!$E$30)</f>
        <v>9.362222222222222</v>
      </c>
      <c r="J2094" s="259">
        <f t="shared" si="535"/>
        <v>18.724444444444444</v>
      </c>
      <c r="K2094" s="259">
        <f t="shared" si="536"/>
        <v>2.0804938271604936</v>
      </c>
      <c r="L2094" s="226">
        <f t="shared" si="537"/>
        <v>120</v>
      </c>
      <c r="M2094" s="257"/>
      <c r="N2094" s="226">
        <f>SUM(H2094*'Outside M25 '!$J$30+'Outside M25 '!$J$34+'Postcodes tariff'!L2094)</f>
        <v>811.20566504928775</v>
      </c>
      <c r="O2094" s="226">
        <f>SUM(H2094*'Outside M25 '!$K$30+'Outside M25 '!$K$34+'Postcodes tariff'!L2094)</f>
        <v>884.71064100360877</v>
      </c>
      <c r="P2094" s="226">
        <f>SUM(H2094*'Outside M25 '!$L$30+'Outside M25 '!$L$34+'Postcodes tariff'!L2094)</f>
        <v>965.66736448311508</v>
      </c>
      <c r="Q2094" s="261">
        <f>SUM(H2094*'Outside M25 '!$M$30+'Outside M25 '!$M$34+'Postcodes tariff'!L2094)</f>
        <v>1040.4650966159547</v>
      </c>
      <c r="R2094" s="336"/>
      <c r="S2094" s="336"/>
    </row>
    <row r="2095" spans="1:19" s="263" customFormat="1" x14ac:dyDescent="0.25">
      <c r="A2095" s="254" t="s">
        <v>3080</v>
      </c>
      <c r="B2095" s="255"/>
      <c r="C2095" s="256" t="s">
        <v>1830</v>
      </c>
      <c r="D2095" s="257">
        <v>55.893000000000001</v>
      </c>
      <c r="E2095" s="257">
        <v>-4.6289999999999996</v>
      </c>
      <c r="F2095" s="459">
        <v>1</v>
      </c>
      <c r="G2095" s="459">
        <v>1</v>
      </c>
      <c r="H2095" s="258">
        <v>420.7</v>
      </c>
      <c r="I2095" s="259">
        <f>SUM(H2095/'Search &amp; Variables'!$E$30)</f>
        <v>9.3488888888888884</v>
      </c>
      <c r="J2095" s="259">
        <f t="shared" si="535"/>
        <v>18.697777777777777</v>
      </c>
      <c r="K2095" s="259">
        <f t="shared" si="536"/>
        <v>2.0775308641975307</v>
      </c>
      <c r="L2095" s="226">
        <f t="shared" si="537"/>
        <v>120</v>
      </c>
      <c r="M2095" s="257"/>
      <c r="N2095" s="226">
        <f>SUM(H2095*'Outside M25 '!$J$30+'Outside M25 '!$J$34+'Postcodes tariff'!L2095)</f>
        <v>810.26311576125352</v>
      </c>
      <c r="O2095" s="226">
        <f>SUM(H2095*'Outside M25 '!$K$30+'Outside M25 '!$K$34+'Postcodes tariff'!L2095)</f>
        <v>883.66602702298189</v>
      </c>
      <c r="P2095" s="226">
        <f>SUM(H2095*'Outside M25 '!$L$30+'Outside M25 '!$L$34+'Postcodes tariff'!L2095)</f>
        <v>964.51114911878449</v>
      </c>
      <c r="Q2095" s="261">
        <f>SUM(H2095*'Outside M25 '!$M$30+'Outside M25 '!$M$34+'Postcodes tariff'!L2095)</f>
        <v>1039.2045310279204</v>
      </c>
      <c r="R2095" s="336"/>
      <c r="S2095" s="336"/>
    </row>
    <row r="2096" spans="1:19" s="263" customFormat="1" x14ac:dyDescent="0.25">
      <c r="A2096" s="254" t="s">
        <v>3080</v>
      </c>
      <c r="B2096" s="255"/>
      <c r="C2096" s="256" t="s">
        <v>1831</v>
      </c>
      <c r="D2096" s="257">
        <v>55.927</v>
      </c>
      <c r="E2096" s="257">
        <v>-4.6630000000000003</v>
      </c>
      <c r="F2096" s="459">
        <v>1</v>
      </c>
      <c r="G2096" s="459">
        <v>1</v>
      </c>
      <c r="H2096" s="258">
        <v>420.3</v>
      </c>
      <c r="I2096" s="259">
        <f>SUM(H2096/'Search &amp; Variables'!$E$30)</f>
        <v>9.34</v>
      </c>
      <c r="J2096" s="259">
        <f t="shared" si="535"/>
        <v>18.68</v>
      </c>
      <c r="K2096" s="259">
        <f t="shared" si="536"/>
        <v>2.0755555555555554</v>
      </c>
      <c r="L2096" s="226">
        <f t="shared" si="537"/>
        <v>120</v>
      </c>
      <c r="M2096" s="257"/>
      <c r="N2096" s="226">
        <f>SUM(H2096*'Outside M25 '!$J$30+'Outside M25 '!$J$34+'Postcodes tariff'!L2096)</f>
        <v>809.63474956923073</v>
      </c>
      <c r="O2096" s="226">
        <f>SUM(H2096*'Outside M25 '!$K$30+'Outside M25 '!$K$34+'Postcodes tariff'!L2096)</f>
        <v>882.96961770256416</v>
      </c>
      <c r="P2096" s="226">
        <f>SUM(H2096*'Outside M25 '!$L$30+'Outside M25 '!$L$34+'Postcodes tariff'!L2096)</f>
        <v>963.74033887589758</v>
      </c>
      <c r="Q2096" s="261">
        <f>SUM(H2096*'Outside M25 '!$M$30+'Outside M25 '!$M$34+'Postcodes tariff'!L2096)</f>
        <v>1038.364153969231</v>
      </c>
      <c r="R2096" s="336"/>
      <c r="S2096" s="336"/>
    </row>
    <row r="2097" spans="1:19" s="263" customFormat="1" x14ac:dyDescent="0.25">
      <c r="A2097" s="254" t="s">
        <v>3080</v>
      </c>
      <c r="B2097" s="255"/>
      <c r="C2097" s="256" t="s">
        <v>1832</v>
      </c>
      <c r="D2097" s="257">
        <v>55.942</v>
      </c>
      <c r="E2097" s="257">
        <v>-4.7480000000000002</v>
      </c>
      <c r="F2097" s="459">
        <v>1</v>
      </c>
      <c r="G2097" s="459">
        <v>1</v>
      </c>
      <c r="H2097" s="258">
        <v>425.5</v>
      </c>
      <c r="I2097" s="259">
        <f>SUM(H2097/'Search &amp; Variables'!$E$30)</f>
        <v>9.4555555555555557</v>
      </c>
      <c r="J2097" s="259">
        <f t="shared" si="535"/>
        <v>18.911111111111111</v>
      </c>
      <c r="K2097" s="259">
        <f t="shared" si="536"/>
        <v>2.1012345679012348</v>
      </c>
      <c r="L2097" s="226">
        <f t="shared" si="537"/>
        <v>120</v>
      </c>
      <c r="M2097" s="257"/>
      <c r="N2097" s="226">
        <f>SUM(H2097*'Outside M25 '!$J$30+'Outside M25 '!$J$34+'Postcodes tariff'!L2097)</f>
        <v>817.80351006552701</v>
      </c>
      <c r="O2097" s="226">
        <f>SUM(H2097*'Outside M25 '!$K$30+'Outside M25 '!$K$34+'Postcodes tariff'!L2097)</f>
        <v>892.02293886799623</v>
      </c>
      <c r="P2097" s="226">
        <f>SUM(H2097*'Outside M25 '!$L$30+'Outside M25 '!$L$34+'Postcodes tariff'!L2097)</f>
        <v>973.76087203342843</v>
      </c>
      <c r="Q2097" s="261">
        <f>SUM(H2097*'Outside M25 '!$M$30+'Outside M25 '!$M$34+'Postcodes tariff'!L2097)</f>
        <v>1049.2890557321939</v>
      </c>
      <c r="R2097" s="336"/>
      <c r="S2097" s="336"/>
    </row>
    <row r="2098" spans="1:19" s="263" customFormat="1" x14ac:dyDescent="0.25">
      <c r="A2098" s="254" t="s">
        <v>3080</v>
      </c>
      <c r="B2098" s="255"/>
      <c r="C2098" s="256" t="s">
        <v>1833</v>
      </c>
      <c r="D2098" s="257">
        <v>55.930798000000003</v>
      </c>
      <c r="E2098" s="257">
        <v>-4.8149139999999999</v>
      </c>
      <c r="F2098" s="459">
        <v>1</v>
      </c>
      <c r="G2098" s="459">
        <v>1</v>
      </c>
      <c r="H2098" s="258">
        <v>430</v>
      </c>
      <c r="I2098" s="259">
        <f>SUM(H2098/'Search &amp; Variables'!$E$30)</f>
        <v>9.5555555555555554</v>
      </c>
      <c r="J2098" s="259">
        <f t="shared" si="535"/>
        <v>19.111111111111111</v>
      </c>
      <c r="K2098" s="259">
        <f t="shared" si="536"/>
        <v>2.1234567901234569</v>
      </c>
      <c r="L2098" s="226">
        <f t="shared" si="537"/>
        <v>120</v>
      </c>
      <c r="M2098" s="257"/>
      <c r="N2098" s="226">
        <f>SUM(H2098*'Outside M25 '!$J$30+'Outside M25 '!$J$34+'Postcodes tariff'!L2098)</f>
        <v>824.87262972578344</v>
      </c>
      <c r="O2098" s="226">
        <f>SUM(H2098*'Outside M25 '!$K$30+'Outside M25 '!$K$34+'Postcodes tariff'!L2098)</f>
        <v>899.85754372269707</v>
      </c>
      <c r="P2098" s="226">
        <f>SUM(H2098*'Outside M25 '!$L$30+'Outside M25 '!$L$34+'Postcodes tariff'!L2098)</f>
        <v>982.43248726590707</v>
      </c>
      <c r="Q2098" s="261">
        <f>SUM(H2098*'Outside M25 '!$M$30+'Outside M25 '!$M$34+'Postcodes tariff'!L2098)</f>
        <v>1058.7432976424502</v>
      </c>
      <c r="R2098" s="336"/>
      <c r="S2098" s="336"/>
    </row>
    <row r="2099" spans="1:19" s="263" customFormat="1" x14ac:dyDescent="0.25">
      <c r="A2099" s="254" t="s">
        <v>3080</v>
      </c>
      <c r="B2099" s="255"/>
      <c r="C2099" s="256" t="s">
        <v>1834</v>
      </c>
      <c r="D2099" s="257">
        <v>55.865000000000002</v>
      </c>
      <c r="E2099" s="257">
        <v>-4.8819999999999997</v>
      </c>
      <c r="F2099" s="459">
        <v>1</v>
      </c>
      <c r="G2099" s="459">
        <v>1</v>
      </c>
      <c r="H2099" s="258">
        <v>437.2</v>
      </c>
      <c r="I2099" s="259">
        <f>SUM(H2099/'Search &amp; Variables'!$E$30)</f>
        <v>9.7155555555555555</v>
      </c>
      <c r="J2099" s="259">
        <f t="shared" si="535"/>
        <v>19.431111111111111</v>
      </c>
      <c r="K2099" s="259">
        <f t="shared" si="536"/>
        <v>2.1590123456790122</v>
      </c>
      <c r="L2099" s="226">
        <f t="shared" si="537"/>
        <v>120</v>
      </c>
      <c r="M2099" s="257"/>
      <c r="N2099" s="226">
        <f>SUM(H2099*'Outside M25 '!$J$30+'Outside M25 '!$J$34+'Postcodes tariff'!L2099)</f>
        <v>836.18322118219362</v>
      </c>
      <c r="O2099" s="226">
        <f>SUM(H2099*'Outside M25 '!$K$30+'Outside M25 '!$K$34+'Postcodes tariff'!L2099)</f>
        <v>912.39291149021835</v>
      </c>
      <c r="P2099" s="226">
        <f>SUM(H2099*'Outside M25 '!$L$30+'Outside M25 '!$L$34+'Postcodes tariff'!L2099)</f>
        <v>996.30707163787281</v>
      </c>
      <c r="Q2099" s="261">
        <f>SUM(H2099*'Outside M25 '!$M$30+'Outside M25 '!$M$34+'Postcodes tariff'!L2099)</f>
        <v>1073.8700846988604</v>
      </c>
      <c r="R2099" s="336"/>
      <c r="S2099" s="336"/>
    </row>
    <row r="2100" spans="1:19" s="263" customFormat="1" x14ac:dyDescent="0.25">
      <c r="A2100" s="254" t="s">
        <v>3080</v>
      </c>
      <c r="B2100" s="255"/>
      <c r="C2100" s="256" t="s">
        <v>1835</v>
      </c>
      <c r="D2100" s="257">
        <v>55.889000000000003</v>
      </c>
      <c r="E2100" s="257">
        <v>-4.8869999999999996</v>
      </c>
      <c r="F2100" s="459">
        <v>1</v>
      </c>
      <c r="G2100" s="459">
        <v>1</v>
      </c>
      <c r="H2100" s="258">
        <v>433.7</v>
      </c>
      <c r="I2100" s="259">
        <f>SUM(H2100/'Search &amp; Variables'!$E$30)</f>
        <v>9.637777777777778</v>
      </c>
      <c r="J2100" s="259">
        <f t="shared" si="535"/>
        <v>19.275555555555556</v>
      </c>
      <c r="K2100" s="259">
        <f t="shared" si="536"/>
        <v>2.1417283950617283</v>
      </c>
      <c r="L2100" s="226">
        <f t="shared" si="537"/>
        <v>120</v>
      </c>
      <c r="M2100" s="257"/>
      <c r="N2100" s="226">
        <f>SUM(H2100*'Outside M25 '!$J$30+'Outside M25 '!$J$34+'Postcodes tariff'!L2100)</f>
        <v>830.6850170019942</v>
      </c>
      <c r="O2100" s="226">
        <f>SUM(H2100*'Outside M25 '!$K$30+'Outside M25 '!$K$34+'Postcodes tariff'!L2100)</f>
        <v>906.29932993656223</v>
      </c>
      <c r="P2100" s="226">
        <f>SUM(H2100*'Outside M25 '!$L$30+'Outside M25 '!$L$34+'Postcodes tariff'!L2100)</f>
        <v>989.56248201261167</v>
      </c>
      <c r="Q2100" s="261">
        <f>SUM(H2100*'Outside M25 '!$M$30+'Outside M25 '!$M$34+'Postcodes tariff'!L2100)</f>
        <v>1066.5167854353276</v>
      </c>
      <c r="R2100" s="336"/>
      <c r="S2100" s="336"/>
    </row>
    <row r="2101" spans="1:19" s="263" customFormat="1" x14ac:dyDescent="0.25">
      <c r="A2101" s="254" t="s">
        <v>3080</v>
      </c>
      <c r="B2101" s="255"/>
      <c r="C2101" s="256" t="s">
        <v>1836</v>
      </c>
      <c r="D2101" s="257">
        <v>55.949435999999999</v>
      </c>
      <c r="E2101" s="257">
        <v>-4.8090609999999998</v>
      </c>
      <c r="F2101" s="459">
        <v>1</v>
      </c>
      <c r="G2101" s="459">
        <v>1</v>
      </c>
      <c r="H2101" s="258">
        <v>429.7</v>
      </c>
      <c r="I2101" s="259">
        <f>SUM(H2101/'Search &amp; Variables'!$E$30)</f>
        <v>9.5488888888888894</v>
      </c>
      <c r="J2101" s="259">
        <f t="shared" si="535"/>
        <v>19.097777777777779</v>
      </c>
      <c r="K2101" s="259">
        <f t="shared" si="536"/>
        <v>2.1219753086419755</v>
      </c>
      <c r="L2101" s="226">
        <f t="shared" si="537"/>
        <v>120</v>
      </c>
      <c r="M2101" s="257"/>
      <c r="N2101" s="226">
        <f>SUM(H2101*'Outside M25 '!$J$30+'Outside M25 '!$J$34+'Postcodes tariff'!L2101)</f>
        <v>824.40135508176627</v>
      </c>
      <c r="O2101" s="226">
        <f>SUM(H2101*'Outside M25 '!$K$30+'Outside M25 '!$K$34+'Postcodes tariff'!L2101)</f>
        <v>899.33523673238369</v>
      </c>
      <c r="P2101" s="226">
        <f>SUM(H2101*'Outside M25 '!$L$30+'Outside M25 '!$L$34+'Postcodes tariff'!L2101)</f>
        <v>981.85437958374177</v>
      </c>
      <c r="Q2101" s="261">
        <f>SUM(H2101*'Outside M25 '!$M$30+'Outside M25 '!$M$34+'Postcodes tariff'!L2101)</f>
        <v>1058.1130148484331</v>
      </c>
      <c r="R2101" s="336"/>
      <c r="S2101" s="336"/>
    </row>
    <row r="2102" spans="1:19" s="263" customFormat="1" x14ac:dyDescent="0.25">
      <c r="A2102" s="254" t="s">
        <v>3080</v>
      </c>
      <c r="B2102" s="255"/>
      <c r="C2102" s="256" t="s">
        <v>1837</v>
      </c>
      <c r="D2102" s="257">
        <v>55.820349999999998</v>
      </c>
      <c r="E2102" s="257">
        <v>-4.4502819999999996</v>
      </c>
      <c r="F2102" s="459">
        <v>1</v>
      </c>
      <c r="G2102" s="459">
        <v>1</v>
      </c>
      <c r="H2102" s="258">
        <v>413.6</v>
      </c>
      <c r="I2102" s="259">
        <f>SUM(H2102/'Search &amp; Variables'!$E$30)</f>
        <v>9.1911111111111108</v>
      </c>
      <c r="J2102" s="259">
        <f t="shared" si="535"/>
        <v>18.382222222222222</v>
      </c>
      <c r="K2102" s="259">
        <f t="shared" si="536"/>
        <v>2.0424691358024689</v>
      </c>
      <c r="L2102" s="226">
        <f t="shared" si="537"/>
        <v>120</v>
      </c>
      <c r="M2102" s="257"/>
      <c r="N2102" s="226">
        <f>SUM(H2102*'Outside M25 '!$J$30+'Outside M25 '!$J$34+'Postcodes tariff'!L2102)</f>
        <v>799.10961585284895</v>
      </c>
      <c r="O2102" s="226">
        <f>SUM(H2102*'Outside M25 '!$K$30+'Outside M25 '!$K$34+'Postcodes tariff'!L2102)</f>
        <v>871.30476158556507</v>
      </c>
      <c r="P2102" s="226">
        <f>SUM(H2102*'Outside M25 '!$L$30+'Outside M25 '!$L$34+'Postcodes tariff'!L2102)</f>
        <v>950.82926730754048</v>
      </c>
      <c r="Q2102" s="261">
        <f>SUM(H2102*'Outside M25 '!$M$30+'Outside M25 '!$M$34+'Postcodes tariff'!L2102)</f>
        <v>1024.2878382361826</v>
      </c>
      <c r="R2102" s="336"/>
      <c r="S2102" s="336"/>
    </row>
    <row r="2103" spans="1:19" s="263" customFormat="1" x14ac:dyDescent="0.25">
      <c r="A2103" s="254" t="s">
        <v>3080</v>
      </c>
      <c r="B2103" s="255"/>
      <c r="C2103" s="256" t="s">
        <v>1838</v>
      </c>
      <c r="D2103" s="257">
        <v>55.835000000000001</v>
      </c>
      <c r="E2103" s="257">
        <v>-5.0570000000000004</v>
      </c>
      <c r="F2103" s="459">
        <v>1</v>
      </c>
      <c r="G2103" s="459">
        <v>1</v>
      </c>
      <c r="H2103" s="258">
        <v>435.7</v>
      </c>
      <c r="I2103" s="259">
        <f>SUM(H2103/'Search &amp; Variables'!$E$30)</f>
        <v>9.6822222222222223</v>
      </c>
      <c r="J2103" s="259">
        <f t="shared" si="535"/>
        <v>19.364444444444445</v>
      </c>
      <c r="K2103" s="259">
        <f t="shared" si="536"/>
        <v>2.1516049382716051</v>
      </c>
      <c r="L2103" s="226">
        <f t="shared" si="537"/>
        <v>120</v>
      </c>
      <c r="M2103" s="257"/>
      <c r="N2103" s="226">
        <f>SUM(H2103*'Outside M25 '!$J$30+'Outside M25 '!$J$34+'Postcodes tariff'!L2103)</f>
        <v>833.82684796210822</v>
      </c>
      <c r="O2103" s="226">
        <f>SUM(H2103*'Outside M25 '!$K$30+'Outside M25 '!$K$34+'Postcodes tariff'!L2103)</f>
        <v>909.78137653865144</v>
      </c>
      <c r="P2103" s="226">
        <f>SUM(H2103*'Outside M25 '!$L$30+'Outside M25 '!$L$34+'Postcodes tariff'!L2103)</f>
        <v>993.41653322704667</v>
      </c>
      <c r="Q2103" s="261">
        <f>SUM(H2103*'Outside M25 '!$M$30+'Outside M25 '!$M$34+'Postcodes tariff'!L2103)</f>
        <v>1070.7186707287751</v>
      </c>
      <c r="R2103" s="336"/>
      <c r="S2103" s="336"/>
    </row>
    <row r="2104" spans="1:19" s="263" customFormat="1" x14ac:dyDescent="0.25">
      <c r="A2104" s="254" t="s">
        <v>3080</v>
      </c>
      <c r="B2104" s="255"/>
      <c r="C2104" s="256" t="s">
        <v>1839</v>
      </c>
      <c r="D2104" s="257">
        <v>55.901000000000003</v>
      </c>
      <c r="E2104" s="257">
        <v>-5.2480000000000002</v>
      </c>
      <c r="F2104" s="459">
        <v>1</v>
      </c>
      <c r="G2104" s="459">
        <v>1</v>
      </c>
      <c r="H2104" s="258">
        <v>486.9</v>
      </c>
      <c r="I2104" s="259">
        <f>SUM(H2104/'Search &amp; Variables'!$E$30)</f>
        <v>10.82</v>
      </c>
      <c r="J2104" s="259">
        <f t="shared" si="535"/>
        <v>21.64</v>
      </c>
      <c r="K2104" s="259">
        <f t="shared" si="536"/>
        <v>2.4044444444444446</v>
      </c>
      <c r="L2104" s="226">
        <f t="shared" si="537"/>
        <v>120</v>
      </c>
      <c r="M2104" s="257"/>
      <c r="N2104" s="226">
        <f>SUM(H2104*'Outside M25 '!$J$30+'Outside M25 '!$J$34+'Postcodes tariff'!L2104)</f>
        <v>914.25772054102561</v>
      </c>
      <c r="O2104" s="226">
        <f>SUM(H2104*'Outside M25 '!$K$30+'Outside M25 '!$K$34+'Postcodes tariff'!L2104)</f>
        <v>998.92176955213665</v>
      </c>
      <c r="P2104" s="226">
        <f>SUM(H2104*'Outside M25 '!$L$30+'Outside M25 '!$L$34+'Postcodes tariff'!L2104)</f>
        <v>1092.0802443165812</v>
      </c>
      <c r="Q2104" s="261">
        <f>SUM(H2104*'Outside M25 '!$M$30+'Outside M25 '!$M$34+'Postcodes tariff'!L2104)</f>
        <v>1178.2869342410256</v>
      </c>
      <c r="R2104" s="336"/>
      <c r="S2104" s="336"/>
    </row>
    <row r="2105" spans="1:19" s="263" customFormat="1" x14ac:dyDescent="0.25">
      <c r="A2105" s="254" t="s">
        <v>3080</v>
      </c>
      <c r="B2105" s="255"/>
      <c r="C2105" s="256" t="s">
        <v>1840</v>
      </c>
      <c r="D2105" s="257">
        <v>55.997335999999997</v>
      </c>
      <c r="E2105" s="257">
        <v>-5.1340849999999998</v>
      </c>
      <c r="F2105" s="459">
        <v>1</v>
      </c>
      <c r="G2105" s="459">
        <v>1</v>
      </c>
      <c r="H2105" s="258">
        <v>480.9</v>
      </c>
      <c r="I2105" s="259">
        <f>SUM(H2105/'Search &amp; Variables'!$E$30)</f>
        <v>10.686666666666666</v>
      </c>
      <c r="J2105" s="259">
        <f t="shared" si="535"/>
        <v>21.373333333333331</v>
      </c>
      <c r="K2105" s="259">
        <f t="shared" si="536"/>
        <v>2.3748148148148145</v>
      </c>
      <c r="L2105" s="226">
        <f t="shared" si="537"/>
        <v>120</v>
      </c>
      <c r="M2105" s="257"/>
      <c r="N2105" s="226">
        <f>SUM(H2105*'Outside M25 '!$J$30+'Outside M25 '!$J$34+'Postcodes tariff'!L2105)</f>
        <v>904.83222766068366</v>
      </c>
      <c r="O2105" s="226">
        <f>SUM(H2105*'Outside M25 '!$K$30+'Outside M25 '!$K$34+'Postcodes tariff'!L2105)</f>
        <v>988.4756297458689</v>
      </c>
      <c r="P2105" s="226">
        <f>SUM(H2105*'Outside M25 '!$L$30+'Outside M25 '!$L$34+'Postcodes tariff'!L2105)</f>
        <v>1080.5180906732764</v>
      </c>
      <c r="Q2105" s="261">
        <f>SUM(H2105*'Outside M25 '!$M$30+'Outside M25 '!$M$34+'Postcodes tariff'!L2105)</f>
        <v>1165.6812783606838</v>
      </c>
      <c r="R2105" s="336"/>
      <c r="S2105" s="336"/>
    </row>
    <row r="2106" spans="1:19" s="263" customFormat="1" x14ac:dyDescent="0.25">
      <c r="A2106" s="254" t="s">
        <v>3080</v>
      </c>
      <c r="B2106" s="255"/>
      <c r="C2106" s="256" t="s">
        <v>1841</v>
      </c>
      <c r="D2106" s="257">
        <v>55.954999999999998</v>
      </c>
      <c r="E2106" s="257">
        <v>-4.9320000000000004</v>
      </c>
      <c r="F2106" s="459">
        <v>1</v>
      </c>
      <c r="G2106" s="459">
        <v>1</v>
      </c>
      <c r="H2106" s="258">
        <v>435.5</v>
      </c>
      <c r="I2106" s="259">
        <f>SUM(H2106/'Search &amp; Variables'!$E$30)</f>
        <v>9.6777777777777771</v>
      </c>
      <c r="J2106" s="259">
        <f t="shared" si="535"/>
        <v>19.355555555555554</v>
      </c>
      <c r="K2106" s="259">
        <f t="shared" si="536"/>
        <v>2.1506172839506172</v>
      </c>
      <c r="L2106" s="226">
        <f t="shared" si="537"/>
        <v>120</v>
      </c>
      <c r="M2106" s="257"/>
      <c r="N2106" s="226">
        <f>SUM(H2106*'Outside M25 '!$J$30+'Outside M25 '!$J$34+'Postcodes tariff'!L2106)</f>
        <v>833.51266486609677</v>
      </c>
      <c r="O2106" s="226">
        <f>SUM(H2106*'Outside M25 '!$K$30+'Outside M25 '!$K$34+'Postcodes tariff'!L2106)</f>
        <v>909.43317187844252</v>
      </c>
      <c r="P2106" s="226">
        <f>SUM(H2106*'Outside M25 '!$L$30+'Outside M25 '!$L$34+'Postcodes tariff'!L2106)</f>
        <v>993.03112810560322</v>
      </c>
      <c r="Q2106" s="261">
        <f>SUM(H2106*'Outside M25 '!$M$30+'Outside M25 '!$M$34+'Postcodes tariff'!L2106)</f>
        <v>1070.2984821994305</v>
      </c>
      <c r="R2106" s="336"/>
      <c r="S2106" s="336"/>
    </row>
    <row r="2107" spans="1:19" s="263" customFormat="1" x14ac:dyDescent="0.25">
      <c r="A2107" s="254" t="s">
        <v>3080</v>
      </c>
      <c r="B2107" s="255"/>
      <c r="C2107" s="256" t="s">
        <v>1842</v>
      </c>
      <c r="D2107" s="257">
        <v>56.156999999999996</v>
      </c>
      <c r="E2107" s="257">
        <v>-4.9039999999999999</v>
      </c>
      <c r="F2107" s="459">
        <v>1</v>
      </c>
      <c r="G2107" s="459">
        <v>1</v>
      </c>
      <c r="H2107" s="258">
        <v>452.9</v>
      </c>
      <c r="I2107" s="259">
        <f>SUM(H2107/'Search &amp; Variables'!$E$30)</f>
        <v>10.064444444444444</v>
      </c>
      <c r="J2107" s="259">
        <f t="shared" si="535"/>
        <v>20.128888888888888</v>
      </c>
      <c r="K2107" s="259">
        <f t="shared" si="536"/>
        <v>2.236543209876543</v>
      </c>
      <c r="L2107" s="226">
        <f t="shared" si="537"/>
        <v>120</v>
      </c>
      <c r="M2107" s="257"/>
      <c r="N2107" s="226">
        <f>SUM(H2107*'Outside M25 '!$J$30+'Outside M25 '!$J$34+'Postcodes tariff'!L2107)</f>
        <v>860.84659421908827</v>
      </c>
      <c r="O2107" s="226">
        <f>SUM(H2107*'Outside M25 '!$K$30+'Outside M25 '!$K$34+'Postcodes tariff'!L2107)</f>
        <v>939.72697731661913</v>
      </c>
      <c r="P2107" s="226">
        <f>SUM(H2107*'Outside M25 '!$L$30+'Outside M25 '!$L$34+'Postcodes tariff'!L2107)</f>
        <v>1026.5613736711871</v>
      </c>
      <c r="Q2107" s="261">
        <f>SUM(H2107*'Outside M25 '!$M$30+'Outside M25 '!$M$34+'Postcodes tariff'!L2107)</f>
        <v>1106.8548842524217</v>
      </c>
      <c r="R2107" s="336"/>
      <c r="S2107" s="336"/>
    </row>
    <row r="2108" spans="1:19" s="263" customFormat="1" x14ac:dyDescent="0.25">
      <c r="A2108" s="254" t="s">
        <v>3080</v>
      </c>
      <c r="B2108" s="255"/>
      <c r="C2108" s="256" t="s">
        <v>1843</v>
      </c>
      <c r="D2108" s="257">
        <v>56.216000000000001</v>
      </c>
      <c r="E2108" s="257">
        <v>-5.04</v>
      </c>
      <c r="F2108" s="459">
        <v>1</v>
      </c>
      <c r="G2108" s="459">
        <v>1</v>
      </c>
      <c r="H2108" s="258">
        <v>458.7</v>
      </c>
      <c r="I2108" s="259">
        <f>SUM(H2108/'Search &amp; Variables'!$E$30)</f>
        <v>10.193333333333333</v>
      </c>
      <c r="J2108" s="259">
        <f t="shared" si="535"/>
        <v>20.386666666666667</v>
      </c>
      <c r="K2108" s="259">
        <f t="shared" si="536"/>
        <v>2.2651851851851852</v>
      </c>
      <c r="L2108" s="226">
        <f t="shared" si="537"/>
        <v>120</v>
      </c>
      <c r="M2108" s="257"/>
      <c r="N2108" s="226">
        <f>SUM(H2108*'Outside M25 '!$J$30+'Outside M25 '!$J$34+'Postcodes tariff'!L2108)</f>
        <v>869.95790400341878</v>
      </c>
      <c r="O2108" s="226">
        <f>SUM(H2108*'Outside M25 '!$K$30+'Outside M25 '!$K$34+'Postcodes tariff'!L2108)</f>
        <v>949.82491246267807</v>
      </c>
      <c r="P2108" s="226">
        <f>SUM(H2108*'Outside M25 '!$L$30+'Outside M25 '!$L$34+'Postcodes tariff'!L2108)</f>
        <v>1037.7381221930486</v>
      </c>
      <c r="Q2108" s="261">
        <f>SUM(H2108*'Outside M25 '!$M$30+'Outside M25 '!$M$34+'Postcodes tariff'!L2108)</f>
        <v>1119.0403516034189</v>
      </c>
      <c r="R2108" s="336"/>
      <c r="S2108" s="336"/>
    </row>
    <row r="2109" spans="1:19" s="263" customFormat="1" x14ac:dyDescent="0.25">
      <c r="A2109" s="254" t="s">
        <v>3080</v>
      </c>
      <c r="B2109" s="255"/>
      <c r="C2109" s="256" t="s">
        <v>1844</v>
      </c>
      <c r="D2109" s="257">
        <v>56.258000000000003</v>
      </c>
      <c r="E2109" s="257">
        <v>-4.9379999999999997</v>
      </c>
      <c r="F2109" s="459">
        <v>1</v>
      </c>
      <c r="G2109" s="459">
        <v>1</v>
      </c>
      <c r="H2109" s="258">
        <v>457</v>
      </c>
      <c r="I2109" s="259">
        <f>SUM(H2109/'Search &amp; Variables'!$E$30)</f>
        <v>10.155555555555555</v>
      </c>
      <c r="J2109" s="259">
        <f t="shared" si="535"/>
        <v>20.31111111111111</v>
      </c>
      <c r="K2109" s="259">
        <f t="shared" si="536"/>
        <v>2.2567901234567902</v>
      </c>
      <c r="L2109" s="226">
        <f t="shared" si="537"/>
        <v>120</v>
      </c>
      <c r="M2109" s="257"/>
      <c r="N2109" s="226">
        <f>SUM(H2109*'Outside M25 '!$J$30+'Outside M25 '!$J$34+'Postcodes tariff'!L2109)</f>
        <v>867.28734768732193</v>
      </c>
      <c r="O2109" s="226">
        <f>SUM(H2109*'Outside M25 '!$K$30+'Outside M25 '!$K$34+'Postcodes tariff'!L2109)</f>
        <v>946.86517285090213</v>
      </c>
      <c r="P2109" s="226">
        <f>SUM(H2109*'Outside M25 '!$L$30+'Outside M25 '!$L$34+'Postcodes tariff'!L2109)</f>
        <v>1034.4621786607788</v>
      </c>
      <c r="Q2109" s="261">
        <f>SUM(H2109*'Outside M25 '!$M$30+'Outside M25 '!$M$34+'Postcodes tariff'!L2109)</f>
        <v>1115.4687491039888</v>
      </c>
      <c r="R2109" s="336"/>
      <c r="S2109" s="336"/>
    </row>
    <row r="2110" spans="1:19" s="263" customFormat="1" x14ac:dyDescent="0.25">
      <c r="A2110" s="254" t="s">
        <v>3080</v>
      </c>
      <c r="B2110" s="255"/>
      <c r="C2110" s="256" t="s">
        <v>1845</v>
      </c>
      <c r="D2110" s="257">
        <v>56.154000000000003</v>
      </c>
      <c r="E2110" s="257">
        <v>-5.0839999999999996</v>
      </c>
      <c r="F2110" s="459">
        <v>1</v>
      </c>
      <c r="G2110" s="459">
        <v>1</v>
      </c>
      <c r="H2110" s="258">
        <v>464.7</v>
      </c>
      <c r="I2110" s="259">
        <f>SUM(H2110/'Search &amp; Variables'!$E$30)</f>
        <v>10.326666666666666</v>
      </c>
      <c r="J2110" s="259">
        <f t="shared" si="535"/>
        <v>20.653333333333332</v>
      </c>
      <c r="K2110" s="259">
        <f t="shared" si="536"/>
        <v>2.2948148148148149</v>
      </c>
      <c r="L2110" s="226">
        <f t="shared" si="537"/>
        <v>120</v>
      </c>
      <c r="M2110" s="257"/>
      <c r="N2110" s="226">
        <f>SUM(H2110*'Outside M25 '!$J$30+'Outside M25 '!$J$34+'Postcodes tariff'!L2110)</f>
        <v>879.38339688376061</v>
      </c>
      <c r="O2110" s="226">
        <f>SUM(H2110*'Outside M25 '!$K$30+'Outside M25 '!$K$34+'Postcodes tariff'!L2110)</f>
        <v>960.27105226894582</v>
      </c>
      <c r="P2110" s="226">
        <f>SUM(H2110*'Outside M25 '!$L$30+'Outside M25 '!$L$34+'Postcodes tariff'!L2110)</f>
        <v>1049.3002758363534</v>
      </c>
      <c r="Q2110" s="261">
        <f>SUM(H2110*'Outside M25 '!$M$30+'Outside M25 '!$M$34+'Postcodes tariff'!L2110)</f>
        <v>1131.646007483761</v>
      </c>
      <c r="R2110" s="336"/>
      <c r="S2110" s="336"/>
    </row>
    <row r="2111" spans="1:19" s="263" customFormat="1" x14ac:dyDescent="0.25">
      <c r="A2111" s="254" t="s">
        <v>3080</v>
      </c>
      <c r="B2111" s="255"/>
      <c r="C2111" s="256" t="s">
        <v>1846</v>
      </c>
      <c r="D2111" s="257">
        <v>55.436</v>
      </c>
      <c r="E2111" s="257">
        <v>-5.6029999999999998</v>
      </c>
      <c r="F2111" s="459">
        <v>1</v>
      </c>
      <c r="G2111" s="459">
        <v>1</v>
      </c>
      <c r="H2111" s="258">
        <v>538.79999999999995</v>
      </c>
      <c r="I2111" s="259">
        <f>SUM(H2111/'Search &amp; Variables'!$E$30)</f>
        <v>11.973333333333333</v>
      </c>
      <c r="J2111" s="259">
        <f t="shared" si="535"/>
        <v>23.946666666666665</v>
      </c>
      <c r="K2111" s="259">
        <f t="shared" si="536"/>
        <v>2.6607407407407404</v>
      </c>
      <c r="L2111" s="226">
        <f t="shared" si="537"/>
        <v>120</v>
      </c>
      <c r="M2111" s="257"/>
      <c r="N2111" s="226">
        <f>SUM(H2111*'Outside M25 '!$J$30+'Outside M25 '!$J$34+'Postcodes tariff'!L2111)</f>
        <v>995.78823395598283</v>
      </c>
      <c r="O2111" s="226">
        <f>SUM(H2111*'Outside M25 '!$K$30+'Outside M25 '!$K$34+'Postcodes tariff'!L2111)</f>
        <v>1089.2808788763532</v>
      </c>
      <c r="P2111" s="226">
        <f>SUM(H2111*'Outside M25 '!$L$30+'Outside M25 '!$L$34+'Postcodes tariff'!L2111)</f>
        <v>1192.092873331168</v>
      </c>
      <c r="Q2111" s="261">
        <f>SUM(H2111*'Outside M25 '!$M$30+'Outside M25 '!$M$34+'Postcodes tariff'!L2111)</f>
        <v>1287.3258576059829</v>
      </c>
      <c r="R2111" s="336"/>
      <c r="S2111" s="336"/>
    </row>
    <row r="2112" spans="1:19" s="263" customFormat="1" x14ac:dyDescent="0.25">
      <c r="A2112" s="254" t="s">
        <v>3080</v>
      </c>
      <c r="B2112" s="255"/>
      <c r="C2112" s="256" t="s">
        <v>1847</v>
      </c>
      <c r="D2112" s="257">
        <v>55.804000000000002</v>
      </c>
      <c r="E2112" s="257">
        <v>-5.4770000000000003</v>
      </c>
      <c r="F2112" s="459">
        <v>1</v>
      </c>
      <c r="G2112" s="459">
        <v>1</v>
      </c>
      <c r="H2112" s="258">
        <v>511</v>
      </c>
      <c r="I2112" s="259">
        <f>SUM(H2112/'Search &amp; Variables'!$E$30)</f>
        <v>11.355555555555556</v>
      </c>
      <c r="J2112" s="259">
        <f t="shared" si="535"/>
        <v>22.711111111111112</v>
      </c>
      <c r="K2112" s="259">
        <f t="shared" si="536"/>
        <v>2.5234567901234568</v>
      </c>
      <c r="L2112" s="226">
        <f t="shared" si="537"/>
        <v>120</v>
      </c>
      <c r="M2112" s="257"/>
      <c r="N2112" s="226">
        <f>SUM(H2112*'Outside M25 '!$J$30+'Outside M25 '!$J$34+'Postcodes tariff'!L2112)</f>
        <v>952.11678361039878</v>
      </c>
      <c r="O2112" s="226">
        <f>SUM(H2112*'Outside M25 '!$K$30+'Outside M25 '!$K$34+'Postcodes tariff'!L2112)</f>
        <v>1040.8804311073125</v>
      </c>
      <c r="P2112" s="226">
        <f>SUM(H2112*'Outside M25 '!$L$30+'Outside M25 '!$L$34+'Postcodes tariff'!L2112)</f>
        <v>1138.5215614505223</v>
      </c>
      <c r="Q2112" s="261">
        <f>SUM(H2112*'Outside M25 '!$M$30+'Outside M25 '!$M$34+'Postcodes tariff'!L2112)</f>
        <v>1228.9196520270655</v>
      </c>
      <c r="R2112" s="336"/>
      <c r="S2112" s="336"/>
    </row>
    <row r="2113" spans="1:19" s="263" customFormat="1" x14ac:dyDescent="0.25">
      <c r="A2113" s="254" t="s">
        <v>3080</v>
      </c>
      <c r="B2113" s="255"/>
      <c r="C2113" s="256" t="s">
        <v>1848</v>
      </c>
      <c r="D2113" s="257">
        <v>55.855603000000002</v>
      </c>
      <c r="E2113" s="257">
        <v>-4.4579740000000001</v>
      </c>
      <c r="F2113" s="459">
        <v>1</v>
      </c>
      <c r="G2113" s="459">
        <v>1</v>
      </c>
      <c r="H2113" s="258">
        <v>412.8</v>
      </c>
      <c r="I2113" s="259">
        <f>SUM(H2113/'Search &amp; Variables'!$E$30)</f>
        <v>9.1733333333333338</v>
      </c>
      <c r="J2113" s="259">
        <f t="shared" si="535"/>
        <v>18.346666666666668</v>
      </c>
      <c r="K2113" s="259">
        <f t="shared" si="536"/>
        <v>2.0385185185185186</v>
      </c>
      <c r="L2113" s="226">
        <f t="shared" si="537"/>
        <v>120</v>
      </c>
      <c r="M2113" s="257"/>
      <c r="N2113" s="226">
        <f>SUM(H2113*'Outside M25 '!$J$30+'Outside M25 '!$J$34+'Postcodes tariff'!L2113)</f>
        <v>797.85288346880338</v>
      </c>
      <c r="O2113" s="226">
        <f>SUM(H2113*'Outside M25 '!$K$30+'Outside M25 '!$K$34+'Postcodes tariff'!L2113)</f>
        <v>869.91194294472939</v>
      </c>
      <c r="P2113" s="226">
        <f>SUM(H2113*'Outside M25 '!$L$30+'Outside M25 '!$L$34+'Postcodes tariff'!L2113)</f>
        <v>949.28764682176654</v>
      </c>
      <c r="Q2113" s="261">
        <f>SUM(H2113*'Outside M25 '!$M$30+'Outside M25 '!$M$34+'Postcodes tariff'!L2113)</f>
        <v>1022.6070841188035</v>
      </c>
      <c r="R2113" s="336"/>
      <c r="S2113" s="336"/>
    </row>
    <row r="2114" spans="1:19" s="263" customFormat="1" x14ac:dyDescent="0.25">
      <c r="A2114" s="254" t="s">
        <v>3080</v>
      </c>
      <c r="B2114" s="255"/>
      <c r="C2114" s="256" t="s">
        <v>1849</v>
      </c>
      <c r="D2114" s="257">
        <v>56.014000000000003</v>
      </c>
      <c r="E2114" s="257">
        <v>-5.4480000000000004</v>
      </c>
      <c r="F2114" s="459">
        <v>1</v>
      </c>
      <c r="G2114" s="459">
        <v>1</v>
      </c>
      <c r="H2114" s="258">
        <v>518.5</v>
      </c>
      <c r="I2114" s="259">
        <f>SUM(H2114/'Search &amp; Variables'!$E$30)</f>
        <v>11.522222222222222</v>
      </c>
      <c r="J2114" s="259">
        <f t="shared" si="535"/>
        <v>23.044444444444444</v>
      </c>
      <c r="K2114" s="259">
        <f t="shared" si="536"/>
        <v>2.560493827160494</v>
      </c>
      <c r="L2114" s="226">
        <f t="shared" si="537"/>
        <v>120</v>
      </c>
      <c r="M2114" s="257"/>
      <c r="N2114" s="226">
        <f>SUM(H2114*'Outside M25 '!$J$30+'Outside M25 '!$J$34+'Postcodes tariff'!L2114)</f>
        <v>963.89864971082613</v>
      </c>
      <c r="O2114" s="226">
        <f>SUM(H2114*'Outside M25 '!$K$30+'Outside M25 '!$K$34+'Postcodes tariff'!L2114)</f>
        <v>1053.9381058651472</v>
      </c>
      <c r="P2114" s="226">
        <f>SUM(H2114*'Outside M25 '!$L$30+'Outside M25 '!$L$34+'Postcodes tariff'!L2114)</f>
        <v>1152.9742535046535</v>
      </c>
      <c r="Q2114" s="261">
        <f>SUM(H2114*'Outside M25 '!$M$30+'Outside M25 '!$M$34+'Postcodes tariff'!L2114)</f>
        <v>1244.676721877493</v>
      </c>
      <c r="R2114" s="336"/>
      <c r="S2114" s="336"/>
    </row>
    <row r="2115" spans="1:19" s="263" customFormat="1" x14ac:dyDescent="0.25">
      <c r="A2115" s="254" t="s">
        <v>3080</v>
      </c>
      <c r="B2115" s="255"/>
      <c r="C2115" s="256" t="s">
        <v>1850</v>
      </c>
      <c r="D2115" s="257">
        <v>56.050986000000002</v>
      </c>
      <c r="E2115" s="257">
        <v>-5.5052279999999998</v>
      </c>
      <c r="F2115" s="459">
        <v>1</v>
      </c>
      <c r="G2115" s="459">
        <v>1</v>
      </c>
      <c r="H2115" s="258">
        <v>511.6</v>
      </c>
      <c r="I2115" s="259">
        <f>SUM(H2115/'Search &amp; Variables'!$E$30)</f>
        <v>11.36888888888889</v>
      </c>
      <c r="J2115" s="259">
        <f t="shared" si="535"/>
        <v>22.737777777777779</v>
      </c>
      <c r="K2115" s="259">
        <f t="shared" si="536"/>
        <v>2.5264197530864201</v>
      </c>
      <c r="L2115" s="226">
        <f t="shared" si="537"/>
        <v>120</v>
      </c>
      <c r="M2115" s="257"/>
      <c r="N2115" s="226">
        <f>SUM(H2115*'Outside M25 '!$J$30+'Outside M25 '!$J$34+'Postcodes tariff'!L2115)</f>
        <v>953.05933289843301</v>
      </c>
      <c r="O2115" s="226">
        <f>SUM(H2115*'Outside M25 '!$K$30+'Outside M25 '!$K$34+'Postcodes tariff'!L2115)</f>
        <v>1041.9250450879392</v>
      </c>
      <c r="P2115" s="226">
        <f>SUM(H2115*'Outside M25 '!$L$30+'Outside M25 '!$L$34+'Postcodes tariff'!L2115)</f>
        <v>1139.6777768148531</v>
      </c>
      <c r="Q2115" s="261">
        <f>SUM(H2115*'Outside M25 '!$M$30+'Outside M25 '!$M$34+'Postcodes tariff'!L2115)</f>
        <v>1230.1802176150998</v>
      </c>
      <c r="R2115" s="336"/>
      <c r="S2115" s="336"/>
    </row>
    <row r="2116" spans="1:19" s="263" customFormat="1" x14ac:dyDescent="0.25">
      <c r="A2116" s="254" t="s">
        <v>3080</v>
      </c>
      <c r="B2116" s="255"/>
      <c r="C2116" s="256" t="s">
        <v>1851</v>
      </c>
      <c r="D2116" s="257">
        <v>56.183619</v>
      </c>
      <c r="E2116" s="257">
        <v>-5.1568969999999998</v>
      </c>
      <c r="F2116" s="459">
        <v>1</v>
      </c>
      <c r="G2116" s="459">
        <v>1</v>
      </c>
      <c r="H2116" s="258">
        <v>469.1</v>
      </c>
      <c r="I2116" s="259">
        <f>SUM(H2116/'Search &amp; Variables'!$E$30)</f>
        <v>10.424444444444445</v>
      </c>
      <c r="J2116" s="259">
        <f t="shared" si="535"/>
        <v>20.84888888888889</v>
      </c>
      <c r="K2116" s="259">
        <f t="shared" si="536"/>
        <v>2.3165432098765435</v>
      </c>
      <c r="L2116" s="226">
        <f t="shared" si="537"/>
        <v>120</v>
      </c>
      <c r="M2116" s="257"/>
      <c r="N2116" s="226">
        <f>SUM(H2116*'Outside M25 '!$J$30+'Outside M25 '!$J$34+'Postcodes tariff'!L2116)</f>
        <v>886.29542499601143</v>
      </c>
      <c r="O2116" s="226">
        <f>SUM(H2116*'Outside M25 '!$K$30+'Outside M25 '!$K$34+'Postcodes tariff'!L2116)</f>
        <v>967.93155479354232</v>
      </c>
      <c r="P2116" s="226">
        <f>SUM(H2116*'Outside M25 '!$L$30+'Outside M25 '!$L$34+'Postcodes tariff'!L2116)</f>
        <v>1057.7791885081103</v>
      </c>
      <c r="Q2116" s="261">
        <f>SUM(H2116*'Outside M25 '!$M$30+'Outside M25 '!$M$34+'Postcodes tariff'!L2116)</f>
        <v>1140.890155129345</v>
      </c>
      <c r="R2116" s="336"/>
      <c r="S2116" s="336"/>
    </row>
    <row r="2117" spans="1:19" s="263" customFormat="1" x14ac:dyDescent="0.25">
      <c r="A2117" s="254" t="s">
        <v>3080</v>
      </c>
      <c r="B2117" s="255"/>
      <c r="C2117" s="256" t="s">
        <v>1852</v>
      </c>
      <c r="D2117" s="257">
        <v>56.37</v>
      </c>
      <c r="E2117" s="257">
        <v>-5.0549999999999997</v>
      </c>
      <c r="F2117" s="459">
        <v>1</v>
      </c>
      <c r="G2117" s="459">
        <v>1</v>
      </c>
      <c r="H2117" s="258">
        <v>478.7</v>
      </c>
      <c r="I2117" s="259">
        <f>SUM(H2117/'Search &amp; Variables'!$E$30)</f>
        <v>10.637777777777778</v>
      </c>
      <c r="J2117" s="259">
        <f t="shared" si="535"/>
        <v>21.275555555555556</v>
      </c>
      <c r="K2117" s="259">
        <f t="shared" si="536"/>
        <v>2.3639506172839506</v>
      </c>
      <c r="L2117" s="226">
        <f t="shared" si="537"/>
        <v>120</v>
      </c>
      <c r="M2117" s="257"/>
      <c r="N2117" s="226">
        <f>SUM(H2117*'Outside M25 '!$J$30+'Outside M25 '!$J$34+'Postcodes tariff'!L2117)</f>
        <v>901.3762136045583</v>
      </c>
      <c r="O2117" s="226">
        <f>SUM(H2117*'Outside M25 '!$K$30+'Outside M25 '!$K$34+'Postcodes tariff'!L2117)</f>
        <v>984.64537848357077</v>
      </c>
      <c r="P2117" s="226">
        <f>SUM(H2117*'Outside M25 '!$L$30+'Outside M25 '!$L$34+'Postcodes tariff'!L2117)</f>
        <v>1076.278634337398</v>
      </c>
      <c r="Q2117" s="261">
        <f>SUM(H2117*'Outside M25 '!$M$30+'Outside M25 '!$M$34+'Postcodes tariff'!L2117)</f>
        <v>1161.0592045378919</v>
      </c>
      <c r="R2117" s="336"/>
      <c r="S2117" s="336"/>
    </row>
    <row r="2118" spans="1:19" s="263" customFormat="1" x14ac:dyDescent="0.25">
      <c r="A2118" s="254" t="s">
        <v>3080</v>
      </c>
      <c r="B2118" s="255"/>
      <c r="C2118" s="256" t="s">
        <v>1853</v>
      </c>
      <c r="D2118" s="257">
        <v>56.402999999999999</v>
      </c>
      <c r="E2118" s="257">
        <v>-5.4989999999999997</v>
      </c>
      <c r="F2118" s="459">
        <v>1</v>
      </c>
      <c r="G2118" s="459">
        <v>1</v>
      </c>
      <c r="H2118" s="258">
        <v>552</v>
      </c>
      <c r="I2118" s="259">
        <f>SUM(H2118/'Search &amp; Variables'!$E$30)</f>
        <v>12.266666666666667</v>
      </c>
      <c r="J2118" s="259">
        <f t="shared" si="535"/>
        <v>24.533333333333335</v>
      </c>
      <c r="K2118" s="259">
        <f t="shared" si="536"/>
        <v>2.7259259259259263</v>
      </c>
      <c r="L2118" s="226">
        <f t="shared" si="537"/>
        <v>120</v>
      </c>
      <c r="M2118" s="257"/>
      <c r="N2118" s="226">
        <f>SUM(H2118*'Outside M25 '!$J$30+'Outside M25 '!$J$34+'Postcodes tariff'!L2118)</f>
        <v>1016.524318292735</v>
      </c>
      <c r="O2118" s="226">
        <f>SUM(H2118*'Outside M25 '!$K$30+'Outside M25 '!$K$34+'Postcodes tariff'!L2118)</f>
        <v>1112.2623864501425</v>
      </c>
      <c r="P2118" s="226">
        <f>SUM(H2118*'Outside M25 '!$L$30+'Outside M25 '!$L$34+'Postcodes tariff'!L2118)</f>
        <v>1217.5296113464387</v>
      </c>
      <c r="Q2118" s="261">
        <f>SUM(H2118*'Outside M25 '!$M$30+'Outside M25 '!$M$34+'Postcodes tariff'!L2118)</f>
        <v>1315.0583005427352</v>
      </c>
      <c r="R2118" s="336"/>
      <c r="S2118" s="336"/>
    </row>
    <row r="2119" spans="1:19" s="263" customFormat="1" x14ac:dyDescent="0.25">
      <c r="A2119" s="254" t="s">
        <v>3080</v>
      </c>
      <c r="B2119" s="255"/>
      <c r="C2119" s="256" t="s">
        <v>1854</v>
      </c>
      <c r="D2119" s="257">
        <v>56.405000000000001</v>
      </c>
      <c r="E2119" s="257">
        <v>-5.2240000000000002</v>
      </c>
      <c r="F2119" s="459">
        <v>1</v>
      </c>
      <c r="G2119" s="459">
        <v>1</v>
      </c>
      <c r="H2119" s="258">
        <v>483.1</v>
      </c>
      <c r="I2119" s="259">
        <f>SUM(H2119/'Search &amp; Variables'!$E$30)</f>
        <v>10.735555555555557</v>
      </c>
      <c r="J2119" s="259">
        <f t="shared" si="535"/>
        <v>21.471111111111114</v>
      </c>
      <c r="K2119" s="259">
        <f t="shared" si="536"/>
        <v>2.3856790123456793</v>
      </c>
      <c r="L2119" s="226">
        <f t="shared" si="537"/>
        <v>120</v>
      </c>
      <c r="M2119" s="257"/>
      <c r="N2119" s="226">
        <f>SUM(H2119*'Outside M25 '!$J$30+'Outside M25 '!$J$34+'Postcodes tariff'!L2119)</f>
        <v>908.28824171680913</v>
      </c>
      <c r="O2119" s="226">
        <f>SUM(H2119*'Outside M25 '!$K$30+'Outside M25 '!$K$34+'Postcodes tariff'!L2119)</f>
        <v>992.30588100816715</v>
      </c>
      <c r="P2119" s="226">
        <f>SUM(H2119*'Outside M25 '!$L$30+'Outside M25 '!$L$34+'Postcodes tariff'!L2119)</f>
        <v>1084.7575470091551</v>
      </c>
      <c r="Q2119" s="261">
        <f>SUM(H2119*'Outside M25 '!$M$30+'Outside M25 '!$M$34+'Postcodes tariff'!L2119)</f>
        <v>1170.3033521834759</v>
      </c>
      <c r="R2119" s="336"/>
      <c r="S2119" s="336"/>
    </row>
    <row r="2120" spans="1:19" s="263" customFormat="1" x14ac:dyDescent="0.25">
      <c r="A2120" s="254" t="s">
        <v>3080</v>
      </c>
      <c r="B2120" s="255"/>
      <c r="C2120" s="256" t="s">
        <v>1855</v>
      </c>
      <c r="D2120" s="257">
        <v>56.521000000000001</v>
      </c>
      <c r="E2120" s="257">
        <v>-4.7709999999999999</v>
      </c>
      <c r="F2120" s="459">
        <v>1</v>
      </c>
      <c r="G2120" s="459">
        <v>1</v>
      </c>
      <c r="H2120" s="258">
        <v>471</v>
      </c>
      <c r="I2120" s="259">
        <f>SUM(H2120/'Search &amp; Variables'!$E$30)</f>
        <v>10.466666666666667</v>
      </c>
      <c r="J2120" s="259">
        <f t="shared" si="535"/>
        <v>20.933333333333334</v>
      </c>
      <c r="K2120" s="259">
        <f t="shared" si="536"/>
        <v>2.325925925925926</v>
      </c>
      <c r="L2120" s="226">
        <f t="shared" si="537"/>
        <v>120</v>
      </c>
      <c r="M2120" s="257"/>
      <c r="N2120" s="226">
        <f>SUM(H2120*'Outside M25 '!$J$30+'Outside M25 '!$J$34+'Postcodes tariff'!L2120)</f>
        <v>889.28016440811962</v>
      </c>
      <c r="O2120" s="226">
        <f>SUM(H2120*'Outside M25 '!$K$30+'Outside M25 '!$K$34+'Postcodes tariff'!L2120)</f>
        <v>971.23949906552707</v>
      </c>
      <c r="P2120" s="226">
        <f>SUM(H2120*'Outside M25 '!$L$30+'Outside M25 '!$L$34+'Postcodes tariff'!L2120)</f>
        <v>1061.4405371618236</v>
      </c>
      <c r="Q2120" s="261">
        <f>SUM(H2120*'Outside M25 '!$M$30+'Outside M25 '!$M$34+'Postcodes tariff'!L2120)</f>
        <v>1144.8819461581197</v>
      </c>
      <c r="R2120" s="336"/>
      <c r="S2120" s="336"/>
    </row>
    <row r="2121" spans="1:19" s="263" customFormat="1" x14ac:dyDescent="0.25">
      <c r="A2121" s="254" t="s">
        <v>3080</v>
      </c>
      <c r="B2121" s="255"/>
      <c r="C2121" s="256" t="s">
        <v>1856</v>
      </c>
      <c r="D2121" s="257">
        <v>56.477274000000001</v>
      </c>
      <c r="E2121" s="257">
        <v>-5.3530509999999998</v>
      </c>
      <c r="F2121" s="459">
        <v>1</v>
      </c>
      <c r="G2121" s="459">
        <v>1</v>
      </c>
      <c r="H2121" s="258">
        <v>501.5</v>
      </c>
      <c r="I2121" s="259">
        <f>SUM(H2121/'Search &amp; Variables'!$E$30)</f>
        <v>11.144444444444444</v>
      </c>
      <c r="J2121" s="259">
        <f t="shared" si="535"/>
        <v>22.288888888888888</v>
      </c>
      <c r="K2121" s="259">
        <f t="shared" si="536"/>
        <v>2.4765432098765432</v>
      </c>
      <c r="L2121" s="226">
        <f t="shared" si="537"/>
        <v>120</v>
      </c>
      <c r="M2121" s="257"/>
      <c r="N2121" s="226">
        <f>SUM(H2121*'Outside M25 '!$J$30+'Outside M25 '!$J$34+'Postcodes tariff'!L2121)</f>
        <v>937.19308654985753</v>
      </c>
      <c r="O2121" s="226">
        <f>SUM(H2121*'Outside M25 '!$K$30+'Outside M25 '!$K$34+'Postcodes tariff'!L2121)</f>
        <v>1024.3407097473882</v>
      </c>
      <c r="P2121" s="226">
        <f>SUM(H2121*'Outside M25 '!$L$30+'Outside M25 '!$L$34+'Postcodes tariff'!L2121)</f>
        <v>1120.2148181819566</v>
      </c>
      <c r="Q2121" s="261">
        <f>SUM(H2121*'Outside M25 '!$M$30+'Outside M25 '!$M$34+'Postcodes tariff'!L2121)</f>
        <v>1208.9606968831908</v>
      </c>
      <c r="R2121" s="336"/>
      <c r="S2121" s="336"/>
    </row>
    <row r="2122" spans="1:19" s="263" customFormat="1" x14ac:dyDescent="0.25">
      <c r="A2122" s="254" t="s">
        <v>3080</v>
      </c>
      <c r="B2122" s="255"/>
      <c r="C2122" s="256" t="s">
        <v>1857</v>
      </c>
      <c r="D2122" s="257">
        <v>56.591999999999999</v>
      </c>
      <c r="E2122" s="257">
        <v>-5.335</v>
      </c>
      <c r="F2122" s="459">
        <v>1</v>
      </c>
      <c r="G2122" s="459">
        <v>1</v>
      </c>
      <c r="H2122" s="258">
        <v>514.9</v>
      </c>
      <c r="I2122" s="259">
        <f>SUM(H2122/'Search &amp; Variables'!$E$30)</f>
        <v>11.442222222222222</v>
      </c>
      <c r="J2122" s="259">
        <f t="shared" si="535"/>
        <v>22.884444444444444</v>
      </c>
      <c r="K2122" s="259">
        <f t="shared" si="536"/>
        <v>2.5427160493827161</v>
      </c>
      <c r="L2122" s="226">
        <f t="shared" si="537"/>
        <v>120</v>
      </c>
      <c r="M2122" s="257"/>
      <c r="N2122" s="226">
        <f>SUM(H2122*'Outside M25 '!$J$30+'Outside M25 '!$J$34+'Postcodes tariff'!L2122)</f>
        <v>958.24335398262099</v>
      </c>
      <c r="O2122" s="226">
        <f>SUM(H2122*'Outside M25 '!$K$30+'Outside M25 '!$K$34+'Postcodes tariff'!L2122)</f>
        <v>1047.6704219813864</v>
      </c>
      <c r="P2122" s="226">
        <f>SUM(H2122*'Outside M25 '!$L$30+'Outside M25 '!$L$34+'Postcodes tariff'!L2122)</f>
        <v>1146.0369613186706</v>
      </c>
      <c r="Q2122" s="261">
        <f>SUM(H2122*'Outside M25 '!$M$30+'Outside M25 '!$M$34+'Postcodes tariff'!L2122)</f>
        <v>1237.1133283492877</v>
      </c>
      <c r="R2122" s="336"/>
      <c r="S2122" s="336"/>
    </row>
    <row r="2123" spans="1:19" s="263" customFormat="1" x14ac:dyDescent="0.25">
      <c r="A2123" s="254" t="s">
        <v>3080</v>
      </c>
      <c r="B2123" s="255"/>
      <c r="C2123" s="256" t="s">
        <v>1858</v>
      </c>
      <c r="D2123" s="257">
        <v>55.876835999999997</v>
      </c>
      <c r="E2123" s="257">
        <v>-4.4166049999999997</v>
      </c>
      <c r="F2123" s="459">
        <v>1</v>
      </c>
      <c r="G2123" s="459">
        <v>1</v>
      </c>
      <c r="H2123" s="258">
        <v>412.4</v>
      </c>
      <c r="I2123" s="259">
        <f>SUM(H2123/'Search &amp; Variables'!$E$30)</f>
        <v>9.1644444444444435</v>
      </c>
      <c r="J2123" s="259">
        <f t="shared" si="535"/>
        <v>18.328888888888887</v>
      </c>
      <c r="K2123" s="259">
        <f t="shared" si="536"/>
        <v>2.0365432098765428</v>
      </c>
      <c r="L2123" s="226">
        <f t="shared" si="537"/>
        <v>120</v>
      </c>
      <c r="M2123" s="257"/>
      <c r="N2123" s="226">
        <f>SUM(H2123*'Outside M25 '!$J$30+'Outside M25 '!$J$34+'Postcodes tariff'!L2123)</f>
        <v>797.2245172767806</v>
      </c>
      <c r="O2123" s="226">
        <f>SUM(H2123*'Outside M25 '!$K$30+'Outside M25 '!$K$34+'Postcodes tariff'!L2123)</f>
        <v>869.21553362431143</v>
      </c>
      <c r="P2123" s="226">
        <f>SUM(H2123*'Outside M25 '!$L$30+'Outside M25 '!$L$34+'Postcodes tariff'!L2123)</f>
        <v>948.51683657887952</v>
      </c>
      <c r="Q2123" s="261">
        <f>SUM(H2123*'Outside M25 '!$M$30+'Outside M25 '!$M$34+'Postcodes tariff'!L2123)</f>
        <v>1021.7667070601141</v>
      </c>
      <c r="R2123" s="336"/>
      <c r="S2123" s="336"/>
    </row>
    <row r="2124" spans="1:19" s="263" customFormat="1" x14ac:dyDescent="0.25">
      <c r="A2124" s="254" t="s">
        <v>3080</v>
      </c>
      <c r="B2124" s="255"/>
      <c r="C2124" s="256" t="s">
        <v>1859</v>
      </c>
      <c r="D2124" s="257">
        <v>55.673999999999999</v>
      </c>
      <c r="E2124" s="257">
        <v>-5.742</v>
      </c>
      <c r="F2124" s="459">
        <v>1</v>
      </c>
      <c r="G2124" s="459">
        <v>1</v>
      </c>
      <c r="H2124" s="258">
        <v>521.20000000000005</v>
      </c>
      <c r="I2124" s="259">
        <f>SUM(H2124/'Search &amp; Variables'!$E$30)</f>
        <v>11.582222222222223</v>
      </c>
      <c r="J2124" s="259">
        <f t="shared" si="535"/>
        <v>23.164444444444445</v>
      </c>
      <c r="K2124" s="259">
        <f t="shared" si="536"/>
        <v>2.5738271604938272</v>
      </c>
      <c r="L2124" s="226">
        <f t="shared" si="537"/>
        <v>120</v>
      </c>
      <c r="M2124" s="257"/>
      <c r="N2124" s="226">
        <f>SUM(H2124*'Outside M25 '!$J$30+'Outside M25 '!$J$34+'Postcodes tariff'!L2124)</f>
        <v>968.14012150698011</v>
      </c>
      <c r="O2124" s="226">
        <f>SUM(H2124*'Outside M25 '!$K$30+'Outside M25 '!$K$34+'Postcodes tariff'!L2124)</f>
        <v>1058.6388687779677</v>
      </c>
      <c r="P2124" s="226">
        <f>SUM(H2124*'Outside M25 '!$L$30+'Outside M25 '!$L$34+'Postcodes tariff'!L2124)</f>
        <v>1158.1772226441408</v>
      </c>
      <c r="Q2124" s="261">
        <f>SUM(H2124*'Outside M25 '!$M$30+'Outside M25 '!$M$34+'Postcodes tariff'!L2124)</f>
        <v>1250.3492670236469</v>
      </c>
      <c r="R2124" s="336"/>
      <c r="S2124" s="336"/>
    </row>
    <row r="2125" spans="1:19" s="263" customFormat="1" x14ac:dyDescent="0.25">
      <c r="A2125" s="254" t="s">
        <v>3080</v>
      </c>
      <c r="B2125" s="255"/>
      <c r="C2125" s="256" t="s">
        <v>1860</v>
      </c>
      <c r="D2125" s="257">
        <v>55.64</v>
      </c>
      <c r="E2125" s="257">
        <v>-6.1859999999999999</v>
      </c>
      <c r="F2125" s="459">
        <v>1</v>
      </c>
      <c r="G2125" s="459">
        <v>1</v>
      </c>
      <c r="H2125" s="258">
        <v>528.79999999999995</v>
      </c>
      <c r="I2125" s="259">
        <f>SUM(H2125/'Search &amp; Variables'!$E$30)</f>
        <v>11.75111111111111</v>
      </c>
      <c r="J2125" s="259">
        <f t="shared" si="535"/>
        <v>23.502222222222219</v>
      </c>
      <c r="K2125" s="259">
        <f t="shared" si="536"/>
        <v>2.6113580246913575</v>
      </c>
      <c r="L2125" s="226">
        <f t="shared" si="537"/>
        <v>120</v>
      </c>
      <c r="M2125" s="257"/>
      <c r="N2125" s="226">
        <f>SUM(H2125*'Outside M25 '!$J$30+'Outside M25 '!$J$34+'Postcodes tariff'!L2125)</f>
        <v>980.07907915541296</v>
      </c>
      <c r="O2125" s="226">
        <f>SUM(H2125*'Outside M25 '!$K$30+'Outside M25 '!$K$34+'Postcodes tariff'!L2125)</f>
        <v>1071.8706458659067</v>
      </c>
      <c r="P2125" s="226">
        <f>SUM(H2125*'Outside M25 '!$L$30+'Outside M25 '!$L$34+'Postcodes tariff'!L2125)</f>
        <v>1172.8226172589934</v>
      </c>
      <c r="Q2125" s="261">
        <f>SUM(H2125*'Outside M25 '!$M$30+'Outside M25 '!$M$34+'Postcodes tariff'!L2125)</f>
        <v>1266.3164311387463</v>
      </c>
      <c r="R2125" s="336"/>
      <c r="S2125" s="336"/>
    </row>
    <row r="2126" spans="1:19" s="263" customFormat="1" x14ac:dyDescent="0.25">
      <c r="A2126" s="254" t="s">
        <v>3080</v>
      </c>
      <c r="B2126" s="255"/>
      <c r="C2126" s="256" t="s">
        <v>1861</v>
      </c>
      <c r="D2126" s="257">
        <v>55.756</v>
      </c>
      <c r="E2126" s="257">
        <v>-6.2830000000000004</v>
      </c>
      <c r="F2126" s="459">
        <v>1</v>
      </c>
      <c r="G2126" s="459">
        <v>1</v>
      </c>
      <c r="H2126" s="258">
        <v>518.29999999999995</v>
      </c>
      <c r="I2126" s="259">
        <f>SUM(H2126/'Search &amp; Variables'!$E$30)</f>
        <v>11.517777777777777</v>
      </c>
      <c r="J2126" s="259">
        <f t="shared" si="535"/>
        <v>23.035555555555554</v>
      </c>
      <c r="K2126" s="259">
        <f t="shared" si="536"/>
        <v>2.5595061728395061</v>
      </c>
      <c r="L2126" s="226">
        <f t="shared" si="537"/>
        <v>120</v>
      </c>
      <c r="M2126" s="257"/>
      <c r="N2126" s="226">
        <f>SUM(H2126*'Outside M25 '!$J$30+'Outside M25 '!$J$34+'Postcodes tariff'!L2126)</f>
        <v>963.58446661481469</v>
      </c>
      <c r="O2126" s="226">
        <f>SUM(H2126*'Outside M25 '!$K$30+'Outside M25 '!$K$34+'Postcodes tariff'!L2126)</f>
        <v>1053.5899012049381</v>
      </c>
      <c r="P2126" s="226">
        <f>SUM(H2126*'Outside M25 '!$L$30+'Outside M25 '!$L$34+'Postcodes tariff'!L2126)</f>
        <v>1152.5888483832098</v>
      </c>
      <c r="Q2126" s="261">
        <f>SUM(H2126*'Outside M25 '!$M$30+'Outside M25 '!$M$34+'Postcodes tariff'!L2126)</f>
        <v>1244.2565333481482</v>
      </c>
      <c r="R2126" s="336"/>
      <c r="S2126" s="336"/>
    </row>
    <row r="2127" spans="1:19" s="263" customFormat="1" x14ac:dyDescent="0.25">
      <c r="A2127" s="254" t="s">
        <v>3080</v>
      </c>
      <c r="B2127" s="255"/>
      <c r="C2127" s="256" t="s">
        <v>1862</v>
      </c>
      <c r="D2127" s="257">
        <v>55.798000000000002</v>
      </c>
      <c r="E2127" s="257">
        <v>-6.2919999999999998</v>
      </c>
      <c r="F2127" s="459">
        <v>1</v>
      </c>
      <c r="G2127" s="459">
        <v>1</v>
      </c>
      <c r="H2127" s="258">
        <v>518.20000000000005</v>
      </c>
      <c r="I2127" s="259">
        <f>SUM(H2127/'Search &amp; Variables'!$E$30)</f>
        <v>11.515555555555556</v>
      </c>
      <c r="J2127" s="259">
        <f t="shared" si="535"/>
        <v>23.031111111111112</v>
      </c>
      <c r="K2127" s="259">
        <f t="shared" si="536"/>
        <v>2.5590123456790126</v>
      </c>
      <c r="L2127" s="226">
        <f t="shared" si="537"/>
        <v>120</v>
      </c>
      <c r="M2127" s="257"/>
      <c r="N2127" s="226">
        <f>SUM(H2127*'Outside M25 '!$J$30+'Outside M25 '!$J$34+'Postcodes tariff'!L2127)</f>
        <v>963.42737506680919</v>
      </c>
      <c r="O2127" s="226">
        <f>SUM(H2127*'Outside M25 '!$K$30+'Outside M25 '!$K$34+'Postcodes tariff'!L2127)</f>
        <v>1053.4157988748339</v>
      </c>
      <c r="P2127" s="226">
        <f>SUM(H2127*'Outside M25 '!$L$30+'Outside M25 '!$L$34+'Postcodes tariff'!L2127)</f>
        <v>1152.3961458224883</v>
      </c>
      <c r="Q2127" s="261">
        <f>SUM(H2127*'Outside M25 '!$M$30+'Outside M25 '!$M$34+'Postcodes tariff'!L2127)</f>
        <v>1244.0464390834759</v>
      </c>
      <c r="R2127" s="336"/>
      <c r="S2127" s="336"/>
    </row>
    <row r="2128" spans="1:19" s="263" customFormat="1" x14ac:dyDescent="0.25">
      <c r="A2128" s="254" t="s">
        <v>3080</v>
      </c>
      <c r="B2128" s="255"/>
      <c r="C2128" s="256" t="s">
        <v>1863</v>
      </c>
      <c r="D2128" s="257">
        <v>55.82</v>
      </c>
      <c r="E2128" s="257">
        <v>-6.1660000000000004</v>
      </c>
      <c r="F2128" s="459">
        <v>1</v>
      </c>
      <c r="G2128" s="459">
        <v>1</v>
      </c>
      <c r="H2128" s="258">
        <v>509.8</v>
      </c>
      <c r="I2128" s="259">
        <f>SUM(H2128/'Search &amp; Variables'!$E$30)</f>
        <v>11.328888888888889</v>
      </c>
      <c r="J2128" s="259">
        <f t="shared" si="535"/>
        <v>22.657777777777778</v>
      </c>
      <c r="K2128" s="259">
        <f t="shared" si="536"/>
        <v>2.5175308641975307</v>
      </c>
      <c r="L2128" s="226">
        <f t="shared" si="537"/>
        <v>120</v>
      </c>
      <c r="M2128" s="257"/>
      <c r="N2128" s="226">
        <f>SUM(H2128*'Outside M25 '!$J$30+'Outside M25 '!$J$34+'Postcodes tariff'!L2128)</f>
        <v>950.23168503433044</v>
      </c>
      <c r="O2128" s="226">
        <f>SUM(H2128*'Outside M25 '!$K$30+'Outside M25 '!$K$34+'Postcodes tariff'!L2128)</f>
        <v>1038.7912031460589</v>
      </c>
      <c r="P2128" s="226">
        <f>SUM(H2128*'Outside M25 '!$L$30+'Outside M25 '!$L$34+'Postcodes tariff'!L2128)</f>
        <v>1136.2091307218616</v>
      </c>
      <c r="Q2128" s="261">
        <f>SUM(H2128*'Outside M25 '!$M$30+'Outside M25 '!$M$34+'Postcodes tariff'!L2128)</f>
        <v>1226.3985208509973</v>
      </c>
      <c r="R2128" s="336"/>
      <c r="S2128" s="336"/>
    </row>
    <row r="2129" spans="1:19" s="263" customFormat="1" x14ac:dyDescent="0.25">
      <c r="A2129" s="254" t="s">
        <v>3080</v>
      </c>
      <c r="B2129" s="255"/>
      <c r="C2129" s="256" t="s">
        <v>1864</v>
      </c>
      <c r="D2129" s="257">
        <v>55.862000000000002</v>
      </c>
      <c r="E2129" s="257">
        <v>-6.1189999999999998</v>
      </c>
      <c r="F2129" s="459">
        <v>1</v>
      </c>
      <c r="G2129" s="459">
        <v>1</v>
      </c>
      <c r="H2129" s="258">
        <v>511.9</v>
      </c>
      <c r="I2129" s="259">
        <f>SUM(H2129/'Search &amp; Variables'!$E$30)</f>
        <v>11.375555555555556</v>
      </c>
      <c r="J2129" s="259">
        <f t="shared" si="535"/>
        <v>22.751111111111111</v>
      </c>
      <c r="K2129" s="259">
        <f t="shared" si="536"/>
        <v>2.5279012345679011</v>
      </c>
      <c r="L2129" s="226">
        <f t="shared" si="537"/>
        <v>120</v>
      </c>
      <c r="M2129" s="257"/>
      <c r="N2129" s="226">
        <f>SUM(H2129*'Outside M25 '!$J$30+'Outside M25 '!$J$34+'Postcodes tariff'!L2129)</f>
        <v>953.53060754245007</v>
      </c>
      <c r="O2129" s="226">
        <f>SUM(H2129*'Outside M25 '!$K$30+'Outside M25 '!$K$34+'Postcodes tariff'!L2129)</f>
        <v>1042.4473520782526</v>
      </c>
      <c r="P2129" s="226">
        <f>SUM(H2129*'Outside M25 '!$L$30+'Outside M25 '!$L$34+'Postcodes tariff'!L2129)</f>
        <v>1140.2558844970181</v>
      </c>
      <c r="Q2129" s="261">
        <f>SUM(H2129*'Outside M25 '!$M$30+'Outside M25 '!$M$34+'Postcodes tariff'!L2129)</f>
        <v>1230.8105004091169</v>
      </c>
      <c r="R2129" s="336"/>
      <c r="S2129" s="336"/>
    </row>
    <row r="2130" spans="1:19" s="263" customFormat="1" x14ac:dyDescent="0.25">
      <c r="A2130" s="254" t="s">
        <v>3080</v>
      </c>
      <c r="B2130" s="255"/>
      <c r="C2130" s="256" t="s">
        <v>1865</v>
      </c>
      <c r="D2130" s="257">
        <v>55.682000000000002</v>
      </c>
      <c r="E2130" s="257">
        <v>-6.5030000000000001</v>
      </c>
      <c r="F2130" s="459">
        <v>1</v>
      </c>
      <c r="G2130" s="459">
        <v>1</v>
      </c>
      <c r="H2130" s="258">
        <v>529.79999999999995</v>
      </c>
      <c r="I2130" s="259">
        <f>SUM(H2130/'Search &amp; Variables'!$E$30)</f>
        <v>11.773333333333332</v>
      </c>
      <c r="J2130" s="259">
        <f t="shared" si="535"/>
        <v>23.546666666666663</v>
      </c>
      <c r="K2130" s="259">
        <f t="shared" si="536"/>
        <v>2.6162962962962961</v>
      </c>
      <c r="L2130" s="226">
        <f t="shared" si="537"/>
        <v>120</v>
      </c>
      <c r="M2130" s="257"/>
      <c r="N2130" s="226">
        <f>SUM(H2130*'Outside M25 '!$J$30+'Outside M25 '!$J$34+'Postcodes tariff'!L2130)</f>
        <v>981.64999463546997</v>
      </c>
      <c r="O2130" s="226">
        <f>SUM(H2130*'Outside M25 '!$K$30+'Outside M25 '!$K$34+'Postcodes tariff'!L2130)</f>
        <v>1073.6116691669515</v>
      </c>
      <c r="P2130" s="226">
        <f>SUM(H2130*'Outside M25 '!$L$30+'Outside M25 '!$L$34+'Postcodes tariff'!L2130)</f>
        <v>1174.7496428662109</v>
      </c>
      <c r="Q2130" s="261">
        <f>SUM(H2130*'Outside M25 '!$M$30+'Outside M25 '!$M$34+'Postcodes tariff'!L2130)</f>
        <v>1268.4173737854701</v>
      </c>
      <c r="R2130" s="336"/>
      <c r="S2130" s="336"/>
    </row>
    <row r="2131" spans="1:19" s="263" customFormat="1" x14ac:dyDescent="0.25">
      <c r="A2131" s="254" t="s">
        <v>3080</v>
      </c>
      <c r="B2131" s="255"/>
      <c r="C2131" s="256" t="s">
        <v>1866</v>
      </c>
      <c r="D2131" s="257">
        <v>55.738</v>
      </c>
      <c r="E2131" s="257">
        <v>-6.3840000000000003</v>
      </c>
      <c r="F2131" s="459">
        <v>1</v>
      </c>
      <c r="G2131" s="459">
        <v>1</v>
      </c>
      <c r="H2131" s="258">
        <v>524.6</v>
      </c>
      <c r="I2131" s="259">
        <f>SUM(H2131/'Search &amp; Variables'!$E$30)</f>
        <v>11.657777777777778</v>
      </c>
      <c r="J2131" s="259">
        <f t="shared" si="535"/>
        <v>23.315555555555555</v>
      </c>
      <c r="K2131" s="259">
        <f t="shared" si="536"/>
        <v>2.5906172839506172</v>
      </c>
      <c r="L2131" s="226">
        <f t="shared" si="537"/>
        <v>120</v>
      </c>
      <c r="M2131" s="257"/>
      <c r="N2131" s="226">
        <f>SUM(H2131*'Outside M25 '!$J$30+'Outside M25 '!$J$34+'Postcodes tariff'!L2131)</f>
        <v>973.48123413917381</v>
      </c>
      <c r="O2131" s="226">
        <f>SUM(H2131*'Outside M25 '!$K$30+'Outside M25 '!$K$34+'Postcodes tariff'!L2131)</f>
        <v>1064.5583480015193</v>
      </c>
      <c r="P2131" s="226">
        <f>SUM(H2131*'Outside M25 '!$L$30+'Outside M25 '!$L$34+'Postcodes tariff'!L2131)</f>
        <v>1164.7291097086802</v>
      </c>
      <c r="Q2131" s="261">
        <f>SUM(H2131*'Outside M25 '!$M$30+'Outside M25 '!$M$34+'Postcodes tariff'!L2131)</f>
        <v>1257.4924720225072</v>
      </c>
      <c r="R2131" s="336"/>
      <c r="S2131" s="336"/>
    </row>
    <row r="2132" spans="1:19" s="263" customFormat="1" x14ac:dyDescent="0.25">
      <c r="A2132" s="254" t="s">
        <v>3080</v>
      </c>
      <c r="B2132" s="255"/>
      <c r="C2132" s="256" t="s">
        <v>1867</v>
      </c>
      <c r="D2132" s="257">
        <v>55.781999999999996</v>
      </c>
      <c r="E2132" s="257">
        <v>-6.3940000000000001</v>
      </c>
      <c r="F2132" s="459">
        <v>1</v>
      </c>
      <c r="G2132" s="459">
        <v>1</v>
      </c>
      <c r="H2132" s="258">
        <v>521.70000000000005</v>
      </c>
      <c r="I2132" s="259">
        <f>SUM(H2132/'Search &amp; Variables'!$E$30)</f>
        <v>11.593333333333334</v>
      </c>
      <c r="J2132" s="259">
        <f t="shared" si="535"/>
        <v>23.186666666666667</v>
      </c>
      <c r="K2132" s="259">
        <f t="shared" si="536"/>
        <v>2.5762962962962965</v>
      </c>
      <c r="L2132" s="226">
        <f t="shared" si="537"/>
        <v>120</v>
      </c>
      <c r="M2132" s="257"/>
      <c r="N2132" s="226">
        <f>SUM(H2132*'Outside M25 '!$J$30+'Outside M25 '!$J$34+'Postcodes tariff'!L2132)</f>
        <v>968.92557924700861</v>
      </c>
      <c r="O2132" s="226">
        <f>SUM(H2132*'Outside M25 '!$K$30+'Outside M25 '!$K$34+'Postcodes tariff'!L2132)</f>
        <v>1059.5093804284902</v>
      </c>
      <c r="P2132" s="226">
        <f>SUM(H2132*'Outside M25 '!$L$30+'Outside M25 '!$L$34+'Postcodes tariff'!L2132)</f>
        <v>1159.1407354477494</v>
      </c>
      <c r="Q2132" s="261">
        <f>SUM(H2132*'Outside M25 '!$M$30+'Outside M25 '!$M$34+'Postcodes tariff'!L2132)</f>
        <v>1251.3997383470087</v>
      </c>
      <c r="R2132" s="336"/>
      <c r="S2132" s="336"/>
    </row>
    <row r="2133" spans="1:19" s="263" customFormat="1" x14ac:dyDescent="0.25">
      <c r="A2133" s="254" t="s">
        <v>3080</v>
      </c>
      <c r="B2133" s="255"/>
      <c r="C2133" s="256" t="s">
        <v>1868</v>
      </c>
      <c r="D2133" s="257">
        <v>55.831000000000003</v>
      </c>
      <c r="E2133" s="257">
        <v>-4.5090000000000003</v>
      </c>
      <c r="F2133" s="459">
        <v>1</v>
      </c>
      <c r="G2133" s="459">
        <v>1</v>
      </c>
      <c r="H2133" s="258">
        <v>413.9</v>
      </c>
      <c r="I2133" s="259">
        <f>SUM(H2133/'Search &amp; Variables'!$E$30)</f>
        <v>9.1977777777777767</v>
      </c>
      <c r="J2133" s="259">
        <f t="shared" si="535"/>
        <v>18.395555555555553</v>
      </c>
      <c r="K2133" s="259">
        <f t="shared" si="536"/>
        <v>2.0439506172839503</v>
      </c>
      <c r="L2133" s="226">
        <f t="shared" si="537"/>
        <v>120</v>
      </c>
      <c r="M2133" s="257"/>
      <c r="N2133" s="226">
        <f>SUM(H2133*'Outside M25 '!$J$30+'Outside M25 '!$J$34+'Postcodes tariff'!L2133)</f>
        <v>799.580890496866</v>
      </c>
      <c r="O2133" s="226">
        <f>SUM(H2133*'Outside M25 '!$K$30+'Outside M25 '!$K$34+'Postcodes tariff'!L2133)</f>
        <v>871.82706857587846</v>
      </c>
      <c r="P2133" s="226">
        <f>SUM(H2133*'Outside M25 '!$L$30+'Outside M25 '!$L$34+'Postcodes tariff'!L2133)</f>
        <v>951.40737498970566</v>
      </c>
      <c r="Q2133" s="261">
        <f>SUM(H2133*'Outside M25 '!$M$30+'Outside M25 '!$M$34+'Postcodes tariff'!L2133)</f>
        <v>1024.9181210301995</v>
      </c>
      <c r="R2133" s="336"/>
      <c r="S2133" s="336"/>
    </row>
    <row r="2134" spans="1:19" s="263" customFormat="1" x14ac:dyDescent="0.25">
      <c r="A2134" s="254" t="s">
        <v>3080</v>
      </c>
      <c r="B2134" s="255"/>
      <c r="C2134" s="256" t="s">
        <v>1869</v>
      </c>
      <c r="D2134" s="257">
        <v>55.863999999999997</v>
      </c>
      <c r="E2134" s="257">
        <v>-4.5339999999999998</v>
      </c>
      <c r="F2134" s="459">
        <v>1</v>
      </c>
      <c r="G2134" s="459">
        <v>1</v>
      </c>
      <c r="H2134" s="258">
        <v>416.6</v>
      </c>
      <c r="I2134" s="259">
        <f>SUM(H2134/'Search &amp; Variables'!$E$30)</f>
        <v>9.257777777777779</v>
      </c>
      <c r="J2134" s="259">
        <f t="shared" si="535"/>
        <v>18.515555555555558</v>
      </c>
      <c r="K2134" s="259">
        <f t="shared" si="536"/>
        <v>2.0572839506172844</v>
      </c>
      <c r="L2134" s="226">
        <f t="shared" si="537"/>
        <v>120</v>
      </c>
      <c r="M2134" s="257"/>
      <c r="N2134" s="226">
        <f>SUM(H2134*'Outside M25 '!$J$30+'Outside M25 '!$J$34+'Postcodes tariff'!L2134)</f>
        <v>803.82236229301998</v>
      </c>
      <c r="O2134" s="226">
        <f>SUM(H2134*'Outside M25 '!$K$30+'Outside M25 '!$K$34+'Postcodes tariff'!L2134)</f>
        <v>876.52783148869901</v>
      </c>
      <c r="P2134" s="226">
        <f>SUM(H2134*'Outside M25 '!$L$30+'Outside M25 '!$L$34+'Postcodes tariff'!L2134)</f>
        <v>956.61034412919298</v>
      </c>
      <c r="Q2134" s="261">
        <f>SUM(H2134*'Outside M25 '!$M$30+'Outside M25 '!$M$34+'Postcodes tariff'!L2134)</f>
        <v>1030.5906661763534</v>
      </c>
    </row>
    <row r="2135" spans="1:19" s="263" customFormat="1" x14ac:dyDescent="0.25">
      <c r="A2135" s="304" t="s">
        <v>3081</v>
      </c>
      <c r="B2135" s="305"/>
      <c r="C2135" s="306" t="s">
        <v>1870</v>
      </c>
      <c r="D2135" s="306">
        <v>55.88</v>
      </c>
      <c r="E2135" s="306">
        <v>-5.9130000000000003</v>
      </c>
      <c r="F2135" s="467">
        <v>1</v>
      </c>
      <c r="G2135" s="467">
        <v>1</v>
      </c>
      <c r="H2135" s="307">
        <v>529.20000000000005</v>
      </c>
      <c r="I2135" s="308">
        <f>SUM(H2135/'Search &amp; Variables'!$E$30)</f>
        <v>11.760000000000002</v>
      </c>
      <c r="J2135" s="308">
        <f t="shared" ref="J2135" si="538">SUM(I2135*2)</f>
        <v>23.520000000000003</v>
      </c>
      <c r="K2135" s="308">
        <f t="shared" ref="K2135" si="539">SUM(J2135/9)</f>
        <v>2.6133333333333337</v>
      </c>
      <c r="L2135" s="309">
        <f t="shared" ref="L2135" si="540">IF(J2135 &gt; 14,120,0)</f>
        <v>120</v>
      </c>
      <c r="M2135" s="306"/>
      <c r="N2135" s="309">
        <f>SUM(H2135*'Outside M25 '!$J$30+'Outside M25 '!$J$34+'Postcodes tariff'!L2135)</f>
        <v>980.70744534743596</v>
      </c>
      <c r="O2135" s="309">
        <f>SUM(H2135*'Outside M25 '!$K$30+'Outside M25 '!$K$34+'Postcodes tariff'!L2135)</f>
        <v>1072.567055186325</v>
      </c>
      <c r="P2135" s="309">
        <f>SUM(H2135*'Outside M25 '!$L$30+'Outside M25 '!$L$34+'Postcodes tariff'!L2135)</f>
        <v>1173.5934275018806</v>
      </c>
      <c r="Q2135" s="310">
        <f>SUM(H2135*'Outside M25 '!$M$30+'Outside M25 '!$M$34+'Postcodes tariff'!L2135)</f>
        <v>1267.156808197436</v>
      </c>
    </row>
    <row r="2136" spans="1:19" s="263" customFormat="1" x14ac:dyDescent="0.25">
      <c r="A2136" s="304" t="s">
        <v>3081</v>
      </c>
      <c r="B2136" s="305"/>
      <c r="C2136" s="306" t="s">
        <v>1871</v>
      </c>
      <c r="D2136" s="306">
        <v>56.072000000000003</v>
      </c>
      <c r="E2136" s="306">
        <v>-6.202</v>
      </c>
      <c r="F2136" s="467">
        <v>1</v>
      </c>
      <c r="G2136" s="467">
        <v>1</v>
      </c>
      <c r="H2136" s="307">
        <v>499</v>
      </c>
      <c r="I2136" s="308">
        <f>SUM(H2136/'Search &amp; Variables'!$E$30)</f>
        <v>11.088888888888889</v>
      </c>
      <c r="J2136" s="308">
        <f t="shared" ref="J2136:J2154" si="541">SUM(I2136*2)</f>
        <v>22.177777777777777</v>
      </c>
      <c r="K2136" s="308">
        <f t="shared" ref="K2136:K2154" si="542">SUM(J2136/9)</f>
        <v>2.4641975308641975</v>
      </c>
      <c r="L2136" s="309">
        <f t="shared" ref="L2136:L2154" si="543">IF(J2136 &gt; 14,120,0)</f>
        <v>120</v>
      </c>
      <c r="M2136" s="306"/>
      <c r="N2136" s="309">
        <f>SUM(H2136*'Outside M25 '!$J$30+'Outside M25 '!$J$34+'Postcodes tariff'!L2136)</f>
        <v>933.265797849715</v>
      </c>
      <c r="O2136" s="309">
        <f>SUM(H2136*'Outside M25 '!$K$30+'Outside M25 '!$K$34+'Postcodes tariff'!L2136)</f>
        <v>1019.9881514947768</v>
      </c>
      <c r="P2136" s="309">
        <f>SUM(H2136*'Outside M25 '!$L$30+'Outside M25 '!$L$34+'Postcodes tariff'!L2136)</f>
        <v>1115.3972541639127</v>
      </c>
      <c r="Q2136" s="310">
        <f>SUM(H2136*'Outside M25 '!$M$30+'Outside M25 '!$M$34+'Postcodes tariff'!L2136)</f>
        <v>1203.7083402663818</v>
      </c>
    </row>
    <row r="2137" spans="1:19" s="263" customFormat="1" x14ac:dyDescent="0.25">
      <c r="A2137" s="304" t="s">
        <v>3081</v>
      </c>
      <c r="B2137" s="305"/>
      <c r="C2137" s="306" t="s">
        <v>1872</v>
      </c>
      <c r="D2137" s="306">
        <v>56.359000000000002</v>
      </c>
      <c r="E2137" s="306">
        <v>-5.85</v>
      </c>
      <c r="F2137" s="467">
        <v>1</v>
      </c>
      <c r="G2137" s="467">
        <v>1</v>
      </c>
      <c r="H2137" s="307">
        <v>510.7</v>
      </c>
      <c r="I2137" s="308">
        <f>SUM(H2137/'Search &amp; Variables'!$E$30)</f>
        <v>11.348888888888888</v>
      </c>
      <c r="J2137" s="308">
        <f t="shared" si="541"/>
        <v>22.697777777777777</v>
      </c>
      <c r="K2137" s="308">
        <f t="shared" si="542"/>
        <v>2.5219753086419754</v>
      </c>
      <c r="L2137" s="309">
        <f t="shared" si="543"/>
        <v>120</v>
      </c>
      <c r="M2137" s="306"/>
      <c r="N2137" s="309">
        <f>SUM(H2137*'Outside M25 '!$J$30+'Outside M25 '!$J$34+'Postcodes tariff'!L2137)</f>
        <v>951.64550896638173</v>
      </c>
      <c r="O2137" s="309">
        <f>SUM(H2137*'Outside M25 '!$K$30+'Outside M25 '!$K$34+'Postcodes tariff'!L2137)</f>
        <v>1040.3581241169991</v>
      </c>
      <c r="P2137" s="309">
        <f>SUM(H2137*'Outside M25 '!$L$30+'Outside M25 '!$L$34+'Postcodes tariff'!L2137)</f>
        <v>1137.9434537683574</v>
      </c>
      <c r="Q2137" s="310">
        <f>SUM(H2137*'Outside M25 '!$M$30+'Outside M25 '!$M$34+'Postcodes tariff'!L2137)</f>
        <v>1228.2893692330485</v>
      </c>
    </row>
    <row r="2138" spans="1:19" s="263" customFormat="1" x14ac:dyDescent="0.25">
      <c r="A2138" s="304" t="s">
        <v>3081</v>
      </c>
      <c r="B2138" s="305"/>
      <c r="C2138" s="306" t="s">
        <v>1873</v>
      </c>
      <c r="D2138" s="306">
        <v>56.381999999999998</v>
      </c>
      <c r="E2138" s="306">
        <v>-5.7149999999999999</v>
      </c>
      <c r="F2138" s="467">
        <v>1</v>
      </c>
      <c r="G2138" s="467">
        <v>1</v>
      </c>
      <c r="H2138" s="307">
        <v>510.5</v>
      </c>
      <c r="I2138" s="308">
        <f>SUM(H2138/'Search &amp; Variables'!$E$30)</f>
        <v>11.344444444444445</v>
      </c>
      <c r="J2138" s="308">
        <f t="shared" si="541"/>
        <v>22.68888888888889</v>
      </c>
      <c r="K2138" s="308">
        <f t="shared" si="542"/>
        <v>2.5209876543209879</v>
      </c>
      <c r="L2138" s="309">
        <f t="shared" si="543"/>
        <v>120</v>
      </c>
      <c r="M2138" s="306"/>
      <c r="N2138" s="309">
        <f>SUM(H2138*'Outside M25 '!$J$30+'Outside M25 '!$J$34+'Postcodes tariff'!L2138)</f>
        <v>951.33132587037028</v>
      </c>
      <c r="O2138" s="309">
        <f>SUM(H2138*'Outside M25 '!$K$30+'Outside M25 '!$K$34+'Postcodes tariff'!L2138)</f>
        <v>1040.0099194567902</v>
      </c>
      <c r="P2138" s="309">
        <f>SUM(H2138*'Outside M25 '!$L$30+'Outside M25 '!$L$34+'Postcodes tariff'!L2138)</f>
        <v>1137.5580486469137</v>
      </c>
      <c r="Q2138" s="310">
        <f>SUM(H2138*'Outside M25 '!$M$30+'Outside M25 '!$M$34+'Postcodes tariff'!L2138)</f>
        <v>1227.8691807037037</v>
      </c>
    </row>
    <row r="2139" spans="1:19" s="263" customFormat="1" x14ac:dyDescent="0.25">
      <c r="A2139" s="304" t="s">
        <v>3081</v>
      </c>
      <c r="B2139" s="305"/>
      <c r="C2139" s="306" t="s">
        <v>1874</v>
      </c>
      <c r="D2139" s="306">
        <v>56.439</v>
      </c>
      <c r="E2139" s="306">
        <v>-5.6749999999999998</v>
      </c>
      <c r="F2139" s="467">
        <v>1</v>
      </c>
      <c r="G2139" s="467">
        <v>1</v>
      </c>
      <c r="H2139" s="307">
        <v>502.4</v>
      </c>
      <c r="I2139" s="308">
        <f>SUM(H2139/'Search &amp; Variables'!$E$30)</f>
        <v>11.164444444444444</v>
      </c>
      <c r="J2139" s="308">
        <f t="shared" si="541"/>
        <v>22.328888888888887</v>
      </c>
      <c r="K2139" s="308">
        <f t="shared" si="542"/>
        <v>2.4809876543209874</v>
      </c>
      <c r="L2139" s="309">
        <f t="shared" si="543"/>
        <v>120</v>
      </c>
      <c r="M2139" s="306"/>
      <c r="N2139" s="309">
        <f>SUM(H2139*'Outside M25 '!$J$30+'Outside M25 '!$J$34+'Postcodes tariff'!L2139)</f>
        <v>938.6069104819087</v>
      </c>
      <c r="O2139" s="309">
        <f>SUM(H2139*'Outside M25 '!$K$30+'Outside M25 '!$K$34+'Postcodes tariff'!L2139)</f>
        <v>1025.9076307183286</v>
      </c>
      <c r="P2139" s="309">
        <f>SUM(H2139*'Outside M25 '!$L$30+'Outside M25 '!$L$34+'Postcodes tariff'!L2139)</f>
        <v>1121.9491412284522</v>
      </c>
      <c r="Q2139" s="310">
        <f>SUM(H2139*'Outside M25 '!$M$30+'Outside M25 '!$M$34+'Postcodes tariff'!L2139)</f>
        <v>1210.8515452652421</v>
      </c>
    </row>
    <row r="2140" spans="1:19" s="263" customFormat="1" x14ac:dyDescent="0.25">
      <c r="A2140" s="304" t="s">
        <v>3081</v>
      </c>
      <c r="B2140" s="305"/>
      <c r="C2140" s="306" t="s">
        <v>1875</v>
      </c>
      <c r="D2140" s="306">
        <v>56.469000000000001</v>
      </c>
      <c r="E2140" s="306">
        <v>-5.7279999999999998</v>
      </c>
      <c r="F2140" s="467">
        <v>1</v>
      </c>
      <c r="G2140" s="467">
        <v>1</v>
      </c>
      <c r="H2140" s="307">
        <v>507.6</v>
      </c>
      <c r="I2140" s="308">
        <f>SUM(H2140/'Search &amp; Variables'!$E$30)</f>
        <v>11.280000000000001</v>
      </c>
      <c r="J2140" s="308">
        <f t="shared" si="541"/>
        <v>22.560000000000002</v>
      </c>
      <c r="K2140" s="308">
        <f t="shared" si="542"/>
        <v>2.5066666666666668</v>
      </c>
      <c r="L2140" s="309">
        <f t="shared" si="543"/>
        <v>120</v>
      </c>
      <c r="M2140" s="306"/>
      <c r="N2140" s="309">
        <f>SUM(H2140*'Outside M25 '!$J$30+'Outside M25 '!$J$34+'Postcodes tariff'!L2140)</f>
        <v>946.77567097820508</v>
      </c>
      <c r="O2140" s="309">
        <f>SUM(H2140*'Outside M25 '!$K$30+'Outside M25 '!$K$34+'Postcodes tariff'!L2140)</f>
        <v>1034.9609518837606</v>
      </c>
      <c r="P2140" s="309">
        <f>SUM(H2140*'Outside M25 '!$L$30+'Outside M25 '!$L$34+'Postcodes tariff'!L2140)</f>
        <v>1131.9696743859831</v>
      </c>
      <c r="Q2140" s="310">
        <f>SUM(H2140*'Outside M25 '!$M$30+'Outside M25 '!$M$34+'Postcodes tariff'!L2140)</f>
        <v>1221.7764470282052</v>
      </c>
    </row>
    <row r="2141" spans="1:19" s="263" customFormat="1" x14ac:dyDescent="0.25">
      <c r="A2141" s="304" t="s">
        <v>3081</v>
      </c>
      <c r="B2141" s="305"/>
      <c r="C2141" s="306" t="s">
        <v>1876</v>
      </c>
      <c r="D2141" s="306">
        <v>56.329000000000001</v>
      </c>
      <c r="E2141" s="306">
        <v>-6.3540000000000001</v>
      </c>
      <c r="F2141" s="467">
        <v>1</v>
      </c>
      <c r="G2141" s="467">
        <v>1</v>
      </c>
      <c r="H2141" s="307">
        <v>535.4</v>
      </c>
      <c r="I2141" s="308">
        <f>SUM(H2141/'Search &amp; Variables'!$E$30)</f>
        <v>11.897777777777778</v>
      </c>
      <c r="J2141" s="308">
        <f t="shared" si="541"/>
        <v>23.795555555555556</v>
      </c>
      <c r="K2141" s="308">
        <f t="shared" si="542"/>
        <v>2.6439506172839504</v>
      </c>
      <c r="L2141" s="309">
        <f t="shared" si="543"/>
        <v>120</v>
      </c>
      <c r="M2141" s="306"/>
      <c r="N2141" s="309">
        <f>SUM(H2141*'Outside M25 '!$J$30+'Outside M25 '!$J$34+'Postcodes tariff'!L2141)</f>
        <v>990.44712132378913</v>
      </c>
      <c r="O2141" s="309">
        <f>SUM(H2141*'Outside M25 '!$K$30+'Outside M25 '!$K$34+'Postcodes tariff'!L2141)</f>
        <v>1083.3613996528015</v>
      </c>
      <c r="P2141" s="309">
        <f>SUM(H2141*'Outside M25 '!$L$30+'Outside M25 '!$L$34+'Postcodes tariff'!L2141)</f>
        <v>1185.5409862666286</v>
      </c>
      <c r="Q2141" s="310">
        <f>SUM(H2141*'Outside M25 '!$M$30+'Outside M25 '!$M$34+'Postcodes tariff'!L2141)</f>
        <v>1280.1826526071225</v>
      </c>
    </row>
    <row r="2142" spans="1:19" s="263" customFormat="1" x14ac:dyDescent="0.25">
      <c r="A2142" s="304" t="s">
        <v>3081</v>
      </c>
      <c r="B2142" s="305"/>
      <c r="C2142" s="306" t="s">
        <v>1877</v>
      </c>
      <c r="D2142" s="306">
        <v>56.314</v>
      </c>
      <c r="E2142" s="306">
        <v>-6.2320000000000002</v>
      </c>
      <c r="F2142" s="467">
        <v>1</v>
      </c>
      <c r="G2142" s="467">
        <v>1</v>
      </c>
      <c r="H2142" s="307">
        <v>527.9</v>
      </c>
      <c r="I2142" s="308">
        <f>SUM(H2142/'Search &amp; Variables'!$E$30)</f>
        <v>11.73111111111111</v>
      </c>
      <c r="J2142" s="308">
        <f t="shared" si="541"/>
        <v>23.46222222222222</v>
      </c>
      <c r="K2142" s="308">
        <f t="shared" si="542"/>
        <v>2.6069135802469132</v>
      </c>
      <c r="L2142" s="309">
        <f t="shared" si="543"/>
        <v>120</v>
      </c>
      <c r="M2142" s="306"/>
      <c r="N2142" s="309">
        <f>SUM(H2142*'Outside M25 '!$J$30+'Outside M25 '!$J$34+'Postcodes tariff'!L2142)</f>
        <v>978.66525522336178</v>
      </c>
      <c r="O2142" s="309">
        <f>SUM(H2142*'Outside M25 '!$K$30+'Outside M25 '!$K$34+'Postcodes tariff'!L2142)</f>
        <v>1070.3037248949668</v>
      </c>
      <c r="P2142" s="309">
        <f>SUM(H2142*'Outside M25 '!$L$30+'Outside M25 '!$L$34+'Postcodes tariff'!L2142)</f>
        <v>1171.0882942124977</v>
      </c>
      <c r="Q2142" s="310">
        <f>SUM(H2142*'Outside M25 '!$M$30+'Outside M25 '!$M$34+'Postcodes tariff'!L2142)</f>
        <v>1264.4255827566951</v>
      </c>
    </row>
    <row r="2143" spans="1:19" s="263" customFormat="1" x14ac:dyDescent="0.25">
      <c r="A2143" s="304" t="s">
        <v>3081</v>
      </c>
      <c r="B2143" s="305"/>
      <c r="C2143" s="306" t="s">
        <v>1878</v>
      </c>
      <c r="D2143" s="306">
        <v>56.436999999999998</v>
      </c>
      <c r="E2143" s="306">
        <v>-6.141</v>
      </c>
      <c r="F2143" s="467">
        <v>1</v>
      </c>
      <c r="G2143" s="467">
        <v>1</v>
      </c>
      <c r="H2143" s="307">
        <v>522.6</v>
      </c>
      <c r="I2143" s="308">
        <f>SUM(H2143/'Search &amp; Variables'!$E$30)</f>
        <v>11.613333333333333</v>
      </c>
      <c r="J2143" s="308">
        <f t="shared" si="541"/>
        <v>23.226666666666667</v>
      </c>
      <c r="K2143" s="308">
        <f t="shared" si="542"/>
        <v>2.5807407407407408</v>
      </c>
      <c r="L2143" s="309">
        <f t="shared" si="543"/>
        <v>120</v>
      </c>
      <c r="M2143" s="306"/>
      <c r="N2143" s="309">
        <f>SUM(H2143*'Outside M25 '!$J$30+'Outside M25 '!$J$34+'Postcodes tariff'!L2143)</f>
        <v>970.33940317905979</v>
      </c>
      <c r="O2143" s="309">
        <f>SUM(H2143*'Outside M25 '!$K$30+'Outside M25 '!$K$34+'Postcodes tariff'!L2143)</f>
        <v>1061.0763013994301</v>
      </c>
      <c r="P2143" s="309">
        <f>SUM(H2143*'Outside M25 '!$L$30+'Outside M25 '!$L$34+'Postcodes tariff'!L2143)</f>
        <v>1160.8750584942452</v>
      </c>
      <c r="Q2143" s="310">
        <f>SUM(H2143*'Outside M25 '!$M$30+'Outside M25 '!$M$34+'Postcodes tariff'!L2143)</f>
        <v>1253.2905867290599</v>
      </c>
    </row>
    <row r="2144" spans="1:19" s="263" customFormat="1" x14ac:dyDescent="0.25">
      <c r="A2144" s="304" t="s">
        <v>3081</v>
      </c>
      <c r="B2144" s="305"/>
      <c r="C2144" s="306" t="s">
        <v>1879</v>
      </c>
      <c r="D2144" s="306">
        <v>56.38</v>
      </c>
      <c r="E2144" s="306">
        <v>-6.0880000000000001</v>
      </c>
      <c r="F2144" s="467">
        <v>1</v>
      </c>
      <c r="G2144" s="467">
        <v>1</v>
      </c>
      <c r="H2144" s="307">
        <v>520.79999999999995</v>
      </c>
      <c r="I2144" s="308">
        <f>SUM(H2144/'Search &amp; Variables'!$E$30)</f>
        <v>11.573333333333332</v>
      </c>
      <c r="J2144" s="308">
        <f t="shared" si="541"/>
        <v>23.146666666666665</v>
      </c>
      <c r="K2144" s="308">
        <f t="shared" si="542"/>
        <v>2.5718518518518518</v>
      </c>
      <c r="L2144" s="309">
        <f t="shared" si="543"/>
        <v>120</v>
      </c>
      <c r="M2144" s="306"/>
      <c r="N2144" s="309">
        <f>SUM(H2144*'Outside M25 '!$J$30+'Outside M25 '!$J$34+'Postcodes tariff'!L2144)</f>
        <v>967.5117553149571</v>
      </c>
      <c r="O2144" s="309">
        <f>SUM(H2144*'Outside M25 '!$K$30+'Outside M25 '!$K$34+'Postcodes tariff'!L2144)</f>
        <v>1057.9424594575498</v>
      </c>
      <c r="P2144" s="309">
        <f>SUM(H2144*'Outside M25 '!$L$30+'Outside M25 '!$L$34+'Postcodes tariff'!L2144)</f>
        <v>1157.4064124012536</v>
      </c>
      <c r="Q2144" s="310">
        <f>SUM(H2144*'Outside M25 '!$M$30+'Outside M25 '!$M$34+'Postcodes tariff'!L2144)</f>
        <v>1249.5088899649572</v>
      </c>
    </row>
    <row r="2145" spans="1:17" s="263" customFormat="1" x14ac:dyDescent="0.25">
      <c r="A2145" s="304" t="s">
        <v>3081</v>
      </c>
      <c r="B2145" s="305"/>
      <c r="C2145" s="306" t="s">
        <v>1880</v>
      </c>
      <c r="D2145" s="306">
        <v>55.908999999999999</v>
      </c>
      <c r="E2145" s="306">
        <v>-4.5</v>
      </c>
      <c r="F2145" s="467">
        <v>1</v>
      </c>
      <c r="G2145" s="467">
        <v>1</v>
      </c>
      <c r="H2145" s="307">
        <v>415.9</v>
      </c>
      <c r="I2145" s="308">
        <f>SUM(H2145/'Search &amp; Variables'!$E$30)</f>
        <v>9.242222222222221</v>
      </c>
      <c r="J2145" s="308">
        <f t="shared" si="541"/>
        <v>18.484444444444442</v>
      </c>
      <c r="K2145" s="308">
        <f t="shared" si="542"/>
        <v>2.0538271604938267</v>
      </c>
      <c r="L2145" s="309">
        <f t="shared" si="543"/>
        <v>120</v>
      </c>
      <c r="M2145" s="306"/>
      <c r="N2145" s="309">
        <f>SUM(H2145*'Outside M25 '!$J$30+'Outside M25 '!$J$34+'Postcodes tariff'!L2145)</f>
        <v>802.72272145698003</v>
      </c>
      <c r="O2145" s="309">
        <f>SUM(H2145*'Outside M25 '!$K$30+'Outside M25 '!$K$34+'Postcodes tariff'!L2145)</f>
        <v>875.30911517796767</v>
      </c>
      <c r="P2145" s="309">
        <f>SUM(H2145*'Outside M25 '!$L$30+'Outside M25 '!$L$34+'Postcodes tariff'!L2145)</f>
        <v>955.26142620414066</v>
      </c>
      <c r="Q2145" s="310">
        <f>SUM(H2145*'Outside M25 '!$M$30+'Outside M25 '!$M$34+'Postcodes tariff'!L2145)</f>
        <v>1029.120006323647</v>
      </c>
    </row>
    <row r="2146" spans="1:17" s="263" customFormat="1" x14ac:dyDescent="0.25">
      <c r="A2146" s="304" t="s">
        <v>3081</v>
      </c>
      <c r="B2146" s="305"/>
      <c r="C2146" s="306" t="s">
        <v>1881</v>
      </c>
      <c r="D2146" s="306">
        <v>56.363999999999997</v>
      </c>
      <c r="E2146" s="306">
        <v>-6.0330000000000004</v>
      </c>
      <c r="F2146" s="467">
        <v>1</v>
      </c>
      <c r="G2146" s="467">
        <v>1</v>
      </c>
      <c r="H2146" s="307">
        <v>516.5</v>
      </c>
      <c r="I2146" s="308">
        <f>SUM(H2146/'Search &amp; Variables'!$E$30)</f>
        <v>11.477777777777778</v>
      </c>
      <c r="J2146" s="308">
        <f t="shared" si="541"/>
        <v>22.955555555555556</v>
      </c>
      <c r="K2146" s="308">
        <f t="shared" si="542"/>
        <v>2.5506172839506172</v>
      </c>
      <c r="L2146" s="309">
        <f t="shared" si="543"/>
        <v>120</v>
      </c>
      <c r="M2146" s="306"/>
      <c r="N2146" s="309">
        <f>SUM(H2146*'Outside M25 '!$J$30+'Outside M25 '!$J$34+'Postcodes tariff'!L2146)</f>
        <v>960.75681875071223</v>
      </c>
      <c r="O2146" s="309">
        <f>SUM(H2146*'Outside M25 '!$K$30+'Outside M25 '!$K$34+'Postcodes tariff'!L2146)</f>
        <v>1050.4560592630578</v>
      </c>
      <c r="P2146" s="309">
        <f>SUM(H2146*'Outside M25 '!$L$30+'Outside M25 '!$L$34+'Postcodes tariff'!L2146)</f>
        <v>1149.1202022902185</v>
      </c>
      <c r="Q2146" s="310">
        <f>SUM(H2146*'Outside M25 '!$M$30+'Outside M25 '!$M$34+'Postcodes tariff'!L2146)</f>
        <v>1240.4748365840455</v>
      </c>
    </row>
    <row r="2147" spans="1:17" s="263" customFormat="1" x14ac:dyDescent="0.25">
      <c r="A2147" s="304" t="s">
        <v>3081</v>
      </c>
      <c r="B2147" s="305"/>
      <c r="C2147" s="306" t="s">
        <v>1882</v>
      </c>
      <c r="D2147" s="306">
        <v>56.481000000000002</v>
      </c>
      <c r="E2147" s="306">
        <v>-5.98</v>
      </c>
      <c r="F2147" s="467">
        <v>1</v>
      </c>
      <c r="G2147" s="467">
        <v>1</v>
      </c>
      <c r="H2147" s="307">
        <v>514.1</v>
      </c>
      <c r="I2147" s="308">
        <f>SUM(H2147/'Search &amp; Variables'!$E$30)</f>
        <v>11.424444444444445</v>
      </c>
      <c r="J2147" s="308">
        <f t="shared" si="541"/>
        <v>22.84888888888889</v>
      </c>
      <c r="K2147" s="308">
        <f t="shared" si="542"/>
        <v>2.5387654320987654</v>
      </c>
      <c r="L2147" s="309">
        <f t="shared" si="543"/>
        <v>120</v>
      </c>
      <c r="M2147" s="306"/>
      <c r="N2147" s="309">
        <f>SUM(H2147*'Outside M25 '!$J$30+'Outside M25 '!$J$34+'Postcodes tariff'!L2147)</f>
        <v>956.98662159857554</v>
      </c>
      <c r="O2147" s="309">
        <f>SUM(H2147*'Outside M25 '!$K$30+'Outside M25 '!$K$34+'Postcodes tariff'!L2147)</f>
        <v>1046.2776033405507</v>
      </c>
      <c r="P2147" s="309">
        <f>SUM(H2147*'Outside M25 '!$L$30+'Outside M25 '!$L$34+'Postcodes tariff'!L2147)</f>
        <v>1144.4953408328965</v>
      </c>
      <c r="Q2147" s="310">
        <f>SUM(H2147*'Outside M25 '!$M$30+'Outside M25 '!$M$34+'Postcodes tariff'!L2147)</f>
        <v>1235.432574231909</v>
      </c>
    </row>
    <row r="2148" spans="1:17" s="263" customFormat="1" x14ac:dyDescent="0.25">
      <c r="A2148" s="304" t="s">
        <v>3081</v>
      </c>
      <c r="B2148" s="305"/>
      <c r="C2148" s="306" t="s">
        <v>1883</v>
      </c>
      <c r="D2148" s="306">
        <v>56.518000000000001</v>
      </c>
      <c r="E2148" s="306">
        <v>-5.9640000000000004</v>
      </c>
      <c r="F2148" s="467">
        <v>1</v>
      </c>
      <c r="G2148" s="467">
        <v>1</v>
      </c>
      <c r="H2148" s="307">
        <v>512.70000000000005</v>
      </c>
      <c r="I2148" s="308">
        <f>SUM(H2148/'Search &amp; Variables'!$E$30)</f>
        <v>11.393333333333334</v>
      </c>
      <c r="J2148" s="308">
        <f t="shared" si="541"/>
        <v>22.786666666666669</v>
      </c>
      <c r="K2148" s="308">
        <f t="shared" si="542"/>
        <v>2.5318518518518522</v>
      </c>
      <c r="L2148" s="309">
        <f t="shared" si="543"/>
        <v>120</v>
      </c>
      <c r="M2148" s="306"/>
      <c r="N2148" s="309">
        <f>SUM(H2148*'Outside M25 '!$J$30+'Outside M25 '!$J$34+'Postcodes tariff'!L2148)</f>
        <v>954.78733992649575</v>
      </c>
      <c r="O2148" s="309">
        <f>SUM(H2148*'Outside M25 '!$K$30+'Outside M25 '!$K$34+'Postcodes tariff'!L2148)</f>
        <v>1043.8401707190883</v>
      </c>
      <c r="P2148" s="309">
        <f>SUM(H2148*'Outside M25 '!$L$30+'Outside M25 '!$L$34+'Postcodes tariff'!L2148)</f>
        <v>1141.7975049827924</v>
      </c>
      <c r="Q2148" s="310">
        <f>SUM(H2148*'Outside M25 '!$M$30+'Outside M25 '!$M$34+'Postcodes tariff'!L2148)</f>
        <v>1232.4912545264958</v>
      </c>
    </row>
    <row r="2149" spans="1:17" s="263" customFormat="1" x14ac:dyDescent="0.25">
      <c r="A2149" s="304" t="s">
        <v>3081</v>
      </c>
      <c r="B2149" s="305"/>
      <c r="C2149" s="306" t="s">
        <v>1884</v>
      </c>
      <c r="D2149" s="306">
        <v>56.497</v>
      </c>
      <c r="E2149" s="306">
        <v>-6.1829999999999998</v>
      </c>
      <c r="F2149" s="467">
        <v>1</v>
      </c>
      <c r="G2149" s="467">
        <v>1</v>
      </c>
      <c r="H2149" s="307">
        <v>522.20000000000005</v>
      </c>
      <c r="I2149" s="308">
        <f>SUM(H2149/'Search &amp; Variables'!$E$30)</f>
        <v>11.604444444444445</v>
      </c>
      <c r="J2149" s="308">
        <f t="shared" si="541"/>
        <v>23.20888888888889</v>
      </c>
      <c r="K2149" s="308">
        <f t="shared" si="542"/>
        <v>2.5787654320987654</v>
      </c>
      <c r="L2149" s="309">
        <f t="shared" si="543"/>
        <v>120</v>
      </c>
      <c r="M2149" s="306"/>
      <c r="N2149" s="309">
        <f>SUM(H2149*'Outside M25 '!$J$30+'Outside M25 '!$J$34+'Postcodes tariff'!L2149)</f>
        <v>969.71103698703701</v>
      </c>
      <c r="O2149" s="309">
        <f>SUM(H2149*'Outside M25 '!$K$30+'Outside M25 '!$K$34+'Postcodes tariff'!L2149)</f>
        <v>1060.3798920790123</v>
      </c>
      <c r="P2149" s="309">
        <f>SUM(H2149*'Outside M25 '!$L$30+'Outside M25 '!$L$34+'Postcodes tariff'!L2149)</f>
        <v>1160.1042482513583</v>
      </c>
      <c r="Q2149" s="310">
        <f>SUM(H2149*'Outside M25 '!$M$30+'Outside M25 '!$M$34+'Postcodes tariff'!L2149)</f>
        <v>1252.4502096703704</v>
      </c>
    </row>
    <row r="2150" spans="1:17" s="263" customFormat="1" x14ac:dyDescent="0.25">
      <c r="A2150" s="304" t="s">
        <v>3081</v>
      </c>
      <c r="B2150" s="305"/>
      <c r="C2150" s="306" t="s">
        <v>1885</v>
      </c>
      <c r="D2150" s="306">
        <v>56.533000000000001</v>
      </c>
      <c r="E2150" s="306">
        <v>-6.2290000000000001</v>
      </c>
      <c r="F2150" s="467">
        <v>1</v>
      </c>
      <c r="G2150" s="467">
        <v>1</v>
      </c>
      <c r="H2150" s="307">
        <v>525.79999999999995</v>
      </c>
      <c r="I2150" s="308">
        <f>SUM(H2150/'Search &amp; Variables'!$E$30)</f>
        <v>11.684444444444443</v>
      </c>
      <c r="J2150" s="308">
        <f t="shared" si="541"/>
        <v>23.368888888888886</v>
      </c>
      <c r="K2150" s="308">
        <f t="shared" si="542"/>
        <v>2.5965432098765429</v>
      </c>
      <c r="L2150" s="309">
        <f t="shared" si="543"/>
        <v>120</v>
      </c>
      <c r="M2150" s="306"/>
      <c r="N2150" s="309">
        <f>SUM(H2150*'Outside M25 '!$J$30+'Outside M25 '!$J$34+'Postcodes tariff'!L2150)</f>
        <v>975.36633271524204</v>
      </c>
      <c r="O2150" s="309">
        <f>SUM(H2150*'Outside M25 '!$K$30+'Outside M25 '!$K$34+'Postcodes tariff'!L2150)</f>
        <v>1066.6475759627729</v>
      </c>
      <c r="P2150" s="309">
        <f>SUM(H2150*'Outside M25 '!$L$30+'Outside M25 '!$L$34+'Postcodes tariff'!L2150)</f>
        <v>1167.0415404373409</v>
      </c>
      <c r="Q2150" s="310">
        <f>SUM(H2150*'Outside M25 '!$M$30+'Outside M25 '!$M$34+'Postcodes tariff'!L2150)</f>
        <v>1260.0136031985755</v>
      </c>
    </row>
    <row r="2151" spans="1:17" s="263" customFormat="1" x14ac:dyDescent="0.25">
      <c r="A2151" s="304" t="s">
        <v>3081</v>
      </c>
      <c r="B2151" s="305"/>
      <c r="C2151" s="306" t="s">
        <v>1886</v>
      </c>
      <c r="D2151" s="306">
        <v>56.612000000000002</v>
      </c>
      <c r="E2151" s="306">
        <v>-6.1230000000000002</v>
      </c>
      <c r="F2151" s="467">
        <v>1</v>
      </c>
      <c r="G2151" s="467">
        <v>1</v>
      </c>
      <c r="H2151" s="307">
        <v>522.1</v>
      </c>
      <c r="I2151" s="308">
        <f>SUM(H2151/'Search &amp; Variables'!$E$30)</f>
        <v>11.602222222222222</v>
      </c>
      <c r="J2151" s="308">
        <f t="shared" si="541"/>
        <v>23.204444444444444</v>
      </c>
      <c r="K2151" s="308">
        <f t="shared" si="542"/>
        <v>2.5782716049382715</v>
      </c>
      <c r="L2151" s="309">
        <f t="shared" si="543"/>
        <v>120</v>
      </c>
      <c r="M2151" s="306"/>
      <c r="N2151" s="309">
        <f>SUM(H2151*'Outside M25 '!$J$30+'Outside M25 '!$J$34+'Postcodes tariff'!L2151)</f>
        <v>969.55394543903128</v>
      </c>
      <c r="O2151" s="309">
        <f>SUM(H2151*'Outside M25 '!$K$30+'Outside M25 '!$K$34+'Postcodes tariff'!L2151)</f>
        <v>1060.205789748908</v>
      </c>
      <c r="P2151" s="309">
        <f>SUM(H2151*'Outside M25 '!$L$30+'Outside M25 '!$L$34+'Postcodes tariff'!L2151)</f>
        <v>1159.9115456906363</v>
      </c>
      <c r="Q2151" s="310">
        <f>SUM(H2151*'Outside M25 '!$M$30+'Outside M25 '!$M$34+'Postcodes tariff'!L2151)</f>
        <v>1252.2401154056981</v>
      </c>
    </row>
    <row r="2152" spans="1:17" s="263" customFormat="1" x14ac:dyDescent="0.25">
      <c r="A2152" s="304" t="s">
        <v>3081</v>
      </c>
      <c r="B2152" s="305"/>
      <c r="C2152" s="306" t="s">
        <v>1887</v>
      </c>
      <c r="D2152" s="306">
        <v>56.334000000000003</v>
      </c>
      <c r="E2152" s="306">
        <v>-6.3940000000000001</v>
      </c>
      <c r="F2152" s="467">
        <v>1</v>
      </c>
      <c r="G2152" s="467">
        <v>1</v>
      </c>
      <c r="H2152" s="307">
        <v>534.70000000000005</v>
      </c>
      <c r="I2152" s="308">
        <f>SUM(H2152/'Search &amp; Variables'!$E$30)</f>
        <v>11.882222222222223</v>
      </c>
      <c r="J2152" s="308">
        <f t="shared" si="541"/>
        <v>23.764444444444447</v>
      </c>
      <c r="K2152" s="308">
        <f t="shared" si="542"/>
        <v>2.6404938271604941</v>
      </c>
      <c r="L2152" s="309">
        <f t="shared" si="543"/>
        <v>120</v>
      </c>
      <c r="M2152" s="306"/>
      <c r="N2152" s="309">
        <f>SUM(H2152*'Outside M25 '!$J$30+'Outside M25 '!$J$34+'Postcodes tariff'!L2152)</f>
        <v>989.34748048774929</v>
      </c>
      <c r="O2152" s="309">
        <f>SUM(H2152*'Outside M25 '!$K$30+'Outside M25 '!$K$34+'Postcodes tariff'!L2152)</f>
        <v>1082.1426833420703</v>
      </c>
      <c r="P2152" s="309">
        <f>SUM(H2152*'Outside M25 '!$L$30+'Outside M25 '!$L$34+'Postcodes tariff'!L2152)</f>
        <v>1184.1920683415765</v>
      </c>
      <c r="Q2152" s="310">
        <f>SUM(H2152*'Outside M25 '!$M$30+'Outside M25 '!$M$34+'Postcodes tariff'!L2152)</f>
        <v>1278.7119927544161</v>
      </c>
    </row>
    <row r="2153" spans="1:17" s="263" customFormat="1" x14ac:dyDescent="0.25">
      <c r="A2153" s="304" t="s">
        <v>3081</v>
      </c>
      <c r="B2153" s="305"/>
      <c r="C2153" s="306" t="s">
        <v>1888</v>
      </c>
      <c r="D2153" s="306">
        <v>56.494</v>
      </c>
      <c r="E2153" s="306">
        <v>-6.8840000000000003</v>
      </c>
      <c r="F2153" s="467">
        <v>1</v>
      </c>
      <c r="G2153" s="467">
        <v>1</v>
      </c>
      <c r="H2153" s="307">
        <v>502.8</v>
      </c>
      <c r="I2153" s="308">
        <f>SUM(H2153/'Search &amp; Variables'!$E$30)</f>
        <v>11.173333333333334</v>
      </c>
      <c r="J2153" s="308">
        <f t="shared" si="541"/>
        <v>22.346666666666668</v>
      </c>
      <c r="K2153" s="308">
        <f t="shared" si="542"/>
        <v>2.4829629629629633</v>
      </c>
      <c r="L2153" s="309">
        <f t="shared" si="543"/>
        <v>120</v>
      </c>
      <c r="M2153" s="306"/>
      <c r="N2153" s="309">
        <f>SUM(H2153*'Outside M25 '!$J$30+'Outside M25 '!$J$34+'Postcodes tariff'!L2153)</f>
        <v>939.23527667393159</v>
      </c>
      <c r="O2153" s="309">
        <f>SUM(H2153*'Outside M25 '!$K$30+'Outside M25 '!$K$34+'Postcodes tariff'!L2153)</f>
        <v>1026.6040400387465</v>
      </c>
      <c r="P2153" s="309">
        <f>SUM(H2153*'Outside M25 '!$L$30+'Outside M25 '!$L$34+'Postcodes tariff'!L2153)</f>
        <v>1122.7199514713393</v>
      </c>
      <c r="Q2153" s="310">
        <f>SUM(H2153*'Outside M25 '!$M$30+'Outside M25 '!$M$34+'Postcodes tariff'!L2153)</f>
        <v>1211.6919223239317</v>
      </c>
    </row>
    <row r="2154" spans="1:17" s="263" customFormat="1" x14ac:dyDescent="0.25">
      <c r="A2154" s="304" t="s">
        <v>3081</v>
      </c>
      <c r="B2154" s="305"/>
      <c r="C2154" s="306" t="s">
        <v>1889</v>
      </c>
      <c r="D2154" s="306">
        <v>56.625</v>
      </c>
      <c r="E2154" s="306">
        <v>-6.5449999999999999</v>
      </c>
      <c r="F2154" s="467">
        <v>1</v>
      </c>
      <c r="G2154" s="467">
        <v>1</v>
      </c>
      <c r="H2154" s="307">
        <v>502.7</v>
      </c>
      <c r="I2154" s="308">
        <f>SUM(H2154/'Search &amp; Variables'!$E$30)</f>
        <v>11.171111111111111</v>
      </c>
      <c r="J2154" s="308">
        <f t="shared" si="541"/>
        <v>22.342222222222222</v>
      </c>
      <c r="K2154" s="308">
        <f t="shared" si="542"/>
        <v>2.4824691358024693</v>
      </c>
      <c r="L2154" s="309">
        <f t="shared" si="543"/>
        <v>120</v>
      </c>
      <c r="M2154" s="306"/>
      <c r="N2154" s="309">
        <f>SUM(H2154*'Outside M25 '!$J$30+'Outside M25 '!$J$34+'Postcodes tariff'!L2154)</f>
        <v>939.07818512592587</v>
      </c>
      <c r="O2154" s="309">
        <f>SUM(H2154*'Outside M25 '!$K$30+'Outside M25 '!$K$34+'Postcodes tariff'!L2154)</f>
        <v>1026.429937708642</v>
      </c>
      <c r="P2154" s="309">
        <f>SUM(H2154*'Outside M25 '!$L$30+'Outside M25 '!$L$34+'Postcodes tariff'!L2154)</f>
        <v>1122.5272489106173</v>
      </c>
      <c r="Q2154" s="310">
        <f>SUM(H2154*'Outside M25 '!$M$30+'Outside M25 '!$M$34+'Postcodes tariff'!L2154)</f>
        <v>1211.4818280592592</v>
      </c>
    </row>
    <row r="2155" spans="1:17" s="263" customFormat="1" x14ac:dyDescent="0.25">
      <c r="A2155" s="254" t="s">
        <v>3080</v>
      </c>
      <c r="B2155" s="255"/>
      <c r="C2155" s="256" t="s">
        <v>1890</v>
      </c>
      <c r="D2155" s="257">
        <v>55.901000000000003</v>
      </c>
      <c r="E2155" s="257">
        <v>-4.452</v>
      </c>
      <c r="F2155" s="459">
        <v>1</v>
      </c>
      <c r="G2155" s="459">
        <v>1</v>
      </c>
      <c r="H2155" s="258">
        <v>413.4</v>
      </c>
      <c r="I2155" s="259">
        <f>SUM(H2155/'Search &amp; Variables'!$E$30)</f>
        <v>9.1866666666666656</v>
      </c>
      <c r="J2155" s="259">
        <f t="shared" ref="J2155" si="544">SUM(I2155*2)</f>
        <v>18.373333333333331</v>
      </c>
      <c r="K2155" s="259">
        <f t="shared" ref="K2155" si="545">SUM(J2155/9)</f>
        <v>2.0414814814814815</v>
      </c>
      <c r="L2155" s="226">
        <f t="shared" ref="L2155:L2156" si="546">IF(J2155 &gt; 14,120,0)</f>
        <v>120</v>
      </c>
      <c r="M2155" s="257"/>
      <c r="N2155" s="226">
        <f>SUM(H2155*'Outside M25 '!$J$30+'Outside M25 '!$J$34+'Postcodes tariff'!L2155)</f>
        <v>798.7954327568375</v>
      </c>
      <c r="O2155" s="226">
        <f>SUM(H2155*'Outside M25 '!$K$30+'Outside M25 '!$K$34+'Postcodes tariff'!L2155)</f>
        <v>870.95655692535604</v>
      </c>
      <c r="P2155" s="226">
        <f>SUM(H2155*'Outside M25 '!$L$30+'Outside M25 '!$L$34+'Postcodes tariff'!L2155)</f>
        <v>950.44386218609691</v>
      </c>
      <c r="Q2155" s="261">
        <f>SUM(H2155*'Outside M25 '!$M$30+'Outside M25 '!$M$34+'Postcodes tariff'!L2155)</f>
        <v>1023.8676497068377</v>
      </c>
    </row>
    <row r="2156" spans="1:17" s="263" customFormat="1" x14ac:dyDescent="0.25">
      <c r="A2156" s="254" t="s">
        <v>3080</v>
      </c>
      <c r="B2156" s="255"/>
      <c r="C2156" s="256" t="s">
        <v>1891</v>
      </c>
      <c r="D2156" s="256">
        <v>55.81</v>
      </c>
      <c r="E2156" s="256">
        <v>-4.5519999999999996</v>
      </c>
      <c r="F2156" s="460">
        <v>1</v>
      </c>
      <c r="G2156" s="460">
        <v>1</v>
      </c>
      <c r="H2156" s="264">
        <v>417.6</v>
      </c>
      <c r="I2156" s="265">
        <f>SUM(H2156/40)</f>
        <v>10.440000000000001</v>
      </c>
      <c r="J2156" s="265">
        <f t="shared" ref="J2156" si="547">SUM(I2156*2)</f>
        <v>20.880000000000003</v>
      </c>
      <c r="K2156" s="265">
        <f t="shared" ref="K2156" si="548">SUM(J2156/9)</f>
        <v>2.3200000000000003</v>
      </c>
      <c r="L2156" s="266">
        <f t="shared" si="546"/>
        <v>120</v>
      </c>
      <c r="M2156" s="256"/>
      <c r="N2156" s="266">
        <f>SUM(H2156*'Outside M25 '!J30+'Outside M25 '!J34+'Postcodes tariff'!L2156)</f>
        <v>805.39327777307687</v>
      </c>
      <c r="O2156" s="266">
        <f>SUM(H2156*'Outside M25 '!K30+'Outside M25 '!K34+'Postcodes tariff'!L2156)</f>
        <v>878.26885478974361</v>
      </c>
      <c r="P2156" s="266">
        <f>SUM(H2156*'Outside M25 '!L30+'Outside M25 '!L34+'Postcodes tariff'!L2156)</f>
        <v>958.53736973641037</v>
      </c>
      <c r="Q2156" s="268">
        <f>SUM(H2156*'Outside M25 '!M30+'Outside M25 '!M34+'Postcodes tariff'!L2156)</f>
        <v>1032.6916088230771</v>
      </c>
    </row>
    <row r="2157" spans="1:17" s="263" customFormat="1" x14ac:dyDescent="0.25">
      <c r="A2157" s="254"/>
      <c r="B2157" s="255"/>
      <c r="C2157" s="256"/>
      <c r="D2157" s="256"/>
      <c r="E2157" s="256"/>
      <c r="F2157" s="460"/>
      <c r="G2157" s="460"/>
      <c r="H2157" s="264"/>
      <c r="I2157" s="265"/>
      <c r="J2157" s="265"/>
      <c r="K2157" s="265"/>
      <c r="L2157" s="266"/>
      <c r="M2157" s="256"/>
      <c r="N2157" s="266"/>
      <c r="O2157" s="266"/>
      <c r="P2157" s="266"/>
      <c r="Q2157" s="268"/>
    </row>
    <row r="2158" spans="1:17" s="263" customFormat="1" ht="16.5" thickBot="1" x14ac:dyDescent="0.3">
      <c r="A2158" s="269" t="s">
        <v>3102</v>
      </c>
      <c r="B2158" s="270"/>
      <c r="C2158" s="270"/>
      <c r="D2158" s="270"/>
      <c r="E2158" s="270"/>
      <c r="F2158" s="461"/>
      <c r="G2158" s="461"/>
      <c r="H2158" s="271">
        <f>AVERAGE(H2091:H2157)</f>
        <v>480.39545454545458</v>
      </c>
      <c r="I2158" s="271">
        <f>AVERAGE(I2091:I2157)</f>
        <v>10.693030303030303</v>
      </c>
      <c r="J2158" s="271">
        <f>AVERAGE(J2091:J2157)</f>
        <v>21.386060606060607</v>
      </c>
      <c r="K2158" s="271">
        <f>AVERAGE(K2091:K2157)</f>
        <v>2.3762289562289554</v>
      </c>
      <c r="L2158" s="272"/>
      <c r="M2158" s="270"/>
      <c r="N2158" s="274">
        <f>AVERAGE(N2091:N2157)</f>
        <v>904.03962939574581</v>
      </c>
      <c r="O2158" s="274">
        <f>AVERAGE(O2091:O2157)</f>
        <v>987.59720435306917</v>
      </c>
      <c r="P2158" s="274">
        <f>AVERAGE(P2091:P2157)</f>
        <v>1079.5458186623619</v>
      </c>
      <c r="Q2158" s="275">
        <f>AVERAGE(Q2091:Q2157)</f>
        <v>1164.6212572980187</v>
      </c>
    </row>
    <row r="2159" spans="1:17" s="263" customFormat="1" ht="16.5" customHeight="1" thickBot="1" x14ac:dyDescent="0.3">
      <c r="F2159" s="462"/>
      <c r="G2159" s="462"/>
      <c r="H2159" s="276"/>
      <c r="I2159" s="277"/>
      <c r="J2159" s="277"/>
      <c r="K2159" s="277"/>
      <c r="L2159" s="262"/>
      <c r="N2159" s="225"/>
      <c r="O2159" s="225"/>
      <c r="P2159" s="225"/>
      <c r="Q2159" s="225"/>
    </row>
    <row r="2160" spans="1:17" s="243" customFormat="1" x14ac:dyDescent="0.25">
      <c r="A2160" s="246" t="s">
        <v>3082</v>
      </c>
      <c r="B2160" s="247" t="s">
        <v>3337</v>
      </c>
      <c r="C2160" s="247" t="s">
        <v>1892</v>
      </c>
      <c r="D2160" s="247">
        <v>52.590276000000003</v>
      </c>
      <c r="E2160" s="247">
        <v>-0.23543700000000001</v>
      </c>
      <c r="F2160" s="458">
        <v>1</v>
      </c>
      <c r="G2160" s="458">
        <v>1</v>
      </c>
      <c r="H2160" s="248">
        <v>96.3</v>
      </c>
      <c r="I2160" s="249">
        <f>SUM(H2160/'Search &amp; Variables'!$E$30)</f>
        <v>2.14</v>
      </c>
      <c r="J2160" s="249">
        <f t="shared" ref="J2160:J2161" si="549">SUM(I2160*2)</f>
        <v>4.28</v>
      </c>
      <c r="K2160" s="249">
        <f t="shared" ref="K2160:K2161" si="550">SUM(J2160/9)</f>
        <v>0.47555555555555556</v>
      </c>
      <c r="L2160" s="252">
        <f t="shared" ref="L2160:L2161" si="551">IF(J2160 &gt; 14,120,0)</f>
        <v>0</v>
      </c>
      <c r="M2160" s="247"/>
      <c r="N2160" s="252">
        <f>SUM(H2160*'Outside M25 '!$J$30+'Outside M25 '!$J$34+'Postcodes tariff'!L2160)</f>
        <v>180.65813403076922</v>
      </c>
      <c r="O2160" s="252">
        <f>SUM(H2160*'Outside M25 '!$K$30+'Outside M25 '!$K$34+'Postcodes tariff'!L2160)</f>
        <v>198.87806816410256</v>
      </c>
      <c r="P2160" s="252">
        <f>SUM(H2160*'Outside M25 '!$L$30+'Outside M25 '!$L$34+'Postcodes tariff'!L2160)</f>
        <v>219.38404213743593</v>
      </c>
      <c r="Q2160" s="253">
        <f>SUM(H2160*'Outside M25 '!$M$30+'Outside M25 '!$M$34+'Postcodes tariff'!L2160)</f>
        <v>237.65873643076924</v>
      </c>
    </row>
    <row r="2161" spans="1:18" s="263" customFormat="1" x14ac:dyDescent="0.25">
      <c r="A2161" s="254" t="s">
        <v>3082</v>
      </c>
      <c r="B2161" s="255"/>
      <c r="C2161" s="256" t="s">
        <v>1893</v>
      </c>
      <c r="D2161" s="257">
        <v>52.788401999999998</v>
      </c>
      <c r="E2161" s="257">
        <v>-0.36765999999999999</v>
      </c>
      <c r="F2161" s="459">
        <v>1</v>
      </c>
      <c r="G2161" s="459">
        <v>1</v>
      </c>
      <c r="H2161" s="258">
        <v>112.5</v>
      </c>
      <c r="I2161" s="259">
        <f>SUM(H2161/'Search &amp; Variables'!$E$30)</f>
        <v>2.5</v>
      </c>
      <c r="J2161" s="259">
        <f t="shared" si="549"/>
        <v>5</v>
      </c>
      <c r="K2161" s="259">
        <f t="shared" si="550"/>
        <v>0.55555555555555558</v>
      </c>
      <c r="L2161" s="226">
        <f t="shared" si="551"/>
        <v>0</v>
      </c>
      <c r="M2161" s="257"/>
      <c r="N2161" s="226">
        <f>SUM(H2161*'Outside M25 '!$J$30+'Outside M25 '!$J$34+'Postcodes tariff'!L2161)</f>
        <v>206.10696480769232</v>
      </c>
      <c r="O2161" s="226">
        <f>SUM(H2161*'Outside M25 '!$K$30+'Outside M25 '!$K$34+'Postcodes tariff'!L2161)</f>
        <v>227.08264564102564</v>
      </c>
      <c r="P2161" s="226">
        <f>SUM(H2161*'Outside M25 '!$L$30+'Outside M25 '!$L$34+'Postcodes tariff'!L2161)</f>
        <v>250.60185697435901</v>
      </c>
      <c r="Q2161" s="261">
        <f>SUM(H2161*'Outside M25 '!$M$30+'Outside M25 '!$M$34+'Postcodes tariff'!L2161)</f>
        <v>271.69400730769235</v>
      </c>
    </row>
    <row r="2162" spans="1:18" s="263" customFormat="1" x14ac:dyDescent="0.25">
      <c r="A2162" s="254" t="s">
        <v>3082</v>
      </c>
      <c r="B2162" s="255"/>
      <c r="C2162" s="256" t="s">
        <v>1894</v>
      </c>
      <c r="D2162" s="257">
        <v>52.803646000000001</v>
      </c>
      <c r="E2162" s="257">
        <v>-0.192354</v>
      </c>
      <c r="F2162" s="459">
        <v>1</v>
      </c>
      <c r="G2162" s="459">
        <v>1</v>
      </c>
      <c r="H2162" s="258">
        <v>117.1</v>
      </c>
      <c r="I2162" s="259">
        <f>SUM(H2162/'Search &amp; Variables'!$E$30)</f>
        <v>2.6022222222222222</v>
      </c>
      <c r="J2162" s="259">
        <f t="shared" ref="J2162:J2195" si="552">SUM(I2162*2)</f>
        <v>5.2044444444444444</v>
      </c>
      <c r="K2162" s="259">
        <f t="shared" ref="K2162:K2195" si="553">SUM(J2162/9)</f>
        <v>0.57827160493827157</v>
      </c>
      <c r="L2162" s="226">
        <f t="shared" ref="L2162:L2195" si="554">IF(J2162 &gt; 14,120,0)</f>
        <v>0</v>
      </c>
      <c r="M2162" s="257"/>
      <c r="N2162" s="226">
        <f>SUM(H2162*'Outside M25 '!$J$30+'Outside M25 '!$J$34+'Postcodes tariff'!L2162)</f>
        <v>213.33317601595442</v>
      </c>
      <c r="O2162" s="226">
        <f>SUM(H2162*'Outside M25 '!$K$30+'Outside M25 '!$K$34+'Postcodes tariff'!L2162)</f>
        <v>235.09135282583094</v>
      </c>
      <c r="P2162" s="226">
        <f>SUM(H2162*'Outside M25 '!$L$30+'Outside M25 '!$L$34+'Postcodes tariff'!L2162)</f>
        <v>259.46617476755938</v>
      </c>
      <c r="Q2162" s="261">
        <f>SUM(H2162*'Outside M25 '!$M$30+'Outside M25 '!$M$34+'Postcodes tariff'!L2162)</f>
        <v>281.35834348262108</v>
      </c>
    </row>
    <row r="2163" spans="1:18" s="263" customFormat="1" x14ac:dyDescent="0.25">
      <c r="A2163" s="254" t="s">
        <v>3082</v>
      </c>
      <c r="B2163" s="255"/>
      <c r="C2163" s="256" t="s">
        <v>1895</v>
      </c>
      <c r="D2163" s="257">
        <v>52.766413</v>
      </c>
      <c r="E2163" s="257">
        <v>2.486E-2</v>
      </c>
      <c r="F2163" s="459">
        <v>1</v>
      </c>
      <c r="G2163" s="459">
        <v>1</v>
      </c>
      <c r="H2163" s="258">
        <v>119</v>
      </c>
      <c r="I2163" s="259">
        <f>SUM(H2163/'Search &amp; Variables'!$E$30)</f>
        <v>2.6444444444444444</v>
      </c>
      <c r="J2163" s="259">
        <f t="shared" si="552"/>
        <v>5.2888888888888888</v>
      </c>
      <c r="K2163" s="259">
        <f t="shared" si="553"/>
        <v>0.58765432098765435</v>
      </c>
      <c r="L2163" s="226">
        <f t="shared" si="554"/>
        <v>0</v>
      </c>
      <c r="M2163" s="257"/>
      <c r="N2163" s="226">
        <f>SUM(H2163*'Outside M25 '!$J$30+'Outside M25 '!$J$34+'Postcodes tariff'!L2163)</f>
        <v>216.31791542806269</v>
      </c>
      <c r="O2163" s="226">
        <f>SUM(H2163*'Outside M25 '!$K$30+'Outside M25 '!$K$34+'Postcodes tariff'!L2163)</f>
        <v>238.39929709781575</v>
      </c>
      <c r="P2163" s="226">
        <f>SUM(H2163*'Outside M25 '!$L$30+'Outside M25 '!$L$34+'Postcodes tariff'!L2163)</f>
        <v>263.1275234212726</v>
      </c>
      <c r="Q2163" s="261">
        <f>SUM(H2163*'Outside M25 '!$M$30+'Outside M25 '!$M$34+'Postcodes tariff'!L2163)</f>
        <v>285.35013451139605</v>
      </c>
    </row>
    <row r="2164" spans="1:18" s="263" customFormat="1" x14ac:dyDescent="0.25">
      <c r="A2164" s="254" t="s">
        <v>3082</v>
      </c>
      <c r="B2164" s="255"/>
      <c r="C2164" s="256" t="s">
        <v>1896</v>
      </c>
      <c r="D2164" s="257">
        <v>52.670741999999997</v>
      </c>
      <c r="E2164" s="257">
        <v>8.5838999999999999E-2</v>
      </c>
      <c r="F2164" s="459">
        <v>1</v>
      </c>
      <c r="G2164" s="459">
        <v>1</v>
      </c>
      <c r="H2164" s="258">
        <v>114.9</v>
      </c>
      <c r="I2164" s="259">
        <f>SUM(H2164/'Search &amp; Variables'!$E$30)</f>
        <v>2.5533333333333337</v>
      </c>
      <c r="J2164" s="259">
        <f t="shared" si="552"/>
        <v>5.1066666666666674</v>
      </c>
      <c r="K2164" s="259">
        <f t="shared" si="553"/>
        <v>0.56740740740740747</v>
      </c>
      <c r="L2164" s="226">
        <f t="shared" si="554"/>
        <v>0</v>
      </c>
      <c r="M2164" s="257"/>
      <c r="N2164" s="226">
        <f>SUM(H2164*'Outside M25 '!$J$30+'Outside M25 '!$J$34+'Postcodes tariff'!L2164)</f>
        <v>209.87716195982907</v>
      </c>
      <c r="O2164" s="226">
        <f>SUM(H2164*'Outside M25 '!$K$30+'Outside M25 '!$K$34+'Postcodes tariff'!L2164)</f>
        <v>231.26110156353275</v>
      </c>
      <c r="P2164" s="226">
        <f>SUM(H2164*'Outside M25 '!$L$30+'Outside M25 '!$L$34+'Postcodes tariff'!L2164)</f>
        <v>255.22671843168095</v>
      </c>
      <c r="Q2164" s="261">
        <f>SUM(H2164*'Outside M25 '!$M$30+'Outside M25 '!$M$34+'Postcodes tariff'!L2164)</f>
        <v>276.73626965982908</v>
      </c>
    </row>
    <row r="2165" spans="1:18" s="263" customFormat="1" x14ac:dyDescent="0.25">
      <c r="A2165" s="254" t="s">
        <v>3082</v>
      </c>
      <c r="B2165" s="255" t="s">
        <v>3565</v>
      </c>
      <c r="C2165" s="256" t="s">
        <v>1897</v>
      </c>
      <c r="D2165" s="257">
        <v>52.627890000000001</v>
      </c>
      <c r="E2165" s="257">
        <v>0.20121800000000001</v>
      </c>
      <c r="F2165" s="459">
        <v>1</v>
      </c>
      <c r="G2165" s="459">
        <v>1</v>
      </c>
      <c r="H2165" s="258">
        <v>118.8</v>
      </c>
      <c r="I2165" s="259">
        <f>SUM(H2165/'Search &amp; Variables'!$E$30)</f>
        <v>2.64</v>
      </c>
      <c r="J2165" s="259">
        <f t="shared" si="552"/>
        <v>5.28</v>
      </c>
      <c r="K2165" s="259">
        <f t="shared" si="553"/>
        <v>0.58666666666666667</v>
      </c>
      <c r="L2165" s="226">
        <f t="shared" si="554"/>
        <v>0</v>
      </c>
      <c r="M2165" s="257"/>
      <c r="N2165" s="226">
        <f>SUM(H2165*'Outside M25 '!$J$30+'Outside M25 '!$J$34+'Postcodes tariff'!L2165)</f>
        <v>216.00373233205127</v>
      </c>
      <c r="O2165" s="226">
        <f>SUM(H2165*'Outside M25 '!$K$30+'Outside M25 '!$K$34+'Postcodes tariff'!L2165)</f>
        <v>238.05109243760683</v>
      </c>
      <c r="P2165" s="226">
        <f>SUM(H2165*'Outside M25 '!$L$30+'Outside M25 '!$L$34+'Postcodes tariff'!L2165)</f>
        <v>262.74211829982909</v>
      </c>
      <c r="Q2165" s="261">
        <f>SUM(H2165*'Outside M25 '!$M$30+'Outside M25 '!$M$34+'Postcodes tariff'!L2165)</f>
        <v>284.92994598205132</v>
      </c>
    </row>
    <row r="2166" spans="1:18" s="263" customFormat="1" x14ac:dyDescent="0.25">
      <c r="A2166" s="254" t="s">
        <v>3082</v>
      </c>
      <c r="B2166" s="255"/>
      <c r="C2166" s="256" t="s">
        <v>1898</v>
      </c>
      <c r="D2166" s="257">
        <v>52.521144999999997</v>
      </c>
      <c r="E2166" s="257">
        <v>7.6939999999999995E-2</v>
      </c>
      <c r="F2166" s="459">
        <v>1</v>
      </c>
      <c r="G2166" s="459">
        <v>1</v>
      </c>
      <c r="H2166" s="258">
        <v>97.7</v>
      </c>
      <c r="I2166" s="259">
        <f>SUM(H2166/'Search &amp; Variables'!$E$30)</f>
        <v>2.1711111111111112</v>
      </c>
      <c r="J2166" s="259">
        <f t="shared" si="552"/>
        <v>4.3422222222222224</v>
      </c>
      <c r="K2166" s="259">
        <f t="shared" si="553"/>
        <v>0.48246913580246914</v>
      </c>
      <c r="L2166" s="226">
        <f t="shared" si="554"/>
        <v>0</v>
      </c>
      <c r="M2166" s="257"/>
      <c r="N2166" s="226">
        <f>SUM(H2166*'Outside M25 '!$J$30+'Outside M25 '!$J$34+'Postcodes tariff'!L2166)</f>
        <v>182.85741570284901</v>
      </c>
      <c r="O2166" s="226">
        <f>SUM(H2166*'Outside M25 '!$K$30+'Outside M25 '!$K$34+'Postcodes tariff'!L2166)</f>
        <v>201.31550078556504</v>
      </c>
      <c r="P2166" s="226">
        <f>SUM(H2166*'Outside M25 '!$L$30+'Outside M25 '!$L$34+'Postcodes tariff'!L2166)</f>
        <v>222.08187798754039</v>
      </c>
      <c r="Q2166" s="261">
        <f>SUM(H2166*'Outside M25 '!$M$30+'Outside M25 '!$M$34+'Postcodes tariff'!L2166)</f>
        <v>240.60005613618239</v>
      </c>
    </row>
    <row r="2167" spans="1:18" s="263" customFormat="1" x14ac:dyDescent="0.25">
      <c r="A2167" s="254" t="s">
        <v>3082</v>
      </c>
      <c r="B2167" s="255"/>
      <c r="C2167" s="256" t="s">
        <v>1899</v>
      </c>
      <c r="D2167" s="257">
        <v>52.453871999999997</v>
      </c>
      <c r="E2167" s="257">
        <v>5.3126E-2</v>
      </c>
      <c r="F2167" s="459">
        <v>1</v>
      </c>
      <c r="G2167" s="459">
        <v>1</v>
      </c>
      <c r="H2167" s="258">
        <v>93.2</v>
      </c>
      <c r="I2167" s="259">
        <f>SUM(H2167/'Search &amp; Variables'!$E$30)</f>
        <v>2.0711111111111111</v>
      </c>
      <c r="J2167" s="259">
        <f t="shared" si="552"/>
        <v>4.1422222222222222</v>
      </c>
      <c r="K2167" s="259">
        <f t="shared" si="553"/>
        <v>0.46024691358024694</v>
      </c>
      <c r="L2167" s="226">
        <f t="shared" si="554"/>
        <v>0</v>
      </c>
      <c r="M2167" s="257"/>
      <c r="N2167" s="226">
        <f>SUM(H2167*'Outside M25 '!$J$30+'Outside M25 '!$J$34+'Postcodes tariff'!L2167)</f>
        <v>175.78829604259261</v>
      </c>
      <c r="O2167" s="226">
        <f>SUM(H2167*'Outside M25 '!$K$30+'Outside M25 '!$K$34+'Postcodes tariff'!L2167)</f>
        <v>193.48089593086419</v>
      </c>
      <c r="P2167" s="226">
        <f>SUM(H2167*'Outside M25 '!$L$30+'Outside M25 '!$L$34+'Postcodes tariff'!L2167)</f>
        <v>213.41026275506178</v>
      </c>
      <c r="Q2167" s="261">
        <f>SUM(H2167*'Outside M25 '!$M$30+'Outside M25 '!$M$34+'Postcodes tariff'!L2167)</f>
        <v>231.14581422592596</v>
      </c>
    </row>
    <row r="2168" spans="1:18" s="263" customFormat="1" x14ac:dyDescent="0.25">
      <c r="A2168" s="254" t="s">
        <v>3474</v>
      </c>
      <c r="B2168" s="255" t="s">
        <v>3475</v>
      </c>
      <c r="C2168" s="256" t="s">
        <v>1900</v>
      </c>
      <c r="D2168" s="257">
        <v>52.250776000000002</v>
      </c>
      <c r="E2168" s="257">
        <v>-0.268349</v>
      </c>
      <c r="F2168" s="459">
        <v>1</v>
      </c>
      <c r="G2168" s="459">
        <v>1</v>
      </c>
      <c r="H2168" s="258">
        <v>70.8</v>
      </c>
      <c r="I2168" s="259">
        <f>SUM(H2168/'Search &amp; Variables'!$E$30)</f>
        <v>1.5733333333333333</v>
      </c>
      <c r="J2168" s="259">
        <f t="shared" si="552"/>
        <v>3.1466666666666665</v>
      </c>
      <c r="K2168" s="259">
        <f t="shared" si="553"/>
        <v>0.34962962962962962</v>
      </c>
      <c r="L2168" s="226">
        <f t="shared" si="554"/>
        <v>0</v>
      </c>
      <c r="M2168" s="257"/>
      <c r="N2168" s="226">
        <f>SUM(H2168*'Outside M25 '!$J$30+'Outside M25 '!$J$34+'Postcodes tariff'!L2168)</f>
        <v>140.59978928931622</v>
      </c>
      <c r="O2168" s="226">
        <f>SUM(H2168*'Outside M25 '!$K$30+'Outside M25 '!$K$34+'Postcodes tariff'!L2168)</f>
        <v>154.48197398746439</v>
      </c>
      <c r="P2168" s="226">
        <f>SUM(H2168*'Outside M25 '!$L$30+'Outside M25 '!$L$34+'Postcodes tariff'!L2168)</f>
        <v>170.24488915339035</v>
      </c>
      <c r="Q2168" s="261">
        <f>SUM(H2168*'Outside M25 '!$M$30+'Outside M25 '!$M$34+'Postcodes tariff'!L2168)</f>
        <v>184.08469893931624</v>
      </c>
    </row>
    <row r="2169" spans="1:18" s="263" customFormat="1" x14ac:dyDescent="0.25">
      <c r="A2169" s="254" t="s">
        <v>3082</v>
      </c>
      <c r="B2169" s="255"/>
      <c r="C2169" s="256" t="s">
        <v>1901</v>
      </c>
      <c r="D2169" s="257">
        <v>52.574173000000002</v>
      </c>
      <c r="E2169" s="257">
        <v>-0.26248899999999997</v>
      </c>
      <c r="F2169" s="459">
        <v>1</v>
      </c>
      <c r="G2169" s="459">
        <v>1</v>
      </c>
      <c r="H2169" s="258">
        <v>94.2</v>
      </c>
      <c r="I2169" s="259">
        <f>SUM(H2169/'Search &amp; Variables'!$E$30)</f>
        <v>2.0933333333333333</v>
      </c>
      <c r="J2169" s="259">
        <f t="shared" si="552"/>
        <v>4.1866666666666665</v>
      </c>
      <c r="K2169" s="259">
        <f t="shared" si="553"/>
        <v>0.46518518518518515</v>
      </c>
      <c r="L2169" s="226">
        <f t="shared" si="554"/>
        <v>0</v>
      </c>
      <c r="M2169" s="257"/>
      <c r="N2169" s="226">
        <f>SUM(H2169*'Outside M25 '!$J$30+'Outside M25 '!$J$34+'Postcodes tariff'!L2169)</f>
        <v>177.35921152264959</v>
      </c>
      <c r="O2169" s="226">
        <f>SUM(H2169*'Outside M25 '!$K$30+'Outside M25 '!$K$34+'Postcodes tariff'!L2169)</f>
        <v>195.22191923190883</v>
      </c>
      <c r="P2169" s="226">
        <f>SUM(H2169*'Outside M25 '!$L$30+'Outside M25 '!$L$34+'Postcodes tariff'!L2169)</f>
        <v>215.33728836227925</v>
      </c>
      <c r="Q2169" s="261">
        <f>SUM(H2169*'Outside M25 '!$M$30+'Outside M25 '!$M$34+'Postcodes tariff'!L2169)</f>
        <v>233.2467568726496</v>
      </c>
    </row>
    <row r="2170" spans="1:18" s="263" customFormat="1" x14ac:dyDescent="0.25">
      <c r="A2170" s="254" t="s">
        <v>3082</v>
      </c>
      <c r="B2170" s="255"/>
      <c r="C2170" s="256" t="s">
        <v>1902</v>
      </c>
      <c r="D2170" s="257">
        <v>52.945160999999999</v>
      </c>
      <c r="E2170" s="257">
        <v>-0.10062400000000001</v>
      </c>
      <c r="F2170" s="459">
        <v>1</v>
      </c>
      <c r="G2170" s="459">
        <v>1</v>
      </c>
      <c r="H2170" s="258">
        <v>128.80000000000001</v>
      </c>
      <c r="I2170" s="259">
        <f>SUM(H2170/'Search &amp; Variables'!$E$30)</f>
        <v>2.8622222222222224</v>
      </c>
      <c r="J2170" s="259">
        <f t="shared" si="552"/>
        <v>5.7244444444444449</v>
      </c>
      <c r="K2170" s="259">
        <f t="shared" si="553"/>
        <v>0.63604938271604938</v>
      </c>
      <c r="L2170" s="226">
        <f t="shared" si="554"/>
        <v>0</v>
      </c>
      <c r="M2170" s="257"/>
      <c r="N2170" s="226">
        <f>SUM(H2170*'Outside M25 '!$J$30+'Outside M25 '!$J$34+'Postcodes tariff'!L2170)</f>
        <v>231.71288713262109</v>
      </c>
      <c r="O2170" s="226">
        <f>SUM(H2170*'Outside M25 '!$K$30+'Outside M25 '!$K$34+'Postcodes tariff'!L2170)</f>
        <v>255.46132544805317</v>
      </c>
      <c r="P2170" s="226">
        <f>SUM(H2170*'Outside M25 '!$L$30+'Outside M25 '!$L$34+'Postcodes tariff'!L2170)</f>
        <v>282.01237437200382</v>
      </c>
      <c r="Q2170" s="261">
        <f>SUM(H2170*'Outside M25 '!$M$30+'Outside M25 '!$M$34+'Postcodes tariff'!L2170)</f>
        <v>305.93937244928782</v>
      </c>
    </row>
    <row r="2171" spans="1:18" s="263" customFormat="1" x14ac:dyDescent="0.25">
      <c r="A2171" s="254" t="s">
        <v>3082</v>
      </c>
      <c r="B2171" s="255" t="s">
        <v>3476</v>
      </c>
      <c r="C2171" s="256" t="s">
        <v>1903</v>
      </c>
      <c r="D2171" s="257">
        <v>52.972042999999999</v>
      </c>
      <c r="E2171" s="257">
        <v>-2.3980000000000001E-2</v>
      </c>
      <c r="F2171" s="459">
        <v>1</v>
      </c>
      <c r="G2171" s="459">
        <v>1</v>
      </c>
      <c r="H2171" s="258">
        <v>128.19999999999999</v>
      </c>
      <c r="I2171" s="259">
        <f>SUM(H2171/'Search &amp; Variables'!$E$30)</f>
        <v>2.8488888888888888</v>
      </c>
      <c r="J2171" s="259">
        <f t="shared" si="552"/>
        <v>5.6977777777777776</v>
      </c>
      <c r="K2171" s="259">
        <f t="shared" si="553"/>
        <v>0.63308641975308644</v>
      </c>
      <c r="L2171" s="226">
        <f t="shared" si="554"/>
        <v>0</v>
      </c>
      <c r="M2171" s="257"/>
      <c r="N2171" s="226">
        <f>SUM(H2171*'Outside M25 '!$J$30+'Outside M25 '!$J$34+'Postcodes tariff'!L2171)</f>
        <v>230.77033784458689</v>
      </c>
      <c r="O2171" s="226">
        <f>SUM(H2171*'Outside M25 '!$K$30+'Outside M25 '!$K$34+'Postcodes tariff'!L2171)</f>
        <v>254.41671146742638</v>
      </c>
      <c r="P2171" s="226">
        <f>SUM(H2171*'Outside M25 '!$L$30+'Outside M25 '!$L$34+'Postcodes tariff'!L2171)</f>
        <v>280.85615900767334</v>
      </c>
      <c r="Q2171" s="261">
        <f>SUM(H2171*'Outside M25 '!$M$30+'Outside M25 '!$M$34+'Postcodes tariff'!L2171)</f>
        <v>304.67880686125358</v>
      </c>
      <c r="R2171" s="278"/>
    </row>
    <row r="2172" spans="1:18" s="263" customFormat="1" x14ac:dyDescent="0.25">
      <c r="A2172" s="254" t="s">
        <v>3082</v>
      </c>
      <c r="B2172" s="255"/>
      <c r="C2172" s="256" t="s">
        <v>1904</v>
      </c>
      <c r="D2172" s="257">
        <v>53.056725</v>
      </c>
      <c r="E2172" s="257">
        <v>2.4791000000000001E-2</v>
      </c>
      <c r="F2172" s="459">
        <v>1</v>
      </c>
      <c r="G2172" s="459">
        <v>1</v>
      </c>
      <c r="H2172" s="258">
        <v>135.69999999999999</v>
      </c>
      <c r="I2172" s="259">
        <f>SUM(H2172/'Search &amp; Variables'!$E$30)</f>
        <v>3.0155555555555553</v>
      </c>
      <c r="J2172" s="259">
        <f t="shared" si="552"/>
        <v>6.0311111111111106</v>
      </c>
      <c r="K2172" s="259">
        <f t="shared" si="553"/>
        <v>0.67012345679012342</v>
      </c>
      <c r="L2172" s="226">
        <f t="shared" si="554"/>
        <v>0</v>
      </c>
      <c r="M2172" s="257"/>
      <c r="N2172" s="226">
        <f>SUM(H2172*'Outside M25 '!$J$30+'Outside M25 '!$J$34+'Postcodes tariff'!L2172)</f>
        <v>242.55220394501424</v>
      </c>
      <c r="O2172" s="226">
        <f>SUM(H2172*'Outside M25 '!$K$30+'Outside M25 '!$K$34+'Postcodes tariff'!L2172)</f>
        <v>267.47438622526113</v>
      </c>
      <c r="P2172" s="226">
        <f>SUM(H2172*'Outside M25 '!$L$30+'Outside M25 '!$L$34+'Postcodes tariff'!L2172)</f>
        <v>295.30885106180438</v>
      </c>
      <c r="Q2172" s="261">
        <f>SUM(H2172*'Outside M25 '!$M$30+'Outside M25 '!$M$34+'Postcodes tariff'!L2172)</f>
        <v>320.43587671168092</v>
      </c>
    </row>
    <row r="2173" spans="1:18" s="263" customFormat="1" x14ac:dyDescent="0.25">
      <c r="A2173" s="254" t="s">
        <v>3082</v>
      </c>
      <c r="B2173" s="255"/>
      <c r="C2173" s="256" t="s">
        <v>1905</v>
      </c>
      <c r="D2173" s="257">
        <v>53.174968</v>
      </c>
      <c r="E2173" s="257">
        <v>9.9945000000000006E-2</v>
      </c>
      <c r="F2173" s="459">
        <v>1</v>
      </c>
      <c r="G2173" s="459">
        <v>1</v>
      </c>
      <c r="H2173" s="258">
        <v>146.5</v>
      </c>
      <c r="I2173" s="259">
        <f>SUM(H2173/'Search &amp; Variables'!$E$30)</f>
        <v>3.2555555555555555</v>
      </c>
      <c r="J2173" s="259">
        <f t="shared" si="552"/>
        <v>6.5111111111111111</v>
      </c>
      <c r="K2173" s="259">
        <f t="shared" si="553"/>
        <v>0.72345679012345676</v>
      </c>
      <c r="L2173" s="226">
        <f t="shared" si="554"/>
        <v>0</v>
      </c>
      <c r="M2173" s="257"/>
      <c r="N2173" s="226">
        <f>SUM(H2173*'Outside M25 '!$J$30+'Outside M25 '!$J$34+'Postcodes tariff'!L2173)</f>
        <v>259.51809112962962</v>
      </c>
      <c r="O2173" s="226">
        <f>SUM(H2173*'Outside M25 '!$K$30+'Outside M25 '!$K$34+'Postcodes tariff'!L2173)</f>
        <v>286.27743787654322</v>
      </c>
      <c r="P2173" s="226">
        <f>SUM(H2173*'Outside M25 '!$L$30+'Outside M25 '!$L$34+'Postcodes tariff'!L2173)</f>
        <v>316.1207276197531</v>
      </c>
      <c r="Q2173" s="261">
        <f>SUM(H2173*'Outside M25 '!$M$30+'Outside M25 '!$M$34+'Postcodes tariff'!L2173)</f>
        <v>343.12605729629632</v>
      </c>
    </row>
    <row r="2174" spans="1:18" s="263" customFormat="1" x14ac:dyDescent="0.25">
      <c r="A2174" s="254" t="s">
        <v>3082</v>
      </c>
      <c r="B2174" s="255"/>
      <c r="C2174" s="256" t="s">
        <v>1906</v>
      </c>
      <c r="D2174" s="257">
        <v>53.175387000000001</v>
      </c>
      <c r="E2174" s="257">
        <v>0.247805</v>
      </c>
      <c r="F2174" s="459">
        <v>1</v>
      </c>
      <c r="G2174" s="459">
        <v>1</v>
      </c>
      <c r="H2174" s="258">
        <v>149.4</v>
      </c>
      <c r="I2174" s="259">
        <f>SUM(H2174/'Search &amp; Variables'!$E$30)</f>
        <v>3.3200000000000003</v>
      </c>
      <c r="J2174" s="259">
        <f t="shared" si="552"/>
        <v>6.6400000000000006</v>
      </c>
      <c r="K2174" s="259">
        <f t="shared" si="553"/>
        <v>0.73777777777777787</v>
      </c>
      <c r="L2174" s="226">
        <f t="shared" si="554"/>
        <v>0</v>
      </c>
      <c r="M2174" s="257"/>
      <c r="N2174" s="226">
        <f>SUM(H2174*'Outside M25 '!$J$30+'Outside M25 '!$J$34+'Postcodes tariff'!L2174)</f>
        <v>264.07374602179488</v>
      </c>
      <c r="O2174" s="226">
        <f>SUM(H2174*'Outside M25 '!$K$30+'Outside M25 '!$K$34+'Postcodes tariff'!L2174)</f>
        <v>291.32640544957269</v>
      </c>
      <c r="P2174" s="226">
        <f>SUM(H2174*'Outside M25 '!$L$30+'Outside M25 '!$L$34+'Postcodes tariff'!L2174)</f>
        <v>321.70910188068376</v>
      </c>
      <c r="Q2174" s="261">
        <f>SUM(H2174*'Outside M25 '!$M$30+'Outside M25 '!$M$34+'Postcodes tariff'!L2174)</f>
        <v>349.21879097179493</v>
      </c>
    </row>
    <row r="2175" spans="1:18" s="263" customFormat="1" x14ac:dyDescent="0.25">
      <c r="A2175" s="254" t="s">
        <v>3082</v>
      </c>
      <c r="B2175" s="255"/>
      <c r="C2175" s="256" t="s">
        <v>1907</v>
      </c>
      <c r="D2175" s="257">
        <v>53.159728000000001</v>
      </c>
      <c r="E2175" s="257">
        <v>0.33258300000000002</v>
      </c>
      <c r="F2175" s="459">
        <v>1</v>
      </c>
      <c r="G2175" s="459">
        <v>1</v>
      </c>
      <c r="H2175" s="258">
        <v>150.69999999999999</v>
      </c>
      <c r="I2175" s="259">
        <f>SUM(H2175/'Search &amp; Variables'!$E$30)</f>
        <v>3.3488888888888888</v>
      </c>
      <c r="J2175" s="259">
        <f t="shared" si="552"/>
        <v>6.6977777777777776</v>
      </c>
      <c r="K2175" s="259">
        <f t="shared" si="553"/>
        <v>0.74419753086419749</v>
      </c>
      <c r="L2175" s="226">
        <f t="shared" si="554"/>
        <v>0</v>
      </c>
      <c r="M2175" s="257"/>
      <c r="N2175" s="226">
        <f>SUM(H2175*'Outside M25 '!$J$30+'Outside M25 '!$J$34+'Postcodes tariff'!L2175)</f>
        <v>266.11593614586889</v>
      </c>
      <c r="O2175" s="226">
        <f>SUM(H2175*'Outside M25 '!$K$30+'Outside M25 '!$K$34+'Postcodes tariff'!L2175)</f>
        <v>293.58973574093068</v>
      </c>
      <c r="P2175" s="226">
        <f>SUM(H2175*'Outside M25 '!$L$30+'Outside M25 '!$L$34+'Postcodes tariff'!L2175)</f>
        <v>324.21423517006644</v>
      </c>
      <c r="Q2175" s="261">
        <f>SUM(H2175*'Outside M25 '!$M$30+'Outside M25 '!$M$34+'Postcodes tariff'!L2175)</f>
        <v>351.9500164125356</v>
      </c>
    </row>
    <row r="2176" spans="1:18" s="263" customFormat="1" x14ac:dyDescent="0.25">
      <c r="A2176" s="254" t="s">
        <v>3082</v>
      </c>
      <c r="B2176" s="255"/>
      <c r="C2176" s="256" t="s">
        <v>1908</v>
      </c>
      <c r="D2176" s="257">
        <v>52.469124000000001</v>
      </c>
      <c r="E2176" s="257">
        <v>-8.9693999999999996E-2</v>
      </c>
      <c r="F2176" s="459">
        <v>1</v>
      </c>
      <c r="G2176" s="459">
        <v>1</v>
      </c>
      <c r="H2176" s="258">
        <v>93.6</v>
      </c>
      <c r="I2176" s="259">
        <f>SUM(H2176/'Search &amp; Variables'!$E$30)</f>
        <v>2.08</v>
      </c>
      <c r="J2176" s="259">
        <f t="shared" si="552"/>
        <v>4.16</v>
      </c>
      <c r="K2176" s="259">
        <f t="shared" si="553"/>
        <v>0.46222222222222226</v>
      </c>
      <c r="L2176" s="226">
        <f t="shared" si="554"/>
        <v>0</v>
      </c>
      <c r="M2176" s="257"/>
      <c r="N2176" s="226">
        <f>SUM(H2176*'Outside M25 '!$J$30+'Outside M25 '!$J$34+'Postcodes tariff'!L2176)</f>
        <v>176.41666223461539</v>
      </c>
      <c r="O2176" s="226">
        <f>SUM(H2176*'Outside M25 '!$K$30+'Outside M25 '!$K$34+'Postcodes tariff'!L2176)</f>
        <v>194.17730525128204</v>
      </c>
      <c r="P2176" s="226">
        <f>SUM(H2176*'Outside M25 '!$L$30+'Outside M25 '!$L$34+'Postcodes tariff'!L2176)</f>
        <v>214.18107299794875</v>
      </c>
      <c r="Q2176" s="261">
        <f>SUM(H2176*'Outside M25 '!$M$30+'Outside M25 '!$M$34+'Postcodes tariff'!L2176)</f>
        <v>231.98619128461542</v>
      </c>
    </row>
    <row r="2177" spans="1:17" s="263" customFormat="1" x14ac:dyDescent="0.25">
      <c r="A2177" s="254" t="s">
        <v>3082</v>
      </c>
      <c r="B2177" s="255"/>
      <c r="C2177" s="256" t="s">
        <v>1909</v>
      </c>
      <c r="D2177" s="257">
        <v>52.330717</v>
      </c>
      <c r="E2177" s="257">
        <v>-9.4574000000000005E-2</v>
      </c>
      <c r="F2177" s="459">
        <v>1</v>
      </c>
      <c r="G2177" s="459">
        <v>1</v>
      </c>
      <c r="H2177" s="258">
        <v>85.3</v>
      </c>
      <c r="I2177" s="259">
        <f>SUM(H2177/'Search &amp; Variables'!$E$30)</f>
        <v>1.8955555555555554</v>
      </c>
      <c r="J2177" s="259">
        <f t="shared" si="552"/>
        <v>3.7911111111111109</v>
      </c>
      <c r="K2177" s="259">
        <f t="shared" si="553"/>
        <v>0.42123456790123454</v>
      </c>
      <c r="L2177" s="226">
        <f t="shared" si="554"/>
        <v>0</v>
      </c>
      <c r="M2177" s="257"/>
      <c r="N2177" s="226">
        <f>SUM(H2177*'Outside M25 '!$J$30+'Outside M25 '!$J$34+'Postcodes tariff'!L2177)</f>
        <v>163.37806375014245</v>
      </c>
      <c r="O2177" s="226">
        <f>SUM(H2177*'Outside M25 '!$K$30+'Outside M25 '!$K$34+'Postcodes tariff'!L2177)</f>
        <v>179.72681185261158</v>
      </c>
      <c r="P2177" s="226">
        <f>SUM(H2177*'Outside M25 '!$L$30+'Outside M25 '!$L$34+'Postcodes tariff'!L2177)</f>
        <v>198.18676045804372</v>
      </c>
      <c r="Q2177" s="261">
        <f>SUM(H2177*'Outside M25 '!$M$30+'Outside M25 '!$M$34+'Postcodes tariff'!L2177)</f>
        <v>214.54836731680911</v>
      </c>
    </row>
    <row r="2178" spans="1:17" s="263" customFormat="1" x14ac:dyDescent="0.25">
      <c r="A2178" s="254" t="s">
        <v>3082</v>
      </c>
      <c r="B2178" s="255"/>
      <c r="C2178" s="256" t="s">
        <v>1910</v>
      </c>
      <c r="D2178" s="257">
        <v>52.379361000000003</v>
      </c>
      <c r="E2178" s="257">
        <v>-0.230575</v>
      </c>
      <c r="F2178" s="459">
        <v>1</v>
      </c>
      <c r="G2178" s="459">
        <v>1</v>
      </c>
      <c r="H2178" s="258">
        <v>79.099999999999994</v>
      </c>
      <c r="I2178" s="259">
        <f>SUM(H2178/'Search &amp; Variables'!$E$30)</f>
        <v>1.7577777777777777</v>
      </c>
      <c r="J2178" s="259">
        <f t="shared" si="552"/>
        <v>3.5155555555555553</v>
      </c>
      <c r="K2178" s="259">
        <f t="shared" si="553"/>
        <v>0.39061728395061723</v>
      </c>
      <c r="L2178" s="226">
        <f t="shared" si="554"/>
        <v>0</v>
      </c>
      <c r="M2178" s="257"/>
      <c r="N2178" s="226">
        <f>SUM(H2178*'Outside M25 '!$J$30+'Outside M25 '!$J$34+'Postcodes tariff'!L2178)</f>
        <v>153.63838777378916</v>
      </c>
      <c r="O2178" s="226">
        <f>SUM(H2178*'Outside M25 '!$K$30+'Outside M25 '!$K$34+'Postcodes tariff'!L2178)</f>
        <v>168.93246738613485</v>
      </c>
      <c r="P2178" s="226">
        <f>SUM(H2178*'Outside M25 '!$L$30+'Outside M25 '!$L$34+'Postcodes tariff'!L2178)</f>
        <v>186.23920169329537</v>
      </c>
      <c r="Q2178" s="261">
        <f>SUM(H2178*'Outside M25 '!$M$30+'Outside M25 '!$M$34+'Postcodes tariff'!L2178)</f>
        <v>201.52252290712249</v>
      </c>
    </row>
    <row r="2179" spans="1:17" s="263" customFormat="1" x14ac:dyDescent="0.25">
      <c r="A2179" s="254" t="s">
        <v>3082</v>
      </c>
      <c r="B2179" s="255" t="s">
        <v>3197</v>
      </c>
      <c r="C2179" s="256" t="s">
        <v>1911</v>
      </c>
      <c r="D2179" s="257">
        <v>52.321308000000002</v>
      </c>
      <c r="E2179" s="257">
        <v>-0.181509</v>
      </c>
      <c r="F2179" s="459">
        <v>1</v>
      </c>
      <c r="G2179" s="459">
        <v>1</v>
      </c>
      <c r="H2179" s="258">
        <v>76.5</v>
      </c>
      <c r="I2179" s="259">
        <f>SUM(H2179/'Search &amp; Variables'!$E$30)</f>
        <v>1.7</v>
      </c>
      <c r="J2179" s="259">
        <f t="shared" si="552"/>
        <v>3.4</v>
      </c>
      <c r="K2179" s="259">
        <f t="shared" si="553"/>
        <v>0.37777777777777777</v>
      </c>
      <c r="L2179" s="226">
        <f t="shared" si="554"/>
        <v>0</v>
      </c>
      <c r="M2179" s="257"/>
      <c r="N2179" s="226">
        <f>SUM(H2179*'Outside M25 '!$J$30+'Outside M25 '!$J$34+'Postcodes tariff'!L2179)</f>
        <v>149.55400752564103</v>
      </c>
      <c r="O2179" s="226">
        <f>SUM(H2179*'Outside M25 '!$K$30+'Outside M25 '!$K$34+'Postcodes tariff'!L2179)</f>
        <v>164.40580680341878</v>
      </c>
      <c r="P2179" s="226">
        <f>SUM(H2179*'Outside M25 '!$L$30+'Outside M25 '!$L$34+'Postcodes tariff'!L2179)</f>
        <v>181.22893511452995</v>
      </c>
      <c r="Q2179" s="261">
        <f>SUM(H2179*'Outside M25 '!$M$30+'Outside M25 '!$M$34+'Postcodes tariff'!L2179)</f>
        <v>196.06007202564103</v>
      </c>
    </row>
    <row r="2180" spans="1:17" s="263" customFormat="1" x14ac:dyDescent="0.25">
      <c r="A2180" s="254" t="s">
        <v>3082</v>
      </c>
      <c r="B2180" s="255"/>
      <c r="C2180" s="256" t="s">
        <v>1912</v>
      </c>
      <c r="D2180" s="257">
        <v>52.588889000000002</v>
      </c>
      <c r="E2180" s="257">
        <v>-0.27260899999999999</v>
      </c>
      <c r="F2180" s="459">
        <v>1</v>
      </c>
      <c r="G2180" s="459">
        <v>1</v>
      </c>
      <c r="H2180" s="258">
        <v>95.7</v>
      </c>
      <c r="I2180" s="259">
        <f>SUM(H2180/'Search &amp; Variables'!$E$30)</f>
        <v>2.1266666666666669</v>
      </c>
      <c r="J2180" s="259">
        <f t="shared" si="552"/>
        <v>4.2533333333333339</v>
      </c>
      <c r="K2180" s="259">
        <f t="shared" si="553"/>
        <v>0.47259259259259268</v>
      </c>
      <c r="L2180" s="226">
        <f t="shared" si="554"/>
        <v>0</v>
      </c>
      <c r="M2180" s="257"/>
      <c r="N2180" s="226">
        <f>SUM(H2180*'Outside M25 '!$J$30+'Outside M25 '!$J$34+'Postcodes tariff'!L2180)</f>
        <v>179.71558474273505</v>
      </c>
      <c r="O2180" s="226">
        <f>SUM(H2180*'Outside M25 '!$K$30+'Outside M25 '!$K$34+'Postcodes tariff'!L2180)</f>
        <v>197.83345418347577</v>
      </c>
      <c r="P2180" s="226">
        <f>SUM(H2180*'Outside M25 '!$L$30+'Outside M25 '!$L$34+'Postcodes tariff'!L2180)</f>
        <v>218.22782677310545</v>
      </c>
      <c r="Q2180" s="261">
        <f>SUM(H2180*'Outside M25 '!$M$30+'Outside M25 '!$M$34+'Postcodes tariff'!L2180)</f>
        <v>236.39817084273506</v>
      </c>
    </row>
    <row r="2181" spans="1:17" s="263" customFormat="1" x14ac:dyDescent="0.25">
      <c r="A2181" s="254" t="s">
        <v>3082</v>
      </c>
      <c r="B2181" s="255"/>
      <c r="C2181" s="256" t="s">
        <v>1913</v>
      </c>
      <c r="D2181" s="257">
        <v>52.772312999999997</v>
      </c>
      <c r="E2181" s="257">
        <v>0.42310399999999998</v>
      </c>
      <c r="F2181" s="459">
        <v>1</v>
      </c>
      <c r="G2181" s="459">
        <v>1</v>
      </c>
      <c r="H2181" s="258">
        <v>119.8</v>
      </c>
      <c r="I2181" s="259">
        <f>SUM(H2181/'Search &amp; Variables'!$E$30)</f>
        <v>2.6622222222222223</v>
      </c>
      <c r="J2181" s="259">
        <f t="shared" si="552"/>
        <v>5.3244444444444445</v>
      </c>
      <c r="K2181" s="259">
        <f t="shared" si="553"/>
        <v>0.59160493827160499</v>
      </c>
      <c r="L2181" s="226">
        <f t="shared" si="554"/>
        <v>0</v>
      </c>
      <c r="M2181" s="257"/>
      <c r="N2181" s="226">
        <f>SUM(H2181*'Outside M25 '!$J$30+'Outside M25 '!$J$34+'Postcodes tariff'!L2181)</f>
        <v>217.57464781210825</v>
      </c>
      <c r="O2181" s="226">
        <f>SUM(H2181*'Outside M25 '!$K$30+'Outside M25 '!$K$34+'Postcodes tariff'!L2181)</f>
        <v>239.79211573865146</v>
      </c>
      <c r="P2181" s="226">
        <f>SUM(H2181*'Outside M25 '!$L$30+'Outside M25 '!$L$34+'Postcodes tariff'!L2181)</f>
        <v>264.66914390704653</v>
      </c>
      <c r="Q2181" s="261">
        <f>SUM(H2181*'Outside M25 '!$M$30+'Outside M25 '!$M$34+'Postcodes tariff'!L2181)</f>
        <v>287.03088862877496</v>
      </c>
    </row>
    <row r="2182" spans="1:17" s="263" customFormat="1" x14ac:dyDescent="0.25">
      <c r="A2182" s="254" t="s">
        <v>3082</v>
      </c>
      <c r="B2182" s="255"/>
      <c r="C2182" s="256" t="s">
        <v>1914</v>
      </c>
      <c r="D2182" s="257">
        <v>52.872996000000001</v>
      </c>
      <c r="E2182" s="257">
        <v>0.597387</v>
      </c>
      <c r="F2182" s="459">
        <v>1</v>
      </c>
      <c r="G2182" s="459">
        <v>1</v>
      </c>
      <c r="H2182" s="258">
        <v>130.30000000000001</v>
      </c>
      <c r="I2182" s="259">
        <f>SUM(H2182/'Search &amp; Variables'!$E$30)</f>
        <v>2.8955555555555557</v>
      </c>
      <c r="J2182" s="259">
        <f t="shared" si="552"/>
        <v>5.7911111111111113</v>
      </c>
      <c r="K2182" s="259">
        <f t="shared" si="553"/>
        <v>0.6434567901234568</v>
      </c>
      <c r="L2182" s="226">
        <f t="shared" si="554"/>
        <v>0</v>
      </c>
      <c r="M2182" s="257"/>
      <c r="N2182" s="226">
        <f>SUM(H2182*'Outside M25 '!$J$30+'Outside M25 '!$J$34+'Postcodes tariff'!L2182)</f>
        <v>234.06926035270658</v>
      </c>
      <c r="O2182" s="226">
        <f>SUM(H2182*'Outside M25 '!$K$30+'Outside M25 '!$K$34+'Postcodes tariff'!L2182)</f>
        <v>258.07286039962014</v>
      </c>
      <c r="P2182" s="226">
        <f>SUM(H2182*'Outside M25 '!$L$30+'Outside M25 '!$L$34+'Postcodes tariff'!L2182)</f>
        <v>284.90291278283007</v>
      </c>
      <c r="Q2182" s="261">
        <f>SUM(H2182*'Outside M25 '!$M$30+'Outside M25 '!$M$34+'Postcodes tariff'!L2182)</f>
        <v>309.09078641937327</v>
      </c>
    </row>
    <row r="2183" spans="1:17" s="263" customFormat="1" x14ac:dyDescent="0.25">
      <c r="A2183" s="254" t="s">
        <v>3082</v>
      </c>
      <c r="B2183" s="255"/>
      <c r="C2183" s="256" t="s">
        <v>1915</v>
      </c>
      <c r="D2183" s="257">
        <v>52.73</v>
      </c>
      <c r="E2183" s="257">
        <v>0.628</v>
      </c>
      <c r="F2183" s="459">
        <v>1</v>
      </c>
      <c r="G2183" s="459">
        <v>1</v>
      </c>
      <c r="H2183" s="258">
        <v>132.19999999999999</v>
      </c>
      <c r="I2183" s="259">
        <f>SUM(H2183/'Search &amp; Variables'!$E$30)</f>
        <v>2.9377777777777774</v>
      </c>
      <c r="J2183" s="259">
        <f t="shared" si="552"/>
        <v>5.8755555555555548</v>
      </c>
      <c r="K2183" s="259">
        <f t="shared" si="553"/>
        <v>0.65283950617283937</v>
      </c>
      <c r="L2183" s="226">
        <f t="shared" si="554"/>
        <v>0</v>
      </c>
      <c r="M2183" s="257"/>
      <c r="N2183" s="226">
        <f>SUM(H2183*'Outside M25 '!$J$30+'Outside M25 '!$J$34+'Postcodes tariff'!L2183)</f>
        <v>237.05399976481479</v>
      </c>
      <c r="O2183" s="226">
        <f>SUM(H2183*'Outside M25 '!$K$30+'Outside M25 '!$K$34+'Postcodes tariff'!L2183)</f>
        <v>261.38080467160489</v>
      </c>
      <c r="P2183" s="226">
        <f>SUM(H2183*'Outside M25 '!$L$30+'Outside M25 '!$L$34+'Postcodes tariff'!L2183)</f>
        <v>288.56426143654323</v>
      </c>
      <c r="Q2183" s="261">
        <f>SUM(H2183*'Outside M25 '!$M$30+'Outside M25 '!$M$34+'Postcodes tariff'!L2183)</f>
        <v>313.08257744814813</v>
      </c>
    </row>
    <row r="2184" spans="1:17" s="263" customFormat="1" x14ac:dyDescent="0.25">
      <c r="A2184" s="254" t="s">
        <v>3082</v>
      </c>
      <c r="B2184" s="255"/>
      <c r="C2184" s="256" t="s">
        <v>1916</v>
      </c>
      <c r="D2184" s="257">
        <v>52.644576000000001</v>
      </c>
      <c r="E2184" s="257">
        <v>0.49075999999999997</v>
      </c>
      <c r="F2184" s="459">
        <v>1</v>
      </c>
      <c r="G2184" s="459">
        <v>1</v>
      </c>
      <c r="H2184" s="258">
        <v>110.7</v>
      </c>
      <c r="I2184" s="259">
        <f>SUM(H2184/'Search &amp; Variables'!$E$30)</f>
        <v>2.46</v>
      </c>
      <c r="J2184" s="259">
        <f t="shared" si="552"/>
        <v>4.92</v>
      </c>
      <c r="K2184" s="259">
        <f t="shared" si="553"/>
        <v>0.54666666666666663</v>
      </c>
      <c r="L2184" s="226">
        <f t="shared" si="554"/>
        <v>0</v>
      </c>
      <c r="M2184" s="257"/>
      <c r="N2184" s="226">
        <f>SUM(H2184*'Outside M25 '!$J$30+'Outside M25 '!$J$34+'Postcodes tariff'!L2184)</f>
        <v>203.27931694358975</v>
      </c>
      <c r="O2184" s="226">
        <f>SUM(H2184*'Outside M25 '!$K$30+'Outside M25 '!$K$34+'Postcodes tariff'!L2184)</f>
        <v>223.94880369914529</v>
      </c>
      <c r="P2184" s="226">
        <f>SUM(H2184*'Outside M25 '!$L$30+'Outside M25 '!$L$34+'Postcodes tariff'!L2184)</f>
        <v>247.13321088136757</v>
      </c>
      <c r="Q2184" s="261">
        <f>SUM(H2184*'Outside M25 '!$M$30+'Outside M25 '!$M$34+'Postcodes tariff'!L2184)</f>
        <v>267.9123105435898</v>
      </c>
    </row>
    <row r="2185" spans="1:17" s="263" customFormat="1" x14ac:dyDescent="0.25">
      <c r="A2185" s="254" t="s">
        <v>3082</v>
      </c>
      <c r="B2185" s="255"/>
      <c r="C2185" s="256" t="s">
        <v>1917</v>
      </c>
      <c r="D2185" s="257">
        <v>52.711159000000002</v>
      </c>
      <c r="E2185" s="257">
        <v>0.32369300000000001</v>
      </c>
      <c r="F2185" s="459">
        <v>1</v>
      </c>
      <c r="G2185" s="459">
        <v>1</v>
      </c>
      <c r="H2185" s="258">
        <v>127</v>
      </c>
      <c r="I2185" s="259">
        <f>SUM(H2185/'Search &amp; Variables'!$E$30)</f>
        <v>2.8222222222222224</v>
      </c>
      <c r="J2185" s="259">
        <f t="shared" si="552"/>
        <v>5.6444444444444448</v>
      </c>
      <c r="K2185" s="259">
        <f t="shared" si="553"/>
        <v>0.62716049382716055</v>
      </c>
      <c r="L2185" s="226">
        <f t="shared" si="554"/>
        <v>0</v>
      </c>
      <c r="M2185" s="257"/>
      <c r="N2185" s="226">
        <f>SUM(H2185*'Outside M25 '!$J$30+'Outside M25 '!$J$34+'Postcodes tariff'!L2185)</f>
        <v>228.88523926851852</v>
      </c>
      <c r="O2185" s="226">
        <f>SUM(H2185*'Outside M25 '!$K$30+'Outside M25 '!$K$34+'Postcodes tariff'!L2185)</f>
        <v>252.32748350617283</v>
      </c>
      <c r="P2185" s="226">
        <f>SUM(H2185*'Outside M25 '!$L$30+'Outside M25 '!$L$34+'Postcodes tariff'!L2185)</f>
        <v>278.54372827901238</v>
      </c>
      <c r="Q2185" s="261">
        <f>SUM(H2185*'Outside M25 '!$M$30+'Outside M25 '!$M$34+'Postcodes tariff'!L2185)</f>
        <v>302.15767568518521</v>
      </c>
    </row>
    <row r="2186" spans="1:17" s="263" customFormat="1" x14ac:dyDescent="0.25">
      <c r="A2186" s="254" t="s">
        <v>3082</v>
      </c>
      <c r="B2186" s="255"/>
      <c r="C2186" s="256" t="s">
        <v>1918</v>
      </c>
      <c r="D2186" s="257">
        <v>52.825000000000003</v>
      </c>
      <c r="E2186" s="257">
        <v>0.51200000000000001</v>
      </c>
      <c r="F2186" s="459">
        <v>1</v>
      </c>
      <c r="G2186" s="459">
        <v>1</v>
      </c>
      <c r="H2186" s="258">
        <v>124.6</v>
      </c>
      <c r="I2186" s="259">
        <f>SUM(H2186/'Search &amp; Variables'!$E$30)</f>
        <v>2.7688888888888887</v>
      </c>
      <c r="J2186" s="259">
        <f t="shared" si="552"/>
        <v>5.5377777777777775</v>
      </c>
      <c r="K2186" s="259">
        <f t="shared" si="553"/>
        <v>0.61530864197530866</v>
      </c>
      <c r="L2186" s="226">
        <f t="shared" si="554"/>
        <v>0</v>
      </c>
      <c r="M2186" s="257"/>
      <c r="N2186" s="226">
        <f>SUM(H2186*'Outside M25 '!$J$30+'Outside M25 '!$J$34+'Postcodes tariff'!L2186)</f>
        <v>225.11504211638177</v>
      </c>
      <c r="O2186" s="226">
        <f>SUM(H2186*'Outside M25 '!$K$30+'Outside M25 '!$K$34+'Postcodes tariff'!L2186)</f>
        <v>248.14902758366568</v>
      </c>
      <c r="P2186" s="226">
        <f>SUM(H2186*'Outside M25 '!$L$30+'Outside M25 '!$L$34+'Postcodes tariff'!L2186)</f>
        <v>273.91886682169041</v>
      </c>
      <c r="Q2186" s="261">
        <f>SUM(H2186*'Outside M25 '!$M$30+'Outside M25 '!$M$34+'Postcodes tariff'!L2186)</f>
        <v>297.11541333304842</v>
      </c>
    </row>
    <row r="2187" spans="1:17" s="263" customFormat="1" x14ac:dyDescent="0.25">
      <c r="A2187" s="254" t="s">
        <v>3082</v>
      </c>
      <c r="B2187" s="255"/>
      <c r="C2187" s="256" t="s">
        <v>1919</v>
      </c>
      <c r="D2187" s="257">
        <v>52.931263999999999</v>
      </c>
      <c r="E2187" s="257">
        <v>0.53235399999999999</v>
      </c>
      <c r="F2187" s="459">
        <v>1</v>
      </c>
      <c r="G2187" s="459">
        <v>1</v>
      </c>
      <c r="H2187" s="258">
        <v>132.4</v>
      </c>
      <c r="I2187" s="259">
        <f>SUM(H2187/'Search &amp; Variables'!$E$30)</f>
        <v>2.9422222222222225</v>
      </c>
      <c r="J2187" s="259">
        <f t="shared" si="552"/>
        <v>5.884444444444445</v>
      </c>
      <c r="K2187" s="259">
        <f t="shared" si="553"/>
        <v>0.65382716049382728</v>
      </c>
      <c r="L2187" s="226">
        <f t="shared" si="554"/>
        <v>0</v>
      </c>
      <c r="M2187" s="257"/>
      <c r="N2187" s="226">
        <f>SUM(H2187*'Outside M25 '!$J$30+'Outside M25 '!$J$34+'Postcodes tariff'!L2187)</f>
        <v>237.36818286082621</v>
      </c>
      <c r="O2187" s="226">
        <f>SUM(H2187*'Outside M25 '!$K$30+'Outside M25 '!$K$34+'Postcodes tariff'!L2187)</f>
        <v>261.72900933181387</v>
      </c>
      <c r="P2187" s="226">
        <f>SUM(H2187*'Outside M25 '!$L$30+'Outside M25 '!$L$34+'Postcodes tariff'!L2187)</f>
        <v>288.94966655798675</v>
      </c>
      <c r="Q2187" s="261">
        <f>SUM(H2187*'Outside M25 '!$M$30+'Outside M25 '!$M$34+'Postcodes tariff'!L2187)</f>
        <v>313.50276597749291</v>
      </c>
    </row>
    <row r="2188" spans="1:17" s="263" customFormat="1" x14ac:dyDescent="0.25">
      <c r="A2188" s="254" t="s">
        <v>3082</v>
      </c>
      <c r="B2188" s="255"/>
      <c r="C2188" s="256" t="s">
        <v>1920</v>
      </c>
      <c r="D2188" s="257">
        <v>52.643999999999998</v>
      </c>
      <c r="E2188" s="257">
        <v>0.69299999999999995</v>
      </c>
      <c r="F2188" s="459">
        <v>1</v>
      </c>
      <c r="G2188" s="459">
        <v>1</v>
      </c>
      <c r="H2188" s="258">
        <v>124.7</v>
      </c>
      <c r="I2188" s="259">
        <f>SUM(H2188/'Search &amp; Variables'!$E$30)</f>
        <v>2.7711111111111113</v>
      </c>
      <c r="J2188" s="259">
        <f t="shared" si="552"/>
        <v>5.5422222222222226</v>
      </c>
      <c r="K2188" s="259">
        <f t="shared" si="553"/>
        <v>0.6158024691358025</v>
      </c>
      <c r="L2188" s="226">
        <f t="shared" si="554"/>
        <v>0</v>
      </c>
      <c r="M2188" s="257"/>
      <c r="N2188" s="226">
        <f>SUM(H2188*'Outside M25 '!$J$30+'Outside M25 '!$J$34+'Postcodes tariff'!L2188)</f>
        <v>225.27213366438747</v>
      </c>
      <c r="O2188" s="226">
        <f>SUM(H2188*'Outside M25 '!$K$30+'Outside M25 '!$K$34+'Postcodes tariff'!L2188)</f>
        <v>248.32312991377017</v>
      </c>
      <c r="P2188" s="226">
        <f>SUM(H2188*'Outside M25 '!$L$30+'Outside M25 '!$L$34+'Postcodes tariff'!L2188)</f>
        <v>274.1115693824122</v>
      </c>
      <c r="Q2188" s="261">
        <f>SUM(H2188*'Outside M25 '!$M$30+'Outside M25 '!$M$34+'Postcodes tariff'!L2188)</f>
        <v>297.32550759772084</v>
      </c>
    </row>
    <row r="2189" spans="1:17" s="263" customFormat="1" x14ac:dyDescent="0.25">
      <c r="A2189" s="254" t="s">
        <v>3082</v>
      </c>
      <c r="B2189" s="255"/>
      <c r="C2189" s="256" t="s">
        <v>1921</v>
      </c>
      <c r="D2189" s="257">
        <v>52.588999999999999</v>
      </c>
      <c r="E2189" s="257">
        <v>0.377</v>
      </c>
      <c r="F2189" s="459">
        <v>1</v>
      </c>
      <c r="G2189" s="459">
        <v>1</v>
      </c>
      <c r="H2189" s="258">
        <v>102.7</v>
      </c>
      <c r="I2189" s="259">
        <f>SUM(H2189/'Search &amp; Variables'!$E$30)</f>
        <v>2.2822222222222224</v>
      </c>
      <c r="J2189" s="259">
        <f t="shared" si="552"/>
        <v>4.5644444444444447</v>
      </c>
      <c r="K2189" s="259">
        <f t="shared" si="553"/>
        <v>0.50716049382716055</v>
      </c>
      <c r="L2189" s="226">
        <f t="shared" si="554"/>
        <v>0</v>
      </c>
      <c r="M2189" s="257"/>
      <c r="N2189" s="226">
        <f>SUM(H2189*'Outside M25 '!$J$30+'Outside M25 '!$J$34+'Postcodes tariff'!L2189)</f>
        <v>190.71199310313392</v>
      </c>
      <c r="O2189" s="226">
        <f>SUM(H2189*'Outside M25 '!$K$30+'Outside M25 '!$K$34+'Postcodes tariff'!L2189)</f>
        <v>210.02061729078821</v>
      </c>
      <c r="P2189" s="226">
        <f>SUM(H2189*'Outside M25 '!$L$30+'Outside M25 '!$L$34+'Postcodes tariff'!L2189)</f>
        <v>231.71700602362776</v>
      </c>
      <c r="Q2189" s="261">
        <f>SUM(H2189*'Outside M25 '!$M$30+'Outside M25 '!$M$34+'Postcodes tariff'!L2189)</f>
        <v>251.10476936980058</v>
      </c>
    </row>
    <row r="2190" spans="1:17" s="263" customFormat="1" x14ac:dyDescent="0.25">
      <c r="A2190" s="254" t="s">
        <v>3082</v>
      </c>
      <c r="B2190" s="255"/>
      <c r="C2190" s="256" t="s">
        <v>1922</v>
      </c>
      <c r="D2190" s="257">
        <v>52.614303</v>
      </c>
      <c r="E2190" s="257">
        <v>-0.26082</v>
      </c>
      <c r="F2190" s="459">
        <v>1</v>
      </c>
      <c r="G2190" s="459">
        <v>1</v>
      </c>
      <c r="H2190" s="258">
        <v>98.2</v>
      </c>
      <c r="I2190" s="259">
        <f>SUM(H2190/'Search &amp; Variables'!$E$30)</f>
        <v>2.1822222222222223</v>
      </c>
      <c r="J2190" s="259">
        <f t="shared" si="552"/>
        <v>4.3644444444444446</v>
      </c>
      <c r="K2190" s="259">
        <f t="shared" si="553"/>
        <v>0.4849382716049383</v>
      </c>
      <c r="L2190" s="226">
        <f t="shared" si="554"/>
        <v>0</v>
      </c>
      <c r="M2190" s="257"/>
      <c r="N2190" s="226">
        <f>SUM(H2190*'Outside M25 '!$J$30+'Outside M25 '!$J$34+'Postcodes tariff'!L2190)</f>
        <v>183.64287344287749</v>
      </c>
      <c r="O2190" s="226">
        <f>SUM(H2190*'Outside M25 '!$K$30+'Outside M25 '!$K$34+'Postcodes tariff'!L2190)</f>
        <v>202.18601243608737</v>
      </c>
      <c r="P2190" s="226">
        <f>SUM(H2190*'Outside M25 '!$L$30+'Outside M25 '!$L$34+'Postcodes tariff'!L2190)</f>
        <v>223.04539079114915</v>
      </c>
      <c r="Q2190" s="261">
        <f>SUM(H2190*'Outside M25 '!$M$30+'Outside M25 '!$M$34+'Postcodes tariff'!L2190)</f>
        <v>241.65052745954421</v>
      </c>
    </row>
    <row r="2191" spans="1:17" s="263" customFormat="1" x14ac:dyDescent="0.25">
      <c r="A2191" s="254" t="s">
        <v>3082</v>
      </c>
      <c r="B2191" s="255"/>
      <c r="C2191" s="256" t="s">
        <v>1923</v>
      </c>
      <c r="D2191" s="257">
        <v>52.585492000000002</v>
      </c>
      <c r="E2191" s="257">
        <v>-0.34037499999999998</v>
      </c>
      <c r="F2191" s="459">
        <v>1</v>
      </c>
      <c r="G2191" s="459">
        <v>1</v>
      </c>
      <c r="H2191" s="258">
        <v>97.8</v>
      </c>
      <c r="I2191" s="259">
        <f>SUM(H2191/'Search &amp; Variables'!$E$30)</f>
        <v>2.1733333333333333</v>
      </c>
      <c r="J2191" s="259">
        <f t="shared" si="552"/>
        <v>4.3466666666666667</v>
      </c>
      <c r="K2191" s="259">
        <f t="shared" si="553"/>
        <v>0.48296296296296298</v>
      </c>
      <c r="L2191" s="226">
        <f t="shared" si="554"/>
        <v>0</v>
      </c>
      <c r="M2191" s="257"/>
      <c r="N2191" s="226">
        <f>SUM(H2191*'Outside M25 '!$J$30+'Outside M25 '!$J$34+'Postcodes tariff'!L2191)</f>
        <v>183.01450725085471</v>
      </c>
      <c r="O2191" s="226">
        <f>SUM(H2191*'Outside M25 '!$K$30+'Outside M25 '!$K$34+'Postcodes tariff'!L2191)</f>
        <v>201.4896031156695</v>
      </c>
      <c r="P2191" s="226">
        <f>SUM(H2191*'Outside M25 '!$L$30+'Outside M25 '!$L$34+'Postcodes tariff'!L2191)</f>
        <v>222.27458054826212</v>
      </c>
      <c r="Q2191" s="261">
        <f>SUM(H2191*'Outside M25 '!$M$30+'Outside M25 '!$M$34+'Postcodes tariff'!L2191)</f>
        <v>240.8101504008547</v>
      </c>
    </row>
    <row r="2192" spans="1:17" s="263" customFormat="1" x14ac:dyDescent="0.25">
      <c r="A2192" s="254" t="s">
        <v>3082</v>
      </c>
      <c r="B2192" s="255"/>
      <c r="C2192" s="256" t="s">
        <v>1924</v>
      </c>
      <c r="D2192" s="257">
        <v>52.638626000000002</v>
      </c>
      <c r="E2192" s="257">
        <v>-0.19664499999999999</v>
      </c>
      <c r="F2192" s="459">
        <v>1</v>
      </c>
      <c r="G2192" s="459">
        <v>1</v>
      </c>
      <c r="H2192" s="258">
        <v>101.8</v>
      </c>
      <c r="I2192" s="259">
        <f>SUM(H2192/'Search &amp; Variables'!$E$30)</f>
        <v>2.2622222222222224</v>
      </c>
      <c r="J2192" s="259">
        <f t="shared" si="552"/>
        <v>4.5244444444444447</v>
      </c>
      <c r="K2192" s="259">
        <f t="shared" si="553"/>
        <v>0.50271604938271608</v>
      </c>
      <c r="L2192" s="226">
        <f t="shared" si="554"/>
        <v>0</v>
      </c>
      <c r="M2192" s="257"/>
      <c r="N2192" s="226">
        <f>SUM(H2192*'Outside M25 '!$J$30+'Outside M25 '!$J$34+'Postcodes tariff'!L2192)</f>
        <v>189.29816917108261</v>
      </c>
      <c r="O2192" s="226">
        <f>SUM(H2192*'Outside M25 '!$K$30+'Outside M25 '!$K$34+'Postcodes tariff'!L2192)</f>
        <v>208.45369631984804</v>
      </c>
      <c r="P2192" s="226">
        <f>SUM(H2192*'Outside M25 '!$L$30+'Outside M25 '!$L$34+'Postcodes tariff'!L2192)</f>
        <v>229.98268297713204</v>
      </c>
      <c r="Q2192" s="261">
        <f>SUM(H2192*'Outside M25 '!$M$30+'Outside M25 '!$M$34+'Postcodes tariff'!L2192)</f>
        <v>249.2139209877493</v>
      </c>
    </row>
    <row r="2193" spans="1:17" s="263" customFormat="1" x14ac:dyDescent="0.25">
      <c r="A2193" s="254" t="s">
        <v>3082</v>
      </c>
      <c r="B2193" s="255"/>
      <c r="C2193" s="256" t="s">
        <v>1925</v>
      </c>
      <c r="D2193" s="257">
        <v>52.530223999999997</v>
      </c>
      <c r="E2193" s="257">
        <v>-0.18165000000000001</v>
      </c>
      <c r="F2193" s="459">
        <v>1</v>
      </c>
      <c r="G2193" s="459">
        <v>1</v>
      </c>
      <c r="H2193" s="258">
        <v>92.4</v>
      </c>
      <c r="I2193" s="259">
        <f>SUM(H2193/'Search &amp; Variables'!$E$30)</f>
        <v>2.0533333333333337</v>
      </c>
      <c r="J2193" s="259">
        <f t="shared" si="552"/>
        <v>4.1066666666666674</v>
      </c>
      <c r="K2193" s="259">
        <f t="shared" si="553"/>
        <v>0.45629629629629637</v>
      </c>
      <c r="L2193" s="226">
        <f t="shared" si="554"/>
        <v>0</v>
      </c>
      <c r="M2193" s="257"/>
      <c r="N2193" s="226">
        <f>SUM(H2193*'Outside M25 '!$J$30+'Outside M25 '!$J$34+'Postcodes tariff'!L2193)</f>
        <v>174.53156365854701</v>
      </c>
      <c r="O2193" s="226">
        <f>SUM(H2193*'Outside M25 '!$K$30+'Outside M25 '!$K$34+'Postcodes tariff'!L2193)</f>
        <v>192.08807729002848</v>
      </c>
      <c r="P2193" s="226">
        <f>SUM(H2193*'Outside M25 '!$L$30+'Outside M25 '!$L$34+'Postcodes tariff'!L2193)</f>
        <v>211.86864226928779</v>
      </c>
      <c r="Q2193" s="261">
        <f>SUM(H2193*'Outside M25 '!$M$30+'Outside M25 '!$M$34+'Postcodes tariff'!L2193)</f>
        <v>229.46506010854705</v>
      </c>
    </row>
    <row r="2194" spans="1:17" s="263" customFormat="1" x14ac:dyDescent="0.25">
      <c r="A2194" s="254" t="s">
        <v>3082</v>
      </c>
      <c r="B2194" s="255"/>
      <c r="C2194" s="256" t="s">
        <v>1926</v>
      </c>
      <c r="D2194" s="257">
        <v>52.522950000000002</v>
      </c>
      <c r="E2194" s="257">
        <v>-0.43651699999999999</v>
      </c>
      <c r="F2194" s="459">
        <v>1</v>
      </c>
      <c r="G2194" s="459">
        <v>1</v>
      </c>
      <c r="H2194" s="258">
        <v>99.3</v>
      </c>
      <c r="I2194" s="259">
        <f>SUM(H2194/'Search &amp; Variables'!$E$30)</f>
        <v>2.2066666666666666</v>
      </c>
      <c r="J2194" s="259">
        <f t="shared" si="552"/>
        <v>4.4133333333333331</v>
      </c>
      <c r="K2194" s="259">
        <f t="shared" si="553"/>
        <v>0.49037037037037035</v>
      </c>
      <c r="L2194" s="226">
        <f t="shared" si="554"/>
        <v>0</v>
      </c>
      <c r="M2194" s="257"/>
      <c r="N2194" s="226">
        <f>SUM(H2194*'Outside M25 '!$J$30+'Outside M25 '!$J$34+'Postcodes tariff'!L2194)</f>
        <v>185.37088047094016</v>
      </c>
      <c r="O2194" s="226">
        <f>SUM(H2194*'Outside M25 '!$K$30+'Outside M25 '!$K$34+'Postcodes tariff'!L2194)</f>
        <v>204.10113806723646</v>
      </c>
      <c r="P2194" s="226">
        <f>SUM(H2194*'Outside M25 '!$L$30+'Outside M25 '!$L$34+'Postcodes tariff'!L2194)</f>
        <v>225.16511895908835</v>
      </c>
      <c r="Q2194" s="261">
        <f>SUM(H2194*'Outside M25 '!$M$30+'Outside M25 '!$M$34+'Postcodes tariff'!L2194)</f>
        <v>243.96156437094021</v>
      </c>
    </row>
    <row r="2195" spans="1:17" s="263" customFormat="1" x14ac:dyDescent="0.25">
      <c r="A2195" s="254" t="s">
        <v>3082</v>
      </c>
      <c r="B2195" s="255"/>
      <c r="C2195" s="256" t="s">
        <v>1927</v>
      </c>
      <c r="D2195" s="256">
        <v>52.670845999999997</v>
      </c>
      <c r="E2195" s="256">
        <v>-0.48294999999999999</v>
      </c>
      <c r="F2195" s="460">
        <v>1</v>
      </c>
      <c r="G2195" s="460">
        <v>1</v>
      </c>
      <c r="H2195" s="264">
        <v>101.4</v>
      </c>
      <c r="I2195" s="265">
        <f>SUM(H2195/'Search &amp; Variables'!$E$30)</f>
        <v>2.2533333333333334</v>
      </c>
      <c r="J2195" s="265">
        <f t="shared" si="552"/>
        <v>4.5066666666666668</v>
      </c>
      <c r="K2195" s="265">
        <f t="shared" si="553"/>
        <v>0.50074074074074071</v>
      </c>
      <c r="L2195" s="266">
        <f t="shared" si="554"/>
        <v>0</v>
      </c>
      <c r="M2195" s="256"/>
      <c r="N2195" s="266">
        <f>SUM(H2195*'Outside M25 '!$J$30+'Outside M25 '!$J$34+'Postcodes tariff'!L2195)</f>
        <v>188.66980297905985</v>
      </c>
      <c r="O2195" s="266">
        <f>SUM(H2195*'Outside M25 '!$K$30+'Outside M25 '!$K$34+'Postcodes tariff'!L2195)</f>
        <v>207.75728699943019</v>
      </c>
      <c r="P2195" s="266">
        <f>SUM(H2195*'Outside M25 '!$L$30+'Outside M25 '!$L$34+'Postcodes tariff'!L2195)</f>
        <v>229.21187273424505</v>
      </c>
      <c r="Q2195" s="268">
        <f>SUM(H2195*'Outside M25 '!$M$30+'Outside M25 '!$M$34+'Postcodes tariff'!L2195)</f>
        <v>248.37354392905985</v>
      </c>
    </row>
    <row r="2196" spans="1:17" s="263" customFormat="1" x14ac:dyDescent="0.25">
      <c r="A2196" s="254"/>
      <c r="B2196" s="255"/>
      <c r="C2196" s="256"/>
      <c r="D2196" s="256"/>
      <c r="E2196" s="256"/>
      <c r="F2196" s="460"/>
      <c r="G2196" s="460"/>
      <c r="H2196" s="264"/>
      <c r="I2196" s="265"/>
      <c r="J2196" s="265"/>
      <c r="K2196" s="265"/>
      <c r="L2196" s="266"/>
      <c r="M2196" s="256"/>
      <c r="N2196" s="266"/>
      <c r="O2196" s="266"/>
      <c r="P2196" s="266"/>
      <c r="Q2196" s="268"/>
    </row>
    <row r="2197" spans="1:17" s="263" customFormat="1" ht="16.5" thickBot="1" x14ac:dyDescent="0.3">
      <c r="A2197" s="269" t="s">
        <v>3103</v>
      </c>
      <c r="B2197" s="270"/>
      <c r="C2197" s="270"/>
      <c r="D2197" s="270"/>
      <c r="E2197" s="270"/>
      <c r="F2197" s="461"/>
      <c r="G2197" s="461"/>
      <c r="H2197" s="271">
        <f>AVERAGE(H2160:H2196)</f>
        <v>111.09166666666667</v>
      </c>
      <c r="I2197" s="271">
        <f>AVERAGE(I2160:I2196)</f>
        <v>2.468703703703703</v>
      </c>
      <c r="J2197" s="271">
        <f>AVERAGE(J2160:J2196)</f>
        <v>4.9374074074074059</v>
      </c>
      <c r="K2197" s="271">
        <f>AVERAGE(K2160:K2196)</f>
        <v>0.54860082304526747</v>
      </c>
      <c r="L2197" s="272"/>
      <c r="M2197" s="270"/>
      <c r="N2197" s="274">
        <f>AVERAGE(N2160:N2196)</f>
        <v>203.89459217327874</v>
      </c>
      <c r="O2197" s="274">
        <f>AVERAGE(O2160:O2196)</f>
        <v>224.63070449205446</v>
      </c>
      <c r="P2197" s="274">
        <f>AVERAGE(P2160:P2196)</f>
        <v>247.8879625775277</v>
      </c>
      <c r="Q2197" s="275">
        <f>AVERAGE(Q2160:Q2196)</f>
        <v>268.73517974688986</v>
      </c>
    </row>
    <row r="2198" spans="1:17" s="263" customFormat="1" ht="16.5" thickBot="1" x14ac:dyDescent="0.3">
      <c r="F2198" s="462"/>
      <c r="G2198" s="462"/>
      <c r="H2198" s="276"/>
      <c r="I2198" s="277"/>
      <c r="J2198" s="277"/>
      <c r="K2198" s="277"/>
      <c r="L2198" s="262"/>
      <c r="N2198" s="225"/>
      <c r="O2198" s="225"/>
      <c r="P2198" s="225"/>
      <c r="Q2198" s="225"/>
    </row>
    <row r="2199" spans="1:17" s="243" customFormat="1" x14ac:dyDescent="0.25">
      <c r="A2199" s="246" t="s">
        <v>3083</v>
      </c>
      <c r="B2199" s="247"/>
      <c r="C2199" s="247" t="s">
        <v>1928</v>
      </c>
      <c r="D2199" s="247">
        <v>56.466959000000003</v>
      </c>
      <c r="E2199" s="247">
        <v>-3.561785</v>
      </c>
      <c r="F2199" s="458">
        <v>1</v>
      </c>
      <c r="G2199" s="458">
        <v>1</v>
      </c>
      <c r="H2199" s="248">
        <v>454</v>
      </c>
      <c r="I2199" s="249">
        <f>SUM(H2199/'Search &amp; Variables'!$E$30)</f>
        <v>10.088888888888889</v>
      </c>
      <c r="J2199" s="249">
        <f t="shared" ref="J2199:J2200" si="555">SUM(I2199*2)</f>
        <v>20.177777777777777</v>
      </c>
      <c r="K2199" s="249">
        <f t="shared" ref="K2199:K2200" si="556">SUM(J2199/9)</f>
        <v>2.2419753086419751</v>
      </c>
      <c r="L2199" s="252">
        <f t="shared" ref="L2199:L2200" si="557">IF(J2199 &gt; 14,120,0)</f>
        <v>120</v>
      </c>
      <c r="M2199" s="247"/>
      <c r="N2199" s="252">
        <f>SUM(H2199*'Outside M25 '!$J$30+'Outside M25 '!$J$34+'Postcodes tariff'!L2199)</f>
        <v>862.57460124715101</v>
      </c>
      <c r="O2199" s="252">
        <f>SUM(H2199*'Outside M25 '!$K$30+'Outside M25 '!$K$34+'Postcodes tariff'!L2199)</f>
        <v>941.64210294776831</v>
      </c>
      <c r="P2199" s="252">
        <f>SUM(H2199*'Outside M25 '!$L$30+'Outside M25 '!$L$34+'Postcodes tariff'!L2199)</f>
        <v>1028.6811018391263</v>
      </c>
      <c r="Q2199" s="253">
        <f>SUM(H2199*'Outside M25 '!$M$30+'Outside M25 '!$M$34+'Postcodes tariff'!L2199)</f>
        <v>1109.1659211638178</v>
      </c>
    </row>
    <row r="2200" spans="1:17" s="263" customFormat="1" x14ac:dyDescent="0.25">
      <c r="A2200" s="254" t="s">
        <v>3083</v>
      </c>
      <c r="B2200" s="255"/>
      <c r="C2200" s="256" t="s">
        <v>1929</v>
      </c>
      <c r="D2200" s="257">
        <v>56.609000000000002</v>
      </c>
      <c r="E2200" s="257">
        <v>-3.36</v>
      </c>
      <c r="F2200" s="459">
        <v>1</v>
      </c>
      <c r="G2200" s="459">
        <v>1</v>
      </c>
      <c r="H2200" s="258">
        <v>482.5</v>
      </c>
      <c r="I2200" s="259">
        <f>SUM(H2200/'Search &amp; Variables'!$E$30)</f>
        <v>10.722222222222221</v>
      </c>
      <c r="J2200" s="259">
        <f t="shared" si="555"/>
        <v>21.444444444444443</v>
      </c>
      <c r="K2200" s="259">
        <f t="shared" si="556"/>
        <v>2.382716049382716</v>
      </c>
      <c r="L2200" s="226">
        <f t="shared" si="557"/>
        <v>120</v>
      </c>
      <c r="M2200" s="257"/>
      <c r="N2200" s="226">
        <f>SUM(H2200*'Outside M25 '!$J$30+'Outside M25 '!$J$34+'Postcodes tariff'!L2200)</f>
        <v>907.3456924287749</v>
      </c>
      <c r="O2200" s="226">
        <f>SUM(H2200*'Outside M25 '!$K$30+'Outside M25 '!$K$34+'Postcodes tariff'!L2200)</f>
        <v>991.26126702754038</v>
      </c>
      <c r="P2200" s="226">
        <f>SUM(H2200*'Outside M25 '!$L$30+'Outside M25 '!$L$34+'Postcodes tariff'!L2200)</f>
        <v>1083.6013316448243</v>
      </c>
      <c r="Q2200" s="261">
        <f>SUM(H2200*'Outside M25 '!$M$30+'Outside M25 '!$M$34+'Postcodes tariff'!L2200)</f>
        <v>1169.0427865954416</v>
      </c>
    </row>
    <row r="2201" spans="1:17" s="263" customFormat="1" x14ac:dyDescent="0.25">
      <c r="A2201" s="254" t="s">
        <v>3083</v>
      </c>
      <c r="B2201" s="255"/>
      <c r="C2201" s="256" t="s">
        <v>1930</v>
      </c>
      <c r="D2201" s="257">
        <v>56.639000000000003</v>
      </c>
      <c r="E2201" s="257">
        <v>-3.234</v>
      </c>
      <c r="F2201" s="459">
        <v>1</v>
      </c>
      <c r="G2201" s="459">
        <v>1</v>
      </c>
      <c r="H2201" s="258">
        <v>478.2</v>
      </c>
      <c r="I2201" s="259">
        <f>SUM(H2201/'Search &amp; Variables'!$E$30)</f>
        <v>10.626666666666667</v>
      </c>
      <c r="J2201" s="259">
        <f t="shared" ref="J2201:J2232" si="558">SUM(I2201*2)</f>
        <v>21.253333333333334</v>
      </c>
      <c r="K2201" s="259">
        <f t="shared" ref="K2201:K2232" si="559">SUM(J2201/9)</f>
        <v>2.3614814814814817</v>
      </c>
      <c r="L2201" s="226">
        <f t="shared" ref="L2201:L2232" si="560">IF(J2201 &gt; 14,120,0)</f>
        <v>120</v>
      </c>
      <c r="M2201" s="257"/>
      <c r="N2201" s="226">
        <f>SUM(H2201*'Outside M25 '!$J$30+'Outside M25 '!$J$34+'Postcodes tariff'!L2201)</f>
        <v>900.5907558645298</v>
      </c>
      <c r="O2201" s="226">
        <f>SUM(H2201*'Outside M25 '!$K$30+'Outside M25 '!$K$34+'Postcodes tariff'!L2201)</f>
        <v>983.77486683304846</v>
      </c>
      <c r="P2201" s="226">
        <f>SUM(H2201*'Outside M25 '!$L$30+'Outside M25 '!$L$34+'Postcodes tariff'!L2201)</f>
        <v>1075.3151215337894</v>
      </c>
      <c r="Q2201" s="261">
        <f>SUM(H2201*'Outside M25 '!$M$30+'Outside M25 '!$M$34+'Postcodes tariff'!L2201)</f>
        <v>1160.0087332145299</v>
      </c>
    </row>
    <row r="2202" spans="1:17" s="263" customFormat="1" x14ac:dyDescent="0.25">
      <c r="A2202" s="254" t="s">
        <v>3083</v>
      </c>
      <c r="B2202" s="255"/>
      <c r="C2202" s="256" t="s">
        <v>1931</v>
      </c>
      <c r="D2202" s="257">
        <v>56.576000000000001</v>
      </c>
      <c r="E2202" s="257">
        <v>-3.1520000000000001</v>
      </c>
      <c r="F2202" s="459">
        <v>1</v>
      </c>
      <c r="G2202" s="459">
        <v>1</v>
      </c>
      <c r="H2202" s="258">
        <v>473.8</v>
      </c>
      <c r="I2202" s="259">
        <f>SUM(H2202/'Search &amp; Variables'!$E$30)</f>
        <v>10.52888888888889</v>
      </c>
      <c r="J2202" s="259">
        <f t="shared" si="558"/>
        <v>21.05777777777778</v>
      </c>
      <c r="K2202" s="259">
        <f t="shared" si="559"/>
        <v>2.3397530864197531</v>
      </c>
      <c r="L2202" s="226">
        <f t="shared" si="560"/>
        <v>120</v>
      </c>
      <c r="M2202" s="257"/>
      <c r="N2202" s="226">
        <f>SUM(H2202*'Outside M25 '!$J$30+'Outside M25 '!$J$34+'Postcodes tariff'!L2202)</f>
        <v>893.6787277522792</v>
      </c>
      <c r="O2202" s="226">
        <f>SUM(H2202*'Outside M25 '!$K$30+'Outside M25 '!$K$34+'Postcodes tariff'!L2202)</f>
        <v>976.11436430845208</v>
      </c>
      <c r="P2202" s="226">
        <f>SUM(H2202*'Outside M25 '!$L$30+'Outside M25 '!$L$34+'Postcodes tariff'!L2202)</f>
        <v>1066.8362088620324</v>
      </c>
      <c r="Q2202" s="261">
        <f>SUM(H2202*'Outside M25 '!$M$30+'Outside M25 '!$M$34+'Postcodes tariff'!L2202)</f>
        <v>1150.7645855689459</v>
      </c>
    </row>
    <row r="2203" spans="1:17" s="263" customFormat="1" x14ac:dyDescent="0.25">
      <c r="A2203" s="254" t="s">
        <v>3083</v>
      </c>
      <c r="B2203" s="255"/>
      <c r="C2203" s="256" t="s">
        <v>1932</v>
      </c>
      <c r="D2203" s="257">
        <v>56.536999999999999</v>
      </c>
      <c r="E2203" s="257">
        <v>-3.274</v>
      </c>
      <c r="F2203" s="459">
        <v>1</v>
      </c>
      <c r="G2203" s="459">
        <v>1</v>
      </c>
      <c r="H2203" s="258">
        <v>469.1</v>
      </c>
      <c r="I2203" s="259">
        <f>SUM(H2203/'Search &amp; Variables'!$E$30)</f>
        <v>10.424444444444445</v>
      </c>
      <c r="J2203" s="259">
        <f t="shared" si="558"/>
        <v>20.84888888888889</v>
      </c>
      <c r="K2203" s="259">
        <f t="shared" si="559"/>
        <v>2.3165432098765435</v>
      </c>
      <c r="L2203" s="226">
        <f t="shared" si="560"/>
        <v>120</v>
      </c>
      <c r="M2203" s="257"/>
      <c r="N2203" s="226">
        <f>SUM(H2203*'Outside M25 '!$J$30+'Outside M25 '!$J$34+'Postcodes tariff'!L2203)</f>
        <v>886.29542499601143</v>
      </c>
      <c r="O2203" s="226">
        <f>SUM(H2203*'Outside M25 '!$K$30+'Outside M25 '!$K$34+'Postcodes tariff'!L2203)</f>
        <v>967.93155479354232</v>
      </c>
      <c r="P2203" s="226">
        <f>SUM(H2203*'Outside M25 '!$L$30+'Outside M25 '!$L$34+'Postcodes tariff'!L2203)</f>
        <v>1057.7791885081103</v>
      </c>
      <c r="Q2203" s="261">
        <f>SUM(H2203*'Outside M25 '!$M$30+'Outside M25 '!$M$34+'Postcodes tariff'!L2203)</f>
        <v>1140.890155129345</v>
      </c>
    </row>
    <row r="2204" spans="1:17" s="263" customFormat="1" x14ac:dyDescent="0.25">
      <c r="A2204" s="254" t="s">
        <v>3083</v>
      </c>
      <c r="B2204" s="255"/>
      <c r="C2204" s="256" t="s">
        <v>1933</v>
      </c>
      <c r="D2204" s="257">
        <v>56.453000000000003</v>
      </c>
      <c r="E2204" s="257">
        <v>-3.1859999999999999</v>
      </c>
      <c r="F2204" s="459">
        <v>1</v>
      </c>
      <c r="G2204" s="459">
        <v>1</v>
      </c>
      <c r="H2204" s="258">
        <v>462.7</v>
      </c>
      <c r="I2204" s="259">
        <f>SUM(H2204/'Search &amp; Variables'!$E$30)</f>
        <v>10.282222222222222</v>
      </c>
      <c r="J2204" s="259">
        <f t="shared" si="558"/>
        <v>20.564444444444444</v>
      </c>
      <c r="K2204" s="259">
        <f t="shared" si="559"/>
        <v>2.284938271604938</v>
      </c>
      <c r="L2204" s="226">
        <f t="shared" si="560"/>
        <v>120</v>
      </c>
      <c r="M2204" s="257"/>
      <c r="N2204" s="226">
        <f>SUM(H2204*'Outside M25 '!$J$30+'Outside M25 '!$J$34+'Postcodes tariff'!L2204)</f>
        <v>876.2415659236467</v>
      </c>
      <c r="O2204" s="226">
        <f>SUM(H2204*'Outside M25 '!$K$30+'Outside M25 '!$K$34+'Postcodes tariff'!L2204)</f>
        <v>956.78900566685661</v>
      </c>
      <c r="P2204" s="226">
        <f>SUM(H2204*'Outside M25 '!$L$30+'Outside M25 '!$L$34+'Postcodes tariff'!L2204)</f>
        <v>1045.4462246219184</v>
      </c>
      <c r="Q2204" s="261">
        <f>SUM(H2204*'Outside M25 '!$M$30+'Outside M25 '!$M$34+'Postcodes tariff'!L2204)</f>
        <v>1127.4441221903135</v>
      </c>
    </row>
    <row r="2205" spans="1:17" s="263" customFormat="1" x14ac:dyDescent="0.25">
      <c r="A2205" s="254" t="s">
        <v>3083</v>
      </c>
      <c r="B2205" s="255"/>
      <c r="C2205" s="256" t="s">
        <v>1934</v>
      </c>
      <c r="D2205" s="257">
        <v>56.61</v>
      </c>
      <c r="E2205" s="257">
        <v>-3.9409999999999998</v>
      </c>
      <c r="F2205" s="459">
        <v>1</v>
      </c>
      <c r="G2205" s="459">
        <v>1</v>
      </c>
      <c r="H2205" s="258">
        <v>473.2</v>
      </c>
      <c r="I2205" s="259">
        <f>SUM(H2205/'Search &amp; Variables'!$E$30)</f>
        <v>10.515555555555554</v>
      </c>
      <c r="J2205" s="259">
        <f t="shared" si="558"/>
        <v>21.031111111111109</v>
      </c>
      <c r="K2205" s="259">
        <f t="shared" si="559"/>
        <v>2.3367901234567898</v>
      </c>
      <c r="L2205" s="226">
        <f t="shared" si="560"/>
        <v>120</v>
      </c>
      <c r="M2205" s="257"/>
      <c r="N2205" s="226">
        <f>SUM(H2205*'Outside M25 '!$J$30+'Outside M25 '!$J$34+'Postcodes tariff'!L2205)</f>
        <v>892.73617846424497</v>
      </c>
      <c r="O2205" s="226">
        <f>SUM(H2205*'Outside M25 '!$K$30+'Outside M25 '!$K$34+'Postcodes tariff'!L2205)</f>
        <v>975.0697503278252</v>
      </c>
      <c r="P2205" s="226">
        <f>SUM(H2205*'Outside M25 '!$L$30+'Outside M25 '!$L$34+'Postcodes tariff'!L2205)</f>
        <v>1065.6799934977021</v>
      </c>
      <c r="Q2205" s="261">
        <f>SUM(H2205*'Outside M25 '!$M$30+'Outside M25 '!$M$34+'Postcodes tariff'!L2205)</f>
        <v>1149.5040199809118</v>
      </c>
    </row>
    <row r="2206" spans="1:17" s="263" customFormat="1" x14ac:dyDescent="0.25">
      <c r="A2206" s="254" t="s">
        <v>3083</v>
      </c>
      <c r="B2206" s="255"/>
      <c r="C2206" s="256" t="s">
        <v>1935</v>
      </c>
      <c r="D2206" s="257">
        <v>56.707000000000001</v>
      </c>
      <c r="E2206" s="257">
        <v>-3.8090000000000002</v>
      </c>
      <c r="F2206" s="459">
        <v>1</v>
      </c>
      <c r="G2206" s="459">
        <v>1</v>
      </c>
      <c r="H2206" s="258">
        <v>478.5</v>
      </c>
      <c r="I2206" s="259">
        <f>SUM(H2206/'Search &amp; Variables'!$E$30)</f>
        <v>10.633333333333333</v>
      </c>
      <c r="J2206" s="259">
        <f t="shared" si="558"/>
        <v>21.266666666666666</v>
      </c>
      <c r="K2206" s="259">
        <f t="shared" si="559"/>
        <v>2.3629629629629627</v>
      </c>
      <c r="L2206" s="226">
        <f t="shared" si="560"/>
        <v>120</v>
      </c>
      <c r="M2206" s="257"/>
      <c r="N2206" s="226">
        <f>SUM(H2206*'Outside M25 '!$J$30+'Outside M25 '!$J$34+'Postcodes tariff'!L2206)</f>
        <v>901.06203050854697</v>
      </c>
      <c r="O2206" s="226">
        <f>SUM(H2206*'Outside M25 '!$K$30+'Outside M25 '!$K$34+'Postcodes tariff'!L2206)</f>
        <v>984.29717382336185</v>
      </c>
      <c r="P2206" s="226">
        <f>SUM(H2206*'Outside M25 '!$L$30+'Outside M25 '!$L$34+'Postcodes tariff'!L2206)</f>
        <v>1075.8932292159545</v>
      </c>
      <c r="Q2206" s="261">
        <f>SUM(H2206*'Outside M25 '!$M$30+'Outside M25 '!$M$34+'Postcodes tariff'!L2206)</f>
        <v>1160.6390160085471</v>
      </c>
    </row>
    <row r="2207" spans="1:17" s="263" customFormat="1" x14ac:dyDescent="0.25">
      <c r="A2207" s="254" t="s">
        <v>3083</v>
      </c>
      <c r="B2207" s="255"/>
      <c r="C2207" s="256" t="s">
        <v>1936</v>
      </c>
      <c r="D2207" s="257">
        <v>56.688000000000002</v>
      </c>
      <c r="E2207" s="257">
        <v>-4.3819999999999997</v>
      </c>
      <c r="F2207" s="459">
        <v>1</v>
      </c>
      <c r="G2207" s="459">
        <v>1</v>
      </c>
      <c r="H2207" s="258">
        <v>504.7</v>
      </c>
      <c r="I2207" s="259">
        <f>SUM(H2207/'Search &amp; Variables'!$E$30)</f>
        <v>11.215555555555556</v>
      </c>
      <c r="J2207" s="259">
        <f t="shared" si="558"/>
        <v>22.431111111111111</v>
      </c>
      <c r="K2207" s="259">
        <f t="shared" si="559"/>
        <v>2.4923456790123457</v>
      </c>
      <c r="L2207" s="226">
        <f t="shared" si="560"/>
        <v>120</v>
      </c>
      <c r="M2207" s="257"/>
      <c r="N2207" s="226">
        <f>SUM(H2207*'Outside M25 '!$J$30+'Outside M25 '!$J$34+'Postcodes tariff'!L2207)</f>
        <v>942.22001608603978</v>
      </c>
      <c r="O2207" s="226">
        <f>SUM(H2207*'Outside M25 '!$K$30+'Outside M25 '!$K$34+'Postcodes tariff'!L2207)</f>
        <v>1029.9119843107312</v>
      </c>
      <c r="P2207" s="226">
        <f>SUM(H2207*'Outside M25 '!$L$30+'Outside M25 '!$L$34+'Postcodes tariff'!L2207)</f>
        <v>1126.3813001250523</v>
      </c>
      <c r="Q2207" s="261">
        <f>SUM(H2207*'Outside M25 '!$M$30+'Outside M25 '!$M$34+'Postcodes tariff'!L2207)</f>
        <v>1215.6837133527065</v>
      </c>
    </row>
    <row r="2208" spans="1:17" s="263" customFormat="1" x14ac:dyDescent="0.25">
      <c r="A2208" s="254" t="s">
        <v>3083</v>
      </c>
      <c r="B2208" s="255"/>
      <c r="C2208" s="256" t="s">
        <v>1937</v>
      </c>
      <c r="D2208" s="257">
        <v>56.774000000000001</v>
      </c>
      <c r="E2208" s="257">
        <v>-3.8889999999999998</v>
      </c>
      <c r="F2208" s="459">
        <v>1</v>
      </c>
      <c r="G2208" s="459">
        <v>1</v>
      </c>
      <c r="H2208" s="258">
        <v>488.9</v>
      </c>
      <c r="I2208" s="259">
        <f>SUM(H2208/'Search &amp; Variables'!$E$30)</f>
        <v>10.864444444444445</v>
      </c>
      <c r="J2208" s="259">
        <f t="shared" si="558"/>
        <v>21.728888888888889</v>
      </c>
      <c r="K2208" s="259">
        <f t="shared" si="559"/>
        <v>2.414320987654321</v>
      </c>
      <c r="L2208" s="226">
        <f t="shared" si="560"/>
        <v>120</v>
      </c>
      <c r="M2208" s="257"/>
      <c r="N2208" s="226">
        <f>SUM(H2208*'Outside M25 '!$J$30+'Outside M25 '!$J$34+'Postcodes tariff'!L2208)</f>
        <v>917.39955150113951</v>
      </c>
      <c r="O2208" s="226">
        <f>SUM(H2208*'Outside M25 '!$K$30+'Outside M25 '!$K$34+'Postcodes tariff'!L2208)</f>
        <v>1002.403816154226</v>
      </c>
      <c r="P2208" s="226">
        <f>SUM(H2208*'Outside M25 '!$L$30+'Outside M25 '!$L$34+'Postcodes tariff'!L2208)</f>
        <v>1095.9342955310162</v>
      </c>
      <c r="Q2208" s="261">
        <f>SUM(H2208*'Outside M25 '!$M$30+'Outside M25 '!$M$34+'Postcodes tariff'!L2208)</f>
        <v>1182.4888195344729</v>
      </c>
    </row>
    <row r="2209" spans="1:17" s="263" customFormat="1" x14ac:dyDescent="0.25">
      <c r="A2209" s="254" t="s">
        <v>3083</v>
      </c>
      <c r="B2209" s="255"/>
      <c r="C2209" s="256" t="s">
        <v>1938</v>
      </c>
      <c r="D2209" s="257">
        <v>56.935000000000002</v>
      </c>
      <c r="E2209" s="257">
        <v>-4.2549999999999999</v>
      </c>
      <c r="F2209" s="459">
        <v>1</v>
      </c>
      <c r="G2209" s="459">
        <v>1</v>
      </c>
      <c r="H2209" s="258">
        <v>501.4</v>
      </c>
      <c r="I2209" s="259">
        <f>SUM(H2209/'Search &amp; Variables'!$E$30)</f>
        <v>11.142222222222221</v>
      </c>
      <c r="J2209" s="259">
        <f t="shared" si="558"/>
        <v>22.284444444444443</v>
      </c>
      <c r="K2209" s="259">
        <f t="shared" si="559"/>
        <v>2.4760493827160492</v>
      </c>
      <c r="L2209" s="226">
        <f t="shared" si="560"/>
        <v>120</v>
      </c>
      <c r="M2209" s="257"/>
      <c r="N2209" s="226">
        <f>SUM(H2209*'Outside M25 '!$J$30+'Outside M25 '!$J$34+'Postcodes tariff'!L2209)</f>
        <v>937.0359950018518</v>
      </c>
      <c r="O2209" s="226">
        <f>SUM(H2209*'Outside M25 '!$K$30+'Outside M25 '!$K$34+'Postcodes tariff'!L2209)</f>
        <v>1024.166607417284</v>
      </c>
      <c r="P2209" s="226">
        <f>SUM(H2209*'Outside M25 '!$L$30+'Outside M25 '!$L$34+'Postcodes tariff'!L2209)</f>
        <v>1120.0221156212347</v>
      </c>
      <c r="Q2209" s="261">
        <f>SUM(H2209*'Outside M25 '!$M$30+'Outside M25 '!$M$34+'Postcodes tariff'!L2209)</f>
        <v>1208.7506026185185</v>
      </c>
    </row>
    <row r="2210" spans="1:17" s="263" customFormat="1" x14ac:dyDescent="0.25">
      <c r="A2210" s="254" t="s">
        <v>3083</v>
      </c>
      <c r="B2210" s="255"/>
      <c r="C2210" s="256" t="s">
        <v>1939</v>
      </c>
      <c r="D2210" s="257">
        <v>56.387</v>
      </c>
      <c r="E2210" s="257">
        <v>-3.4039999999999999</v>
      </c>
      <c r="F2210" s="459">
        <v>1</v>
      </c>
      <c r="G2210" s="459">
        <v>1</v>
      </c>
      <c r="H2210" s="258">
        <v>439.8</v>
      </c>
      <c r="I2210" s="259">
        <f>SUM(H2210/'Search &amp; Variables'!$E$30)</f>
        <v>9.7733333333333334</v>
      </c>
      <c r="J2210" s="259">
        <f t="shared" si="558"/>
        <v>19.546666666666667</v>
      </c>
      <c r="K2210" s="259">
        <f t="shared" si="559"/>
        <v>2.1718518518518519</v>
      </c>
      <c r="L2210" s="226">
        <f t="shared" si="560"/>
        <v>120</v>
      </c>
      <c r="M2210" s="257"/>
      <c r="N2210" s="226">
        <f>SUM(H2210*'Outside M25 '!$J$30+'Outside M25 '!$J$34+'Postcodes tariff'!L2210)</f>
        <v>840.26760143034187</v>
      </c>
      <c r="O2210" s="226">
        <f>SUM(H2210*'Outside M25 '!$K$30+'Outside M25 '!$K$34+'Postcodes tariff'!L2210)</f>
        <v>916.91957207293444</v>
      </c>
      <c r="P2210" s="226">
        <f>SUM(H2210*'Outside M25 '!$L$30+'Outside M25 '!$L$34+'Postcodes tariff'!L2210)</f>
        <v>1001.3173382166383</v>
      </c>
      <c r="Q2210" s="261">
        <f>SUM(H2210*'Outside M25 '!$M$30+'Outside M25 '!$M$34+'Postcodes tariff'!L2210)</f>
        <v>1079.3325355803422</v>
      </c>
    </row>
    <row r="2211" spans="1:17" s="263" customFormat="1" x14ac:dyDescent="0.25">
      <c r="A2211" s="254" t="s">
        <v>3083</v>
      </c>
      <c r="B2211" s="255"/>
      <c r="C2211" s="256" t="s">
        <v>1940</v>
      </c>
      <c r="D2211" s="257">
        <v>57.054000000000002</v>
      </c>
      <c r="E2211" s="257">
        <v>-4.1550000000000002</v>
      </c>
      <c r="F2211" s="459">
        <v>1</v>
      </c>
      <c r="G2211" s="459">
        <v>1</v>
      </c>
      <c r="H2211" s="258">
        <v>513.9</v>
      </c>
      <c r="I2211" s="259">
        <f>SUM(H2211/'Search &amp; Variables'!$E$30)</f>
        <v>11.42</v>
      </c>
      <c r="J2211" s="259">
        <f t="shared" si="558"/>
        <v>22.84</v>
      </c>
      <c r="K2211" s="259">
        <f t="shared" si="559"/>
        <v>2.5377777777777779</v>
      </c>
      <c r="L2211" s="226">
        <f t="shared" si="560"/>
        <v>120</v>
      </c>
      <c r="M2211" s="257"/>
      <c r="N2211" s="226">
        <f>SUM(H2211*'Outside M25 '!$J$30+'Outside M25 '!$J$34+'Postcodes tariff'!L2211)</f>
        <v>956.67243850256398</v>
      </c>
      <c r="O2211" s="226">
        <f>SUM(H2211*'Outside M25 '!$K$30+'Outside M25 '!$K$34+'Postcodes tariff'!L2211)</f>
        <v>1045.9293986803418</v>
      </c>
      <c r="P2211" s="226">
        <f>SUM(H2211*'Outside M25 '!$L$30+'Outside M25 '!$L$34+'Postcodes tariff'!L2211)</f>
        <v>1144.1099357114531</v>
      </c>
      <c r="Q2211" s="261">
        <f>SUM(H2211*'Outside M25 '!$M$30+'Outside M25 '!$M$34+'Postcodes tariff'!L2211)</f>
        <v>1235.0123857025642</v>
      </c>
    </row>
    <row r="2212" spans="1:17" s="263" customFormat="1" x14ac:dyDescent="0.25">
      <c r="A2212" s="254" t="s">
        <v>3083</v>
      </c>
      <c r="B2212" s="255"/>
      <c r="C2212" s="256" t="s">
        <v>1941</v>
      </c>
      <c r="D2212" s="257">
        <v>57.088999999999999</v>
      </c>
      <c r="E2212" s="257">
        <v>-4.0220000000000002</v>
      </c>
      <c r="F2212" s="459">
        <v>1</v>
      </c>
      <c r="G2212" s="459">
        <v>1</v>
      </c>
      <c r="H2212" s="258">
        <v>520.6</v>
      </c>
      <c r="I2212" s="259">
        <f>SUM(H2212/'Search &amp; Variables'!$E$30)</f>
        <v>11.568888888888889</v>
      </c>
      <c r="J2212" s="259">
        <f t="shared" si="558"/>
        <v>23.137777777777778</v>
      </c>
      <c r="K2212" s="259">
        <f t="shared" si="559"/>
        <v>2.5708641975308644</v>
      </c>
      <c r="L2212" s="226">
        <f t="shared" si="560"/>
        <v>120</v>
      </c>
      <c r="M2212" s="257"/>
      <c r="N2212" s="226">
        <f>SUM(H2212*'Outside M25 '!$J$30+'Outside M25 '!$J$34+'Postcodes tariff'!L2212)</f>
        <v>967.19757221894588</v>
      </c>
      <c r="O2212" s="226">
        <f>SUM(H2212*'Outside M25 '!$K$30+'Outside M25 '!$K$34+'Postcodes tariff'!L2212)</f>
        <v>1057.5942547973409</v>
      </c>
      <c r="P2212" s="226">
        <f>SUM(H2212*'Outside M25 '!$L$30+'Outside M25 '!$L$34+'Postcodes tariff'!L2212)</f>
        <v>1157.0210072798102</v>
      </c>
      <c r="Q2212" s="261">
        <f>SUM(H2212*'Outside M25 '!$M$30+'Outside M25 '!$M$34+'Postcodes tariff'!L2212)</f>
        <v>1249.0887014356126</v>
      </c>
    </row>
    <row r="2213" spans="1:17" s="263" customFormat="1" x14ac:dyDescent="0.25">
      <c r="A2213" s="254" t="s">
        <v>3083</v>
      </c>
      <c r="B2213" s="255"/>
      <c r="C2213" s="256" t="s">
        <v>1942</v>
      </c>
      <c r="D2213" s="257">
        <v>57.198</v>
      </c>
      <c r="E2213" s="257">
        <v>-3.806</v>
      </c>
      <c r="F2213" s="459">
        <v>1</v>
      </c>
      <c r="G2213" s="459">
        <v>1</v>
      </c>
      <c r="H2213" s="258">
        <v>530.4</v>
      </c>
      <c r="I2213" s="259">
        <f>SUM(H2213/'Search &amp; Variables'!$E$30)</f>
        <v>11.786666666666665</v>
      </c>
      <c r="J2213" s="259">
        <f t="shared" si="558"/>
        <v>23.573333333333331</v>
      </c>
      <c r="K2213" s="259">
        <f t="shared" si="559"/>
        <v>2.619259259259259</v>
      </c>
      <c r="L2213" s="226">
        <f t="shared" si="560"/>
        <v>120</v>
      </c>
      <c r="M2213" s="257"/>
      <c r="N2213" s="226">
        <f>SUM(H2213*'Outside M25 '!$J$30+'Outside M25 '!$J$34+'Postcodes tariff'!L2213)</f>
        <v>982.59254392350419</v>
      </c>
      <c r="O2213" s="226">
        <f>SUM(H2213*'Outside M25 '!$K$30+'Outside M25 '!$K$34+'Postcodes tariff'!L2213)</f>
        <v>1074.6562831475783</v>
      </c>
      <c r="P2213" s="226">
        <f>SUM(H2213*'Outside M25 '!$L$30+'Outside M25 '!$L$34+'Postcodes tariff'!L2213)</f>
        <v>1175.9058582305413</v>
      </c>
      <c r="Q2213" s="261">
        <f>SUM(H2213*'Outside M25 '!$M$30+'Outside M25 '!$M$34+'Postcodes tariff'!L2213)</f>
        <v>1269.6779393735044</v>
      </c>
    </row>
    <row r="2214" spans="1:17" s="263" customFormat="1" x14ac:dyDescent="0.25">
      <c r="A2214" s="254" t="s">
        <v>3083</v>
      </c>
      <c r="B2214" s="255"/>
      <c r="C2214" s="256" t="s">
        <v>1943</v>
      </c>
      <c r="D2214" s="257">
        <v>57.286999999999999</v>
      </c>
      <c r="E2214" s="257">
        <v>-3.8010000000000002</v>
      </c>
      <c r="F2214" s="459">
        <v>1</v>
      </c>
      <c r="G2214" s="459">
        <v>1</v>
      </c>
      <c r="H2214" s="258">
        <v>536.4</v>
      </c>
      <c r="I2214" s="259">
        <f>SUM(H2214/'Search &amp; Variables'!$E$30)</f>
        <v>11.92</v>
      </c>
      <c r="J2214" s="259">
        <f t="shared" si="558"/>
        <v>23.84</v>
      </c>
      <c r="K2214" s="259">
        <f t="shared" si="559"/>
        <v>2.6488888888888891</v>
      </c>
      <c r="L2214" s="226">
        <f t="shared" si="560"/>
        <v>120</v>
      </c>
      <c r="M2214" s="257"/>
      <c r="N2214" s="226">
        <f>SUM(H2214*'Outside M25 '!$J$30+'Outside M25 '!$J$34+'Postcodes tariff'!L2214)</f>
        <v>992.01803680384603</v>
      </c>
      <c r="O2214" s="226">
        <f>SUM(H2214*'Outside M25 '!$K$30+'Outside M25 '!$K$34+'Postcodes tariff'!L2214)</f>
        <v>1085.1024229538461</v>
      </c>
      <c r="P2214" s="226">
        <f>SUM(H2214*'Outside M25 '!$L$30+'Outside M25 '!$L$34+'Postcodes tariff'!L2214)</f>
        <v>1187.4680118738461</v>
      </c>
      <c r="Q2214" s="261">
        <f>SUM(H2214*'Outside M25 '!$M$30+'Outside M25 '!$M$34+'Postcodes tariff'!L2214)</f>
        <v>1282.2835952538462</v>
      </c>
    </row>
    <row r="2215" spans="1:17" s="263" customFormat="1" x14ac:dyDescent="0.25">
      <c r="A2215" s="254" t="s">
        <v>3083</v>
      </c>
      <c r="B2215" s="255"/>
      <c r="C2215" s="256" t="s">
        <v>1944</v>
      </c>
      <c r="D2215" s="257">
        <v>57.253999999999998</v>
      </c>
      <c r="E2215" s="257">
        <v>-3.7480000000000002</v>
      </c>
      <c r="F2215" s="459">
        <v>1</v>
      </c>
      <c r="G2215" s="459">
        <v>1</v>
      </c>
      <c r="H2215" s="258">
        <v>532.20000000000005</v>
      </c>
      <c r="I2215" s="259">
        <f>SUM(H2215/'Search &amp; Variables'!$E$30)</f>
        <v>11.826666666666668</v>
      </c>
      <c r="J2215" s="259">
        <f t="shared" si="558"/>
        <v>23.653333333333336</v>
      </c>
      <c r="K2215" s="259">
        <f t="shared" si="559"/>
        <v>2.6281481481481483</v>
      </c>
      <c r="L2215" s="226">
        <f t="shared" si="560"/>
        <v>120</v>
      </c>
      <c r="M2215" s="257"/>
      <c r="N2215" s="226">
        <f>SUM(H2215*'Outside M25 '!$J$30+'Outside M25 '!$J$34+'Postcodes tariff'!L2215)</f>
        <v>985.42019178760688</v>
      </c>
      <c r="O2215" s="226">
        <f>SUM(H2215*'Outside M25 '!$K$30+'Outside M25 '!$K$34+'Postcodes tariff'!L2215)</f>
        <v>1077.7901250894588</v>
      </c>
      <c r="P2215" s="226">
        <f>SUM(H2215*'Outside M25 '!$L$30+'Outside M25 '!$L$34+'Postcodes tariff'!L2215)</f>
        <v>1179.3745043235328</v>
      </c>
      <c r="Q2215" s="261">
        <f>SUM(H2215*'Outside M25 '!$M$30+'Outside M25 '!$M$34+'Postcodes tariff'!L2215)</f>
        <v>1273.459636137607</v>
      </c>
    </row>
    <row r="2216" spans="1:17" s="263" customFormat="1" x14ac:dyDescent="0.25">
      <c r="A2216" s="254" t="s">
        <v>3083</v>
      </c>
      <c r="B2216" s="255"/>
      <c r="C2216" s="256" t="s">
        <v>1945</v>
      </c>
      <c r="D2216" s="257">
        <v>57.262</v>
      </c>
      <c r="E2216" s="257">
        <v>-3.6469999999999998</v>
      </c>
      <c r="F2216" s="459">
        <v>1</v>
      </c>
      <c r="G2216" s="459">
        <v>1</v>
      </c>
      <c r="H2216" s="258">
        <v>542.5</v>
      </c>
      <c r="I2216" s="259">
        <f>SUM(H2216/'Search &amp; Variables'!$E$30)</f>
        <v>12.055555555555555</v>
      </c>
      <c r="J2216" s="259">
        <f t="shared" si="558"/>
        <v>24.111111111111111</v>
      </c>
      <c r="K2216" s="259">
        <f t="shared" si="559"/>
        <v>2.6790123456790123</v>
      </c>
      <c r="L2216" s="226">
        <f t="shared" si="560"/>
        <v>120</v>
      </c>
      <c r="M2216" s="257"/>
      <c r="N2216" s="226">
        <f>SUM(H2216*'Outside M25 '!$J$30+'Outside M25 '!$J$34+'Postcodes tariff'!L2216)</f>
        <v>1001.6006212321937</v>
      </c>
      <c r="O2216" s="226">
        <f>SUM(H2216*'Outside M25 '!$K$30+'Outside M25 '!$K$34+'Postcodes tariff'!L2216)</f>
        <v>1095.7226650902185</v>
      </c>
      <c r="P2216" s="226">
        <f>SUM(H2216*'Outside M25 '!$L$30+'Outside M25 '!$L$34+'Postcodes tariff'!L2216)</f>
        <v>1199.2228680778728</v>
      </c>
      <c r="Q2216" s="261">
        <f>SUM(H2216*'Outside M25 '!$M$30+'Outside M25 '!$M$34+'Postcodes tariff'!L2216)</f>
        <v>1295.0993453988604</v>
      </c>
    </row>
    <row r="2217" spans="1:17" s="263" customFormat="1" x14ac:dyDescent="0.25">
      <c r="A2217" s="254" t="s">
        <v>3083</v>
      </c>
      <c r="B2217" s="255"/>
      <c r="C2217" s="256" t="s">
        <v>1946</v>
      </c>
      <c r="D2217" s="257">
        <v>57.33</v>
      </c>
      <c r="E2217" s="257">
        <v>-3.605</v>
      </c>
      <c r="F2217" s="459">
        <v>1</v>
      </c>
      <c r="G2217" s="459">
        <v>1</v>
      </c>
      <c r="H2217" s="258">
        <v>544.6</v>
      </c>
      <c r="I2217" s="259">
        <f>SUM(H2217/'Search &amp; Variables'!$E$30)</f>
        <v>12.102222222222222</v>
      </c>
      <c r="J2217" s="259">
        <f t="shared" si="558"/>
        <v>24.204444444444444</v>
      </c>
      <c r="K2217" s="259">
        <f t="shared" si="559"/>
        <v>2.6893827160493826</v>
      </c>
      <c r="L2217" s="226">
        <f t="shared" si="560"/>
        <v>120</v>
      </c>
      <c r="M2217" s="257"/>
      <c r="N2217" s="226">
        <f>SUM(H2217*'Outside M25 '!$J$30+'Outside M25 '!$J$34+'Postcodes tariff'!L2217)</f>
        <v>1004.8995437403133</v>
      </c>
      <c r="O2217" s="226">
        <f>SUM(H2217*'Outside M25 '!$K$30+'Outside M25 '!$K$34+'Postcodes tariff'!L2217)</f>
        <v>1099.3788140224121</v>
      </c>
      <c r="P2217" s="226">
        <f>SUM(H2217*'Outside M25 '!$L$30+'Outside M25 '!$L$34+'Postcodes tariff'!L2217)</f>
        <v>1203.2696218530295</v>
      </c>
      <c r="Q2217" s="261">
        <f>SUM(H2217*'Outside M25 '!$M$30+'Outside M25 '!$M$34+'Postcodes tariff'!L2217)</f>
        <v>1299.5113249569802</v>
      </c>
    </row>
    <row r="2218" spans="1:17" s="263" customFormat="1" x14ac:dyDescent="0.25">
      <c r="A2218" s="254" t="s">
        <v>3083</v>
      </c>
      <c r="B2218" s="255"/>
      <c r="C2218" s="256" t="s">
        <v>1947</v>
      </c>
      <c r="D2218" s="257">
        <v>56.302</v>
      </c>
      <c r="E2218" s="257">
        <v>-3.7040000000000002</v>
      </c>
      <c r="F2218" s="459">
        <v>1</v>
      </c>
      <c r="G2218" s="459">
        <v>1</v>
      </c>
      <c r="H2218" s="258">
        <v>435.9</v>
      </c>
      <c r="I2218" s="259">
        <f>SUM(H2218/'Search &amp; Variables'!$E$30)</f>
        <v>9.6866666666666656</v>
      </c>
      <c r="J2218" s="259">
        <f t="shared" si="558"/>
        <v>19.373333333333331</v>
      </c>
      <c r="K2218" s="259">
        <f t="shared" si="559"/>
        <v>2.1525925925925922</v>
      </c>
      <c r="L2218" s="226">
        <f t="shared" si="560"/>
        <v>120</v>
      </c>
      <c r="M2218" s="257"/>
      <c r="N2218" s="226">
        <f>SUM(H2218*'Outside M25 '!$J$30+'Outside M25 '!$J$34+'Postcodes tariff'!L2218)</f>
        <v>834.14103105811955</v>
      </c>
      <c r="O2218" s="226">
        <f>SUM(H2218*'Outside M25 '!$K$30+'Outside M25 '!$K$34+'Postcodes tariff'!L2218)</f>
        <v>910.12958119886036</v>
      </c>
      <c r="P2218" s="226">
        <f>SUM(H2218*'Outside M25 '!$L$30+'Outside M25 '!$L$34+'Postcodes tariff'!L2218)</f>
        <v>993.80193834849013</v>
      </c>
      <c r="Q2218" s="261">
        <f>SUM(H2218*'Outside M25 '!$M$30+'Outside M25 '!$M$34+'Postcodes tariff'!L2218)</f>
        <v>1071.1388592581197</v>
      </c>
    </row>
    <row r="2219" spans="1:17" s="263" customFormat="1" x14ac:dyDescent="0.25">
      <c r="A2219" s="254" t="s">
        <v>3083</v>
      </c>
      <c r="B2219" s="255"/>
      <c r="C2219" s="256" t="s">
        <v>1948</v>
      </c>
      <c r="D2219" s="257">
        <v>56.792000000000002</v>
      </c>
      <c r="E2219" s="257">
        <v>-4.5999999999999996</v>
      </c>
      <c r="F2219" s="459">
        <v>1</v>
      </c>
      <c r="G2219" s="459">
        <v>1</v>
      </c>
      <c r="H2219" s="258">
        <v>540.1</v>
      </c>
      <c r="I2219" s="259">
        <f>SUM(H2219/'Search &amp; Variables'!$E$30)</f>
        <v>12.002222222222223</v>
      </c>
      <c r="J2219" s="259">
        <f t="shared" si="558"/>
        <v>24.004444444444445</v>
      </c>
      <c r="K2219" s="259">
        <f t="shared" si="559"/>
        <v>2.6671604938271605</v>
      </c>
      <c r="L2219" s="226">
        <f t="shared" si="560"/>
        <v>120</v>
      </c>
      <c r="M2219" s="257"/>
      <c r="N2219" s="226">
        <f>SUM(H2219*'Outside M25 '!$J$30+'Outside M25 '!$J$34+'Postcodes tariff'!L2219)</f>
        <v>997.83042408005701</v>
      </c>
      <c r="O2219" s="226">
        <f>SUM(H2219*'Outside M25 '!$K$30+'Outside M25 '!$K$34+'Postcodes tariff'!L2219)</f>
        <v>1091.5442091677114</v>
      </c>
      <c r="P2219" s="226">
        <f>SUM(H2219*'Outside M25 '!$L$30+'Outside M25 '!$L$34+'Postcodes tariff'!L2219)</f>
        <v>1194.5980066205509</v>
      </c>
      <c r="Q2219" s="261">
        <f>SUM(H2219*'Outside M25 '!$M$30+'Outside M25 '!$M$34+'Postcodes tariff'!L2219)</f>
        <v>1290.0570830467238</v>
      </c>
    </row>
    <row r="2220" spans="1:17" s="263" customFormat="1" x14ac:dyDescent="0.25">
      <c r="A2220" s="254" t="s">
        <v>3083</v>
      </c>
      <c r="B2220" s="255"/>
      <c r="C2220" s="256" t="s">
        <v>1949</v>
      </c>
      <c r="D2220" s="257">
        <v>56.892000000000003</v>
      </c>
      <c r="E2220" s="257">
        <v>-4.8159999999999998</v>
      </c>
      <c r="F2220" s="459">
        <v>1</v>
      </c>
      <c r="G2220" s="459">
        <v>1</v>
      </c>
      <c r="H2220" s="258">
        <v>527.70000000000005</v>
      </c>
      <c r="I2220" s="259">
        <f>SUM(H2220/'Search &amp; Variables'!$E$30)</f>
        <v>11.726666666666668</v>
      </c>
      <c r="J2220" s="259">
        <f t="shared" si="558"/>
        <v>23.453333333333337</v>
      </c>
      <c r="K2220" s="259">
        <f t="shared" si="559"/>
        <v>2.6059259259259262</v>
      </c>
      <c r="L2220" s="226">
        <f t="shared" si="560"/>
        <v>120</v>
      </c>
      <c r="M2220" s="257"/>
      <c r="N2220" s="226">
        <f>SUM(H2220*'Outside M25 '!$J$30+'Outside M25 '!$J$34+'Postcodes tariff'!L2220)</f>
        <v>978.35107212735045</v>
      </c>
      <c r="O2220" s="226">
        <f>SUM(H2220*'Outside M25 '!$K$30+'Outside M25 '!$K$34+'Postcodes tariff'!L2220)</f>
        <v>1069.9555202347578</v>
      </c>
      <c r="P2220" s="226">
        <f>SUM(H2220*'Outside M25 '!$L$30+'Outside M25 '!$L$34+'Postcodes tariff'!L2220)</f>
        <v>1170.7028890910542</v>
      </c>
      <c r="Q2220" s="261">
        <f>SUM(H2220*'Outside M25 '!$M$30+'Outside M25 '!$M$34+'Postcodes tariff'!L2220)</f>
        <v>1264.0053942273505</v>
      </c>
    </row>
    <row r="2221" spans="1:17" s="263" customFormat="1" x14ac:dyDescent="0.25">
      <c r="A2221" s="254" t="s">
        <v>3083</v>
      </c>
      <c r="B2221" s="255"/>
      <c r="C2221" s="256" t="s">
        <v>1950</v>
      </c>
      <c r="D2221" s="257">
        <v>57.145000000000003</v>
      </c>
      <c r="E2221" s="257">
        <v>-4.6829999999999998</v>
      </c>
      <c r="F2221" s="459">
        <v>1</v>
      </c>
      <c r="G2221" s="459">
        <v>1</v>
      </c>
      <c r="H2221" s="258">
        <v>540.6</v>
      </c>
      <c r="I2221" s="259">
        <f>SUM(H2221/'Search &amp; Variables'!$E$30)</f>
        <v>12.013333333333334</v>
      </c>
      <c r="J2221" s="259">
        <f t="shared" si="558"/>
        <v>24.026666666666667</v>
      </c>
      <c r="K2221" s="259">
        <f t="shared" si="559"/>
        <v>2.6696296296296298</v>
      </c>
      <c r="L2221" s="226">
        <f t="shared" si="560"/>
        <v>120</v>
      </c>
      <c r="M2221" s="257"/>
      <c r="N2221" s="226">
        <f>SUM(H2221*'Outside M25 '!$J$30+'Outside M25 '!$J$34+'Postcodes tariff'!L2221)</f>
        <v>998.61588182008541</v>
      </c>
      <c r="O2221" s="226">
        <f>SUM(H2221*'Outside M25 '!$K$30+'Outside M25 '!$K$34+'Postcodes tariff'!L2221)</f>
        <v>1092.4147208182335</v>
      </c>
      <c r="P2221" s="226">
        <f>SUM(H2221*'Outside M25 '!$L$30+'Outside M25 '!$L$34+'Postcodes tariff'!L2221)</f>
        <v>1195.5615194241595</v>
      </c>
      <c r="Q2221" s="261">
        <f>SUM(H2221*'Outside M25 '!$M$30+'Outside M25 '!$M$34+'Postcodes tariff'!L2221)</f>
        <v>1291.1075543700856</v>
      </c>
    </row>
    <row r="2222" spans="1:17" s="263" customFormat="1" x14ac:dyDescent="0.25">
      <c r="A2222" s="254" t="s">
        <v>3083</v>
      </c>
      <c r="B2222" s="255"/>
      <c r="C2222" s="256" t="s">
        <v>1951</v>
      </c>
      <c r="D2222" s="257">
        <v>56.750799999999998</v>
      </c>
      <c r="E2222" s="257">
        <v>-5.3288440000000001</v>
      </c>
      <c r="F2222" s="459">
        <v>1</v>
      </c>
      <c r="G2222" s="459">
        <v>1</v>
      </c>
      <c r="H2222" s="258">
        <v>505.1</v>
      </c>
      <c r="I2222" s="259">
        <f>SUM(H2222/'Search &amp; Variables'!$E$30)</f>
        <v>11.224444444444446</v>
      </c>
      <c r="J2222" s="259">
        <f t="shared" si="558"/>
        <v>22.448888888888892</v>
      </c>
      <c r="K2222" s="259">
        <f t="shared" si="559"/>
        <v>2.4943209876543211</v>
      </c>
      <c r="L2222" s="226">
        <f t="shared" si="560"/>
        <v>120</v>
      </c>
      <c r="M2222" s="257"/>
      <c r="N2222" s="226">
        <f>SUM(H2222*'Outside M25 '!$J$30+'Outside M25 '!$J$34+'Postcodes tariff'!L2222)</f>
        <v>942.84838227806267</v>
      </c>
      <c r="O2222" s="226">
        <f>SUM(H2222*'Outside M25 '!$K$30+'Outside M25 '!$K$34+'Postcodes tariff'!L2222)</f>
        <v>1030.6083936311493</v>
      </c>
      <c r="P2222" s="226">
        <f>SUM(H2222*'Outside M25 '!$L$30+'Outside M25 '!$L$34+'Postcodes tariff'!L2222)</f>
        <v>1127.1521103679393</v>
      </c>
      <c r="Q2222" s="261">
        <f>SUM(H2222*'Outside M25 '!$M$30+'Outside M25 '!$M$34+'Postcodes tariff'!L2222)</f>
        <v>1216.5240904113962</v>
      </c>
    </row>
    <row r="2223" spans="1:17" s="263" customFormat="1" x14ac:dyDescent="0.25">
      <c r="A2223" s="254" t="s">
        <v>3083</v>
      </c>
      <c r="B2223" s="255"/>
      <c r="C2223" s="256" t="s">
        <v>1952</v>
      </c>
      <c r="D2223" s="257">
        <v>56.926000000000002</v>
      </c>
      <c r="E2223" s="257">
        <v>-4.9260000000000002</v>
      </c>
      <c r="F2223" s="459">
        <v>1</v>
      </c>
      <c r="G2223" s="459">
        <v>1</v>
      </c>
      <c r="H2223" s="258">
        <v>522.70000000000005</v>
      </c>
      <c r="I2223" s="259">
        <f>SUM(H2223/'Search &amp; Variables'!$E$30)</f>
        <v>11.615555555555556</v>
      </c>
      <c r="J2223" s="259">
        <f t="shared" si="558"/>
        <v>23.231111111111112</v>
      </c>
      <c r="K2223" s="259">
        <f t="shared" si="559"/>
        <v>2.5812345679012347</v>
      </c>
      <c r="L2223" s="226">
        <f t="shared" si="560"/>
        <v>120</v>
      </c>
      <c r="M2223" s="257"/>
      <c r="N2223" s="226">
        <f>SUM(H2223*'Outside M25 '!$J$30+'Outside M25 '!$J$34+'Postcodes tariff'!L2223)</f>
        <v>970.49649472706551</v>
      </c>
      <c r="O2223" s="226">
        <f>SUM(H2223*'Outside M25 '!$K$30+'Outside M25 '!$K$34+'Postcodes tariff'!L2223)</f>
        <v>1061.2504037295348</v>
      </c>
      <c r="P2223" s="226">
        <f>SUM(H2223*'Outside M25 '!$L$30+'Outside M25 '!$L$34+'Postcodes tariff'!L2223)</f>
        <v>1161.0677610549669</v>
      </c>
      <c r="Q2223" s="261">
        <f>SUM(H2223*'Outside M25 '!$M$30+'Outside M25 '!$M$34+'Postcodes tariff'!L2223)</f>
        <v>1253.5006809937324</v>
      </c>
    </row>
    <row r="2224" spans="1:17" s="263" customFormat="1" x14ac:dyDescent="0.25">
      <c r="A2224" s="254" t="s">
        <v>3083</v>
      </c>
      <c r="B2224" s="255"/>
      <c r="C2224" s="256" t="s">
        <v>1953</v>
      </c>
      <c r="D2224" s="257">
        <v>57.076000000000001</v>
      </c>
      <c r="E2224" s="257">
        <v>-4.93</v>
      </c>
      <c r="F2224" s="459">
        <v>1</v>
      </c>
      <c r="G2224" s="459">
        <v>1</v>
      </c>
      <c r="H2224" s="258">
        <v>546</v>
      </c>
      <c r="I2224" s="259">
        <f>SUM(H2224/'Search &amp; Variables'!$E$30)</f>
        <v>12.133333333333333</v>
      </c>
      <c r="J2224" s="259">
        <f t="shared" si="558"/>
        <v>24.266666666666666</v>
      </c>
      <c r="K2224" s="259">
        <f t="shared" si="559"/>
        <v>2.6962962962962962</v>
      </c>
      <c r="L2224" s="226">
        <f t="shared" si="560"/>
        <v>120</v>
      </c>
      <c r="M2224" s="257"/>
      <c r="N2224" s="226">
        <f>SUM(H2224*'Outside M25 '!$J$30+'Outside M25 '!$J$34+'Postcodes tariff'!L2224)</f>
        <v>1007.0988254123931</v>
      </c>
      <c r="O2224" s="226">
        <f>SUM(H2224*'Outside M25 '!$K$30+'Outside M25 '!$K$34+'Postcodes tariff'!L2224)</f>
        <v>1101.8162466438746</v>
      </c>
      <c r="P2224" s="226">
        <f>SUM(H2224*'Outside M25 '!$L$30+'Outside M25 '!$L$34+'Postcodes tariff'!L2224)</f>
        <v>1205.967457703134</v>
      </c>
      <c r="Q2224" s="261">
        <f>SUM(H2224*'Outside M25 '!$M$30+'Outside M25 '!$M$34+'Postcodes tariff'!L2224)</f>
        <v>1302.4526446623931</v>
      </c>
    </row>
    <row r="2225" spans="1:17" s="263" customFormat="1" x14ac:dyDescent="0.25">
      <c r="A2225" s="254" t="s">
        <v>3083</v>
      </c>
      <c r="B2225" s="255"/>
      <c r="C2225" s="256" t="s">
        <v>1954</v>
      </c>
      <c r="D2225" s="257">
        <v>56.720999999999997</v>
      </c>
      <c r="E2225" s="257">
        <v>-5.8659999999999997</v>
      </c>
      <c r="F2225" s="459">
        <v>1</v>
      </c>
      <c r="G2225" s="459">
        <v>1</v>
      </c>
      <c r="H2225" s="258">
        <v>529.6</v>
      </c>
      <c r="I2225" s="259">
        <f>SUM(H2225/'Search &amp; Variables'!$E$30)</f>
        <v>11.76888888888889</v>
      </c>
      <c r="J2225" s="259">
        <f t="shared" si="558"/>
        <v>23.53777777777778</v>
      </c>
      <c r="K2225" s="259">
        <f t="shared" si="559"/>
        <v>2.6153086419753091</v>
      </c>
      <c r="L2225" s="226">
        <f t="shared" si="560"/>
        <v>120</v>
      </c>
      <c r="M2225" s="257"/>
      <c r="N2225" s="226">
        <f>SUM(H2225*'Outside M25 '!$J$30+'Outside M25 '!$J$34+'Postcodes tariff'!L2225)</f>
        <v>981.33581153945863</v>
      </c>
      <c r="O2225" s="226">
        <f>SUM(H2225*'Outside M25 '!$K$30+'Outside M25 '!$K$34+'Postcodes tariff'!L2225)</f>
        <v>1073.2634645067428</v>
      </c>
      <c r="P2225" s="226">
        <f>SUM(H2225*'Outside M25 '!$L$30+'Outside M25 '!$L$34+'Postcodes tariff'!L2225)</f>
        <v>1174.3642377447675</v>
      </c>
      <c r="Q2225" s="261">
        <f>SUM(H2225*'Outside M25 '!$M$30+'Outside M25 '!$M$34+'Postcodes tariff'!L2225)</f>
        <v>1267.9971852561255</v>
      </c>
    </row>
    <row r="2226" spans="1:17" s="263" customFormat="1" x14ac:dyDescent="0.25">
      <c r="A2226" s="254" t="s">
        <v>3083</v>
      </c>
      <c r="B2226" s="255"/>
      <c r="C2226" s="256" t="s">
        <v>1955</v>
      </c>
      <c r="D2226" s="257">
        <v>56.844999999999999</v>
      </c>
      <c r="E2226" s="257">
        <v>-5.7469999999999999</v>
      </c>
      <c r="F2226" s="459">
        <v>1</v>
      </c>
      <c r="G2226" s="459">
        <v>1</v>
      </c>
      <c r="H2226" s="258">
        <v>537.20000000000005</v>
      </c>
      <c r="I2226" s="259">
        <f>SUM(H2226/'Search &amp; Variables'!$E$30)</f>
        <v>11.937777777777779</v>
      </c>
      <c r="J2226" s="259">
        <f t="shared" si="558"/>
        <v>23.875555555555557</v>
      </c>
      <c r="K2226" s="259">
        <f t="shared" si="559"/>
        <v>2.6528395061728398</v>
      </c>
      <c r="L2226" s="226">
        <f t="shared" si="560"/>
        <v>120</v>
      </c>
      <c r="M2226" s="257"/>
      <c r="N2226" s="226">
        <f>SUM(H2226*'Outside M25 '!$J$30+'Outside M25 '!$J$34+'Postcodes tariff'!L2226)</f>
        <v>993.27476918789171</v>
      </c>
      <c r="O2226" s="226">
        <f>SUM(H2226*'Outside M25 '!$K$30+'Outside M25 '!$K$34+'Postcodes tariff'!L2226)</f>
        <v>1086.4952415946818</v>
      </c>
      <c r="P2226" s="226">
        <f>SUM(H2226*'Outside M25 '!$L$30+'Outside M25 '!$L$34+'Postcodes tariff'!L2226)</f>
        <v>1189.0096323596204</v>
      </c>
      <c r="Q2226" s="261">
        <f>SUM(H2226*'Outside M25 '!$M$30+'Outside M25 '!$M$34+'Postcodes tariff'!L2226)</f>
        <v>1283.9643493712251</v>
      </c>
    </row>
    <row r="2227" spans="1:17" s="263" customFormat="1" x14ac:dyDescent="0.25">
      <c r="A2227" s="254" t="s">
        <v>3083</v>
      </c>
      <c r="B2227" s="255"/>
      <c r="C2227" s="256" t="s">
        <v>1956</v>
      </c>
      <c r="D2227" s="257">
        <v>56.912999999999997</v>
      </c>
      <c r="E2227" s="257">
        <v>-5.8410000000000002</v>
      </c>
      <c r="F2227" s="459">
        <v>1</v>
      </c>
      <c r="G2227" s="459">
        <v>1</v>
      </c>
      <c r="H2227" s="258">
        <v>542.4</v>
      </c>
      <c r="I2227" s="259">
        <f>SUM(H2227/'Search &amp; Variables'!$E$30)</f>
        <v>12.053333333333333</v>
      </c>
      <c r="J2227" s="259">
        <f t="shared" si="558"/>
        <v>24.106666666666666</v>
      </c>
      <c r="K2227" s="259">
        <f t="shared" si="559"/>
        <v>2.6785185185185183</v>
      </c>
      <c r="L2227" s="226">
        <f t="shared" si="560"/>
        <v>120</v>
      </c>
      <c r="M2227" s="257"/>
      <c r="N2227" s="226">
        <f>SUM(H2227*'Outside M25 '!$J$30+'Outside M25 '!$J$34+'Postcodes tariff'!L2227)</f>
        <v>1001.443529684188</v>
      </c>
      <c r="O2227" s="226">
        <f>SUM(H2227*'Outside M25 '!$K$30+'Outside M25 '!$K$34+'Postcodes tariff'!L2227)</f>
        <v>1095.5485627601138</v>
      </c>
      <c r="P2227" s="226">
        <f>SUM(H2227*'Outside M25 '!$L$30+'Outside M25 '!$L$34+'Postcodes tariff'!L2227)</f>
        <v>1199.0301655171511</v>
      </c>
      <c r="Q2227" s="261">
        <f>SUM(H2227*'Outside M25 '!$M$30+'Outside M25 '!$M$34+'Postcodes tariff'!L2227)</f>
        <v>1294.889251134188</v>
      </c>
    </row>
    <row r="2228" spans="1:17" s="263" customFormat="1" x14ac:dyDescent="0.25">
      <c r="A2228" s="254" t="s">
        <v>3083</v>
      </c>
      <c r="B2228" s="255"/>
      <c r="C2228" s="256" t="s">
        <v>1957</v>
      </c>
      <c r="D2228" s="257">
        <v>56.261000000000003</v>
      </c>
      <c r="E2228" s="257">
        <v>-3.7829999999999999</v>
      </c>
      <c r="F2228" s="459">
        <v>1</v>
      </c>
      <c r="G2228" s="459">
        <v>1</v>
      </c>
      <c r="H2228" s="258">
        <v>429.9</v>
      </c>
      <c r="I2228" s="259">
        <f>SUM(H2228/'Search &amp; Variables'!$E$30)</f>
        <v>9.5533333333333328</v>
      </c>
      <c r="J2228" s="259">
        <f t="shared" si="558"/>
        <v>19.106666666666666</v>
      </c>
      <c r="K2228" s="259">
        <f t="shared" si="559"/>
        <v>2.1229629629629629</v>
      </c>
      <c r="L2228" s="226">
        <f t="shared" si="560"/>
        <v>120</v>
      </c>
      <c r="M2228" s="257"/>
      <c r="N2228" s="226">
        <f>SUM(H2228*'Outside M25 '!$J$30+'Outside M25 '!$J$34+'Postcodes tariff'!L2228)</f>
        <v>824.71553817777772</v>
      </c>
      <c r="O2228" s="226">
        <f>SUM(H2228*'Outside M25 '!$K$30+'Outside M25 '!$K$34+'Postcodes tariff'!L2228)</f>
        <v>899.6834413925925</v>
      </c>
      <c r="P2228" s="226">
        <f>SUM(H2228*'Outside M25 '!$L$30+'Outside M25 '!$L$34+'Postcodes tariff'!L2228)</f>
        <v>982.23978470518523</v>
      </c>
      <c r="Q2228" s="261">
        <f>SUM(H2228*'Outside M25 '!$M$30+'Outside M25 '!$M$34+'Postcodes tariff'!L2228)</f>
        <v>1058.5332033777779</v>
      </c>
    </row>
    <row r="2229" spans="1:17" s="263" customFormat="1" x14ac:dyDescent="0.25">
      <c r="A2229" s="254" t="s">
        <v>3083</v>
      </c>
      <c r="B2229" s="255"/>
      <c r="C2229" s="256" t="s">
        <v>1958</v>
      </c>
      <c r="D2229" s="257">
        <v>56.962730000000001</v>
      </c>
      <c r="E2229" s="257">
        <v>-5.7398230000000003</v>
      </c>
      <c r="F2229" s="459">
        <v>1</v>
      </c>
      <c r="G2229" s="459">
        <v>1</v>
      </c>
      <c r="H2229" s="258">
        <v>553.4</v>
      </c>
      <c r="I2229" s="259">
        <f>SUM(H2229/'Search &amp; Variables'!$E$30)</f>
        <v>12.297777777777778</v>
      </c>
      <c r="J2229" s="259">
        <f t="shared" si="558"/>
        <v>24.595555555555556</v>
      </c>
      <c r="K2229" s="259">
        <f t="shared" si="559"/>
        <v>2.7328395061728394</v>
      </c>
      <c r="L2229" s="226">
        <f t="shared" si="560"/>
        <v>120</v>
      </c>
      <c r="M2229" s="257"/>
      <c r="N2229" s="226">
        <f>SUM(H2229*'Outside M25 '!$J$30+'Outside M25 '!$J$34+'Postcodes tariff'!L2229)</f>
        <v>1018.7235999648148</v>
      </c>
      <c r="O2229" s="226">
        <f>SUM(H2229*'Outside M25 '!$K$30+'Outside M25 '!$K$34+'Postcodes tariff'!L2229)</f>
        <v>1114.6998190716049</v>
      </c>
      <c r="P2229" s="226">
        <f>SUM(H2229*'Outside M25 '!$L$30+'Outside M25 '!$L$34+'Postcodes tariff'!L2229)</f>
        <v>1220.2274471965432</v>
      </c>
      <c r="Q2229" s="261">
        <f>SUM(H2229*'Outside M25 '!$M$30+'Outside M25 '!$M$34+'Postcodes tariff'!L2229)</f>
        <v>1317.9996202481482</v>
      </c>
    </row>
    <row r="2230" spans="1:17" s="263" customFormat="1" x14ac:dyDescent="0.25">
      <c r="A2230" s="254" t="s">
        <v>3083</v>
      </c>
      <c r="B2230" s="255"/>
      <c r="C2230" s="256" t="s">
        <v>1959</v>
      </c>
      <c r="D2230" s="257">
        <v>57.003999999999998</v>
      </c>
      <c r="E2230" s="257">
        <v>-5.8319999999999999</v>
      </c>
      <c r="F2230" s="459">
        <v>1</v>
      </c>
      <c r="G2230" s="459">
        <v>1</v>
      </c>
      <c r="H2230" s="258">
        <v>593.20000000000005</v>
      </c>
      <c r="I2230" s="259">
        <f>SUM(H2230/'Search &amp; Variables'!$E$30)</f>
        <v>13.182222222222224</v>
      </c>
      <c r="J2230" s="259">
        <f t="shared" si="558"/>
        <v>26.364444444444448</v>
      </c>
      <c r="K2230" s="259">
        <f t="shared" si="559"/>
        <v>2.9293827160493833</v>
      </c>
      <c r="L2230" s="226">
        <f t="shared" si="560"/>
        <v>120</v>
      </c>
      <c r="M2230" s="257"/>
      <c r="N2230" s="226">
        <f>SUM(H2230*'Outside M25 '!$J$30+'Outside M25 '!$J$34+'Postcodes tariff'!L2230)</f>
        <v>1081.2460360710827</v>
      </c>
      <c r="O2230" s="226">
        <f>SUM(H2230*'Outside M25 '!$K$30+'Outside M25 '!$K$34+'Postcodes tariff'!L2230)</f>
        <v>1183.9925464531814</v>
      </c>
      <c r="P2230" s="226">
        <f>SUM(H2230*'Outside M25 '!$L$30+'Outside M25 '!$L$34+'Postcodes tariff'!L2230)</f>
        <v>1296.9230663637989</v>
      </c>
      <c r="Q2230" s="261">
        <f>SUM(H2230*'Outside M25 '!$M$30+'Outside M25 '!$M$34+'Postcodes tariff'!L2230)</f>
        <v>1401.6171375877495</v>
      </c>
    </row>
    <row r="2231" spans="1:17" s="263" customFormat="1" x14ac:dyDescent="0.25">
      <c r="A2231" s="254" t="s">
        <v>3083</v>
      </c>
      <c r="B2231" s="255"/>
      <c r="C2231" s="256" t="s">
        <v>1960</v>
      </c>
      <c r="D2231" s="257">
        <v>56.902000000000001</v>
      </c>
      <c r="E2231" s="257">
        <v>-6.1420000000000003</v>
      </c>
      <c r="F2231" s="459">
        <v>1</v>
      </c>
      <c r="G2231" s="459">
        <v>1</v>
      </c>
      <c r="H2231" s="258">
        <v>553.29999999999995</v>
      </c>
      <c r="I2231" s="259">
        <f>SUM(H2231/'Search &amp; Variables'!$E$30)</f>
        <v>12.295555555555554</v>
      </c>
      <c r="J2231" s="259">
        <f t="shared" si="558"/>
        <v>24.591111111111108</v>
      </c>
      <c r="K2231" s="259">
        <f t="shared" si="559"/>
        <v>2.7323456790123455</v>
      </c>
      <c r="L2231" s="226">
        <f t="shared" si="560"/>
        <v>120</v>
      </c>
      <c r="M2231" s="257"/>
      <c r="N2231" s="226">
        <f>SUM(H2231*'Outside M25 '!$J$30+'Outside M25 '!$J$34+'Postcodes tariff'!L2231)</f>
        <v>1018.566508416809</v>
      </c>
      <c r="O2231" s="226">
        <f>SUM(H2231*'Outside M25 '!$K$30+'Outside M25 '!$K$34+'Postcodes tariff'!L2231)</f>
        <v>1114.5257167415002</v>
      </c>
      <c r="P2231" s="226">
        <f>SUM(H2231*'Outside M25 '!$L$30+'Outside M25 '!$L$34+'Postcodes tariff'!L2231)</f>
        <v>1220.0347446358214</v>
      </c>
      <c r="Q2231" s="261">
        <f>SUM(H2231*'Outside M25 '!$M$30+'Outside M25 '!$M$34+'Postcodes tariff'!L2231)</f>
        <v>1317.7895259834756</v>
      </c>
    </row>
    <row r="2232" spans="1:17" s="263" customFormat="1" x14ac:dyDescent="0.25">
      <c r="A2232" s="304" t="s">
        <v>3168</v>
      </c>
      <c r="B2232" s="305"/>
      <c r="C2232" s="306" t="s">
        <v>1961</v>
      </c>
      <c r="D2232" s="306">
        <v>57.015999999999998</v>
      </c>
      <c r="E2232" s="306">
        <v>-6.28</v>
      </c>
      <c r="F2232" s="467">
        <v>1</v>
      </c>
      <c r="G2232" s="467">
        <v>1</v>
      </c>
      <c r="H2232" s="307">
        <v>592.1</v>
      </c>
      <c r="I2232" s="308">
        <f>SUM(H2232/'Search &amp; Variables'!$E$30)</f>
        <v>13.157777777777778</v>
      </c>
      <c r="J2232" s="308">
        <f t="shared" si="558"/>
        <v>26.315555555555555</v>
      </c>
      <c r="K2232" s="308">
        <f t="shared" si="559"/>
        <v>2.9239506172839507</v>
      </c>
      <c r="L2232" s="309">
        <f t="shared" si="560"/>
        <v>120</v>
      </c>
      <c r="M2232" s="306"/>
      <c r="N2232" s="309">
        <f>SUM(H2232*'Outside M25 '!$J$30+'Outside M25 '!$J$34+'Postcodes tariff'!L2232)</f>
        <v>1079.5180290430199</v>
      </c>
      <c r="O2232" s="309">
        <f>SUM(H2232*'Outside M25 '!$K$30+'Outside M25 '!$K$34+'Postcodes tariff'!L2232)</f>
        <v>1182.0774208220323</v>
      </c>
      <c r="P2232" s="309">
        <f>SUM(H2232*'Outside M25 '!$L$30+'Outside M25 '!$L$34+'Postcodes tariff'!L2232)</f>
        <v>1294.8033381958596</v>
      </c>
      <c r="Q2232" s="310">
        <f>SUM(H2232*'Outside M25 '!$M$30+'Outside M25 '!$M$34+'Postcodes tariff'!L2232)</f>
        <v>1399.3061006763535</v>
      </c>
    </row>
    <row r="2233" spans="1:17" s="263" customFormat="1" x14ac:dyDescent="0.25">
      <c r="A2233" s="304" t="s">
        <v>3168</v>
      </c>
      <c r="B2233" s="305"/>
      <c r="C2233" s="306" t="s">
        <v>1962</v>
      </c>
      <c r="D2233" s="306">
        <v>57.057000000000002</v>
      </c>
      <c r="E2233" s="306">
        <v>-6.5030000000000001</v>
      </c>
      <c r="F2233" s="467">
        <v>1</v>
      </c>
      <c r="G2233" s="467">
        <v>1</v>
      </c>
      <c r="H2233" s="307">
        <v>592.1</v>
      </c>
      <c r="I2233" s="308">
        <f>SUM(H2233/'Search &amp; Variables'!$E$30)</f>
        <v>13.157777777777778</v>
      </c>
      <c r="J2233" s="308">
        <f t="shared" ref="J2233" si="561">SUM(I2233*2)</f>
        <v>26.315555555555555</v>
      </c>
      <c r="K2233" s="308">
        <f t="shared" ref="K2233" si="562">SUM(J2233/9)</f>
        <v>2.9239506172839507</v>
      </c>
      <c r="L2233" s="309">
        <f t="shared" ref="L2233" si="563">IF(J2233 &gt; 14,120,0)</f>
        <v>120</v>
      </c>
      <c r="M2233" s="306"/>
      <c r="N2233" s="309">
        <f>SUM(H2233*'Outside M25 '!$J$30+'Outside M25 '!$J$34+'Postcodes tariff'!L2233)</f>
        <v>1079.5180290430199</v>
      </c>
      <c r="O2233" s="309">
        <f>SUM(H2233*'Outside M25 '!$K$30+'Outside M25 '!$K$34+'Postcodes tariff'!L2233)</f>
        <v>1182.0774208220323</v>
      </c>
      <c r="P2233" s="309">
        <f>SUM(H2233*'Outside M25 '!$L$30+'Outside M25 '!$L$34+'Postcodes tariff'!L2233)</f>
        <v>1294.8033381958596</v>
      </c>
      <c r="Q2233" s="310">
        <f>SUM(H2233*'Outside M25 '!$M$30+'Outside M25 '!$M$34+'Postcodes tariff'!L2233)</f>
        <v>1399.3061006763535</v>
      </c>
    </row>
    <row r="2234" spans="1:17" s="263" customFormat="1" x14ac:dyDescent="0.25">
      <c r="A2234" s="254" t="s">
        <v>3083</v>
      </c>
      <c r="B2234" s="255"/>
      <c r="C2234" s="256" t="s">
        <v>1963</v>
      </c>
      <c r="D2234" s="257">
        <v>56.674999999999997</v>
      </c>
      <c r="E2234" s="257">
        <v>-5.1100000000000003</v>
      </c>
      <c r="F2234" s="459">
        <v>1</v>
      </c>
      <c r="G2234" s="459">
        <v>1</v>
      </c>
      <c r="H2234" s="258">
        <v>486.4</v>
      </c>
      <c r="I2234" s="259">
        <f>SUM(H2234/'Search &amp; Variables'!$E$30)</f>
        <v>10.808888888888889</v>
      </c>
      <c r="J2234" s="259">
        <f t="shared" ref="J2234" si="564">SUM(I2234*2)</f>
        <v>21.617777777777778</v>
      </c>
      <c r="K2234" s="259">
        <f t="shared" ref="K2234" si="565">SUM(J2234/9)</f>
        <v>2.4019753086419753</v>
      </c>
      <c r="L2234" s="226">
        <f t="shared" ref="L2234" si="566">IF(J2234 &gt; 14,120,0)</f>
        <v>120</v>
      </c>
      <c r="M2234" s="257"/>
      <c r="N2234" s="226">
        <f>SUM(H2234*'Outside M25 '!$J$30+'Outside M25 '!$J$34+'Postcodes tariff'!L2234)</f>
        <v>913.4722628009971</v>
      </c>
      <c r="O2234" s="226">
        <f>SUM(H2234*'Outside M25 '!$K$30+'Outside M25 '!$K$34+'Postcodes tariff'!L2234)</f>
        <v>998.05125790161435</v>
      </c>
      <c r="P2234" s="226">
        <f>SUM(H2234*'Outside M25 '!$L$30+'Outside M25 '!$L$34+'Postcodes tariff'!L2234)</f>
        <v>1091.1167315129726</v>
      </c>
      <c r="Q2234" s="261">
        <f>SUM(H2234*'Outside M25 '!$M$30+'Outside M25 '!$M$34+'Postcodes tariff'!L2234)</f>
        <v>1177.2364629176639</v>
      </c>
    </row>
    <row r="2235" spans="1:17" s="263" customFormat="1" x14ac:dyDescent="0.25">
      <c r="A2235" s="254" t="s">
        <v>3083</v>
      </c>
      <c r="B2235" s="255"/>
      <c r="C2235" s="256" t="s">
        <v>1964</v>
      </c>
      <c r="D2235" s="257">
        <v>56.329000000000001</v>
      </c>
      <c r="E2235" s="257">
        <v>-3.8279999999999998</v>
      </c>
      <c r="F2235" s="459">
        <v>1</v>
      </c>
      <c r="G2235" s="459">
        <v>1</v>
      </c>
      <c r="H2235" s="258">
        <v>432.2</v>
      </c>
      <c r="I2235" s="259">
        <f>SUM(H2235/'Search &amp; Variables'!$E$30)</f>
        <v>9.6044444444444448</v>
      </c>
      <c r="J2235" s="259">
        <f t="shared" ref="J2235:J2239" si="567">SUM(I2235*2)</f>
        <v>19.20888888888889</v>
      </c>
      <c r="K2235" s="259">
        <f t="shared" ref="K2235:K2239" si="568">SUM(J2235/9)</f>
        <v>2.1343209876543212</v>
      </c>
      <c r="L2235" s="226">
        <f t="shared" ref="L2235:L2239" si="569">IF(J2235 &gt; 14,120,0)</f>
        <v>120</v>
      </c>
      <c r="M2235" s="257"/>
      <c r="N2235" s="226">
        <f>SUM(H2235*'Outside M25 '!$J$30+'Outside M25 '!$J$34+'Postcodes tariff'!L2235)</f>
        <v>828.3286437819088</v>
      </c>
      <c r="O2235" s="226">
        <f>SUM(H2235*'Outside M25 '!$K$30+'Outside M25 '!$K$34+'Postcodes tariff'!L2235)</f>
        <v>903.68779498499521</v>
      </c>
      <c r="P2235" s="226">
        <f>SUM(H2235*'Outside M25 '!$L$30+'Outside M25 '!$L$34+'Postcodes tariff'!L2235)</f>
        <v>986.67194360178553</v>
      </c>
      <c r="Q2235" s="261">
        <f>SUM(H2235*'Outside M25 '!$M$30+'Outside M25 '!$M$34+'Postcodes tariff'!L2235)</f>
        <v>1063.3653714652423</v>
      </c>
    </row>
    <row r="2236" spans="1:17" s="263" customFormat="1" x14ac:dyDescent="0.25">
      <c r="A2236" s="254" t="s">
        <v>3083</v>
      </c>
      <c r="B2236" s="255"/>
      <c r="C2236" s="256" t="s">
        <v>1965</v>
      </c>
      <c r="D2236" s="257">
        <v>56.713999999999999</v>
      </c>
      <c r="E2236" s="257">
        <v>-4.9640000000000004</v>
      </c>
      <c r="F2236" s="459">
        <v>1</v>
      </c>
      <c r="G2236" s="459">
        <v>1</v>
      </c>
      <c r="H2236" s="258">
        <v>500.7</v>
      </c>
      <c r="I2236" s="259">
        <f>SUM(H2236/'Search &amp; Variables'!$E$30)</f>
        <v>11.126666666666667</v>
      </c>
      <c r="J2236" s="259">
        <f t="shared" si="567"/>
        <v>22.253333333333334</v>
      </c>
      <c r="K2236" s="259">
        <f t="shared" si="568"/>
        <v>2.4725925925925925</v>
      </c>
      <c r="L2236" s="226">
        <f t="shared" si="569"/>
        <v>120</v>
      </c>
      <c r="M2236" s="257"/>
      <c r="N2236" s="226">
        <f>SUM(H2236*'Outside M25 '!$J$30+'Outside M25 '!$J$34+'Postcodes tariff'!L2236)</f>
        <v>935.93635416581185</v>
      </c>
      <c r="O2236" s="226">
        <f>SUM(H2236*'Outside M25 '!$K$30+'Outside M25 '!$K$34+'Postcodes tariff'!L2236)</f>
        <v>1022.9478911065527</v>
      </c>
      <c r="P2236" s="226">
        <f>SUM(H2236*'Outside M25 '!$L$30+'Outside M25 '!$L$34+'Postcodes tariff'!L2236)</f>
        <v>1118.6731976961823</v>
      </c>
      <c r="Q2236" s="261">
        <f>SUM(H2236*'Outside M25 '!$M$30+'Outside M25 '!$M$34+'Postcodes tariff'!L2236)</f>
        <v>1207.2799427658119</v>
      </c>
    </row>
    <row r="2237" spans="1:17" s="263" customFormat="1" x14ac:dyDescent="0.25">
      <c r="A2237" s="254" t="s">
        <v>3083</v>
      </c>
      <c r="B2237" s="255"/>
      <c r="C2237" s="256" t="s">
        <v>1966</v>
      </c>
      <c r="D2237" s="257">
        <v>56.372</v>
      </c>
      <c r="E2237" s="257">
        <v>-3.9950000000000001</v>
      </c>
      <c r="F2237" s="459">
        <v>1</v>
      </c>
      <c r="G2237" s="459">
        <v>1</v>
      </c>
      <c r="H2237" s="258">
        <v>442.4</v>
      </c>
      <c r="I2237" s="259">
        <f>SUM(H2237/'Search &amp; Variables'!$E$30)</f>
        <v>9.8311111111111114</v>
      </c>
      <c r="J2237" s="259">
        <f t="shared" si="567"/>
        <v>19.662222222222223</v>
      </c>
      <c r="K2237" s="259">
        <f t="shared" si="568"/>
        <v>2.1846913580246916</v>
      </c>
      <c r="L2237" s="226">
        <f t="shared" si="569"/>
        <v>120</v>
      </c>
      <c r="M2237" s="257"/>
      <c r="N2237" s="226">
        <f>SUM(H2237*'Outside M25 '!$J$30+'Outside M25 '!$J$34+'Postcodes tariff'!L2237)</f>
        <v>844.35198167849001</v>
      </c>
      <c r="O2237" s="226">
        <f>SUM(H2237*'Outside M25 '!$K$30+'Outside M25 '!$K$34+'Postcodes tariff'!L2237)</f>
        <v>921.44623265565053</v>
      </c>
      <c r="P2237" s="226">
        <f>SUM(H2237*'Outside M25 '!$L$30+'Outside M25 '!$L$34+'Postcodes tariff'!L2237)</f>
        <v>1006.3276047954037</v>
      </c>
      <c r="Q2237" s="261">
        <f>SUM(H2237*'Outside M25 '!$M$30+'Outside M25 '!$M$34+'Postcodes tariff'!L2237)</f>
        <v>1084.7949864618236</v>
      </c>
    </row>
    <row r="2238" spans="1:17" s="263" customFormat="1" x14ac:dyDescent="0.25">
      <c r="A2238" s="254" t="s">
        <v>3083</v>
      </c>
      <c r="B2238" s="255"/>
      <c r="C2238" s="256" t="s">
        <v>1967</v>
      </c>
      <c r="D2238" s="257">
        <v>56.372999999999998</v>
      </c>
      <c r="E2238" s="257">
        <v>-3.8260000000000001</v>
      </c>
      <c r="F2238" s="459">
        <v>1</v>
      </c>
      <c r="G2238" s="459">
        <v>1</v>
      </c>
      <c r="H2238" s="258">
        <v>438.9</v>
      </c>
      <c r="I2238" s="259">
        <f>SUM(H2238/'Search &amp; Variables'!$E$30)</f>
        <v>9.7533333333333321</v>
      </c>
      <c r="J2238" s="259">
        <f t="shared" si="567"/>
        <v>19.506666666666664</v>
      </c>
      <c r="K2238" s="259">
        <f t="shared" si="568"/>
        <v>2.1674074074074072</v>
      </c>
      <c r="L2238" s="226">
        <f t="shared" si="569"/>
        <v>120</v>
      </c>
      <c r="M2238" s="257"/>
      <c r="N2238" s="226">
        <f>SUM(H2238*'Outside M25 '!$J$30+'Outside M25 '!$J$34+'Postcodes tariff'!L2238)</f>
        <v>838.85377749829047</v>
      </c>
      <c r="O2238" s="226">
        <f>SUM(H2238*'Outside M25 '!$K$30+'Outside M25 '!$K$34+'Postcodes tariff'!L2238)</f>
        <v>915.3526511019943</v>
      </c>
      <c r="P2238" s="226">
        <f>SUM(H2238*'Outside M25 '!$L$30+'Outside M25 '!$L$34+'Postcodes tariff'!L2238)</f>
        <v>999.58301517014252</v>
      </c>
      <c r="Q2238" s="261">
        <f>SUM(H2238*'Outside M25 '!$M$30+'Outside M25 '!$M$34+'Postcodes tariff'!L2238)</f>
        <v>1077.4416871982908</v>
      </c>
    </row>
    <row r="2239" spans="1:17" s="263" customFormat="1" x14ac:dyDescent="0.25">
      <c r="A2239" s="254" t="s">
        <v>3083</v>
      </c>
      <c r="B2239" s="255"/>
      <c r="C2239" s="256" t="s">
        <v>1968</v>
      </c>
      <c r="D2239" s="257">
        <v>56.550232000000001</v>
      </c>
      <c r="E2239" s="257">
        <v>-3.675208</v>
      </c>
      <c r="F2239" s="459">
        <v>1</v>
      </c>
      <c r="G2239" s="459">
        <v>1</v>
      </c>
      <c r="H2239" s="258">
        <v>464.5</v>
      </c>
      <c r="I2239" s="259">
        <f>SUM(H2239/'Search &amp; Variables'!$E$30)</f>
        <v>10.322222222222223</v>
      </c>
      <c r="J2239" s="259">
        <f t="shared" si="567"/>
        <v>20.644444444444446</v>
      </c>
      <c r="K2239" s="259">
        <f t="shared" si="568"/>
        <v>2.2938271604938274</v>
      </c>
      <c r="L2239" s="226">
        <f t="shared" si="569"/>
        <v>120</v>
      </c>
      <c r="M2239" s="257"/>
      <c r="N2239" s="226">
        <f>SUM(H2239*'Outside M25 '!$J$30+'Outside M25 '!$J$34+'Postcodes tariff'!L2239)</f>
        <v>879.06921378774928</v>
      </c>
      <c r="O2239" s="226">
        <f>SUM(H2239*'Outside M25 '!$K$30+'Outside M25 '!$K$34+'Postcodes tariff'!L2239)</f>
        <v>959.9228476087369</v>
      </c>
      <c r="P2239" s="226">
        <f>SUM(H2239*'Outside M25 '!$L$30+'Outside M25 '!$L$34+'Postcodes tariff'!L2239)</f>
        <v>1048.91487071491</v>
      </c>
      <c r="Q2239" s="261">
        <f>SUM(H2239*'Outside M25 '!$M$30+'Outside M25 '!$M$34+'Postcodes tariff'!L2239)</f>
        <v>1131.2258189544161</v>
      </c>
    </row>
    <row r="2240" spans="1:17" s="263" customFormat="1" x14ac:dyDescent="0.25">
      <c r="A2240" s="254" t="s">
        <v>3083</v>
      </c>
      <c r="B2240" s="255"/>
      <c r="C2240" s="256" t="s">
        <v>1969</v>
      </c>
      <c r="D2240" s="256">
        <v>56.651000000000003</v>
      </c>
      <c r="E2240" s="256">
        <v>-3.6909999999999998</v>
      </c>
      <c r="F2240" s="460">
        <v>1</v>
      </c>
      <c r="G2240" s="460">
        <v>1</v>
      </c>
      <c r="H2240" s="264">
        <v>468.5</v>
      </c>
      <c r="I2240" s="265">
        <f>SUM(H2240/'Search &amp; Variables'!$E$30)</f>
        <v>10.411111111111111</v>
      </c>
      <c r="J2240" s="265">
        <f t="shared" ref="J2240" si="570">SUM(I2240*2)</f>
        <v>20.822222222222223</v>
      </c>
      <c r="K2240" s="265">
        <f t="shared" ref="K2240" si="571">SUM(J2240/9)</f>
        <v>2.3135802469135802</v>
      </c>
      <c r="L2240" s="266">
        <f t="shared" ref="L2240" si="572">IF(J2240 &gt; 14,120,0)</f>
        <v>120</v>
      </c>
      <c r="M2240" s="256"/>
      <c r="N2240" s="266">
        <f>SUM(H2240*'Outside M25 '!$J$30+'Outside M25 '!$J$34+'Postcodes tariff'!L2240)</f>
        <v>885.3528757079772</v>
      </c>
      <c r="O2240" s="266">
        <f>SUM(H2240*'Outside M25 '!$K$30+'Outside M25 '!$K$34+'Postcodes tariff'!L2240)</f>
        <v>966.88694081291544</v>
      </c>
      <c r="P2240" s="266">
        <f>SUM(H2240*'Outside M25 '!$L$30+'Outside M25 '!$L$34+'Postcodes tariff'!L2240)</f>
        <v>1056.6229731437797</v>
      </c>
      <c r="Q2240" s="268">
        <f>SUM(H2240*'Outside M25 '!$M$30+'Outside M25 '!$M$34+'Postcodes tariff'!L2240)</f>
        <v>1139.6295895413107</v>
      </c>
    </row>
    <row r="2241" spans="1:17" s="263" customFormat="1" x14ac:dyDescent="0.25">
      <c r="A2241" s="254"/>
      <c r="B2241" s="255"/>
      <c r="C2241" s="256"/>
      <c r="D2241" s="256"/>
      <c r="E2241" s="256"/>
      <c r="F2241" s="460"/>
      <c r="G2241" s="460"/>
      <c r="H2241" s="264"/>
      <c r="I2241" s="265"/>
      <c r="J2241" s="265"/>
      <c r="K2241" s="265"/>
      <c r="L2241" s="266"/>
      <c r="M2241" s="256"/>
      <c r="N2241" s="266"/>
      <c r="O2241" s="266"/>
      <c r="P2241" s="266"/>
      <c r="Q2241" s="268"/>
    </row>
    <row r="2242" spans="1:17" s="263" customFormat="1" ht="16.5" thickBot="1" x14ac:dyDescent="0.3">
      <c r="A2242" s="269" t="s">
        <v>3142</v>
      </c>
      <c r="B2242" s="270"/>
      <c r="C2242" s="270"/>
      <c r="D2242" s="270"/>
      <c r="E2242" s="270"/>
      <c r="F2242" s="461"/>
      <c r="G2242" s="461"/>
      <c r="H2242" s="271">
        <f>AVERAGE(H2199:H2241)</f>
        <v>504.81666666666683</v>
      </c>
      <c r="I2242" s="271">
        <f>AVERAGE(I2199:I2241)</f>
        <v>11.218148148148144</v>
      </c>
      <c r="J2242" s="271">
        <f>AVERAGE(J2199:J2241)</f>
        <v>22.436296296296288</v>
      </c>
      <c r="K2242" s="271">
        <f>AVERAGE(K2199:K2241)</f>
        <v>2.4929218106995883</v>
      </c>
      <c r="L2242" s="272"/>
      <c r="M2242" s="270"/>
      <c r="N2242" s="274">
        <f>AVERAGE(N2199:N2241)</f>
        <v>942.40328955871314</v>
      </c>
      <c r="O2242" s="274">
        <f>AVERAGE(O2199:O2241)</f>
        <v>1030.1151036958533</v>
      </c>
      <c r="P2242" s="274">
        <f>AVERAGE(P2199:P2241)</f>
        <v>1126.6061197792278</v>
      </c>
      <c r="Q2242" s="275">
        <f>AVERAGE(Q2199:Q2241)</f>
        <v>1215.9288233281579</v>
      </c>
    </row>
    <row r="2243" spans="1:17" s="263" customFormat="1" ht="16.5" thickBot="1" x14ac:dyDescent="0.3">
      <c r="F2243" s="462"/>
      <c r="G2243" s="462"/>
      <c r="H2243" s="276"/>
      <c r="I2243" s="277"/>
      <c r="J2243" s="277"/>
      <c r="K2243" s="277"/>
      <c r="L2243" s="262"/>
      <c r="N2243" s="225"/>
      <c r="O2243" s="225"/>
      <c r="P2243" s="225"/>
      <c r="Q2243" s="225"/>
    </row>
    <row r="2244" spans="1:17" s="243" customFormat="1" x14ac:dyDescent="0.25">
      <c r="A2244" s="246" t="s">
        <v>3084</v>
      </c>
      <c r="B2244" s="247"/>
      <c r="C2244" s="247" t="s">
        <v>1970</v>
      </c>
      <c r="D2244" s="247">
        <v>50.369211999999997</v>
      </c>
      <c r="E2244" s="247">
        <v>-4.143605</v>
      </c>
      <c r="F2244" s="458">
        <v>1</v>
      </c>
      <c r="G2244" s="458">
        <v>1</v>
      </c>
      <c r="H2244" s="248">
        <v>203.3</v>
      </c>
      <c r="I2244" s="249">
        <f>SUM(H2244/'Search &amp; Variables'!$E$30)</f>
        <v>4.5177777777777779</v>
      </c>
      <c r="J2244" s="249">
        <f t="shared" ref="J2244:J2245" si="573">SUM(I2244*2)</f>
        <v>9.0355555555555558</v>
      </c>
      <c r="K2244" s="249">
        <f t="shared" ref="K2244:K2245" si="574">SUM(J2244/9)</f>
        <v>1.0039506172839507</v>
      </c>
      <c r="L2244" s="252">
        <f t="shared" ref="L2244:L2245" si="575">IF(J2244 &gt; 14,120,0)</f>
        <v>0</v>
      </c>
      <c r="M2244" s="247"/>
      <c r="N2244" s="252">
        <f>SUM(H2244*'Outside M25 '!$J$30+'Outside M25 '!$J$34+'Postcodes tariff'!L2244)</f>
        <v>348.74609039686607</v>
      </c>
      <c r="O2244" s="252">
        <f>SUM(H2244*'Outside M25 '!$K$30+'Outside M25 '!$K$34+'Postcodes tariff'!L2244)</f>
        <v>385.16756137587845</v>
      </c>
      <c r="P2244" s="252">
        <f>SUM(H2244*'Outside M25 '!$L$30+'Outside M25 '!$L$34+'Postcodes tariff'!L2244)</f>
        <v>425.57578210970564</v>
      </c>
      <c r="Q2244" s="253">
        <f>SUM(H2244*'Outside M25 '!$M$30+'Outside M25 '!$M$34+'Postcodes tariff'!L2244)</f>
        <v>462.45959963019948</v>
      </c>
    </row>
    <row r="2245" spans="1:17" s="263" customFormat="1" x14ac:dyDescent="0.25">
      <c r="A2245" s="254" t="s">
        <v>3084</v>
      </c>
      <c r="B2245" s="255"/>
      <c r="C2245" s="256" t="s">
        <v>1971</v>
      </c>
      <c r="D2245" s="257">
        <v>50.347161999999997</v>
      </c>
      <c r="E2245" s="257">
        <v>-4.213171</v>
      </c>
      <c r="F2245" s="459">
        <v>1</v>
      </c>
      <c r="G2245" s="459">
        <v>1</v>
      </c>
      <c r="H2245" s="258">
        <v>211.9</v>
      </c>
      <c r="I2245" s="259">
        <f>SUM(H2245/'Search &amp; Variables'!$E$30)</f>
        <v>4.7088888888888887</v>
      </c>
      <c r="J2245" s="259">
        <f t="shared" si="573"/>
        <v>9.4177777777777774</v>
      </c>
      <c r="K2245" s="259">
        <f t="shared" si="574"/>
        <v>1.0464197530864197</v>
      </c>
      <c r="L2245" s="226">
        <f t="shared" si="575"/>
        <v>0</v>
      </c>
      <c r="M2245" s="257"/>
      <c r="N2245" s="226">
        <f>SUM(H2245*'Outside M25 '!$J$30+'Outside M25 '!$J$34+'Postcodes tariff'!L2245)</f>
        <v>362.25596352535609</v>
      </c>
      <c r="O2245" s="226">
        <f>SUM(H2245*'Outside M25 '!$K$30+'Outside M25 '!$K$34+'Postcodes tariff'!L2245)</f>
        <v>400.14036176486229</v>
      </c>
      <c r="P2245" s="226">
        <f>SUM(H2245*'Outside M25 '!$L$30+'Outside M25 '!$L$34+'Postcodes tariff'!L2245)</f>
        <v>442.14820233177591</v>
      </c>
      <c r="Q2245" s="261">
        <f>SUM(H2245*'Outside M25 '!$M$30+'Outside M25 '!$M$34+'Postcodes tariff'!L2245)</f>
        <v>480.52770639202282</v>
      </c>
    </row>
    <row r="2246" spans="1:17" s="263" customFormat="1" x14ac:dyDescent="0.25">
      <c r="A2246" s="254" t="s">
        <v>3084</v>
      </c>
      <c r="B2246" s="255"/>
      <c r="C2246" s="256" t="s">
        <v>1972</v>
      </c>
      <c r="D2246" s="257">
        <v>50.376489999999997</v>
      </c>
      <c r="E2246" s="257">
        <v>-4.2908119999999998</v>
      </c>
      <c r="F2246" s="459">
        <v>1</v>
      </c>
      <c r="G2246" s="459">
        <v>1</v>
      </c>
      <c r="H2246" s="258">
        <v>211.6</v>
      </c>
      <c r="I2246" s="259">
        <f>SUM(H2246/'Search &amp; Variables'!$E$30)</f>
        <v>4.7022222222222219</v>
      </c>
      <c r="J2246" s="259">
        <f t="shared" ref="J2246:J2278" si="576">SUM(I2246*2)</f>
        <v>9.4044444444444437</v>
      </c>
      <c r="K2246" s="259">
        <f t="shared" ref="K2246:K2278" si="577">SUM(J2246/9)</f>
        <v>1.0449382716049382</v>
      </c>
      <c r="L2246" s="226">
        <f t="shared" ref="L2246:L2278" si="578">IF(J2246 &gt; 14,120,0)</f>
        <v>0</v>
      </c>
      <c r="M2246" s="257"/>
      <c r="N2246" s="226">
        <f>SUM(H2246*'Outside M25 '!$J$30+'Outside M25 '!$J$34+'Postcodes tariff'!L2246)</f>
        <v>361.78468888133898</v>
      </c>
      <c r="O2246" s="226">
        <f>SUM(H2246*'Outside M25 '!$K$30+'Outside M25 '!$K$34+'Postcodes tariff'!L2246)</f>
        <v>399.61805477454891</v>
      </c>
      <c r="P2246" s="226">
        <f>SUM(H2246*'Outside M25 '!$L$30+'Outside M25 '!$L$34+'Postcodes tariff'!L2246)</f>
        <v>441.57009464961067</v>
      </c>
      <c r="Q2246" s="261">
        <f>SUM(H2246*'Outside M25 '!$M$30+'Outside M25 '!$M$34+'Postcodes tariff'!L2246)</f>
        <v>479.89742359800573</v>
      </c>
    </row>
    <row r="2247" spans="1:17" s="263" customFormat="1" x14ac:dyDescent="0.25">
      <c r="A2247" s="254" t="s">
        <v>3084</v>
      </c>
      <c r="B2247" s="255"/>
      <c r="C2247" s="256" t="s">
        <v>1973</v>
      </c>
      <c r="D2247" s="257">
        <v>50.440091000000002</v>
      </c>
      <c r="E2247" s="257">
        <v>-4.2918120000000002</v>
      </c>
      <c r="F2247" s="459">
        <v>1</v>
      </c>
      <c r="G2247" s="459">
        <v>1</v>
      </c>
      <c r="H2247" s="258">
        <v>209.4</v>
      </c>
      <c r="I2247" s="259">
        <f>SUM(H2247/'Search &amp; Variables'!$E$30)</f>
        <v>4.6533333333333333</v>
      </c>
      <c r="J2247" s="259">
        <f t="shared" si="576"/>
        <v>9.3066666666666666</v>
      </c>
      <c r="K2247" s="259">
        <f t="shared" si="577"/>
        <v>1.0340740740740741</v>
      </c>
      <c r="L2247" s="226">
        <f t="shared" si="578"/>
        <v>0</v>
      </c>
      <c r="M2247" s="257"/>
      <c r="N2247" s="226">
        <f>SUM(H2247*'Outside M25 '!$J$30+'Outside M25 '!$J$34+'Postcodes tariff'!L2247)</f>
        <v>358.32867482521362</v>
      </c>
      <c r="O2247" s="226">
        <f>SUM(H2247*'Outside M25 '!$K$30+'Outside M25 '!$K$34+'Postcodes tariff'!L2247)</f>
        <v>395.78780351225072</v>
      </c>
      <c r="P2247" s="226">
        <f>SUM(H2247*'Outside M25 '!$L$30+'Outside M25 '!$L$34+'Postcodes tariff'!L2247)</f>
        <v>437.33063831373221</v>
      </c>
      <c r="Q2247" s="261">
        <f>SUM(H2247*'Outside M25 '!$M$30+'Outside M25 '!$M$34+'Postcodes tariff'!L2247)</f>
        <v>475.27534977521373</v>
      </c>
    </row>
    <row r="2248" spans="1:17" s="263" customFormat="1" x14ac:dyDescent="0.25">
      <c r="A2248" s="254" t="s">
        <v>3084</v>
      </c>
      <c r="B2248" s="255"/>
      <c r="C2248" s="256" t="s">
        <v>1974</v>
      </c>
      <c r="D2248" s="257">
        <v>50.366529999999997</v>
      </c>
      <c r="E2248" s="257">
        <v>-4.4953770000000004</v>
      </c>
      <c r="F2248" s="459">
        <v>1</v>
      </c>
      <c r="G2248" s="459">
        <v>1</v>
      </c>
      <c r="H2248" s="258">
        <v>221.5</v>
      </c>
      <c r="I2248" s="259">
        <f>SUM(H2248/'Search &amp; Variables'!$E$30)</f>
        <v>4.9222222222222225</v>
      </c>
      <c r="J2248" s="259">
        <f t="shared" si="576"/>
        <v>9.844444444444445</v>
      </c>
      <c r="K2248" s="259">
        <f t="shared" si="577"/>
        <v>1.0938271604938272</v>
      </c>
      <c r="L2248" s="226">
        <f t="shared" si="578"/>
        <v>0</v>
      </c>
      <c r="M2248" s="257"/>
      <c r="N2248" s="226">
        <f>SUM(H2248*'Outside M25 '!$J$30+'Outside M25 '!$J$34+'Postcodes tariff'!L2248)</f>
        <v>377.33675213390308</v>
      </c>
      <c r="O2248" s="226">
        <f>SUM(H2248*'Outside M25 '!$K$30+'Outside M25 '!$K$34+'Postcodes tariff'!L2248)</f>
        <v>416.8541854548908</v>
      </c>
      <c r="P2248" s="226">
        <f>SUM(H2248*'Outside M25 '!$L$30+'Outside M25 '!$L$34+'Postcodes tariff'!L2248)</f>
        <v>460.64764816106367</v>
      </c>
      <c r="Q2248" s="261">
        <f>SUM(H2248*'Outside M25 '!$M$30+'Outside M25 '!$M$34+'Postcodes tariff'!L2248)</f>
        <v>500.69675580056986</v>
      </c>
    </row>
    <row r="2249" spans="1:17" s="263" customFormat="1" x14ac:dyDescent="0.25">
      <c r="A2249" s="254" t="s">
        <v>3084</v>
      </c>
      <c r="B2249" s="255"/>
      <c r="C2249" s="256" t="s">
        <v>1975</v>
      </c>
      <c r="D2249" s="257">
        <v>50.459899999999998</v>
      </c>
      <c r="E2249" s="257">
        <v>-4.4859900000000001</v>
      </c>
      <c r="F2249" s="459">
        <v>1</v>
      </c>
      <c r="G2249" s="459">
        <v>1</v>
      </c>
      <c r="H2249" s="258">
        <v>221.3</v>
      </c>
      <c r="I2249" s="259">
        <f>SUM(H2249/'Search &amp; Variables'!$E$30)</f>
        <v>4.9177777777777782</v>
      </c>
      <c r="J2249" s="259">
        <f t="shared" si="576"/>
        <v>9.8355555555555565</v>
      </c>
      <c r="K2249" s="259">
        <f t="shared" si="577"/>
        <v>1.0928395061728395</v>
      </c>
      <c r="L2249" s="226">
        <f t="shared" si="578"/>
        <v>0</v>
      </c>
      <c r="M2249" s="257"/>
      <c r="N2249" s="226">
        <f>SUM(H2249*'Outside M25 '!$J$30+'Outside M25 '!$J$34+'Postcodes tariff'!L2249)</f>
        <v>377.02256903789174</v>
      </c>
      <c r="O2249" s="226">
        <f>SUM(H2249*'Outside M25 '!$K$30+'Outside M25 '!$K$34+'Postcodes tariff'!L2249)</f>
        <v>416.50598079468188</v>
      </c>
      <c r="P2249" s="226">
        <f>SUM(H2249*'Outside M25 '!$L$30+'Outside M25 '!$L$34+'Postcodes tariff'!L2249)</f>
        <v>460.26224303962016</v>
      </c>
      <c r="Q2249" s="261">
        <f>SUM(H2249*'Outside M25 '!$M$30+'Outside M25 '!$M$34+'Postcodes tariff'!L2249)</f>
        <v>500.27656727122513</v>
      </c>
    </row>
    <row r="2250" spans="1:17" s="263" customFormat="1" x14ac:dyDescent="0.25">
      <c r="A2250" s="254" t="s">
        <v>3084</v>
      </c>
      <c r="B2250" s="255"/>
      <c r="C2250" s="256" t="s">
        <v>1976</v>
      </c>
      <c r="D2250" s="257">
        <v>50.620911</v>
      </c>
      <c r="E2250" s="257">
        <v>-4.4406720000000002</v>
      </c>
      <c r="F2250" s="459">
        <v>1</v>
      </c>
      <c r="G2250" s="459">
        <v>1</v>
      </c>
      <c r="H2250" s="258">
        <v>208.5</v>
      </c>
      <c r="I2250" s="259">
        <f>SUM(H2250/'Search &amp; Variables'!$E$30)</f>
        <v>4.6333333333333337</v>
      </c>
      <c r="J2250" s="259">
        <f t="shared" si="576"/>
        <v>9.2666666666666675</v>
      </c>
      <c r="K2250" s="259">
        <f t="shared" si="577"/>
        <v>1.0296296296296297</v>
      </c>
      <c r="L2250" s="226">
        <f t="shared" si="578"/>
        <v>0</v>
      </c>
      <c r="M2250" s="257"/>
      <c r="N2250" s="226">
        <f>SUM(H2250*'Outside M25 '!$J$30+'Outside M25 '!$J$34+'Postcodes tariff'!L2250)</f>
        <v>356.91485089316234</v>
      </c>
      <c r="O2250" s="226">
        <f>SUM(H2250*'Outside M25 '!$K$30+'Outside M25 '!$K$34+'Postcodes tariff'!L2250)</f>
        <v>394.22088254131057</v>
      </c>
      <c r="P2250" s="226">
        <f>SUM(H2250*'Outside M25 '!$L$30+'Outside M25 '!$L$34+'Postcodes tariff'!L2250)</f>
        <v>435.59631526723649</v>
      </c>
      <c r="Q2250" s="261">
        <f>SUM(H2250*'Outside M25 '!$M$30+'Outside M25 '!$M$34+'Postcodes tariff'!L2250)</f>
        <v>473.38450139316245</v>
      </c>
    </row>
    <row r="2251" spans="1:17" s="263" customFormat="1" x14ac:dyDescent="0.25">
      <c r="A2251" s="254" t="s">
        <v>3084</v>
      </c>
      <c r="B2251" s="255"/>
      <c r="C2251" s="256" t="s">
        <v>1977</v>
      </c>
      <c r="D2251" s="257">
        <v>50.664169999999999</v>
      </c>
      <c r="E2251" s="257">
        <v>-4.2875740000000002</v>
      </c>
      <c r="F2251" s="459">
        <v>1</v>
      </c>
      <c r="G2251" s="459">
        <v>1</v>
      </c>
      <c r="H2251" s="258">
        <v>201</v>
      </c>
      <c r="I2251" s="259">
        <f>SUM(H2251/'Search &amp; Variables'!$E$30)</f>
        <v>4.4666666666666668</v>
      </c>
      <c r="J2251" s="259">
        <f t="shared" si="576"/>
        <v>8.9333333333333336</v>
      </c>
      <c r="K2251" s="259">
        <f t="shared" si="577"/>
        <v>0.99259259259259258</v>
      </c>
      <c r="L2251" s="226">
        <f t="shared" si="578"/>
        <v>0</v>
      </c>
      <c r="M2251" s="257"/>
      <c r="N2251" s="226">
        <f>SUM(H2251*'Outside M25 '!$J$30+'Outside M25 '!$J$34+'Postcodes tariff'!L2251)</f>
        <v>345.13298479273499</v>
      </c>
      <c r="O2251" s="226">
        <f>SUM(H2251*'Outside M25 '!$K$30+'Outside M25 '!$K$34+'Postcodes tariff'!L2251)</f>
        <v>381.1632077834758</v>
      </c>
      <c r="P2251" s="226">
        <f>SUM(H2251*'Outside M25 '!$L$30+'Outside M25 '!$L$34+'Postcodes tariff'!L2251)</f>
        <v>421.14362321310546</v>
      </c>
      <c r="Q2251" s="261">
        <f>SUM(H2251*'Outside M25 '!$M$30+'Outside M25 '!$M$34+'Postcodes tariff'!L2251)</f>
        <v>457.62743154273505</v>
      </c>
    </row>
    <row r="2252" spans="1:17" s="263" customFormat="1" x14ac:dyDescent="0.25">
      <c r="A2252" s="254" t="s">
        <v>3084</v>
      </c>
      <c r="B2252" s="255"/>
      <c r="C2252" s="256" t="s">
        <v>1978</v>
      </c>
      <c r="D2252" s="257">
        <v>50.523425000000003</v>
      </c>
      <c r="E2252" s="257">
        <v>-4.3206939999999996</v>
      </c>
      <c r="F2252" s="459">
        <v>1</v>
      </c>
      <c r="G2252" s="459">
        <v>1</v>
      </c>
      <c r="H2252" s="258">
        <v>215.6</v>
      </c>
      <c r="I2252" s="259">
        <f>SUM(H2252/'Search &amp; Variables'!$E$30)</f>
        <v>4.7911111111111113</v>
      </c>
      <c r="J2252" s="259">
        <f t="shared" si="576"/>
        <v>9.5822222222222226</v>
      </c>
      <c r="K2252" s="259">
        <f t="shared" si="577"/>
        <v>1.0646913580246915</v>
      </c>
      <c r="L2252" s="226">
        <f t="shared" si="578"/>
        <v>0</v>
      </c>
      <c r="M2252" s="257"/>
      <c r="N2252" s="226">
        <f>SUM(H2252*'Outside M25 '!$J$30+'Outside M25 '!$J$34+'Postcodes tariff'!L2252)</f>
        <v>368.06835080156691</v>
      </c>
      <c r="O2252" s="226">
        <f>SUM(H2252*'Outside M25 '!$K$30+'Outside M25 '!$K$34+'Postcodes tariff'!L2252)</f>
        <v>406.58214797872745</v>
      </c>
      <c r="P2252" s="226">
        <f>SUM(H2252*'Outside M25 '!$L$30+'Outside M25 '!$L$34+'Postcodes tariff'!L2252)</f>
        <v>449.27819707848056</v>
      </c>
      <c r="Q2252" s="261">
        <f>SUM(H2252*'Outside M25 '!$M$30+'Outside M25 '!$M$34+'Postcodes tariff'!L2252)</f>
        <v>488.30119418490028</v>
      </c>
    </row>
    <row r="2253" spans="1:17" s="263" customFormat="1" x14ac:dyDescent="0.25">
      <c r="A2253" s="254" t="s">
        <v>3084</v>
      </c>
      <c r="B2253" s="255"/>
      <c r="C2253" s="256" t="s">
        <v>1979</v>
      </c>
      <c r="D2253" s="257">
        <v>50.517052</v>
      </c>
      <c r="E2253" s="257">
        <v>-4.2490810000000003</v>
      </c>
      <c r="F2253" s="459">
        <v>1</v>
      </c>
      <c r="G2253" s="459">
        <v>1</v>
      </c>
      <c r="H2253" s="258">
        <v>207.5</v>
      </c>
      <c r="I2253" s="259">
        <f>SUM(H2253/'Search &amp; Variables'!$E$30)</f>
        <v>4.6111111111111107</v>
      </c>
      <c r="J2253" s="259">
        <f t="shared" si="576"/>
        <v>9.2222222222222214</v>
      </c>
      <c r="K2253" s="259">
        <f t="shared" si="577"/>
        <v>1.0246913580246912</v>
      </c>
      <c r="L2253" s="226">
        <f t="shared" si="578"/>
        <v>0</v>
      </c>
      <c r="M2253" s="257"/>
      <c r="N2253" s="226">
        <f>SUM(H2253*'Outside M25 '!$J$30+'Outside M25 '!$J$34+'Postcodes tariff'!L2253)</f>
        <v>355.34393541310538</v>
      </c>
      <c r="O2253" s="226">
        <f>SUM(H2253*'Outside M25 '!$K$30+'Outside M25 '!$K$34+'Postcodes tariff'!L2253)</f>
        <v>392.47985924026591</v>
      </c>
      <c r="P2253" s="226">
        <f>SUM(H2253*'Outside M25 '!$L$30+'Outside M25 '!$L$34+'Postcodes tariff'!L2253)</f>
        <v>433.66928966001899</v>
      </c>
      <c r="Q2253" s="261">
        <f>SUM(H2253*'Outside M25 '!$M$30+'Outside M25 '!$M$34+'Postcodes tariff'!L2253)</f>
        <v>471.28355874643876</v>
      </c>
    </row>
    <row r="2254" spans="1:17" s="263" customFormat="1" x14ac:dyDescent="0.25">
      <c r="A2254" s="254" t="s">
        <v>3084</v>
      </c>
      <c r="B2254" s="255"/>
      <c r="C2254" s="256" t="s">
        <v>1980</v>
      </c>
      <c r="D2254" s="257">
        <v>50.563948000000003</v>
      </c>
      <c r="E2254" s="257">
        <v>-4.1823129999999997</v>
      </c>
      <c r="F2254" s="459">
        <v>1</v>
      </c>
      <c r="G2254" s="459">
        <v>1</v>
      </c>
      <c r="H2254" s="258">
        <v>198.7</v>
      </c>
      <c r="I2254" s="259">
        <f>SUM(H2254/'Search &amp; Variables'!$E$30)</f>
        <v>4.4155555555555557</v>
      </c>
      <c r="J2254" s="259">
        <f t="shared" si="576"/>
        <v>8.8311111111111114</v>
      </c>
      <c r="K2254" s="259">
        <f t="shared" si="577"/>
        <v>0.98123456790123464</v>
      </c>
      <c r="L2254" s="226">
        <f t="shared" si="578"/>
        <v>0</v>
      </c>
      <c r="M2254" s="257"/>
      <c r="N2254" s="226">
        <f>SUM(H2254*'Outside M25 '!$J$30+'Outside M25 '!$J$34+'Postcodes tariff'!L2254)</f>
        <v>341.51987918860397</v>
      </c>
      <c r="O2254" s="226">
        <f>SUM(H2254*'Outside M25 '!$K$30+'Outside M25 '!$K$34+'Postcodes tariff'!L2254)</f>
        <v>377.15885419107309</v>
      </c>
      <c r="P2254" s="226">
        <f>SUM(H2254*'Outside M25 '!$L$30+'Outside M25 '!$L$34+'Postcodes tariff'!L2254)</f>
        <v>416.71146431650521</v>
      </c>
      <c r="Q2254" s="261">
        <f>SUM(H2254*'Outside M25 '!$M$30+'Outside M25 '!$M$34+'Postcodes tariff'!L2254)</f>
        <v>452.79526345527069</v>
      </c>
    </row>
    <row r="2255" spans="1:17" s="263" customFormat="1" x14ac:dyDescent="0.25">
      <c r="A2255" s="254" t="s">
        <v>3084</v>
      </c>
      <c r="B2255" s="255"/>
      <c r="C2255" s="256" t="s">
        <v>1981</v>
      </c>
      <c r="D2255" s="257">
        <v>50.383730999999997</v>
      </c>
      <c r="E2255" s="257">
        <v>-4.1434189999999997</v>
      </c>
      <c r="F2255" s="459">
        <v>1</v>
      </c>
      <c r="G2255" s="459">
        <v>1</v>
      </c>
      <c r="H2255" s="258">
        <v>204.4</v>
      </c>
      <c r="I2255" s="259">
        <f>SUM(H2255/'Search &amp; Variables'!$E$30)</f>
        <v>4.5422222222222226</v>
      </c>
      <c r="J2255" s="259">
        <f t="shared" si="576"/>
        <v>9.0844444444444452</v>
      </c>
      <c r="K2255" s="259">
        <f t="shared" si="577"/>
        <v>1.0093827160493829</v>
      </c>
      <c r="L2255" s="226">
        <f t="shared" si="578"/>
        <v>0</v>
      </c>
      <c r="M2255" s="257"/>
      <c r="N2255" s="226">
        <f>SUM(H2255*'Outside M25 '!$J$30+'Outside M25 '!$J$34+'Postcodes tariff'!L2255)</f>
        <v>350.47409742492874</v>
      </c>
      <c r="O2255" s="226">
        <f>SUM(H2255*'Outside M25 '!$K$30+'Outside M25 '!$K$34+'Postcodes tariff'!L2255)</f>
        <v>387.08268700702757</v>
      </c>
      <c r="P2255" s="226">
        <f>SUM(H2255*'Outside M25 '!$L$30+'Outside M25 '!$L$34+'Postcodes tariff'!L2255)</f>
        <v>427.69551027764487</v>
      </c>
      <c r="Q2255" s="261">
        <f>SUM(H2255*'Outside M25 '!$M$30+'Outside M25 '!$M$34+'Postcodes tariff'!L2255)</f>
        <v>464.77063654159548</v>
      </c>
    </row>
    <row r="2256" spans="1:17" s="263" customFormat="1" x14ac:dyDescent="0.25">
      <c r="A2256" s="254" t="s">
        <v>3084</v>
      </c>
      <c r="B2256" s="255"/>
      <c r="C2256" s="256" t="s">
        <v>1982</v>
      </c>
      <c r="D2256" s="257">
        <v>50.500999999999998</v>
      </c>
      <c r="E2256" s="257">
        <v>-4.0999999999999996</v>
      </c>
      <c r="F2256" s="459">
        <v>1</v>
      </c>
      <c r="G2256" s="459">
        <v>1</v>
      </c>
      <c r="H2256" s="258">
        <v>195.8</v>
      </c>
      <c r="I2256" s="259">
        <f>SUM(H2256/'Search &amp; Variables'!$E$30)</f>
        <v>4.3511111111111109</v>
      </c>
      <c r="J2256" s="259">
        <f t="shared" si="576"/>
        <v>8.7022222222222219</v>
      </c>
      <c r="K2256" s="259">
        <f t="shared" si="577"/>
        <v>0.96691358024691354</v>
      </c>
      <c r="L2256" s="226">
        <f t="shared" si="578"/>
        <v>0</v>
      </c>
      <c r="M2256" s="257"/>
      <c r="N2256" s="226">
        <f>SUM(H2256*'Outside M25 '!$J$30+'Outside M25 '!$J$34+'Postcodes tariff'!L2256)</f>
        <v>336.96422429643872</v>
      </c>
      <c r="O2256" s="226">
        <f>SUM(H2256*'Outside M25 '!$K$30+'Outside M25 '!$K$34+'Postcodes tariff'!L2256)</f>
        <v>372.10988661804373</v>
      </c>
      <c r="P2256" s="226">
        <f>SUM(H2256*'Outside M25 '!$L$30+'Outside M25 '!$L$34+'Postcodes tariff'!L2256)</f>
        <v>411.12309005557461</v>
      </c>
      <c r="Q2256" s="261">
        <f>SUM(H2256*'Outside M25 '!$M$30+'Outside M25 '!$M$34+'Postcodes tariff'!L2256)</f>
        <v>446.70252977977214</v>
      </c>
    </row>
    <row r="2257" spans="1:17" s="263" customFormat="1" x14ac:dyDescent="0.25">
      <c r="A2257" s="254" t="s">
        <v>3084</v>
      </c>
      <c r="B2257" s="255"/>
      <c r="C2257" s="256" t="s">
        <v>1983</v>
      </c>
      <c r="D2257" s="257">
        <v>50.384810000000002</v>
      </c>
      <c r="E2257" s="257">
        <v>-3.9071639999999999</v>
      </c>
      <c r="F2257" s="459">
        <v>1</v>
      </c>
      <c r="G2257" s="459">
        <v>1</v>
      </c>
      <c r="H2257" s="258">
        <v>190.9</v>
      </c>
      <c r="I2257" s="259">
        <f>SUM(H2257/'Search &amp; Variables'!$E$30)</f>
        <v>4.2422222222222228</v>
      </c>
      <c r="J2257" s="259">
        <f t="shared" si="576"/>
        <v>8.4844444444444456</v>
      </c>
      <c r="K2257" s="259">
        <f t="shared" si="577"/>
        <v>0.94271604938271614</v>
      </c>
      <c r="L2257" s="226">
        <f t="shared" si="578"/>
        <v>0</v>
      </c>
      <c r="M2257" s="257"/>
      <c r="N2257" s="226">
        <f>SUM(H2257*'Outside M25 '!$J$30+'Outside M25 '!$J$34+'Postcodes tariff'!L2257)</f>
        <v>329.2667384441595</v>
      </c>
      <c r="O2257" s="226">
        <f>SUM(H2257*'Outside M25 '!$K$30+'Outside M25 '!$K$34+'Postcodes tariff'!L2257)</f>
        <v>363.57887244292499</v>
      </c>
      <c r="P2257" s="226">
        <f>SUM(H2257*'Outside M25 '!$L$30+'Outside M25 '!$L$34+'Postcodes tariff'!L2257)</f>
        <v>401.68066458020894</v>
      </c>
      <c r="Q2257" s="261">
        <f>SUM(H2257*'Outside M25 '!$M$30+'Outside M25 '!$M$34+'Postcodes tariff'!L2257)</f>
        <v>436.40791081082625</v>
      </c>
    </row>
    <row r="2258" spans="1:17" s="263" customFormat="1" x14ac:dyDescent="0.25">
      <c r="A2258" s="254" t="s">
        <v>3084</v>
      </c>
      <c r="B2258" s="255"/>
      <c r="C2258" s="256" t="s">
        <v>1984</v>
      </c>
      <c r="D2258" s="257">
        <v>50.403154000000001</v>
      </c>
      <c r="E2258" s="257">
        <v>-4.6406559999999999</v>
      </c>
      <c r="F2258" s="459">
        <v>1</v>
      </c>
      <c r="G2258" s="459">
        <v>1</v>
      </c>
      <c r="H2258" s="258">
        <v>229.5</v>
      </c>
      <c r="I2258" s="259">
        <f>SUM(H2258/'Search &amp; Variables'!$E$30)</f>
        <v>5.0999999999999996</v>
      </c>
      <c r="J2258" s="259">
        <f t="shared" si="576"/>
        <v>10.199999999999999</v>
      </c>
      <c r="K2258" s="259">
        <f t="shared" si="577"/>
        <v>1.1333333333333333</v>
      </c>
      <c r="L2258" s="226">
        <f t="shared" si="578"/>
        <v>0</v>
      </c>
      <c r="M2258" s="257"/>
      <c r="N2258" s="226">
        <f>SUM(H2258*'Outside M25 '!$J$30+'Outside M25 '!$J$34+'Postcodes tariff'!L2258)</f>
        <v>389.90407597435893</v>
      </c>
      <c r="O2258" s="226">
        <f>SUM(H2258*'Outside M25 '!$K$30+'Outside M25 '!$K$34+'Postcodes tariff'!L2258)</f>
        <v>430.78237186324787</v>
      </c>
      <c r="P2258" s="226">
        <f>SUM(H2258*'Outside M25 '!$L$30+'Outside M25 '!$L$34+'Postcodes tariff'!L2258)</f>
        <v>476.06385301880346</v>
      </c>
      <c r="Q2258" s="261">
        <f>SUM(H2258*'Outside M25 '!$M$30+'Outside M25 '!$M$34+'Postcodes tariff'!L2258)</f>
        <v>517.50429697435902</v>
      </c>
    </row>
    <row r="2259" spans="1:17" s="263" customFormat="1" x14ac:dyDescent="0.25">
      <c r="A2259" s="254" t="s">
        <v>3084</v>
      </c>
      <c r="B2259" s="255"/>
      <c r="C2259" s="256" t="s">
        <v>1985</v>
      </c>
      <c r="D2259" s="257">
        <v>50.344982000000002</v>
      </c>
      <c r="E2259" s="257">
        <v>-4.6240740000000002</v>
      </c>
      <c r="F2259" s="459">
        <v>1</v>
      </c>
      <c r="G2259" s="459">
        <v>1</v>
      </c>
      <c r="H2259" s="258">
        <v>228.1</v>
      </c>
      <c r="I2259" s="259">
        <f>SUM(H2259/'Search &amp; Variables'!$E$30)</f>
        <v>5.068888888888889</v>
      </c>
      <c r="J2259" s="259">
        <f t="shared" si="576"/>
        <v>10.137777777777778</v>
      </c>
      <c r="K2259" s="259">
        <f t="shared" si="577"/>
        <v>1.1264197530864197</v>
      </c>
      <c r="L2259" s="226">
        <f t="shared" si="578"/>
        <v>0</v>
      </c>
      <c r="M2259" s="257"/>
      <c r="N2259" s="226">
        <f>SUM(H2259*'Outside M25 '!$J$30+'Outside M25 '!$J$34+'Postcodes tariff'!L2259)</f>
        <v>387.70479430227914</v>
      </c>
      <c r="O2259" s="226">
        <f>SUM(H2259*'Outside M25 '!$K$30+'Outside M25 '!$K$34+'Postcodes tariff'!L2259)</f>
        <v>428.34493924178537</v>
      </c>
      <c r="P2259" s="226">
        <f>SUM(H2259*'Outside M25 '!$L$30+'Outside M25 '!$L$34+'Postcodes tariff'!L2259)</f>
        <v>473.36601716869899</v>
      </c>
      <c r="Q2259" s="261">
        <f>SUM(H2259*'Outside M25 '!$M$30+'Outside M25 '!$M$34+'Postcodes tariff'!L2259)</f>
        <v>514.56297726894593</v>
      </c>
    </row>
    <row r="2260" spans="1:17" s="263" customFormat="1" x14ac:dyDescent="0.25">
      <c r="A2260" s="254" t="s">
        <v>3084</v>
      </c>
      <c r="B2260" s="255"/>
      <c r="C2260" s="256" t="s">
        <v>1986</v>
      </c>
      <c r="D2260" s="257">
        <v>50.357441000000001</v>
      </c>
      <c r="E2260" s="257">
        <v>-4.7118440000000001</v>
      </c>
      <c r="F2260" s="459">
        <v>1</v>
      </c>
      <c r="G2260" s="459">
        <v>1</v>
      </c>
      <c r="H2260" s="258">
        <v>237</v>
      </c>
      <c r="I2260" s="259">
        <f>SUM(H2260/'Search &amp; Variables'!$E$30)</f>
        <v>5.2666666666666666</v>
      </c>
      <c r="J2260" s="259">
        <f t="shared" si="576"/>
        <v>10.533333333333333</v>
      </c>
      <c r="K2260" s="259">
        <f t="shared" si="577"/>
        <v>1.1703703703703703</v>
      </c>
      <c r="L2260" s="226">
        <f t="shared" si="578"/>
        <v>0</v>
      </c>
      <c r="M2260" s="257"/>
      <c r="N2260" s="226">
        <f>SUM(H2260*'Outside M25 '!$J$30+'Outside M25 '!$J$34+'Postcodes tariff'!L2260)</f>
        <v>401.68594207478628</v>
      </c>
      <c r="O2260" s="226">
        <f>SUM(H2260*'Outside M25 '!$K$30+'Outside M25 '!$K$34+'Postcodes tariff'!L2260)</f>
        <v>443.84004662108265</v>
      </c>
      <c r="P2260" s="226">
        <f>SUM(H2260*'Outside M25 '!$L$30+'Outside M25 '!$L$34+'Postcodes tariff'!L2260)</f>
        <v>490.51654507293449</v>
      </c>
      <c r="Q2260" s="261">
        <f>SUM(H2260*'Outside M25 '!$M$30+'Outside M25 '!$M$34+'Postcodes tariff'!L2260)</f>
        <v>533.26136682478636</v>
      </c>
    </row>
    <row r="2261" spans="1:17" s="263" customFormat="1" x14ac:dyDescent="0.25">
      <c r="A2261" s="254" t="s">
        <v>3084</v>
      </c>
      <c r="B2261" s="255"/>
      <c r="C2261" s="256" t="s">
        <v>1987</v>
      </c>
      <c r="D2261" s="257">
        <v>50.343653000000003</v>
      </c>
      <c r="E2261" s="257">
        <v>-4.7782910000000003</v>
      </c>
      <c r="F2261" s="459">
        <v>1</v>
      </c>
      <c r="G2261" s="459">
        <v>1</v>
      </c>
      <c r="H2261" s="258">
        <v>235.9</v>
      </c>
      <c r="I2261" s="259">
        <f>SUM(H2261/'Search &amp; Variables'!$E$30)</f>
        <v>5.2422222222222228</v>
      </c>
      <c r="J2261" s="259">
        <f t="shared" si="576"/>
        <v>10.484444444444446</v>
      </c>
      <c r="K2261" s="259">
        <f t="shared" si="577"/>
        <v>1.1649382716049383</v>
      </c>
      <c r="L2261" s="226">
        <f t="shared" si="578"/>
        <v>0</v>
      </c>
      <c r="M2261" s="257"/>
      <c r="N2261" s="226">
        <f>SUM(H2261*'Outside M25 '!$J$30+'Outside M25 '!$J$34+'Postcodes tariff'!L2261)</f>
        <v>399.95793504672361</v>
      </c>
      <c r="O2261" s="226">
        <f>SUM(H2261*'Outside M25 '!$K$30+'Outside M25 '!$K$34+'Postcodes tariff'!L2261)</f>
        <v>441.92492098993353</v>
      </c>
      <c r="P2261" s="226">
        <f>SUM(H2261*'Outside M25 '!$L$30+'Outside M25 '!$L$34+'Postcodes tariff'!L2261)</f>
        <v>488.39681690499532</v>
      </c>
      <c r="Q2261" s="261">
        <f>SUM(H2261*'Outside M25 '!$M$30+'Outside M25 '!$M$34+'Postcodes tariff'!L2261)</f>
        <v>530.95032991339042</v>
      </c>
    </row>
    <row r="2262" spans="1:17" s="263" customFormat="1" x14ac:dyDescent="0.25">
      <c r="A2262" s="254" t="s">
        <v>3084</v>
      </c>
      <c r="B2262" s="255"/>
      <c r="C2262" s="256" t="s">
        <v>1988</v>
      </c>
      <c r="D2262" s="257">
        <v>50.332127</v>
      </c>
      <c r="E2262" s="257">
        <v>-4.8363909999999999</v>
      </c>
      <c r="F2262" s="459">
        <v>1</v>
      </c>
      <c r="G2262" s="459">
        <v>1</v>
      </c>
      <c r="H2262" s="258">
        <v>233.4</v>
      </c>
      <c r="I2262" s="259">
        <f>SUM(H2262/'Search &amp; Variables'!$E$30)</f>
        <v>5.1866666666666665</v>
      </c>
      <c r="J2262" s="259">
        <f t="shared" si="576"/>
        <v>10.373333333333333</v>
      </c>
      <c r="K2262" s="259">
        <f t="shared" si="577"/>
        <v>1.1525925925925926</v>
      </c>
      <c r="L2262" s="226">
        <f t="shared" si="578"/>
        <v>0</v>
      </c>
      <c r="M2262" s="257"/>
      <c r="N2262" s="226">
        <f>SUM(H2262*'Outside M25 '!$J$30+'Outside M25 '!$J$34+'Postcodes tariff'!L2262)</f>
        <v>396.03064634658119</v>
      </c>
      <c r="O2262" s="226">
        <f>SUM(H2262*'Outside M25 '!$K$30+'Outside M25 '!$K$34+'Postcodes tariff'!L2262)</f>
        <v>437.57236273732195</v>
      </c>
      <c r="P2262" s="226">
        <f>SUM(H2262*'Outside M25 '!$L$30+'Outside M25 '!$L$34+'Postcodes tariff'!L2262)</f>
        <v>483.57925288695162</v>
      </c>
      <c r="Q2262" s="261">
        <f>SUM(H2262*'Outside M25 '!$M$30+'Outside M25 '!$M$34+'Postcodes tariff'!L2262)</f>
        <v>525.69797329658127</v>
      </c>
    </row>
    <row r="2263" spans="1:17" s="263" customFormat="1" x14ac:dyDescent="0.25">
      <c r="A2263" s="254" t="s">
        <v>3084</v>
      </c>
      <c r="B2263" s="255"/>
      <c r="C2263" s="256" t="s">
        <v>1989</v>
      </c>
      <c r="D2263" s="257">
        <v>50.533116999999997</v>
      </c>
      <c r="E2263" s="257">
        <v>-4.9027789999999998</v>
      </c>
      <c r="F2263" s="459">
        <v>1</v>
      </c>
      <c r="G2263" s="459">
        <v>1</v>
      </c>
      <c r="H2263" s="258">
        <v>233.1</v>
      </c>
      <c r="I2263" s="259">
        <f>SUM(H2263/'Search &amp; Variables'!$E$30)</f>
        <v>5.18</v>
      </c>
      <c r="J2263" s="259">
        <f t="shared" si="576"/>
        <v>10.36</v>
      </c>
      <c r="K2263" s="259">
        <f t="shared" si="577"/>
        <v>1.151111111111111</v>
      </c>
      <c r="L2263" s="226">
        <f t="shared" si="578"/>
        <v>0</v>
      </c>
      <c r="M2263" s="257"/>
      <c r="N2263" s="226">
        <f>SUM(H2263*'Outside M25 '!$J$30+'Outside M25 '!$J$34+'Postcodes tariff'!L2263)</f>
        <v>395.55937170256408</v>
      </c>
      <c r="O2263" s="226">
        <f>SUM(H2263*'Outside M25 '!$K$30+'Outside M25 '!$K$34+'Postcodes tariff'!L2263)</f>
        <v>437.05005574700857</v>
      </c>
      <c r="P2263" s="226">
        <f>SUM(H2263*'Outside M25 '!$L$30+'Outside M25 '!$L$34+'Postcodes tariff'!L2263)</f>
        <v>483.00114520478633</v>
      </c>
      <c r="Q2263" s="261">
        <f>SUM(H2263*'Outside M25 '!$M$30+'Outside M25 '!$M$34+'Postcodes tariff'!L2263)</f>
        <v>525.06769050256412</v>
      </c>
    </row>
    <row r="2264" spans="1:17" s="263" customFormat="1" x14ac:dyDescent="0.25">
      <c r="A2264" s="254" t="s">
        <v>3084</v>
      </c>
      <c r="B2264" s="255"/>
      <c r="C2264" s="256" t="s">
        <v>1990</v>
      </c>
      <c r="D2264" s="257">
        <v>50.529986000000001</v>
      </c>
      <c r="E2264" s="257">
        <v>-4.9818660000000001</v>
      </c>
      <c r="F2264" s="459">
        <v>1</v>
      </c>
      <c r="G2264" s="459">
        <v>1</v>
      </c>
      <c r="H2264" s="258">
        <v>238.1</v>
      </c>
      <c r="I2264" s="259">
        <f>SUM(H2264/'Search &amp; Variables'!$E$30)</f>
        <v>5.2911111111111113</v>
      </c>
      <c r="J2264" s="259">
        <f t="shared" si="576"/>
        <v>10.582222222222223</v>
      </c>
      <c r="K2264" s="259">
        <f t="shared" si="577"/>
        <v>1.1758024691358024</v>
      </c>
      <c r="L2264" s="226">
        <f t="shared" si="578"/>
        <v>0</v>
      </c>
      <c r="M2264" s="257"/>
      <c r="N2264" s="226">
        <f>SUM(H2264*'Outside M25 '!$J$30+'Outside M25 '!$J$34+'Postcodes tariff'!L2264)</f>
        <v>403.41394910284896</v>
      </c>
      <c r="O2264" s="226">
        <f>SUM(H2264*'Outside M25 '!$K$30+'Outside M25 '!$K$34+'Postcodes tariff'!L2264)</f>
        <v>445.75517225223172</v>
      </c>
      <c r="P2264" s="226">
        <f>SUM(H2264*'Outside M25 '!$L$30+'Outside M25 '!$L$34+'Postcodes tariff'!L2264)</f>
        <v>492.63627324087372</v>
      </c>
      <c r="Q2264" s="261">
        <f>SUM(H2264*'Outside M25 '!$M$30+'Outside M25 '!$M$34+'Postcodes tariff'!L2264)</f>
        <v>535.57240373618242</v>
      </c>
    </row>
    <row r="2265" spans="1:17" s="263" customFormat="1" x14ac:dyDescent="0.25">
      <c r="A2265" s="254" t="s">
        <v>3084</v>
      </c>
      <c r="B2265" s="255"/>
      <c r="C2265" s="256" t="s">
        <v>1991</v>
      </c>
      <c r="D2265" s="257">
        <v>50.535753999999997</v>
      </c>
      <c r="E2265" s="257">
        <v>-4.793361</v>
      </c>
      <c r="F2265" s="459">
        <v>1</v>
      </c>
      <c r="G2265" s="459">
        <v>1</v>
      </c>
      <c r="H2265" s="258">
        <v>230.9</v>
      </c>
      <c r="I2265" s="259">
        <f>SUM(H2265/'Search &amp; Variables'!$E$30)</f>
        <v>5.1311111111111112</v>
      </c>
      <c r="J2265" s="259">
        <f t="shared" si="576"/>
        <v>10.262222222222222</v>
      </c>
      <c r="K2265" s="259">
        <f t="shared" si="577"/>
        <v>1.1402469135802469</v>
      </c>
      <c r="L2265" s="226">
        <f t="shared" si="578"/>
        <v>0</v>
      </c>
      <c r="M2265" s="257"/>
      <c r="N2265" s="226">
        <f>SUM(H2265*'Outside M25 '!$J$30+'Outside M25 '!$J$34+'Postcodes tariff'!L2265)</f>
        <v>392.10335764643872</v>
      </c>
      <c r="O2265" s="226">
        <f>SUM(H2265*'Outside M25 '!$K$30+'Outside M25 '!$K$34+'Postcodes tariff'!L2265)</f>
        <v>433.21980448471038</v>
      </c>
      <c r="P2265" s="226">
        <f>SUM(H2265*'Outside M25 '!$L$30+'Outside M25 '!$L$34+'Postcodes tariff'!L2265)</f>
        <v>478.76168886890792</v>
      </c>
      <c r="Q2265" s="261">
        <f>SUM(H2265*'Outside M25 '!$M$30+'Outside M25 '!$M$34+'Postcodes tariff'!L2265)</f>
        <v>520.44561667977212</v>
      </c>
    </row>
    <row r="2266" spans="1:17" s="263" customFormat="1" x14ac:dyDescent="0.25">
      <c r="A2266" s="254" t="s">
        <v>3084</v>
      </c>
      <c r="B2266" s="255"/>
      <c r="C2266" s="256" t="s">
        <v>1992</v>
      </c>
      <c r="D2266" s="257">
        <v>50.383947999999997</v>
      </c>
      <c r="E2266" s="257">
        <v>-4.127383</v>
      </c>
      <c r="F2266" s="459">
        <v>1</v>
      </c>
      <c r="G2266" s="459">
        <v>1</v>
      </c>
      <c r="H2266" s="258">
        <v>202.5</v>
      </c>
      <c r="I2266" s="259">
        <f>SUM(H2266/'Search &amp; Variables'!$E$30)</f>
        <v>4.5</v>
      </c>
      <c r="J2266" s="259">
        <f t="shared" si="576"/>
        <v>9</v>
      </c>
      <c r="K2266" s="259">
        <f t="shared" si="577"/>
        <v>1</v>
      </c>
      <c r="L2266" s="226">
        <f t="shared" si="578"/>
        <v>0</v>
      </c>
      <c r="M2266" s="257"/>
      <c r="N2266" s="226">
        <f>SUM(H2266*'Outside M25 '!$J$30+'Outside M25 '!$J$34+'Postcodes tariff'!L2266)</f>
        <v>347.4893580128205</v>
      </c>
      <c r="O2266" s="226">
        <f>SUM(H2266*'Outside M25 '!$K$30+'Outside M25 '!$K$34+'Postcodes tariff'!L2266)</f>
        <v>383.77474273504276</v>
      </c>
      <c r="P2266" s="226">
        <f>SUM(H2266*'Outside M25 '!$L$30+'Outside M25 '!$L$34+'Postcodes tariff'!L2266)</f>
        <v>424.03416162393165</v>
      </c>
      <c r="Q2266" s="261">
        <f>SUM(H2266*'Outside M25 '!$M$30+'Outside M25 '!$M$34+'Postcodes tariff'!L2266)</f>
        <v>460.77884551282057</v>
      </c>
    </row>
    <row r="2267" spans="1:17" s="263" customFormat="1" x14ac:dyDescent="0.25">
      <c r="A2267" s="254" t="s">
        <v>3084</v>
      </c>
      <c r="B2267" s="255"/>
      <c r="C2267" s="256" t="s">
        <v>1993</v>
      </c>
      <c r="D2267" s="257">
        <v>50.499761999999997</v>
      </c>
      <c r="E2267" s="257">
        <v>-4.7375629999999997</v>
      </c>
      <c r="F2267" s="459">
        <v>1</v>
      </c>
      <c r="G2267" s="459">
        <v>1</v>
      </c>
      <c r="H2267" s="258">
        <v>225</v>
      </c>
      <c r="I2267" s="259">
        <f>SUM(H2267/'Search &amp; Variables'!$E$30)</f>
        <v>5</v>
      </c>
      <c r="J2267" s="259">
        <f t="shared" si="576"/>
        <v>10</v>
      </c>
      <c r="K2267" s="259">
        <f t="shared" si="577"/>
        <v>1.1111111111111112</v>
      </c>
      <c r="L2267" s="226">
        <f t="shared" si="578"/>
        <v>0</v>
      </c>
      <c r="M2267" s="257"/>
      <c r="N2267" s="226">
        <f>SUM(H2267*'Outside M25 '!$J$30+'Outside M25 '!$J$34+'Postcodes tariff'!L2267)</f>
        <v>382.83495631410256</v>
      </c>
      <c r="O2267" s="226">
        <f>SUM(H2267*'Outside M25 '!$K$30+'Outside M25 '!$K$34+'Postcodes tariff'!L2267)</f>
        <v>422.94776700854703</v>
      </c>
      <c r="P2267" s="226">
        <f>SUM(H2267*'Outside M25 '!$L$30+'Outside M25 '!$L$34+'Postcodes tariff'!L2267)</f>
        <v>467.39223778632481</v>
      </c>
      <c r="Q2267" s="261">
        <f>SUM(H2267*'Outside M25 '!$M$30+'Outside M25 '!$M$34+'Postcodes tariff'!L2267)</f>
        <v>508.05005506410259</v>
      </c>
    </row>
    <row r="2268" spans="1:17" s="263" customFormat="1" x14ac:dyDescent="0.25">
      <c r="A2268" s="254" t="s">
        <v>3084</v>
      </c>
      <c r="B2268" s="255"/>
      <c r="C2268" s="256" t="s">
        <v>1994</v>
      </c>
      <c r="D2268" s="257">
        <v>50.470866000000001</v>
      </c>
      <c r="E2268" s="257">
        <v>-4.7236609999999999</v>
      </c>
      <c r="F2268" s="459">
        <v>1</v>
      </c>
      <c r="G2268" s="459">
        <v>1</v>
      </c>
      <c r="H2268" s="258">
        <v>224.7</v>
      </c>
      <c r="I2268" s="259">
        <f>SUM(H2268/'Search &amp; Variables'!$E$30)</f>
        <v>4.9933333333333332</v>
      </c>
      <c r="J2268" s="259">
        <f t="shared" si="576"/>
        <v>9.9866666666666664</v>
      </c>
      <c r="K2268" s="259">
        <f t="shared" si="577"/>
        <v>1.1096296296296295</v>
      </c>
      <c r="L2268" s="226">
        <f t="shared" si="578"/>
        <v>0</v>
      </c>
      <c r="M2268" s="257"/>
      <c r="N2268" s="226">
        <f>SUM(H2268*'Outside M25 '!$J$30+'Outside M25 '!$J$34+'Postcodes tariff'!L2268)</f>
        <v>382.36368167008544</v>
      </c>
      <c r="O2268" s="226">
        <f>SUM(H2268*'Outside M25 '!$K$30+'Outside M25 '!$K$34+'Postcodes tariff'!L2268)</f>
        <v>422.42546001823359</v>
      </c>
      <c r="P2268" s="226">
        <f>SUM(H2268*'Outside M25 '!$L$30+'Outside M25 '!$L$34+'Postcodes tariff'!L2268)</f>
        <v>466.81413010415957</v>
      </c>
      <c r="Q2268" s="261">
        <f>SUM(H2268*'Outside M25 '!$M$30+'Outside M25 '!$M$34+'Postcodes tariff'!L2268)</f>
        <v>507.4197722700855</v>
      </c>
    </row>
    <row r="2269" spans="1:17" s="263" customFormat="1" x14ac:dyDescent="0.25">
      <c r="A2269" s="254" t="s">
        <v>3084</v>
      </c>
      <c r="B2269" s="255"/>
      <c r="C2269" s="256" t="s">
        <v>1995</v>
      </c>
      <c r="D2269" s="257">
        <v>50.649531000000003</v>
      </c>
      <c r="E2269" s="257">
        <v>-4.6474320000000002</v>
      </c>
      <c r="F2269" s="459">
        <v>1</v>
      </c>
      <c r="G2269" s="459">
        <v>1</v>
      </c>
      <c r="H2269" s="258">
        <v>233.8</v>
      </c>
      <c r="I2269" s="259">
        <f>SUM(H2269/'Search &amp; Variables'!$E$30)</f>
        <v>5.1955555555555559</v>
      </c>
      <c r="J2269" s="259">
        <f t="shared" si="576"/>
        <v>10.391111111111112</v>
      </c>
      <c r="K2269" s="259">
        <f t="shared" si="577"/>
        <v>1.154567901234568</v>
      </c>
      <c r="L2269" s="226">
        <f t="shared" si="578"/>
        <v>0</v>
      </c>
      <c r="M2269" s="257"/>
      <c r="N2269" s="226">
        <f>SUM(H2269*'Outside M25 '!$J$30+'Outside M25 '!$J$34+'Postcodes tariff'!L2269)</f>
        <v>396.65901253860397</v>
      </c>
      <c r="O2269" s="226">
        <f>SUM(H2269*'Outside M25 '!$K$30+'Outside M25 '!$K$34+'Postcodes tariff'!L2269)</f>
        <v>438.2687720577398</v>
      </c>
      <c r="P2269" s="226">
        <f>SUM(H2269*'Outside M25 '!$L$30+'Outside M25 '!$L$34+'Postcodes tariff'!L2269)</f>
        <v>484.35006312983859</v>
      </c>
      <c r="Q2269" s="261">
        <f>SUM(H2269*'Outside M25 '!$M$30+'Outside M25 '!$M$34+'Postcodes tariff'!L2269)</f>
        <v>526.53835035527072</v>
      </c>
    </row>
    <row r="2270" spans="1:17" s="263" customFormat="1" x14ac:dyDescent="0.25">
      <c r="A2270" s="254" t="s">
        <v>3084</v>
      </c>
      <c r="B2270" s="255"/>
      <c r="C2270" s="256" t="s">
        <v>1996</v>
      </c>
      <c r="D2270" s="257">
        <v>50.618814999999998</v>
      </c>
      <c r="E2270" s="257">
        <v>-4.7380259999999996</v>
      </c>
      <c r="F2270" s="459">
        <v>1</v>
      </c>
      <c r="G2270" s="459">
        <v>1</v>
      </c>
      <c r="H2270" s="258">
        <v>237.9</v>
      </c>
      <c r="I2270" s="259">
        <f>SUM(H2270/'Search &amp; Variables'!$E$30)</f>
        <v>5.2866666666666671</v>
      </c>
      <c r="J2270" s="259">
        <f t="shared" si="576"/>
        <v>10.573333333333334</v>
      </c>
      <c r="K2270" s="259">
        <f t="shared" si="577"/>
        <v>1.174814814814815</v>
      </c>
      <c r="L2270" s="226">
        <f t="shared" si="578"/>
        <v>0</v>
      </c>
      <c r="M2270" s="257"/>
      <c r="N2270" s="226">
        <f>SUM(H2270*'Outside M25 '!$J$30+'Outside M25 '!$J$34+'Postcodes tariff'!L2270)</f>
        <v>403.09976600683757</v>
      </c>
      <c r="O2270" s="226">
        <f>SUM(H2270*'Outside M25 '!$K$30+'Outside M25 '!$K$34+'Postcodes tariff'!L2270)</f>
        <v>445.4069675920228</v>
      </c>
      <c r="P2270" s="226">
        <f>SUM(H2270*'Outside M25 '!$L$30+'Outside M25 '!$L$34+'Postcodes tariff'!L2270)</f>
        <v>492.25086811943027</v>
      </c>
      <c r="Q2270" s="261">
        <f>SUM(H2270*'Outside M25 '!$M$30+'Outside M25 '!$M$34+'Postcodes tariff'!L2270)</f>
        <v>535.1522152068377</v>
      </c>
    </row>
    <row r="2271" spans="1:17" s="263" customFormat="1" x14ac:dyDescent="0.25">
      <c r="A2271" s="254" t="s">
        <v>3084</v>
      </c>
      <c r="B2271" s="255"/>
      <c r="C2271" s="256" t="s">
        <v>1997</v>
      </c>
      <c r="D2271" s="257">
        <v>50.658926000000001</v>
      </c>
      <c r="E2271" s="257">
        <v>-4.732742</v>
      </c>
      <c r="F2271" s="459">
        <v>1</v>
      </c>
      <c r="G2271" s="459">
        <v>1</v>
      </c>
      <c r="H2271" s="258">
        <v>236.9</v>
      </c>
      <c r="I2271" s="259">
        <f>SUM(H2271/'Search &amp; Variables'!$E$30)</f>
        <v>5.2644444444444449</v>
      </c>
      <c r="J2271" s="259">
        <f t="shared" si="576"/>
        <v>10.52888888888889</v>
      </c>
      <c r="K2271" s="259">
        <f t="shared" si="577"/>
        <v>1.1698765432098766</v>
      </c>
      <c r="L2271" s="226">
        <f t="shared" si="578"/>
        <v>0</v>
      </c>
      <c r="M2271" s="257"/>
      <c r="N2271" s="226">
        <f>SUM(H2271*'Outside M25 '!$J$30+'Outside M25 '!$J$34+'Postcodes tariff'!L2271)</f>
        <v>401.52885052678062</v>
      </c>
      <c r="O2271" s="226">
        <f>SUM(H2271*'Outside M25 '!$K$30+'Outside M25 '!$K$34+'Postcodes tariff'!L2271)</f>
        <v>443.66594429097819</v>
      </c>
      <c r="P2271" s="226">
        <f>SUM(H2271*'Outside M25 '!$L$30+'Outside M25 '!$L$34+'Postcodes tariff'!L2271)</f>
        <v>490.32384251221276</v>
      </c>
      <c r="Q2271" s="261">
        <f>SUM(H2271*'Outside M25 '!$M$30+'Outside M25 '!$M$34+'Postcodes tariff'!L2271)</f>
        <v>533.05127256011406</v>
      </c>
    </row>
    <row r="2272" spans="1:17" s="263" customFormat="1" x14ac:dyDescent="0.25">
      <c r="A2272" s="254" t="s">
        <v>3084</v>
      </c>
      <c r="B2272" s="255"/>
      <c r="C2272" s="256" t="s">
        <v>1998</v>
      </c>
      <c r="D2272" s="257">
        <v>50.685380000000002</v>
      </c>
      <c r="E2272" s="257">
        <v>-4.6725159999999999</v>
      </c>
      <c r="F2272" s="459">
        <v>1</v>
      </c>
      <c r="G2272" s="459">
        <v>1</v>
      </c>
      <c r="H2272" s="258">
        <v>233.1</v>
      </c>
      <c r="I2272" s="259">
        <f>SUM(H2272/'Search &amp; Variables'!$E$30)</f>
        <v>5.18</v>
      </c>
      <c r="J2272" s="259">
        <f t="shared" si="576"/>
        <v>10.36</v>
      </c>
      <c r="K2272" s="259">
        <f t="shared" si="577"/>
        <v>1.151111111111111</v>
      </c>
      <c r="L2272" s="226">
        <f t="shared" si="578"/>
        <v>0</v>
      </c>
      <c r="M2272" s="257"/>
      <c r="N2272" s="226">
        <f>SUM(H2272*'Outside M25 '!$J$30+'Outside M25 '!$J$34+'Postcodes tariff'!L2272)</f>
        <v>395.55937170256408</v>
      </c>
      <c r="O2272" s="226">
        <f>SUM(H2272*'Outside M25 '!$K$30+'Outside M25 '!$K$34+'Postcodes tariff'!L2272)</f>
        <v>437.05005574700857</v>
      </c>
      <c r="P2272" s="226">
        <f>SUM(H2272*'Outside M25 '!$L$30+'Outside M25 '!$L$34+'Postcodes tariff'!L2272)</f>
        <v>483.00114520478633</v>
      </c>
      <c r="Q2272" s="261">
        <f>SUM(H2272*'Outside M25 '!$M$30+'Outside M25 '!$M$34+'Postcodes tariff'!L2272)</f>
        <v>525.06769050256412</v>
      </c>
    </row>
    <row r="2273" spans="1:17" s="263" customFormat="1" x14ac:dyDescent="0.25">
      <c r="A2273" s="254" t="s">
        <v>3084</v>
      </c>
      <c r="B2273" s="255"/>
      <c r="C2273" s="256" t="s">
        <v>1999</v>
      </c>
      <c r="D2273" s="257">
        <v>50.373305999999999</v>
      </c>
      <c r="E2273" s="257">
        <v>-4.1256789999999999</v>
      </c>
      <c r="F2273" s="459">
        <v>1</v>
      </c>
      <c r="G2273" s="459">
        <v>1</v>
      </c>
      <c r="H2273" s="258">
        <v>202</v>
      </c>
      <c r="I2273" s="259">
        <f>SUM(H2273/'Search &amp; Variables'!$E$30)</f>
        <v>4.4888888888888889</v>
      </c>
      <c r="J2273" s="259">
        <f t="shared" si="576"/>
        <v>8.9777777777777779</v>
      </c>
      <c r="K2273" s="259">
        <f t="shared" si="577"/>
        <v>0.9975308641975309</v>
      </c>
      <c r="L2273" s="226">
        <f t="shared" si="578"/>
        <v>0</v>
      </c>
      <c r="M2273" s="257"/>
      <c r="N2273" s="226">
        <f>SUM(H2273*'Outside M25 '!$J$30+'Outside M25 '!$J$34+'Postcodes tariff'!L2273)</f>
        <v>346.703900272792</v>
      </c>
      <c r="O2273" s="226">
        <f>SUM(H2273*'Outside M25 '!$K$30+'Outside M25 '!$K$34+'Postcodes tariff'!L2273)</f>
        <v>382.9042310845204</v>
      </c>
      <c r="P2273" s="226">
        <f>SUM(H2273*'Outside M25 '!$L$30+'Outside M25 '!$L$34+'Postcodes tariff'!L2273)</f>
        <v>423.0706488203229</v>
      </c>
      <c r="Q2273" s="261">
        <f>SUM(H2273*'Outside M25 '!$M$30+'Outside M25 '!$M$34+'Postcodes tariff'!L2273)</f>
        <v>459.72837418945875</v>
      </c>
    </row>
    <row r="2274" spans="1:17" s="263" customFormat="1" x14ac:dyDescent="0.25">
      <c r="A2274" s="254" t="s">
        <v>3084</v>
      </c>
      <c r="B2274" s="255"/>
      <c r="C2274" s="256" t="s">
        <v>2000</v>
      </c>
      <c r="D2274" s="257">
        <v>50.419474000000001</v>
      </c>
      <c r="E2274" s="257">
        <v>-4.1670480000000003</v>
      </c>
      <c r="F2274" s="459">
        <v>1</v>
      </c>
      <c r="G2274" s="459">
        <v>1</v>
      </c>
      <c r="H2274" s="258">
        <v>204.7</v>
      </c>
      <c r="I2274" s="259">
        <f>SUM(H2274/'Search &amp; Variables'!$E$30)</f>
        <v>4.5488888888888885</v>
      </c>
      <c r="J2274" s="259">
        <f t="shared" si="576"/>
        <v>9.0977777777777771</v>
      </c>
      <c r="K2274" s="259">
        <f t="shared" si="577"/>
        <v>1.0108641975308641</v>
      </c>
      <c r="L2274" s="226">
        <f t="shared" si="578"/>
        <v>0</v>
      </c>
      <c r="M2274" s="257"/>
      <c r="N2274" s="226">
        <f>SUM(H2274*'Outside M25 '!$J$30+'Outside M25 '!$J$34+'Postcodes tariff'!L2274)</f>
        <v>350.9453720689458</v>
      </c>
      <c r="O2274" s="226">
        <f>SUM(H2274*'Outside M25 '!$K$30+'Outside M25 '!$K$34+'Postcodes tariff'!L2274)</f>
        <v>387.6049939973409</v>
      </c>
      <c r="P2274" s="226">
        <f>SUM(H2274*'Outside M25 '!$L$30+'Outside M25 '!$L$34+'Postcodes tariff'!L2274)</f>
        <v>428.27361795981005</v>
      </c>
      <c r="Q2274" s="261">
        <f>SUM(H2274*'Outside M25 '!$M$30+'Outside M25 '!$M$34+'Postcodes tariff'!L2274)</f>
        <v>465.40091933561257</v>
      </c>
    </row>
    <row r="2275" spans="1:17" s="263" customFormat="1" x14ac:dyDescent="0.25">
      <c r="A2275" s="254" t="s">
        <v>3084</v>
      </c>
      <c r="B2275" s="255"/>
      <c r="C2275" s="256" t="s">
        <v>2001</v>
      </c>
      <c r="D2275" s="257">
        <v>50.417999999999999</v>
      </c>
      <c r="E2275" s="257">
        <v>-4.1159999999999997</v>
      </c>
      <c r="F2275" s="459">
        <v>1</v>
      </c>
      <c r="G2275" s="459">
        <v>1</v>
      </c>
      <c r="H2275" s="258">
        <v>204.5</v>
      </c>
      <c r="I2275" s="259">
        <f>SUM(H2275/'Search &amp; Variables'!$E$30)</f>
        <v>4.5444444444444443</v>
      </c>
      <c r="J2275" s="259">
        <f t="shared" si="576"/>
        <v>9.0888888888888886</v>
      </c>
      <c r="K2275" s="259">
        <f t="shared" si="577"/>
        <v>1.0098765432098764</v>
      </c>
      <c r="L2275" s="226">
        <f t="shared" si="578"/>
        <v>0</v>
      </c>
      <c r="M2275" s="257"/>
      <c r="N2275" s="226">
        <f>SUM(H2275*'Outside M25 '!$J$30+'Outside M25 '!$J$34+'Postcodes tariff'!L2275)</f>
        <v>350.63118897293447</v>
      </c>
      <c r="O2275" s="226">
        <f>SUM(H2275*'Outside M25 '!$K$30+'Outside M25 '!$K$34+'Postcodes tariff'!L2275)</f>
        <v>387.25678933713203</v>
      </c>
      <c r="P2275" s="226">
        <f>SUM(H2275*'Outside M25 '!$L$30+'Outside M25 '!$L$34+'Postcodes tariff'!L2275)</f>
        <v>427.8882128383666</v>
      </c>
      <c r="Q2275" s="261">
        <f>SUM(H2275*'Outside M25 '!$M$30+'Outside M25 '!$M$34+'Postcodes tariff'!L2275)</f>
        <v>464.98073080626784</v>
      </c>
    </row>
    <row r="2276" spans="1:17" s="263" customFormat="1" x14ac:dyDescent="0.25">
      <c r="A2276" s="254" t="s">
        <v>3084</v>
      </c>
      <c r="B2276" s="255"/>
      <c r="C2276" s="256" t="s">
        <v>2002</v>
      </c>
      <c r="D2276" s="257">
        <v>50.420282999999998</v>
      </c>
      <c r="E2276" s="257">
        <v>-4.0306369999999996</v>
      </c>
      <c r="F2276" s="459">
        <v>1</v>
      </c>
      <c r="G2276" s="459">
        <v>1</v>
      </c>
      <c r="H2276" s="258">
        <v>199</v>
      </c>
      <c r="I2276" s="259">
        <f>SUM(H2276/'Search &amp; Variables'!$E$30)</f>
        <v>4.4222222222222225</v>
      </c>
      <c r="J2276" s="259">
        <f t="shared" si="576"/>
        <v>8.844444444444445</v>
      </c>
      <c r="K2276" s="259">
        <f t="shared" si="577"/>
        <v>0.98271604938271606</v>
      </c>
      <c r="L2276" s="226">
        <f t="shared" si="578"/>
        <v>0</v>
      </c>
      <c r="M2276" s="257"/>
      <c r="N2276" s="226">
        <f>SUM(H2276*'Outside M25 '!$J$30+'Outside M25 '!$J$34+'Postcodes tariff'!L2276)</f>
        <v>341.99115383262108</v>
      </c>
      <c r="O2276" s="226">
        <f>SUM(H2276*'Outside M25 '!$K$30+'Outside M25 '!$K$34+'Postcodes tariff'!L2276)</f>
        <v>377.68116118138653</v>
      </c>
      <c r="P2276" s="226">
        <f>SUM(H2276*'Outside M25 '!$L$30+'Outside M25 '!$L$34+'Postcodes tariff'!L2276)</f>
        <v>417.28957199867051</v>
      </c>
      <c r="Q2276" s="261">
        <f>SUM(H2276*'Outside M25 '!$M$30+'Outside M25 '!$M$34+'Postcodes tariff'!L2276)</f>
        <v>453.42554624928778</v>
      </c>
    </row>
    <row r="2277" spans="1:17" s="263" customFormat="1" x14ac:dyDescent="0.25">
      <c r="A2277" s="254" t="s">
        <v>3084</v>
      </c>
      <c r="B2277" s="255"/>
      <c r="C2277" s="256" t="s">
        <v>2003</v>
      </c>
      <c r="D2277" s="257">
        <v>50.335568000000002</v>
      </c>
      <c r="E2277" s="257">
        <v>-4.0208500000000003</v>
      </c>
      <c r="F2277" s="459">
        <v>1</v>
      </c>
      <c r="G2277" s="459">
        <v>1</v>
      </c>
      <c r="H2277" s="258">
        <v>197.7</v>
      </c>
      <c r="I2277" s="259">
        <f>SUM(H2277/'Search &amp; Variables'!$E$30)</f>
        <v>4.3933333333333326</v>
      </c>
      <c r="J2277" s="259">
        <f t="shared" si="576"/>
        <v>8.7866666666666653</v>
      </c>
      <c r="K2277" s="259">
        <f t="shared" si="577"/>
        <v>0.97629629629629611</v>
      </c>
      <c r="L2277" s="226">
        <f t="shared" si="578"/>
        <v>0</v>
      </c>
      <c r="M2277" s="257"/>
      <c r="N2277" s="226">
        <f>SUM(H2277*'Outside M25 '!$J$30+'Outside M25 '!$J$34+'Postcodes tariff'!L2277)</f>
        <v>339.94896370854696</v>
      </c>
      <c r="O2277" s="226">
        <f>SUM(H2277*'Outside M25 '!$K$30+'Outside M25 '!$K$34+'Postcodes tariff'!L2277)</f>
        <v>375.41783089002848</v>
      </c>
      <c r="P2277" s="226">
        <f>SUM(H2277*'Outside M25 '!$L$30+'Outside M25 '!$L$34+'Postcodes tariff'!L2277)</f>
        <v>414.78443870928777</v>
      </c>
      <c r="Q2277" s="261">
        <f>SUM(H2277*'Outside M25 '!$M$30+'Outside M25 '!$M$34+'Postcodes tariff'!L2277)</f>
        <v>450.69432080854699</v>
      </c>
    </row>
    <row r="2278" spans="1:17" s="263" customFormat="1" x14ac:dyDescent="0.25">
      <c r="A2278" s="254" t="s">
        <v>3084</v>
      </c>
      <c r="B2278" s="255"/>
      <c r="C2278" s="256" t="s">
        <v>2004</v>
      </c>
      <c r="D2278" s="256">
        <v>50.344591000000001</v>
      </c>
      <c r="E2278" s="256">
        <v>-4.0879260000000004</v>
      </c>
      <c r="F2278" s="460">
        <v>1</v>
      </c>
      <c r="G2278" s="460">
        <v>1</v>
      </c>
      <c r="H2278" s="264">
        <v>200.6</v>
      </c>
      <c r="I2278" s="265">
        <f>SUM(H2278/'Search &amp; Variables'!$E$30)</f>
        <v>4.4577777777777774</v>
      </c>
      <c r="J2278" s="265">
        <f t="shared" si="576"/>
        <v>8.9155555555555548</v>
      </c>
      <c r="K2278" s="265">
        <f t="shared" si="577"/>
        <v>0.99061728395061721</v>
      </c>
      <c r="L2278" s="266">
        <f t="shared" si="578"/>
        <v>0</v>
      </c>
      <c r="M2278" s="256"/>
      <c r="N2278" s="266">
        <f>SUM(H2278*'Outside M25 '!$J$30+'Outside M25 '!$J$34+'Postcodes tariff'!L2278)</f>
        <v>344.50461860071221</v>
      </c>
      <c r="O2278" s="266">
        <f>SUM(H2278*'Outside M25 '!$K$30+'Outside M25 '!$K$34+'Postcodes tariff'!L2278)</f>
        <v>380.46679846305796</v>
      </c>
      <c r="P2278" s="266">
        <f>SUM(H2278*'Outside M25 '!$L$30+'Outside M25 '!$L$34+'Postcodes tariff'!L2278)</f>
        <v>420.37281297021843</v>
      </c>
      <c r="Q2278" s="268">
        <f>SUM(H2278*'Outside M25 '!$M$30+'Outside M25 '!$M$34+'Postcodes tariff'!L2278)</f>
        <v>456.7870544840456</v>
      </c>
    </row>
    <row r="2279" spans="1:17" s="263" customFormat="1" x14ac:dyDescent="0.25">
      <c r="A2279" s="254"/>
      <c r="B2279" s="255"/>
      <c r="C2279" s="256"/>
      <c r="D2279" s="256"/>
      <c r="E2279" s="256"/>
      <c r="F2279" s="460"/>
      <c r="G2279" s="460"/>
      <c r="H2279" s="264"/>
      <c r="I2279" s="265"/>
      <c r="J2279" s="265"/>
      <c r="K2279" s="265"/>
      <c r="L2279" s="266"/>
      <c r="M2279" s="256"/>
      <c r="N2279" s="266"/>
      <c r="O2279" s="266"/>
      <c r="P2279" s="266"/>
      <c r="Q2279" s="268"/>
    </row>
    <row r="2280" spans="1:17" s="263" customFormat="1" ht="16.5" thickBot="1" x14ac:dyDescent="0.3">
      <c r="A2280" s="269" t="s">
        <v>3143</v>
      </c>
      <c r="B2280" s="270"/>
      <c r="C2280" s="270"/>
      <c r="D2280" s="270"/>
      <c r="E2280" s="270"/>
      <c r="F2280" s="461"/>
      <c r="G2280" s="461"/>
      <c r="H2280" s="271">
        <f>AVERAGE(H2244:H2279)</f>
        <v>216.28</v>
      </c>
      <c r="I2280" s="271">
        <f>AVERAGE(I2244:I2279)</f>
        <v>4.8062222222222228</v>
      </c>
      <c r="J2280" s="271">
        <f>AVERAGE(J2244:J2279)</f>
        <v>9.6124444444444457</v>
      </c>
      <c r="K2280" s="271">
        <f>AVERAGE(K2244:K2279)</f>
        <v>1.0680493827160495</v>
      </c>
      <c r="L2280" s="272"/>
      <c r="M2280" s="270"/>
      <c r="N2280" s="274">
        <f>AVERAGE(N2244:N2279)</f>
        <v>369.13657332800568</v>
      </c>
      <c r="O2280" s="274">
        <f>AVERAGE(O2244:O2279)</f>
        <v>407.76604382343771</v>
      </c>
      <c r="P2280" s="274">
        <f>AVERAGE(P2244:P2279)</f>
        <v>450.58857449138844</v>
      </c>
      <c r="Q2280" s="275">
        <f>AVERAGE(Q2244:Q2279)</f>
        <v>489.72983518467237</v>
      </c>
    </row>
    <row r="2281" spans="1:17" s="263" customFormat="1" ht="16.5" thickBot="1" x14ac:dyDescent="0.3">
      <c r="F2281" s="462"/>
      <c r="G2281" s="462"/>
      <c r="H2281" s="276"/>
      <c r="I2281" s="277"/>
      <c r="J2281" s="277"/>
      <c r="K2281" s="277"/>
      <c r="L2281" s="262"/>
      <c r="N2281" s="225"/>
      <c r="O2281" s="225"/>
      <c r="P2281" s="225"/>
      <c r="Q2281" s="225"/>
    </row>
    <row r="2282" spans="1:17" s="243" customFormat="1" x14ac:dyDescent="0.25">
      <c r="A2282" s="246" t="s">
        <v>3085</v>
      </c>
      <c r="B2282" s="247"/>
      <c r="C2282" s="247" t="s">
        <v>2005</v>
      </c>
      <c r="D2282" s="247">
        <v>50.798946999999998</v>
      </c>
      <c r="E2282" s="247">
        <v>-1.089521</v>
      </c>
      <c r="F2282" s="458">
        <v>1</v>
      </c>
      <c r="G2282" s="458">
        <v>1</v>
      </c>
      <c r="H2282" s="248">
        <v>70.3</v>
      </c>
      <c r="I2282" s="249">
        <f>SUM(H2282/'Search &amp; Variables'!$E$30)</f>
        <v>1.5622222222222222</v>
      </c>
      <c r="J2282" s="249">
        <f t="shared" ref="J2282:J2283" si="579">SUM(I2282*2)</f>
        <v>3.1244444444444444</v>
      </c>
      <c r="K2282" s="249">
        <f t="shared" ref="K2282:K2283" si="580">SUM(J2282/9)</f>
        <v>0.34716049382716047</v>
      </c>
      <c r="L2282" s="252">
        <f t="shared" ref="L2282:L2283" si="581">IF(J2282 &gt; 14,120,0)</f>
        <v>0</v>
      </c>
      <c r="M2282" s="247"/>
      <c r="N2282" s="252">
        <f>SUM(H2282*'Outside M25 '!$J$30+'Outside M25 '!$J$34+'Postcodes tariff'!L2282)</f>
        <v>139.81433154928774</v>
      </c>
      <c r="O2282" s="252">
        <f>SUM(H2282*'Outside M25 '!$K$30+'Outside M25 '!$K$34+'Postcodes tariff'!L2282)</f>
        <v>153.61146233694205</v>
      </c>
      <c r="P2282" s="252">
        <f>SUM(H2282*'Outside M25 '!$L$30+'Outside M25 '!$L$34+'Postcodes tariff'!L2282)</f>
        <v>169.2813763497816</v>
      </c>
      <c r="Q2282" s="253">
        <f>SUM(H2282*'Outside M25 '!$M$30+'Outside M25 '!$M$34+'Postcodes tariff'!L2282)</f>
        <v>183.03422761595442</v>
      </c>
    </row>
    <row r="2283" spans="1:17" s="263" customFormat="1" x14ac:dyDescent="0.25">
      <c r="A2283" s="254" t="s">
        <v>3085</v>
      </c>
      <c r="B2283" s="255"/>
      <c r="C2283" s="256" t="s">
        <v>2006</v>
      </c>
      <c r="D2283" s="257">
        <v>50.845961000000003</v>
      </c>
      <c r="E2283" s="257">
        <v>-0.92552500000000004</v>
      </c>
      <c r="F2283" s="459">
        <v>1</v>
      </c>
      <c r="G2283" s="459">
        <v>1</v>
      </c>
      <c r="H2283" s="258">
        <v>65.3</v>
      </c>
      <c r="I2283" s="259">
        <f>SUM(H2283/'Search &amp; Variables'!$E$30)</f>
        <v>1.451111111111111</v>
      </c>
      <c r="J2283" s="259">
        <f t="shared" si="579"/>
        <v>2.902222222222222</v>
      </c>
      <c r="K2283" s="259">
        <f t="shared" si="580"/>
        <v>0.32246913580246911</v>
      </c>
      <c r="L2283" s="226">
        <f t="shared" si="581"/>
        <v>0</v>
      </c>
      <c r="M2283" s="257"/>
      <c r="N2283" s="226">
        <f>SUM(H2283*'Outside M25 '!$J$30+'Outside M25 '!$J$34+'Postcodes tariff'!L2283)</f>
        <v>131.95975414900283</v>
      </c>
      <c r="O2283" s="226">
        <f>SUM(H2283*'Outside M25 '!$K$30+'Outside M25 '!$K$34+'Postcodes tariff'!L2283)</f>
        <v>144.90634583171888</v>
      </c>
      <c r="P2283" s="226">
        <f>SUM(H2283*'Outside M25 '!$L$30+'Outside M25 '!$L$34+'Postcodes tariff'!L2283)</f>
        <v>159.64624831369423</v>
      </c>
      <c r="Q2283" s="261">
        <f>SUM(H2283*'Outside M25 '!$M$30+'Outside M25 '!$M$34+'Postcodes tariff'!L2283)</f>
        <v>172.52951438233617</v>
      </c>
    </row>
    <row r="2284" spans="1:17" s="263" customFormat="1" x14ac:dyDescent="0.25">
      <c r="A2284" s="254" t="s">
        <v>3085</v>
      </c>
      <c r="B2284" s="255"/>
      <c r="C2284" s="256" t="s">
        <v>2007</v>
      </c>
      <c r="D2284" s="257">
        <v>50.790999999999997</v>
      </c>
      <c r="E2284" s="257">
        <v>-0.97499999999999998</v>
      </c>
      <c r="F2284" s="459">
        <v>1</v>
      </c>
      <c r="G2284" s="459">
        <v>1</v>
      </c>
      <c r="H2284" s="258">
        <v>68.8</v>
      </c>
      <c r="I2284" s="259">
        <f>SUM(H2284/'Search &amp; Variables'!$E$30)</f>
        <v>1.5288888888888887</v>
      </c>
      <c r="J2284" s="259">
        <f t="shared" ref="J2284:J2315" si="582">SUM(I2284*2)</f>
        <v>3.0577777777777775</v>
      </c>
      <c r="K2284" s="259">
        <f t="shared" ref="K2284:K2315" si="583">SUM(J2284/9)</f>
        <v>0.33975308641975305</v>
      </c>
      <c r="L2284" s="226">
        <f t="shared" ref="L2284:L2315" si="584">IF(J2284 &gt; 14,120,0)</f>
        <v>0</v>
      </c>
      <c r="M2284" s="257"/>
      <c r="N2284" s="226">
        <f>SUM(H2284*'Outside M25 '!$J$30+'Outside M25 '!$J$34+'Postcodes tariff'!L2284)</f>
        <v>137.45795832920228</v>
      </c>
      <c r="O2284" s="226">
        <f>SUM(H2284*'Outside M25 '!$K$30+'Outside M25 '!$K$34+'Postcodes tariff'!L2284)</f>
        <v>150.99992738537512</v>
      </c>
      <c r="P2284" s="226">
        <f>SUM(H2284*'Outside M25 '!$L$30+'Outside M25 '!$L$34+'Postcodes tariff'!L2284)</f>
        <v>166.3908379389554</v>
      </c>
      <c r="Q2284" s="261">
        <f>SUM(H2284*'Outside M25 '!$M$30+'Outside M25 '!$M$34+'Postcodes tariff'!L2284)</f>
        <v>179.88281364586896</v>
      </c>
    </row>
    <row r="2285" spans="1:17" s="263" customFormat="1" x14ac:dyDescent="0.25">
      <c r="A2285" s="254" t="s">
        <v>3477</v>
      </c>
      <c r="B2285" s="255" t="s">
        <v>3513</v>
      </c>
      <c r="C2285" s="256" t="s">
        <v>2008</v>
      </c>
      <c r="D2285" s="257">
        <v>50.798391000000002</v>
      </c>
      <c r="E2285" s="257">
        <v>-1.1425479999999999</v>
      </c>
      <c r="F2285" s="459">
        <v>1</v>
      </c>
      <c r="G2285" s="459">
        <v>1</v>
      </c>
      <c r="H2285" s="258">
        <v>83.6</v>
      </c>
      <c r="I2285" s="259">
        <f>SUM(H2285/'Search &amp; Variables'!$E$30)</f>
        <v>1.8577777777777778</v>
      </c>
      <c r="J2285" s="259">
        <f t="shared" si="582"/>
        <v>3.7155555555555555</v>
      </c>
      <c r="K2285" s="259">
        <f t="shared" si="583"/>
        <v>0.41283950617283949</v>
      </c>
      <c r="L2285" s="226">
        <f t="shared" si="584"/>
        <v>0</v>
      </c>
      <c r="M2285" s="257"/>
      <c r="N2285" s="226">
        <f>SUM(H2285*'Outside M25 '!$J$30+'Outside M25 '!$J$34+'Postcodes tariff'!L2285)</f>
        <v>160.70750743404557</v>
      </c>
      <c r="O2285" s="226">
        <f>SUM(H2285*'Outside M25 '!$K$30+'Outside M25 '!$K$34+'Postcodes tariff'!L2285)</f>
        <v>176.76707224083569</v>
      </c>
      <c r="P2285" s="226">
        <f>SUM(H2285*'Outside M25 '!$L$30+'Outside M25 '!$L$34+'Postcodes tariff'!L2285)</f>
        <v>194.91081692577399</v>
      </c>
      <c r="Q2285" s="261">
        <f>SUM(H2285*'Outside M25 '!$M$30+'Outside M25 '!$M$34+'Postcodes tariff'!L2285)</f>
        <v>210.97676481737892</v>
      </c>
    </row>
    <row r="2286" spans="1:17" s="263" customFormat="1" x14ac:dyDescent="0.25">
      <c r="A2286" s="254" t="s">
        <v>3085</v>
      </c>
      <c r="B2286" s="255"/>
      <c r="C2286" s="256" t="s">
        <v>2009</v>
      </c>
      <c r="D2286" s="257">
        <v>50.811999999999998</v>
      </c>
      <c r="E2286" s="257">
        <v>-1.177</v>
      </c>
      <c r="F2286" s="459">
        <v>1</v>
      </c>
      <c r="G2286" s="459">
        <v>1</v>
      </c>
      <c r="H2286" s="258">
        <v>75.3</v>
      </c>
      <c r="I2286" s="259">
        <f>SUM(H2286/'Search &amp; Variables'!$E$30)</f>
        <v>1.6733333333333333</v>
      </c>
      <c r="J2286" s="259">
        <f t="shared" si="582"/>
        <v>3.3466666666666667</v>
      </c>
      <c r="K2286" s="259">
        <f t="shared" si="583"/>
        <v>0.37185185185185188</v>
      </c>
      <c r="L2286" s="226">
        <f t="shared" si="584"/>
        <v>0</v>
      </c>
      <c r="M2286" s="257"/>
      <c r="N2286" s="226">
        <f>SUM(H2286*'Outside M25 '!$J$30+'Outside M25 '!$J$34+'Postcodes tariff'!L2286)</f>
        <v>147.66890894957265</v>
      </c>
      <c r="O2286" s="226">
        <f>SUM(H2286*'Outside M25 '!$K$30+'Outside M25 '!$K$34+'Postcodes tariff'!L2286)</f>
        <v>162.31657884216523</v>
      </c>
      <c r="P2286" s="226">
        <f>SUM(H2286*'Outside M25 '!$L$30+'Outside M25 '!$L$34+'Postcodes tariff'!L2286)</f>
        <v>178.91650438586896</v>
      </c>
      <c r="Q2286" s="261">
        <f>SUM(H2286*'Outside M25 '!$M$30+'Outside M25 '!$M$34+'Postcodes tariff'!L2286)</f>
        <v>193.53894084957267</v>
      </c>
    </row>
    <row r="2287" spans="1:17" s="263" customFormat="1" x14ac:dyDescent="0.25">
      <c r="A2287" s="254" t="s">
        <v>3085</v>
      </c>
      <c r="B2287" s="255"/>
      <c r="C2287" s="256" t="s">
        <v>2010</v>
      </c>
      <c r="D2287" s="257">
        <v>50.838993000000002</v>
      </c>
      <c r="E2287" s="257">
        <v>-1.2259100000000001</v>
      </c>
      <c r="F2287" s="459">
        <v>1</v>
      </c>
      <c r="G2287" s="459">
        <v>1</v>
      </c>
      <c r="H2287" s="258">
        <v>76.7</v>
      </c>
      <c r="I2287" s="259">
        <f>SUM(H2287/'Search &amp; Variables'!$E$30)</f>
        <v>1.7044444444444444</v>
      </c>
      <c r="J2287" s="259">
        <f t="shared" si="582"/>
        <v>3.4088888888888889</v>
      </c>
      <c r="K2287" s="259">
        <f t="shared" si="583"/>
        <v>0.37876543209876545</v>
      </c>
      <c r="L2287" s="226">
        <f t="shared" si="584"/>
        <v>0</v>
      </c>
      <c r="M2287" s="257"/>
      <c r="N2287" s="226">
        <f>SUM(H2287*'Outside M25 '!$J$30+'Outside M25 '!$J$34+'Postcodes tariff'!L2287)</f>
        <v>149.86819062165242</v>
      </c>
      <c r="O2287" s="226">
        <f>SUM(H2287*'Outside M25 '!$K$30+'Outside M25 '!$K$34+'Postcodes tariff'!L2287)</f>
        <v>164.75401146362773</v>
      </c>
      <c r="P2287" s="226">
        <f>SUM(H2287*'Outside M25 '!$L$30+'Outside M25 '!$L$34+'Postcodes tariff'!L2287)</f>
        <v>181.61434023597343</v>
      </c>
      <c r="Q2287" s="261">
        <f>SUM(H2287*'Outside M25 '!$M$30+'Outside M25 '!$M$34+'Postcodes tariff'!L2287)</f>
        <v>196.48026055498576</v>
      </c>
    </row>
    <row r="2288" spans="1:17" s="263" customFormat="1" x14ac:dyDescent="0.25">
      <c r="A2288" s="254" t="s">
        <v>3477</v>
      </c>
      <c r="B2288" s="255" t="s">
        <v>3478</v>
      </c>
      <c r="C2288" s="256" t="s">
        <v>2011</v>
      </c>
      <c r="D2288" s="257">
        <v>50.866633999999998</v>
      </c>
      <c r="E2288" s="257">
        <v>-1.2270890000000001</v>
      </c>
      <c r="F2288" s="459">
        <v>1</v>
      </c>
      <c r="G2288" s="459">
        <v>1</v>
      </c>
      <c r="H2288" s="258">
        <v>75.2</v>
      </c>
      <c r="I2288" s="259">
        <f>SUM(H2288/'Search &amp; Variables'!$E$30)</f>
        <v>1.6711111111111112</v>
      </c>
      <c r="J2288" s="259">
        <f t="shared" si="582"/>
        <v>3.3422222222222224</v>
      </c>
      <c r="K2288" s="259">
        <f t="shared" si="583"/>
        <v>0.37135802469135804</v>
      </c>
      <c r="L2288" s="226">
        <f t="shared" si="584"/>
        <v>0</v>
      </c>
      <c r="M2288" s="257"/>
      <c r="N2288" s="226">
        <f>SUM(H2288*'Outside M25 '!$J$30+'Outside M25 '!$J$34+'Postcodes tariff'!L2288)</f>
        <v>147.51181740156696</v>
      </c>
      <c r="O2288" s="226">
        <f>SUM(H2288*'Outside M25 '!$K$30+'Outside M25 '!$K$34+'Postcodes tariff'!L2288)</f>
        <v>162.14247651206077</v>
      </c>
      <c r="P2288" s="226">
        <f>SUM(H2288*'Outside M25 '!$L$30+'Outside M25 '!$L$34+'Postcodes tariff'!L2288)</f>
        <v>178.72380182514723</v>
      </c>
      <c r="Q2288" s="261">
        <f>SUM(H2288*'Outside M25 '!$M$30+'Outside M25 '!$M$34+'Postcodes tariff'!L2288)</f>
        <v>193.3288465849003</v>
      </c>
    </row>
    <row r="2289" spans="1:17" s="263" customFormat="1" x14ac:dyDescent="0.25">
      <c r="A2289" s="254" t="s">
        <v>3085</v>
      </c>
      <c r="B2289" s="255"/>
      <c r="C2289" s="256" t="s">
        <v>2012</v>
      </c>
      <c r="D2289" s="257">
        <v>50.850352999999998</v>
      </c>
      <c r="E2289" s="257">
        <v>-1.1567529999999999</v>
      </c>
      <c r="F2289" s="459">
        <v>1</v>
      </c>
      <c r="G2289" s="459">
        <v>1</v>
      </c>
      <c r="H2289" s="258">
        <v>72</v>
      </c>
      <c r="I2289" s="259">
        <f>SUM(H2289/'Search &amp; Variables'!$E$30)</f>
        <v>1.6</v>
      </c>
      <c r="J2289" s="259">
        <f t="shared" si="582"/>
        <v>3.2</v>
      </c>
      <c r="K2289" s="259">
        <f t="shared" si="583"/>
        <v>0.35555555555555557</v>
      </c>
      <c r="L2289" s="226">
        <f t="shared" si="584"/>
        <v>0</v>
      </c>
      <c r="M2289" s="257"/>
      <c r="N2289" s="226">
        <f>SUM(H2289*'Outside M25 '!$J$30+'Outside M25 '!$J$34+'Postcodes tariff'!L2289)</f>
        <v>142.48488786538462</v>
      </c>
      <c r="O2289" s="226">
        <f>SUM(H2289*'Outside M25 '!$K$30+'Outside M25 '!$K$34+'Postcodes tariff'!L2289)</f>
        <v>156.57120194871794</v>
      </c>
      <c r="P2289" s="226">
        <f>SUM(H2289*'Outside M25 '!$L$30+'Outside M25 '!$L$34+'Postcodes tariff'!L2289)</f>
        <v>172.5573198820513</v>
      </c>
      <c r="Q2289" s="261">
        <f>SUM(H2289*'Outside M25 '!$M$30+'Outside M25 '!$M$34+'Postcodes tariff'!L2289)</f>
        <v>186.60583011538461</v>
      </c>
    </row>
    <row r="2290" spans="1:17" s="263" customFormat="1" x14ac:dyDescent="0.25">
      <c r="A2290" s="254" t="s">
        <v>3085</v>
      </c>
      <c r="B2290" s="255"/>
      <c r="C2290" s="256" t="s">
        <v>2013</v>
      </c>
      <c r="D2290" s="257">
        <v>50.887883000000002</v>
      </c>
      <c r="E2290" s="257">
        <v>-1.1474059999999999</v>
      </c>
      <c r="F2290" s="459">
        <v>1</v>
      </c>
      <c r="G2290" s="459">
        <v>1</v>
      </c>
      <c r="H2290" s="258">
        <v>64.099999999999994</v>
      </c>
      <c r="I2290" s="259">
        <f>SUM(H2290/'Search &amp; Variables'!$E$30)</f>
        <v>1.4244444444444444</v>
      </c>
      <c r="J2290" s="259">
        <f t="shared" si="582"/>
        <v>2.8488888888888888</v>
      </c>
      <c r="K2290" s="259">
        <f t="shared" si="583"/>
        <v>0.31654320987654322</v>
      </c>
      <c r="L2290" s="226">
        <f t="shared" si="584"/>
        <v>0</v>
      </c>
      <c r="M2290" s="257"/>
      <c r="N2290" s="226">
        <f>SUM(H2290*'Outside M25 '!$J$30+'Outside M25 '!$J$34+'Postcodes tariff'!L2290)</f>
        <v>130.07465557293446</v>
      </c>
      <c r="O2290" s="226">
        <f>SUM(H2290*'Outside M25 '!$K$30+'Outside M25 '!$K$34+'Postcodes tariff'!L2290)</f>
        <v>142.81711787046532</v>
      </c>
      <c r="P2290" s="226">
        <f>SUM(H2290*'Outside M25 '!$L$30+'Outside M25 '!$L$34+'Postcodes tariff'!L2290)</f>
        <v>157.33381758503324</v>
      </c>
      <c r="Q2290" s="261">
        <f>SUM(H2290*'Outside M25 '!$M$30+'Outside M25 '!$M$34+'Postcodes tariff'!L2290)</f>
        <v>170.00838320626781</v>
      </c>
    </row>
    <row r="2291" spans="1:17" s="263" customFormat="1" x14ac:dyDescent="0.25">
      <c r="A2291" s="254" t="s">
        <v>3085</v>
      </c>
      <c r="B2291" s="255"/>
      <c r="C2291" s="256" t="s">
        <v>2014</v>
      </c>
      <c r="D2291" s="257">
        <v>50.875127999999997</v>
      </c>
      <c r="E2291" s="257">
        <v>-0.78712199999999999</v>
      </c>
      <c r="F2291" s="459">
        <v>1</v>
      </c>
      <c r="G2291" s="459">
        <v>1</v>
      </c>
      <c r="H2291" s="258">
        <v>63.3</v>
      </c>
      <c r="I2291" s="259">
        <f>SUM(H2291/'Search &amp; Variables'!$E$30)</f>
        <v>1.4066666666666665</v>
      </c>
      <c r="J2291" s="259">
        <f t="shared" si="582"/>
        <v>2.813333333333333</v>
      </c>
      <c r="K2291" s="259">
        <f t="shared" si="583"/>
        <v>0.31259259259259253</v>
      </c>
      <c r="L2291" s="226">
        <f t="shared" si="584"/>
        <v>0</v>
      </c>
      <c r="M2291" s="257"/>
      <c r="N2291" s="226">
        <f>SUM(H2291*'Outside M25 '!$J$30+'Outside M25 '!$J$34+'Postcodes tariff'!L2291)</f>
        <v>128.81792318888887</v>
      </c>
      <c r="O2291" s="226">
        <f>SUM(H2291*'Outside M25 '!$K$30+'Outside M25 '!$K$34+'Postcodes tariff'!L2291)</f>
        <v>141.42429922962961</v>
      </c>
      <c r="P2291" s="226">
        <f>SUM(H2291*'Outside M25 '!$L$30+'Outside M25 '!$L$34+'Postcodes tariff'!L2291)</f>
        <v>155.79219709925928</v>
      </c>
      <c r="Q2291" s="261">
        <f>SUM(H2291*'Outside M25 '!$M$30+'Outside M25 '!$M$34+'Postcodes tariff'!L2291)</f>
        <v>168.3276290888889</v>
      </c>
    </row>
    <row r="2292" spans="1:17" s="263" customFormat="1" x14ac:dyDescent="0.25">
      <c r="A2292" s="254" t="s">
        <v>3085</v>
      </c>
      <c r="B2292" s="255"/>
      <c r="C2292" s="256" t="s">
        <v>2015</v>
      </c>
      <c r="D2292" s="257">
        <v>50.842374999999997</v>
      </c>
      <c r="E2292" s="257">
        <v>-0.78507800000000005</v>
      </c>
      <c r="F2292" s="459">
        <v>1</v>
      </c>
      <c r="G2292" s="459">
        <v>1</v>
      </c>
      <c r="H2292" s="258">
        <v>75</v>
      </c>
      <c r="I2292" s="259">
        <f>SUM(H2292/'Search &amp; Variables'!$E$30)</f>
        <v>1.6666666666666667</v>
      </c>
      <c r="J2292" s="259">
        <f t="shared" si="582"/>
        <v>3.3333333333333335</v>
      </c>
      <c r="K2292" s="259">
        <f t="shared" si="583"/>
        <v>0.37037037037037041</v>
      </c>
      <c r="L2292" s="226">
        <f t="shared" si="584"/>
        <v>0</v>
      </c>
      <c r="M2292" s="257"/>
      <c r="N2292" s="226">
        <f>SUM(H2292*'Outside M25 '!$J$30+'Outside M25 '!$J$34+'Postcodes tariff'!L2292)</f>
        <v>147.19763430555554</v>
      </c>
      <c r="O2292" s="226">
        <f>SUM(H2292*'Outside M25 '!$K$30+'Outside M25 '!$K$34+'Postcodes tariff'!L2292)</f>
        <v>161.79427185185185</v>
      </c>
      <c r="P2292" s="226">
        <f>SUM(H2292*'Outside M25 '!$L$30+'Outside M25 '!$L$34+'Postcodes tariff'!L2292)</f>
        <v>178.33839670370372</v>
      </c>
      <c r="Q2292" s="261">
        <f>SUM(H2292*'Outside M25 '!$M$30+'Outside M25 '!$M$34+'Postcodes tariff'!L2292)</f>
        <v>192.90865805555558</v>
      </c>
    </row>
    <row r="2293" spans="1:17" s="263" customFormat="1" x14ac:dyDescent="0.25">
      <c r="A2293" s="254" t="s">
        <v>3085</v>
      </c>
      <c r="B2293" s="255"/>
      <c r="C2293" s="256" t="s">
        <v>2016</v>
      </c>
      <c r="D2293" s="257">
        <v>50.812021000000001</v>
      </c>
      <c r="E2293" s="257">
        <v>-1.082514</v>
      </c>
      <c r="F2293" s="459">
        <v>1</v>
      </c>
      <c r="G2293" s="459">
        <v>1</v>
      </c>
      <c r="H2293" s="258">
        <v>68.2</v>
      </c>
      <c r="I2293" s="259">
        <f>SUM(H2293/'Search &amp; Variables'!$E$30)</f>
        <v>1.5155555555555555</v>
      </c>
      <c r="J2293" s="259">
        <f t="shared" si="582"/>
        <v>3.0311111111111111</v>
      </c>
      <c r="K2293" s="259">
        <f t="shared" si="583"/>
        <v>0.3367901234567901</v>
      </c>
      <c r="L2293" s="226">
        <f t="shared" si="584"/>
        <v>0</v>
      </c>
      <c r="M2293" s="257"/>
      <c r="N2293" s="226">
        <f>SUM(H2293*'Outside M25 '!$J$30+'Outside M25 '!$J$34+'Postcodes tariff'!L2293)</f>
        <v>136.51540904116808</v>
      </c>
      <c r="O2293" s="226">
        <f>SUM(H2293*'Outside M25 '!$K$30+'Outside M25 '!$K$34+'Postcodes tariff'!L2293)</f>
        <v>149.95531340474835</v>
      </c>
      <c r="P2293" s="226">
        <f>SUM(H2293*'Outside M25 '!$L$30+'Outside M25 '!$L$34+'Postcodes tariff'!L2293)</f>
        <v>165.23462257462492</v>
      </c>
      <c r="Q2293" s="261">
        <f>SUM(H2293*'Outside M25 '!$M$30+'Outside M25 '!$M$34+'Postcodes tariff'!L2293)</f>
        <v>178.62224805783478</v>
      </c>
    </row>
    <row r="2294" spans="1:17" s="263" customFormat="1" x14ac:dyDescent="0.25">
      <c r="A2294" s="254" t="s">
        <v>3085</v>
      </c>
      <c r="B2294" s="255"/>
      <c r="C2294" s="256" t="s">
        <v>2017</v>
      </c>
      <c r="D2294" s="257">
        <v>50.791262000000003</v>
      </c>
      <c r="E2294" s="257">
        <v>-0.78181400000000001</v>
      </c>
      <c r="F2294" s="459">
        <v>1</v>
      </c>
      <c r="G2294" s="459">
        <v>1</v>
      </c>
      <c r="H2294" s="258">
        <v>65.2</v>
      </c>
      <c r="I2294" s="259">
        <f>SUM(H2294/'Search &amp; Variables'!$E$30)</f>
        <v>1.4488888888888889</v>
      </c>
      <c r="J2294" s="259">
        <f t="shared" si="582"/>
        <v>2.8977777777777778</v>
      </c>
      <c r="K2294" s="259">
        <f t="shared" si="583"/>
        <v>0.32197530864197532</v>
      </c>
      <c r="L2294" s="226">
        <f t="shared" si="584"/>
        <v>0</v>
      </c>
      <c r="M2294" s="257"/>
      <c r="N2294" s="226">
        <f>SUM(H2294*'Outside M25 '!$J$30+'Outside M25 '!$J$34+'Postcodes tariff'!L2294)</f>
        <v>131.80266260099717</v>
      </c>
      <c r="O2294" s="226">
        <f>SUM(H2294*'Outside M25 '!$K$30+'Outside M25 '!$K$34+'Postcodes tariff'!L2294)</f>
        <v>144.73224350161445</v>
      </c>
      <c r="P2294" s="226">
        <f>SUM(H2294*'Outside M25 '!$L$30+'Outside M25 '!$L$34+'Postcodes tariff'!L2294)</f>
        <v>159.45354575297247</v>
      </c>
      <c r="Q2294" s="261">
        <f>SUM(H2294*'Outside M25 '!$M$30+'Outside M25 '!$M$34+'Postcodes tariff'!L2294)</f>
        <v>172.31942011766387</v>
      </c>
    </row>
    <row r="2295" spans="1:17" s="263" customFormat="1" x14ac:dyDescent="0.25">
      <c r="A2295" s="254" t="s">
        <v>3085</v>
      </c>
      <c r="B2295" s="255"/>
      <c r="C2295" s="256" t="s">
        <v>2018</v>
      </c>
      <c r="D2295" s="257">
        <v>50.786185000000003</v>
      </c>
      <c r="E2295" s="257">
        <v>-0.70581099999999997</v>
      </c>
      <c r="F2295" s="459">
        <v>1</v>
      </c>
      <c r="G2295" s="459">
        <v>1</v>
      </c>
      <c r="H2295" s="258">
        <v>65.599999999999994</v>
      </c>
      <c r="I2295" s="259">
        <f>SUM(H2295/'Search &amp; Variables'!$E$30)</f>
        <v>1.4577777777777776</v>
      </c>
      <c r="J2295" s="259">
        <f t="shared" si="582"/>
        <v>2.9155555555555552</v>
      </c>
      <c r="K2295" s="259">
        <f t="shared" si="583"/>
        <v>0.32395061728395058</v>
      </c>
      <c r="L2295" s="226">
        <f t="shared" si="584"/>
        <v>0</v>
      </c>
      <c r="M2295" s="257"/>
      <c r="N2295" s="226">
        <f>SUM(H2295*'Outside M25 '!$J$30+'Outside M25 '!$J$34+'Postcodes tariff'!L2295)</f>
        <v>132.43102879301992</v>
      </c>
      <c r="O2295" s="226">
        <f>SUM(H2295*'Outside M25 '!$K$30+'Outside M25 '!$K$34+'Postcodes tariff'!L2295)</f>
        <v>145.42865282203226</v>
      </c>
      <c r="P2295" s="226">
        <f>SUM(H2295*'Outside M25 '!$L$30+'Outside M25 '!$L$34+'Postcodes tariff'!L2295)</f>
        <v>160.22435599585947</v>
      </c>
      <c r="Q2295" s="261">
        <f>SUM(H2295*'Outside M25 '!$M$30+'Outside M25 '!$M$34+'Postcodes tariff'!L2295)</f>
        <v>173.15979717635327</v>
      </c>
    </row>
    <row r="2296" spans="1:17" s="263" customFormat="1" x14ac:dyDescent="0.25">
      <c r="A2296" s="254" t="s">
        <v>3085</v>
      </c>
      <c r="B2296" s="255"/>
      <c r="C2296" s="256" t="s">
        <v>2019</v>
      </c>
      <c r="D2296" s="257">
        <v>50.812620000000003</v>
      </c>
      <c r="E2296" s="257">
        <v>-0.64467099999999999</v>
      </c>
      <c r="F2296" s="459">
        <v>1</v>
      </c>
      <c r="G2296" s="459">
        <v>1</v>
      </c>
      <c r="H2296" s="258">
        <v>65.2</v>
      </c>
      <c r="I2296" s="259">
        <f>SUM(H2296/'Search &amp; Variables'!$E$30)</f>
        <v>1.4488888888888889</v>
      </c>
      <c r="J2296" s="259">
        <f t="shared" si="582"/>
        <v>2.8977777777777778</v>
      </c>
      <c r="K2296" s="259">
        <f t="shared" si="583"/>
        <v>0.32197530864197532</v>
      </c>
      <c r="L2296" s="226">
        <f t="shared" si="584"/>
        <v>0</v>
      </c>
      <c r="M2296" s="257"/>
      <c r="N2296" s="226">
        <f>SUM(H2296*'Outside M25 '!$J$30+'Outside M25 '!$J$34+'Postcodes tariff'!L2296)</f>
        <v>131.80266260099717</v>
      </c>
      <c r="O2296" s="226">
        <f>SUM(H2296*'Outside M25 '!$K$30+'Outside M25 '!$K$34+'Postcodes tariff'!L2296)</f>
        <v>144.73224350161445</v>
      </c>
      <c r="P2296" s="226">
        <f>SUM(H2296*'Outside M25 '!$L$30+'Outside M25 '!$L$34+'Postcodes tariff'!L2296)</f>
        <v>159.45354575297247</v>
      </c>
      <c r="Q2296" s="261">
        <f>SUM(H2296*'Outside M25 '!$M$30+'Outside M25 '!$M$34+'Postcodes tariff'!L2296)</f>
        <v>172.31942011766387</v>
      </c>
    </row>
    <row r="2297" spans="1:17" s="263" customFormat="1" x14ac:dyDescent="0.25">
      <c r="A2297" s="254" t="s">
        <v>3085</v>
      </c>
      <c r="B2297" s="255" t="s">
        <v>3588</v>
      </c>
      <c r="C2297" s="256" t="s">
        <v>2020</v>
      </c>
      <c r="D2297" s="257">
        <v>50.816822000000002</v>
      </c>
      <c r="E2297" s="257">
        <v>-1.0647420000000001</v>
      </c>
      <c r="F2297" s="459">
        <v>1</v>
      </c>
      <c r="G2297" s="459">
        <v>1</v>
      </c>
      <c r="H2297" s="258">
        <v>67.400000000000006</v>
      </c>
      <c r="I2297" s="259">
        <f>SUM(H2297/'Search &amp; Variables'!$E$30)</f>
        <v>1.4977777777777779</v>
      </c>
      <c r="J2297" s="259">
        <f t="shared" si="582"/>
        <v>2.9955555555555557</v>
      </c>
      <c r="K2297" s="259">
        <f t="shared" si="583"/>
        <v>0.33283950617283953</v>
      </c>
      <c r="L2297" s="226">
        <f t="shared" si="584"/>
        <v>0</v>
      </c>
      <c r="M2297" s="257"/>
      <c r="N2297" s="226">
        <f>SUM(H2297*'Outside M25 '!$J$30+'Outside M25 '!$J$34+'Postcodes tariff'!L2297)</f>
        <v>135.25867665712252</v>
      </c>
      <c r="O2297" s="226">
        <f>SUM(H2297*'Outside M25 '!$K$30+'Outside M25 '!$K$34+'Postcodes tariff'!L2297)</f>
        <v>148.56249476391264</v>
      </c>
      <c r="P2297" s="226">
        <f>SUM(H2297*'Outside M25 '!$L$30+'Outside M25 '!$L$34+'Postcodes tariff'!L2297)</f>
        <v>163.69300208885093</v>
      </c>
      <c r="Q2297" s="261">
        <f>SUM(H2297*'Outside M25 '!$M$30+'Outside M25 '!$M$34+'Postcodes tariff'!L2297)</f>
        <v>176.94149394045587</v>
      </c>
    </row>
    <row r="2298" spans="1:17" s="263" customFormat="1" x14ac:dyDescent="0.25">
      <c r="A2298" s="254" t="s">
        <v>3085</v>
      </c>
      <c r="B2298" s="255"/>
      <c r="C2298" s="256" t="s">
        <v>2021</v>
      </c>
      <c r="D2298" s="257">
        <v>50.679662</v>
      </c>
      <c r="E2298" s="257">
        <v>-1.348417</v>
      </c>
      <c r="F2298" s="459">
        <v>1</v>
      </c>
      <c r="G2298" s="459">
        <v>1</v>
      </c>
      <c r="H2298" s="258">
        <v>79.599999999999994</v>
      </c>
      <c r="I2298" s="259">
        <f>SUM(H2298/'Search &amp; Variables'!$E$30)</f>
        <v>1.7688888888888887</v>
      </c>
      <c r="J2298" s="259">
        <f t="shared" si="582"/>
        <v>3.5377777777777775</v>
      </c>
      <c r="K2298" s="259">
        <f t="shared" si="583"/>
        <v>0.39308641975308639</v>
      </c>
      <c r="L2298" s="226">
        <f t="shared" si="584"/>
        <v>0</v>
      </c>
      <c r="M2298" s="257"/>
      <c r="N2298" s="226">
        <f>SUM(H2298*'Outside M25 '!$J$30+'Outside M25 '!$J$34+'Postcodes tariff'!L2298)</f>
        <v>154.42384551381764</v>
      </c>
      <c r="O2298" s="226">
        <f>SUM(H2298*'Outside M25 '!$K$30+'Outside M25 '!$K$34+'Postcodes tariff'!L2298)</f>
        <v>169.80297903665715</v>
      </c>
      <c r="P2298" s="226">
        <f>SUM(H2298*'Outside M25 '!$L$30+'Outside M25 '!$L$34+'Postcodes tariff'!L2298)</f>
        <v>187.20271449690409</v>
      </c>
      <c r="Q2298" s="261">
        <f>SUM(H2298*'Outside M25 '!$M$30+'Outside M25 '!$M$34+'Postcodes tariff'!L2298)</f>
        <v>202.57299423048431</v>
      </c>
    </row>
    <row r="2299" spans="1:17" s="263" customFormat="1" x14ac:dyDescent="0.25">
      <c r="A2299" s="254" t="s">
        <v>3085</v>
      </c>
      <c r="B2299" s="255"/>
      <c r="C2299" s="256" t="s">
        <v>2022</v>
      </c>
      <c r="D2299" s="257">
        <v>50.753</v>
      </c>
      <c r="E2299" s="257">
        <v>-1.306</v>
      </c>
      <c r="F2299" s="459">
        <v>1</v>
      </c>
      <c r="G2299" s="459">
        <v>1</v>
      </c>
      <c r="H2299" s="258">
        <v>80.5</v>
      </c>
      <c r="I2299" s="259">
        <f>SUM(H2299/'Search &amp; Variables'!$E$30)</f>
        <v>1.788888888888889</v>
      </c>
      <c r="J2299" s="259">
        <f t="shared" si="582"/>
        <v>3.5777777777777779</v>
      </c>
      <c r="K2299" s="259">
        <f t="shared" si="583"/>
        <v>0.39753086419753086</v>
      </c>
      <c r="L2299" s="226">
        <f t="shared" si="584"/>
        <v>0</v>
      </c>
      <c r="M2299" s="257"/>
      <c r="N2299" s="226">
        <f>SUM(H2299*'Outside M25 '!$J$30+'Outside M25 '!$J$34+'Postcodes tariff'!L2299)</f>
        <v>155.83766944586895</v>
      </c>
      <c r="O2299" s="226">
        <f>SUM(H2299*'Outside M25 '!$K$30+'Outside M25 '!$K$34+'Postcodes tariff'!L2299)</f>
        <v>171.36990000759732</v>
      </c>
      <c r="P2299" s="226">
        <f>SUM(H2299*'Outside M25 '!$L$30+'Outside M25 '!$L$34+'Postcodes tariff'!L2299)</f>
        <v>188.93703754339984</v>
      </c>
      <c r="Q2299" s="261">
        <f>SUM(H2299*'Outside M25 '!$M$30+'Outside M25 '!$M$34+'Postcodes tariff'!L2299)</f>
        <v>204.46384261253564</v>
      </c>
    </row>
    <row r="2300" spans="1:17" s="263" customFormat="1" x14ac:dyDescent="0.25">
      <c r="A2300" s="254" t="s">
        <v>3085</v>
      </c>
      <c r="B2300" s="255"/>
      <c r="C2300" s="256" t="s">
        <v>2023</v>
      </c>
      <c r="D2300" s="257">
        <v>50.75</v>
      </c>
      <c r="E2300" s="257">
        <v>-1.28</v>
      </c>
      <c r="F2300" s="459">
        <v>1</v>
      </c>
      <c r="G2300" s="459">
        <v>1</v>
      </c>
      <c r="H2300" s="258">
        <v>75.8</v>
      </c>
      <c r="I2300" s="259">
        <f>SUM(H2300/'Search &amp; Variables'!$E$30)</f>
        <v>1.6844444444444444</v>
      </c>
      <c r="J2300" s="259">
        <f t="shared" si="582"/>
        <v>3.3688888888888888</v>
      </c>
      <c r="K2300" s="259">
        <f t="shared" si="583"/>
        <v>0.37432098765432098</v>
      </c>
      <c r="L2300" s="226">
        <f t="shared" si="584"/>
        <v>0</v>
      </c>
      <c r="M2300" s="257"/>
      <c r="N2300" s="226">
        <f>SUM(H2300*'Outside M25 '!$J$30+'Outside M25 '!$J$34+'Postcodes tariff'!L2300)</f>
        <v>148.45436668960113</v>
      </c>
      <c r="O2300" s="226">
        <f>SUM(H2300*'Outside M25 '!$K$30+'Outside M25 '!$K$34+'Postcodes tariff'!L2300)</f>
        <v>163.18709049268753</v>
      </c>
      <c r="P2300" s="226">
        <f>SUM(H2300*'Outside M25 '!$L$30+'Outside M25 '!$L$34+'Postcodes tariff'!L2300)</f>
        <v>179.88001718947771</v>
      </c>
      <c r="Q2300" s="261">
        <f>SUM(H2300*'Outside M25 '!$M$30+'Outside M25 '!$M$34+'Postcodes tariff'!L2300)</f>
        <v>194.58941217293449</v>
      </c>
    </row>
    <row r="2301" spans="1:17" s="263" customFormat="1" x14ac:dyDescent="0.25">
      <c r="A2301" s="254" t="s">
        <v>3085</v>
      </c>
      <c r="B2301" s="255"/>
      <c r="C2301" s="256" t="s">
        <v>2024</v>
      </c>
      <c r="D2301" s="257">
        <v>50.714559000000001</v>
      </c>
      <c r="E2301" s="257">
        <v>-1.1772130000000001</v>
      </c>
      <c r="F2301" s="459">
        <v>1</v>
      </c>
      <c r="G2301" s="459">
        <v>1</v>
      </c>
      <c r="H2301" s="258">
        <v>74.8</v>
      </c>
      <c r="I2301" s="259">
        <f>SUM(H2301/'Search &amp; Variables'!$E$30)</f>
        <v>1.6622222222222223</v>
      </c>
      <c r="J2301" s="259">
        <f t="shared" si="582"/>
        <v>3.3244444444444445</v>
      </c>
      <c r="K2301" s="259">
        <f t="shared" si="583"/>
        <v>0.36938271604938272</v>
      </c>
      <c r="L2301" s="226">
        <f t="shared" si="584"/>
        <v>0</v>
      </c>
      <c r="M2301" s="257"/>
      <c r="N2301" s="226">
        <f>SUM(H2301*'Outside M25 '!$J$30+'Outside M25 '!$J$34+'Postcodes tariff'!L2301)</f>
        <v>146.88345120954415</v>
      </c>
      <c r="O2301" s="226">
        <f>SUM(H2301*'Outside M25 '!$K$30+'Outside M25 '!$K$34+'Postcodes tariff'!L2301)</f>
        <v>161.4460671916429</v>
      </c>
      <c r="P2301" s="226">
        <f>SUM(H2301*'Outside M25 '!$L$30+'Outside M25 '!$L$34+'Postcodes tariff'!L2301)</f>
        <v>177.95299158226024</v>
      </c>
      <c r="Q2301" s="261">
        <f>SUM(H2301*'Outside M25 '!$M$30+'Outside M25 '!$M$34+'Postcodes tariff'!L2301)</f>
        <v>192.48846952621085</v>
      </c>
    </row>
    <row r="2302" spans="1:17" s="263" customFormat="1" x14ac:dyDescent="0.25">
      <c r="A2302" s="254" t="s">
        <v>3085</v>
      </c>
      <c r="B2302" s="255"/>
      <c r="C2302" s="256" t="s">
        <v>2025</v>
      </c>
      <c r="D2302" s="257">
        <v>50.716000000000001</v>
      </c>
      <c r="E2302" s="257">
        <v>-1.1120000000000001</v>
      </c>
      <c r="F2302" s="459">
        <v>1</v>
      </c>
      <c r="G2302" s="459">
        <v>1</v>
      </c>
      <c r="H2302" s="258">
        <v>77.7</v>
      </c>
      <c r="I2302" s="259">
        <f>SUM(H2302/'Search &amp; Variables'!$E$30)</f>
        <v>1.7266666666666668</v>
      </c>
      <c r="J2302" s="259">
        <f t="shared" si="582"/>
        <v>3.4533333333333336</v>
      </c>
      <c r="K2302" s="259">
        <f t="shared" si="583"/>
        <v>0.38370370370370371</v>
      </c>
      <c r="L2302" s="226">
        <f t="shared" si="584"/>
        <v>0</v>
      </c>
      <c r="M2302" s="257"/>
      <c r="N2302" s="226">
        <f>SUM(H2302*'Outside M25 '!$J$30+'Outside M25 '!$J$34+'Postcodes tariff'!L2302)</f>
        <v>151.4391061017094</v>
      </c>
      <c r="O2302" s="226">
        <f>SUM(H2302*'Outside M25 '!$K$30+'Outside M25 '!$K$34+'Postcodes tariff'!L2302)</f>
        <v>166.49503476467237</v>
      </c>
      <c r="P2302" s="226">
        <f>SUM(H2302*'Outside M25 '!$L$30+'Outside M25 '!$L$34+'Postcodes tariff'!L2302)</f>
        <v>183.54136584319093</v>
      </c>
      <c r="Q2302" s="261">
        <f>SUM(H2302*'Outside M25 '!$M$30+'Outside M25 '!$M$34+'Postcodes tariff'!L2302)</f>
        <v>198.5812032017094</v>
      </c>
    </row>
    <row r="2303" spans="1:17" s="263" customFormat="1" x14ac:dyDescent="0.25">
      <c r="A2303" s="254" t="s">
        <v>3085</v>
      </c>
      <c r="B2303" s="255"/>
      <c r="C2303" s="256" t="s">
        <v>2026</v>
      </c>
      <c r="D2303" s="257">
        <v>50.686</v>
      </c>
      <c r="E2303" s="257">
        <v>-1.0840000000000001</v>
      </c>
      <c r="F2303" s="459">
        <v>1</v>
      </c>
      <c r="G2303" s="459">
        <v>1</v>
      </c>
      <c r="H2303" s="258">
        <v>82.9</v>
      </c>
      <c r="I2303" s="259">
        <f>SUM(H2303/'Search &amp; Variables'!$E$30)</f>
        <v>1.8422222222222224</v>
      </c>
      <c r="J2303" s="259">
        <f t="shared" si="582"/>
        <v>3.6844444444444449</v>
      </c>
      <c r="K2303" s="259">
        <f t="shared" si="583"/>
        <v>0.40938271604938276</v>
      </c>
      <c r="L2303" s="226">
        <f t="shared" si="584"/>
        <v>0</v>
      </c>
      <c r="M2303" s="257"/>
      <c r="N2303" s="226">
        <f>SUM(H2303*'Outside M25 '!$J$30+'Outside M25 '!$J$34+'Postcodes tariff'!L2303)</f>
        <v>159.6078665980057</v>
      </c>
      <c r="O2303" s="226">
        <f>SUM(H2303*'Outside M25 '!$K$30+'Outside M25 '!$K$34+'Postcodes tariff'!L2303)</f>
        <v>175.54835593010446</v>
      </c>
      <c r="P2303" s="226">
        <f>SUM(H2303*'Outside M25 '!$L$30+'Outside M25 '!$L$34+'Postcodes tariff'!L2303)</f>
        <v>193.56189900072178</v>
      </c>
      <c r="Q2303" s="261">
        <f>SUM(H2303*'Outside M25 '!$M$30+'Outside M25 '!$M$34+'Postcodes tariff'!L2303)</f>
        <v>209.50610496467237</v>
      </c>
    </row>
    <row r="2304" spans="1:17" s="263" customFormat="1" x14ac:dyDescent="0.25">
      <c r="A2304" s="254" t="s">
        <v>3085</v>
      </c>
      <c r="B2304" s="255"/>
      <c r="C2304" s="256" t="s">
        <v>2027</v>
      </c>
      <c r="D2304" s="257">
        <v>50.669162999999998</v>
      </c>
      <c r="E2304" s="257">
        <v>-1.164722</v>
      </c>
      <c r="F2304" s="459">
        <v>1</v>
      </c>
      <c r="G2304" s="459">
        <v>1</v>
      </c>
      <c r="H2304" s="258">
        <v>81.7</v>
      </c>
      <c r="I2304" s="259">
        <f>SUM(H2304/'Search &amp; Variables'!$E$30)</f>
        <v>1.8155555555555556</v>
      </c>
      <c r="J2304" s="259">
        <f t="shared" si="582"/>
        <v>3.6311111111111112</v>
      </c>
      <c r="K2304" s="259">
        <f t="shared" si="583"/>
        <v>0.40345679012345681</v>
      </c>
      <c r="L2304" s="226">
        <f t="shared" si="584"/>
        <v>0</v>
      </c>
      <c r="M2304" s="257"/>
      <c r="N2304" s="226">
        <f>SUM(H2304*'Outside M25 '!$J$30+'Outside M25 '!$J$34+'Postcodes tariff'!L2304)</f>
        <v>157.72276802193733</v>
      </c>
      <c r="O2304" s="226">
        <f>SUM(H2304*'Outside M25 '!$K$30+'Outside M25 '!$K$34+'Postcodes tariff'!L2304)</f>
        <v>173.45912796885091</v>
      </c>
      <c r="P2304" s="226">
        <f>SUM(H2304*'Outside M25 '!$L$30+'Outside M25 '!$L$34+'Postcodes tariff'!L2304)</f>
        <v>191.24946827206082</v>
      </c>
      <c r="Q2304" s="261">
        <f>SUM(H2304*'Outside M25 '!$M$30+'Outside M25 '!$M$34+'Postcodes tariff'!L2304)</f>
        <v>206.98497378860401</v>
      </c>
    </row>
    <row r="2305" spans="1:18" s="263" customFormat="1" x14ac:dyDescent="0.25">
      <c r="A2305" s="254" t="s">
        <v>3085</v>
      </c>
      <c r="B2305" s="255"/>
      <c r="C2305" s="256" t="s">
        <v>2028</v>
      </c>
      <c r="D2305" s="257">
        <v>50.631390000000003</v>
      </c>
      <c r="E2305" s="257">
        <v>-1.1822859999999999</v>
      </c>
      <c r="F2305" s="459">
        <v>1</v>
      </c>
      <c r="G2305" s="459">
        <v>1</v>
      </c>
      <c r="H2305" s="258">
        <v>82.1</v>
      </c>
      <c r="I2305" s="259">
        <f>SUM(H2305/'Search &amp; Variables'!$E$30)</f>
        <v>1.8244444444444443</v>
      </c>
      <c r="J2305" s="259">
        <f t="shared" si="582"/>
        <v>3.6488888888888886</v>
      </c>
      <c r="K2305" s="259">
        <f t="shared" si="583"/>
        <v>0.40543209876543207</v>
      </c>
      <c r="L2305" s="226">
        <f t="shared" si="584"/>
        <v>0</v>
      </c>
      <c r="M2305" s="257"/>
      <c r="N2305" s="226">
        <f>SUM(H2305*'Outside M25 '!$J$30+'Outside M25 '!$J$34+'Postcodes tariff'!L2305)</f>
        <v>158.35113421396011</v>
      </c>
      <c r="O2305" s="226">
        <f>SUM(H2305*'Outside M25 '!$K$30+'Outside M25 '!$K$34+'Postcodes tariff'!L2305)</f>
        <v>174.15553728926872</v>
      </c>
      <c r="P2305" s="226">
        <f>SUM(H2305*'Outside M25 '!$L$30+'Outside M25 '!$L$34+'Postcodes tariff'!L2305)</f>
        <v>192.02027851494779</v>
      </c>
      <c r="Q2305" s="261">
        <f>SUM(H2305*'Outside M25 '!$M$30+'Outside M25 '!$M$34+'Postcodes tariff'!L2305)</f>
        <v>207.82535084729346</v>
      </c>
    </row>
    <row r="2306" spans="1:18" s="263" customFormat="1" x14ac:dyDescent="0.25">
      <c r="A2306" s="254" t="s">
        <v>3085</v>
      </c>
      <c r="B2306" s="255"/>
      <c r="C2306" s="256" t="s">
        <v>2029</v>
      </c>
      <c r="D2306" s="257">
        <v>50.603999999999999</v>
      </c>
      <c r="E2306" s="257">
        <v>-1.2410000000000001</v>
      </c>
      <c r="F2306" s="459">
        <v>1</v>
      </c>
      <c r="G2306" s="459">
        <v>1</v>
      </c>
      <c r="H2306" s="258">
        <v>82.1</v>
      </c>
      <c r="I2306" s="259">
        <f>SUM(H2306/'Search &amp; Variables'!$E$30)</f>
        <v>1.8244444444444443</v>
      </c>
      <c r="J2306" s="259">
        <f t="shared" si="582"/>
        <v>3.6488888888888886</v>
      </c>
      <c r="K2306" s="259">
        <f t="shared" si="583"/>
        <v>0.40543209876543207</v>
      </c>
      <c r="L2306" s="226">
        <f t="shared" si="584"/>
        <v>0</v>
      </c>
      <c r="M2306" s="257"/>
      <c r="N2306" s="226">
        <f>SUM(H2306*'Outside M25 '!$J$30+'Outside M25 '!$J$34+'Postcodes tariff'!L2306)</f>
        <v>158.35113421396011</v>
      </c>
      <c r="O2306" s="226">
        <f>SUM(H2306*'Outside M25 '!$K$30+'Outside M25 '!$K$34+'Postcodes tariff'!L2306)</f>
        <v>174.15553728926872</v>
      </c>
      <c r="P2306" s="226">
        <f>SUM(H2306*'Outside M25 '!$L$30+'Outside M25 '!$L$34+'Postcodes tariff'!L2306)</f>
        <v>192.02027851494779</v>
      </c>
      <c r="Q2306" s="261">
        <f>SUM(H2306*'Outside M25 '!$M$30+'Outside M25 '!$M$34+'Postcodes tariff'!L2306)</f>
        <v>207.82535084729346</v>
      </c>
    </row>
    <row r="2307" spans="1:18" s="263" customFormat="1" x14ac:dyDescent="0.25">
      <c r="A2307" s="254" t="s">
        <v>3085</v>
      </c>
      <c r="B2307" s="255"/>
      <c r="C2307" s="256" t="s">
        <v>2030</v>
      </c>
      <c r="D2307" s="257">
        <v>50.68</v>
      </c>
      <c r="E2307" s="257">
        <v>-1.538</v>
      </c>
      <c r="F2307" s="459">
        <v>1</v>
      </c>
      <c r="G2307" s="459">
        <v>1</v>
      </c>
      <c r="H2307" s="258">
        <v>88.7</v>
      </c>
      <c r="I2307" s="259">
        <f>SUM(H2307/'Search &amp; Variables'!$E$30)</f>
        <v>1.9711111111111113</v>
      </c>
      <c r="J2307" s="259">
        <f t="shared" si="582"/>
        <v>3.9422222222222225</v>
      </c>
      <c r="K2307" s="259">
        <f t="shared" si="583"/>
        <v>0.43802469135802474</v>
      </c>
      <c r="L2307" s="226">
        <f t="shared" si="584"/>
        <v>0</v>
      </c>
      <c r="M2307" s="257"/>
      <c r="N2307" s="226">
        <f>SUM(H2307*'Outside M25 '!$J$30+'Outside M25 '!$J$34+'Postcodes tariff'!L2307)</f>
        <v>168.7191763823362</v>
      </c>
      <c r="O2307" s="226">
        <f>SUM(H2307*'Outside M25 '!$K$30+'Outside M25 '!$K$34+'Postcodes tariff'!L2307)</f>
        <v>185.64629107616332</v>
      </c>
      <c r="P2307" s="226">
        <f>SUM(H2307*'Outside M25 '!$L$30+'Outside M25 '!$L$34+'Postcodes tariff'!L2307)</f>
        <v>204.73864752258314</v>
      </c>
      <c r="Q2307" s="261">
        <f>SUM(H2307*'Outside M25 '!$M$30+'Outside M25 '!$M$34+'Postcodes tariff'!L2307)</f>
        <v>221.69157231566953</v>
      </c>
    </row>
    <row r="2308" spans="1:18" s="263" customFormat="1" x14ac:dyDescent="0.25">
      <c r="A2308" s="254" t="s">
        <v>3085</v>
      </c>
      <c r="B2308" s="255"/>
      <c r="C2308" s="256" t="s">
        <v>2031</v>
      </c>
      <c r="D2308" s="257">
        <v>50.791421</v>
      </c>
      <c r="E2308" s="257">
        <v>-1.0593429999999999</v>
      </c>
      <c r="F2308" s="459">
        <v>1</v>
      </c>
      <c r="G2308" s="459">
        <v>1</v>
      </c>
      <c r="H2308" s="258">
        <v>69.099999999999994</v>
      </c>
      <c r="I2308" s="259">
        <f>SUM(H2308/'Search &amp; Variables'!$E$30)</f>
        <v>1.5355555555555553</v>
      </c>
      <c r="J2308" s="259">
        <f t="shared" si="582"/>
        <v>3.0711111111111107</v>
      </c>
      <c r="K2308" s="259">
        <f t="shared" si="583"/>
        <v>0.34123456790123452</v>
      </c>
      <c r="L2308" s="226">
        <f t="shared" si="584"/>
        <v>0</v>
      </c>
      <c r="M2308" s="257"/>
      <c r="N2308" s="226">
        <f>SUM(H2308*'Outside M25 '!$J$30+'Outside M25 '!$J$34+'Postcodes tariff'!L2308)</f>
        <v>137.92923297321937</v>
      </c>
      <c r="O2308" s="226">
        <f>SUM(H2308*'Outside M25 '!$K$30+'Outside M25 '!$K$34+'Postcodes tariff'!L2308)</f>
        <v>151.5222343756885</v>
      </c>
      <c r="P2308" s="226">
        <f>SUM(H2308*'Outside M25 '!$L$30+'Outside M25 '!$L$34+'Postcodes tariff'!L2308)</f>
        <v>166.96894562112061</v>
      </c>
      <c r="Q2308" s="261">
        <f>SUM(H2308*'Outside M25 '!$M$30+'Outside M25 '!$M$34+'Postcodes tariff'!L2308)</f>
        <v>180.51309643988606</v>
      </c>
    </row>
    <row r="2309" spans="1:18" s="263" customFormat="1" x14ac:dyDescent="0.25">
      <c r="A2309" s="254" t="s">
        <v>3085</v>
      </c>
      <c r="B2309" s="255"/>
      <c r="C2309" s="256" t="s">
        <v>2032</v>
      </c>
      <c r="D2309" s="257">
        <v>50.684468000000003</v>
      </c>
      <c r="E2309" s="257">
        <v>-1.512729</v>
      </c>
      <c r="F2309" s="459">
        <v>1</v>
      </c>
      <c r="G2309" s="459">
        <v>1</v>
      </c>
      <c r="H2309" s="258">
        <v>87.5</v>
      </c>
      <c r="I2309" s="259">
        <f>SUM(H2309/'Search &amp; Variables'!$E$30)</f>
        <v>1.9444444444444444</v>
      </c>
      <c r="J2309" s="259">
        <f t="shared" si="582"/>
        <v>3.8888888888888888</v>
      </c>
      <c r="K2309" s="259">
        <f t="shared" si="583"/>
        <v>0.43209876543209874</v>
      </c>
      <c r="L2309" s="226">
        <f t="shared" si="584"/>
        <v>0</v>
      </c>
      <c r="M2309" s="257"/>
      <c r="N2309" s="226">
        <f>SUM(H2309*'Outside M25 '!$J$30+'Outside M25 '!$J$34+'Postcodes tariff'!L2309)</f>
        <v>166.8340778062678</v>
      </c>
      <c r="O2309" s="226">
        <f>SUM(H2309*'Outside M25 '!$K$30+'Outside M25 '!$K$34+'Postcodes tariff'!L2309)</f>
        <v>183.55706311490977</v>
      </c>
      <c r="P2309" s="226">
        <f>SUM(H2309*'Outside M25 '!$L$30+'Outside M25 '!$L$34+'Postcodes tariff'!L2309)</f>
        <v>202.42621679392215</v>
      </c>
      <c r="Q2309" s="261">
        <f>SUM(H2309*'Outside M25 '!$M$30+'Outside M25 '!$M$34+'Postcodes tariff'!L2309)</f>
        <v>219.17044113960117</v>
      </c>
    </row>
    <row r="2310" spans="1:18" s="263" customFormat="1" x14ac:dyDescent="0.25">
      <c r="A2310" s="254" t="s">
        <v>3085</v>
      </c>
      <c r="B2310" s="255"/>
      <c r="C2310" s="256" t="s">
        <v>2033</v>
      </c>
      <c r="D2310" s="257">
        <v>50.698999999999998</v>
      </c>
      <c r="E2310" s="257">
        <v>-1.4770000000000001</v>
      </c>
      <c r="F2310" s="459">
        <v>1</v>
      </c>
      <c r="G2310" s="459">
        <v>1</v>
      </c>
      <c r="H2310" s="258">
        <v>88</v>
      </c>
      <c r="I2310" s="259">
        <f>SUM(H2310/'Search &amp; Variables'!$E$30)</f>
        <v>1.9555555555555555</v>
      </c>
      <c r="J2310" s="259">
        <f t="shared" si="582"/>
        <v>3.911111111111111</v>
      </c>
      <c r="K2310" s="259">
        <f t="shared" si="583"/>
        <v>0.4345679012345679</v>
      </c>
      <c r="L2310" s="226">
        <f t="shared" si="584"/>
        <v>0</v>
      </c>
      <c r="M2310" s="257"/>
      <c r="N2310" s="226">
        <f>SUM(H2310*'Outside M25 '!$J$30+'Outside M25 '!$J$34+'Postcodes tariff'!L2310)</f>
        <v>167.61953554629631</v>
      </c>
      <c r="O2310" s="226">
        <f>SUM(H2310*'Outside M25 '!$K$30+'Outside M25 '!$K$34+'Postcodes tariff'!L2310)</f>
        <v>184.4275747654321</v>
      </c>
      <c r="P2310" s="226">
        <f>SUM(H2310*'Outside M25 '!$L$30+'Outside M25 '!$L$34+'Postcodes tariff'!L2310)</f>
        <v>203.3897295975309</v>
      </c>
      <c r="Q2310" s="261">
        <f>SUM(H2310*'Outside M25 '!$M$30+'Outside M25 '!$M$34+'Postcodes tariff'!L2310)</f>
        <v>220.22091246296299</v>
      </c>
    </row>
    <row r="2311" spans="1:18" s="263" customFormat="1" x14ac:dyDescent="0.25">
      <c r="A2311" s="254" t="s">
        <v>3085</v>
      </c>
      <c r="B2311" s="255"/>
      <c r="C2311" s="256" t="s">
        <v>2034</v>
      </c>
      <c r="D2311" s="257">
        <v>50.788569000000003</v>
      </c>
      <c r="E2311" s="257">
        <v>-1.0881559999999999</v>
      </c>
      <c r="F2311" s="459">
        <v>1</v>
      </c>
      <c r="G2311" s="459">
        <v>1</v>
      </c>
      <c r="H2311" s="258">
        <v>71.400000000000006</v>
      </c>
      <c r="I2311" s="259">
        <f>SUM(H2311/'Search &amp; Variables'!$E$30)</f>
        <v>1.5866666666666669</v>
      </c>
      <c r="J2311" s="259">
        <f t="shared" si="582"/>
        <v>3.1733333333333338</v>
      </c>
      <c r="K2311" s="259">
        <f t="shared" si="583"/>
        <v>0.35259259259259262</v>
      </c>
      <c r="L2311" s="226">
        <f t="shared" si="584"/>
        <v>0</v>
      </c>
      <c r="M2311" s="257"/>
      <c r="N2311" s="226">
        <f>SUM(H2311*'Outside M25 '!$J$30+'Outside M25 '!$J$34+'Postcodes tariff'!L2311)</f>
        <v>141.54233857735042</v>
      </c>
      <c r="O2311" s="226">
        <f>SUM(H2311*'Outside M25 '!$K$30+'Outside M25 '!$K$34+'Postcodes tariff'!L2311)</f>
        <v>155.52658796809118</v>
      </c>
      <c r="P2311" s="226">
        <f>SUM(H2311*'Outside M25 '!$L$30+'Outside M25 '!$L$34+'Postcodes tariff'!L2311)</f>
        <v>171.40110451772082</v>
      </c>
      <c r="Q2311" s="261">
        <f>SUM(H2311*'Outside M25 '!$M$30+'Outside M25 '!$M$34+'Postcodes tariff'!L2311)</f>
        <v>185.34526452735048</v>
      </c>
    </row>
    <row r="2312" spans="1:18" s="263" customFormat="1" x14ac:dyDescent="0.25">
      <c r="A2312" s="254" t="s">
        <v>3085</v>
      </c>
      <c r="B2312" s="255"/>
      <c r="C2312" s="256" t="s">
        <v>2035</v>
      </c>
      <c r="D2312" s="257">
        <v>50.845877000000002</v>
      </c>
      <c r="E2312" s="257">
        <v>-1.0686290000000001</v>
      </c>
      <c r="F2312" s="459">
        <v>1</v>
      </c>
      <c r="G2312" s="459">
        <v>1</v>
      </c>
      <c r="H2312" s="258">
        <v>67.7</v>
      </c>
      <c r="I2312" s="259">
        <f>SUM(H2312/'Search &amp; Variables'!$E$30)</f>
        <v>1.5044444444444445</v>
      </c>
      <c r="J2312" s="259">
        <f t="shared" si="582"/>
        <v>3.0088888888888889</v>
      </c>
      <c r="K2312" s="259">
        <f t="shared" si="583"/>
        <v>0.334320987654321</v>
      </c>
      <c r="L2312" s="226">
        <f t="shared" si="584"/>
        <v>0</v>
      </c>
      <c r="M2312" s="257"/>
      <c r="N2312" s="226">
        <f>SUM(H2312*'Outside M25 '!$J$30+'Outside M25 '!$J$34+'Postcodes tariff'!L2312)</f>
        <v>135.72995130113961</v>
      </c>
      <c r="O2312" s="226">
        <f>SUM(H2312*'Outside M25 '!$K$30+'Outside M25 '!$K$34+'Postcodes tariff'!L2312)</f>
        <v>149.08480175422602</v>
      </c>
      <c r="P2312" s="226">
        <f>SUM(H2312*'Outside M25 '!$L$30+'Outside M25 '!$L$34+'Postcodes tariff'!L2312)</f>
        <v>164.27110977101617</v>
      </c>
      <c r="Q2312" s="261">
        <f>SUM(H2312*'Outside M25 '!$M$30+'Outside M25 '!$M$34+'Postcodes tariff'!L2312)</f>
        <v>177.57177673447296</v>
      </c>
    </row>
    <row r="2313" spans="1:18" s="263" customFormat="1" x14ac:dyDescent="0.25">
      <c r="A2313" s="254" t="s">
        <v>3085</v>
      </c>
      <c r="B2313" s="255"/>
      <c r="C2313" s="256" t="s">
        <v>2036</v>
      </c>
      <c r="D2313" s="257">
        <v>50.911105999999997</v>
      </c>
      <c r="E2313" s="257">
        <v>-1.0586100000000001</v>
      </c>
      <c r="F2313" s="459">
        <v>1</v>
      </c>
      <c r="G2313" s="459">
        <v>1</v>
      </c>
      <c r="H2313" s="258">
        <v>65.5</v>
      </c>
      <c r="I2313" s="259">
        <f>SUM(H2313/'Search &amp; Variables'!$E$30)</f>
        <v>1.4555555555555555</v>
      </c>
      <c r="J2313" s="259">
        <f t="shared" si="582"/>
        <v>2.911111111111111</v>
      </c>
      <c r="K2313" s="259">
        <f t="shared" si="583"/>
        <v>0.32345679012345679</v>
      </c>
      <c r="L2313" s="226">
        <f t="shared" si="584"/>
        <v>0</v>
      </c>
      <c r="M2313" s="257"/>
      <c r="N2313" s="226">
        <f>SUM(H2313*'Outside M25 '!$J$30+'Outside M25 '!$J$34+'Postcodes tariff'!L2313)</f>
        <v>132.27393724501425</v>
      </c>
      <c r="O2313" s="226">
        <f>SUM(H2313*'Outside M25 '!$K$30+'Outside M25 '!$K$34+'Postcodes tariff'!L2313)</f>
        <v>145.25455049192783</v>
      </c>
      <c r="P2313" s="226">
        <f>SUM(H2313*'Outside M25 '!$L$30+'Outside M25 '!$L$34+'Postcodes tariff'!L2313)</f>
        <v>160.03165343513771</v>
      </c>
      <c r="Q2313" s="261">
        <f>SUM(H2313*'Outside M25 '!$M$30+'Outside M25 '!$M$34+'Postcodes tariff'!L2313)</f>
        <v>172.9497029116809</v>
      </c>
      <c r="R2313" s="262"/>
    </row>
    <row r="2314" spans="1:18" s="263" customFormat="1" x14ac:dyDescent="0.25">
      <c r="A2314" s="254" t="s">
        <v>3085</v>
      </c>
      <c r="B2314" s="255"/>
      <c r="C2314" s="256" t="s">
        <v>2037</v>
      </c>
      <c r="D2314" s="257">
        <v>50.923802999999999</v>
      </c>
      <c r="E2314" s="257">
        <v>-0.99411099999999997</v>
      </c>
      <c r="F2314" s="459">
        <v>1</v>
      </c>
      <c r="G2314" s="459">
        <v>1</v>
      </c>
      <c r="H2314" s="258">
        <v>59.3</v>
      </c>
      <c r="I2314" s="259">
        <f>SUM(H2314/'Search &amp; Variables'!$E$30)</f>
        <v>1.3177777777777777</v>
      </c>
      <c r="J2314" s="259">
        <f t="shared" si="582"/>
        <v>2.6355555555555554</v>
      </c>
      <c r="K2314" s="259">
        <f t="shared" si="583"/>
        <v>0.29283950617283949</v>
      </c>
      <c r="L2314" s="226">
        <f t="shared" si="584"/>
        <v>0</v>
      </c>
      <c r="M2314" s="257"/>
      <c r="N2314" s="226">
        <f>SUM(H2314*'Outside M25 '!$J$30+'Outside M25 '!$J$34+'Postcodes tariff'!L2314)</f>
        <v>122.53426126866097</v>
      </c>
      <c r="O2314" s="226">
        <f>SUM(H2314*'Outside M25 '!$K$30+'Outside M25 '!$K$34+'Postcodes tariff'!L2314)</f>
        <v>134.46020602545107</v>
      </c>
      <c r="P2314" s="226">
        <f>SUM(H2314*'Outside M25 '!$L$30+'Outside M25 '!$L$34+'Postcodes tariff'!L2314)</f>
        <v>148.08409467038939</v>
      </c>
      <c r="Q2314" s="261">
        <f>SUM(H2314*'Outside M25 '!$M$30+'Outside M25 '!$M$34+'Postcodes tariff'!L2314)</f>
        <v>159.92385850199432</v>
      </c>
    </row>
    <row r="2315" spans="1:18" s="263" customFormat="1" x14ac:dyDescent="0.25">
      <c r="A2315" s="254" t="s">
        <v>3085</v>
      </c>
      <c r="B2315" s="255" t="s">
        <v>3652</v>
      </c>
      <c r="C2315" s="256" t="s">
        <v>2038</v>
      </c>
      <c r="D2315" s="256">
        <v>50.875656999999997</v>
      </c>
      <c r="E2315" s="256">
        <v>-0.96636500000000003</v>
      </c>
      <c r="F2315" s="460">
        <v>1</v>
      </c>
      <c r="G2315" s="460">
        <v>1</v>
      </c>
      <c r="H2315" s="264">
        <v>62.1</v>
      </c>
      <c r="I2315" s="265">
        <f>SUM(H2315/'Search &amp; Variables'!$E$30)</f>
        <v>1.3800000000000001</v>
      </c>
      <c r="J2315" s="265">
        <f t="shared" si="582"/>
        <v>2.7600000000000002</v>
      </c>
      <c r="K2315" s="265">
        <f t="shared" si="583"/>
        <v>0.3066666666666667</v>
      </c>
      <c r="L2315" s="266">
        <f t="shared" si="584"/>
        <v>0</v>
      </c>
      <c r="M2315" s="256"/>
      <c r="N2315" s="266">
        <f>SUM(H2315*'Outside M25 '!$J$30+'Outside M25 '!$J$34+'Postcodes tariff'!L2315)</f>
        <v>126.93282461282053</v>
      </c>
      <c r="O2315" s="266">
        <f>SUM(H2315*'Outside M25 '!$K$30+'Outside M25 '!$K$34+'Postcodes tariff'!L2315)</f>
        <v>139.33507126837605</v>
      </c>
      <c r="P2315" s="266">
        <f>SUM(H2315*'Outside M25 '!$L$30+'Outside M25 '!$L$34+'Postcodes tariff'!L2315)</f>
        <v>153.4797663705983</v>
      </c>
      <c r="Q2315" s="268">
        <f>SUM(H2315*'Outside M25 '!$M$30+'Outside M25 '!$M$34+'Postcodes tariff'!L2315)</f>
        <v>165.80649791282053</v>
      </c>
    </row>
    <row r="2316" spans="1:18" s="263" customFormat="1" x14ac:dyDescent="0.25">
      <c r="A2316" s="254"/>
      <c r="B2316" s="255"/>
      <c r="C2316" s="256"/>
      <c r="D2316" s="256"/>
      <c r="E2316" s="256"/>
      <c r="F2316" s="460"/>
      <c r="G2316" s="460"/>
      <c r="H2316" s="264"/>
      <c r="I2316" s="265"/>
      <c r="J2316" s="265"/>
      <c r="K2316" s="265"/>
      <c r="L2316" s="266"/>
      <c r="M2316" s="256"/>
      <c r="N2316" s="266"/>
      <c r="O2316" s="266"/>
      <c r="P2316" s="266"/>
      <c r="Q2316" s="268"/>
    </row>
    <row r="2317" spans="1:18" s="263" customFormat="1" ht="16.5" thickBot="1" x14ac:dyDescent="0.3">
      <c r="A2317" s="269" t="s">
        <v>3144</v>
      </c>
      <c r="B2317" s="270"/>
      <c r="C2317" s="270"/>
      <c r="D2317" s="270"/>
      <c r="E2317" s="270"/>
      <c r="F2317" s="461"/>
      <c r="G2317" s="461"/>
      <c r="H2317" s="271">
        <f>AVERAGE(H2282:H2316)</f>
        <v>73.461764705882345</v>
      </c>
      <c r="I2317" s="271">
        <f>AVERAGE(I2282:I2316)</f>
        <v>1.6324836601307189</v>
      </c>
      <c r="J2317" s="271">
        <f>AVERAGE(J2282:J2316)</f>
        <v>3.2649673202614378</v>
      </c>
      <c r="K2317" s="271">
        <f>AVERAGE(K2282:K2316)</f>
        <v>0.36277414669571539</v>
      </c>
      <c r="L2317" s="272"/>
      <c r="M2317" s="270"/>
      <c r="N2317" s="274">
        <f>AVERAGE(N2282:N2316)</f>
        <v>144.78119667005615</v>
      </c>
      <c r="O2317" s="274">
        <f>AVERAGE(O2282:O2316)</f>
        <v>159.11616836230374</v>
      </c>
      <c r="P2317" s="274">
        <f>AVERAGE(P2282:P2316)</f>
        <v>175.37417790201334</v>
      </c>
      <c r="Q2317" s="275">
        <f>AVERAGE(Q2282:Q2316)</f>
        <v>189.67691392544828</v>
      </c>
    </row>
    <row r="2318" spans="1:18" s="263" customFormat="1" ht="16.5" thickBot="1" x14ac:dyDescent="0.3">
      <c r="F2318" s="462"/>
      <c r="G2318" s="462"/>
      <c r="H2318" s="276"/>
      <c r="I2318" s="277"/>
      <c r="J2318" s="277"/>
      <c r="K2318" s="277"/>
      <c r="L2318" s="262"/>
      <c r="N2318" s="225"/>
      <c r="O2318" s="225"/>
      <c r="P2318" s="225"/>
      <c r="Q2318" s="225"/>
    </row>
    <row r="2319" spans="1:18" s="243" customFormat="1" x14ac:dyDescent="0.25">
      <c r="A2319" s="246" t="s">
        <v>3086</v>
      </c>
      <c r="B2319" s="247"/>
      <c r="C2319" s="247" t="s">
        <v>2039</v>
      </c>
      <c r="D2319" s="247">
        <v>53.754841999999996</v>
      </c>
      <c r="E2319" s="247">
        <v>-2.7080769999999998</v>
      </c>
      <c r="F2319" s="458">
        <v>1</v>
      </c>
      <c r="G2319" s="458">
        <v>1</v>
      </c>
      <c r="H2319" s="248">
        <v>220.5</v>
      </c>
      <c r="I2319" s="249">
        <f>SUM(H2319/'Search &amp; Variables'!$E$30)</f>
        <v>4.9000000000000004</v>
      </c>
      <c r="J2319" s="249">
        <f t="shared" ref="J2319:J2320" si="585">SUM(I2319*2)</f>
        <v>9.8000000000000007</v>
      </c>
      <c r="K2319" s="249">
        <f t="shared" ref="K2319:K2320" si="586">SUM(J2319/9)</f>
        <v>1.088888888888889</v>
      </c>
      <c r="L2319" s="252">
        <f t="shared" ref="L2319:L2320" si="587">IF(J2319 &gt; 14,120,0)</f>
        <v>0</v>
      </c>
      <c r="M2319" s="247"/>
      <c r="N2319" s="252">
        <f>SUM(H2319*'Outside M25 '!$J$30+'Outside M25 '!$J$34+'Postcodes tariff'!L2319)</f>
        <v>375.76583665384612</v>
      </c>
      <c r="O2319" s="252">
        <f>SUM(H2319*'Outside M25 '!$K$30+'Outside M25 '!$K$34+'Postcodes tariff'!L2319)</f>
        <v>415.11316215384619</v>
      </c>
      <c r="P2319" s="252">
        <f>SUM(H2319*'Outside M25 '!$L$30+'Outside M25 '!$L$34+'Postcodes tariff'!L2319)</f>
        <v>458.72062255384617</v>
      </c>
      <c r="Q2319" s="253">
        <f>SUM(H2319*'Outside M25 '!$M$30+'Outside M25 '!$M$34+'Postcodes tariff'!L2319)</f>
        <v>498.59581315384617</v>
      </c>
    </row>
    <row r="2320" spans="1:18" s="263" customFormat="1" x14ac:dyDescent="0.25">
      <c r="A2320" s="254" t="s">
        <v>3086</v>
      </c>
      <c r="B2320" s="255"/>
      <c r="C2320" s="256" t="s">
        <v>2040</v>
      </c>
      <c r="D2320" s="257">
        <v>53.782462000000002</v>
      </c>
      <c r="E2320" s="257">
        <v>-2.6934390000000001</v>
      </c>
      <c r="F2320" s="459">
        <v>1</v>
      </c>
      <c r="G2320" s="459">
        <v>1</v>
      </c>
      <c r="H2320" s="258">
        <v>221.6</v>
      </c>
      <c r="I2320" s="259">
        <f>SUM(H2320/'Search &amp; Variables'!$E$30)</f>
        <v>4.9244444444444442</v>
      </c>
      <c r="J2320" s="259">
        <f t="shared" si="585"/>
        <v>9.8488888888888884</v>
      </c>
      <c r="K2320" s="259">
        <f t="shared" si="586"/>
        <v>1.094320987654321</v>
      </c>
      <c r="L2320" s="226">
        <f t="shared" si="587"/>
        <v>0</v>
      </c>
      <c r="M2320" s="257"/>
      <c r="N2320" s="226">
        <f>SUM(H2320*'Outside M25 '!$J$30+'Outside M25 '!$J$34+'Postcodes tariff'!L2320)</f>
        <v>377.4938436819088</v>
      </c>
      <c r="O2320" s="226">
        <f>SUM(H2320*'Outside M25 '!$K$30+'Outside M25 '!$K$34+'Postcodes tariff'!L2320)</f>
        <v>417.02828778499526</v>
      </c>
      <c r="P2320" s="226">
        <f>SUM(H2320*'Outside M25 '!$L$30+'Outside M25 '!$L$34+'Postcodes tariff'!L2320)</f>
        <v>460.8403507217854</v>
      </c>
      <c r="Q2320" s="261">
        <f>SUM(H2320*'Outside M25 '!$M$30+'Outside M25 '!$M$34+'Postcodes tariff'!L2320)</f>
        <v>500.90685006524217</v>
      </c>
    </row>
    <row r="2321" spans="1:17" s="263" customFormat="1" x14ac:dyDescent="0.25">
      <c r="A2321" s="254" t="s">
        <v>3086</v>
      </c>
      <c r="B2321" s="255" t="s">
        <v>3345</v>
      </c>
      <c r="C2321" s="256" t="s">
        <v>2041</v>
      </c>
      <c r="D2321" s="257">
        <v>53.694000000000003</v>
      </c>
      <c r="E2321" s="257">
        <v>-2.6930000000000001</v>
      </c>
      <c r="F2321" s="459">
        <v>1</v>
      </c>
      <c r="G2321" s="459">
        <v>1</v>
      </c>
      <c r="H2321" s="258">
        <v>212.3</v>
      </c>
      <c r="I2321" s="259">
        <f>SUM(H2321/'Search &amp; Variables'!$E$30)</f>
        <v>4.7177777777777781</v>
      </c>
      <c r="J2321" s="259">
        <f t="shared" ref="J2321:J2329" si="588">SUM(I2321*2)</f>
        <v>9.4355555555555561</v>
      </c>
      <c r="K2321" s="259">
        <f t="shared" ref="K2321:K2329" si="589">SUM(J2321/9)</f>
        <v>1.048395061728395</v>
      </c>
      <c r="L2321" s="226">
        <f t="shared" ref="L2321:L2329" si="590">IF(J2321 &gt; 14,120,0)</f>
        <v>0</v>
      </c>
      <c r="M2321" s="257"/>
      <c r="N2321" s="226">
        <f>SUM(H2321*'Outside M25 '!$J$30+'Outside M25 '!$J$34+'Postcodes tariff'!L2321)</f>
        <v>362.88432971737893</v>
      </c>
      <c r="O2321" s="226">
        <f>SUM(H2321*'Outside M25 '!$K$30+'Outside M25 '!$K$34+'Postcodes tariff'!L2321)</f>
        <v>400.83677108528019</v>
      </c>
      <c r="P2321" s="226">
        <f>SUM(H2321*'Outside M25 '!$L$30+'Outside M25 '!$L$34+'Postcodes tariff'!L2321)</f>
        <v>442.91901257466293</v>
      </c>
      <c r="Q2321" s="261">
        <f>SUM(H2321*'Outside M25 '!$M$30+'Outside M25 '!$M$34+'Postcodes tariff'!L2321)</f>
        <v>481.36808345071233</v>
      </c>
    </row>
    <row r="2322" spans="1:17" s="263" customFormat="1" x14ac:dyDescent="0.25">
      <c r="A2322" s="254" t="s">
        <v>3086</v>
      </c>
      <c r="B2322" s="255" t="s">
        <v>3533</v>
      </c>
      <c r="C2322" s="256" t="s">
        <v>2042</v>
      </c>
      <c r="D2322" s="257">
        <v>53.686999999999998</v>
      </c>
      <c r="E2322" s="257">
        <v>-2.74</v>
      </c>
      <c r="F2322" s="459">
        <v>1</v>
      </c>
      <c r="G2322" s="459">
        <v>1</v>
      </c>
      <c r="H2322" s="258">
        <v>219.4</v>
      </c>
      <c r="I2322" s="259">
        <f>SUM(H2322/'Search &amp; Variables'!$E$30)</f>
        <v>4.8755555555555556</v>
      </c>
      <c r="J2322" s="259">
        <f t="shared" si="588"/>
        <v>9.7511111111111113</v>
      </c>
      <c r="K2322" s="259">
        <f t="shared" si="589"/>
        <v>1.0834567901234569</v>
      </c>
      <c r="L2322" s="226">
        <f t="shared" si="590"/>
        <v>0</v>
      </c>
      <c r="M2322" s="257"/>
      <c r="N2322" s="226">
        <f>SUM(H2322*'Outside M25 '!$J$30+'Outside M25 '!$J$34+'Postcodes tariff'!L2322)</f>
        <v>374.03782962578344</v>
      </c>
      <c r="O2322" s="226">
        <f>SUM(H2322*'Outside M25 '!$K$30+'Outside M25 '!$K$34+'Postcodes tariff'!L2322)</f>
        <v>413.19803652269707</v>
      </c>
      <c r="P2322" s="226">
        <f>SUM(H2322*'Outside M25 '!$L$30+'Outside M25 '!$L$34+'Postcodes tariff'!L2322)</f>
        <v>456.600894385907</v>
      </c>
      <c r="Q2322" s="261">
        <f>SUM(H2322*'Outside M25 '!$M$30+'Outside M25 '!$M$34+'Postcodes tariff'!L2322)</f>
        <v>496.28477624245016</v>
      </c>
    </row>
    <row r="2323" spans="1:17" s="263" customFormat="1" x14ac:dyDescent="0.25">
      <c r="A2323" s="254" t="s">
        <v>3086</v>
      </c>
      <c r="B2323" s="255"/>
      <c r="C2323" s="256" t="s">
        <v>2043</v>
      </c>
      <c r="D2323" s="257">
        <v>53.869</v>
      </c>
      <c r="E2323" s="257">
        <v>-2.7160000000000002</v>
      </c>
      <c r="F2323" s="459">
        <v>1</v>
      </c>
      <c r="G2323" s="459">
        <v>1</v>
      </c>
      <c r="H2323" s="258">
        <v>229</v>
      </c>
      <c r="I2323" s="259">
        <f>SUM(H2323/'Search &amp; Variables'!$E$30)</f>
        <v>5.0888888888888886</v>
      </c>
      <c r="J2323" s="259">
        <f t="shared" si="588"/>
        <v>10.177777777777777</v>
      </c>
      <c r="K2323" s="259">
        <f t="shared" si="589"/>
        <v>1.1308641975308642</v>
      </c>
      <c r="L2323" s="226">
        <f t="shared" si="590"/>
        <v>0</v>
      </c>
      <c r="M2323" s="257"/>
      <c r="N2323" s="226">
        <f>SUM(H2323*'Outside M25 '!$J$30+'Outside M25 '!$J$34+'Postcodes tariff'!L2323)</f>
        <v>389.11861823433043</v>
      </c>
      <c r="O2323" s="226">
        <f>SUM(H2323*'Outside M25 '!$K$30+'Outside M25 '!$K$34+'Postcodes tariff'!L2323)</f>
        <v>429.91186021272557</v>
      </c>
      <c r="P2323" s="226">
        <f>SUM(H2323*'Outside M25 '!$L$30+'Outside M25 '!$L$34+'Postcodes tariff'!L2323)</f>
        <v>475.10034021519471</v>
      </c>
      <c r="Q2323" s="261">
        <f>SUM(H2323*'Outside M25 '!$M$30+'Outside M25 '!$M$34+'Postcodes tariff'!L2323)</f>
        <v>516.45382565099726</v>
      </c>
    </row>
    <row r="2324" spans="1:17" s="263" customFormat="1" x14ac:dyDescent="0.25">
      <c r="A2324" s="254" t="s">
        <v>3086</v>
      </c>
      <c r="B2324" s="255"/>
      <c r="C2324" s="256" t="s">
        <v>2044</v>
      </c>
      <c r="D2324" s="257">
        <v>53.753999999999998</v>
      </c>
      <c r="E2324" s="257">
        <v>-2.8330000000000002</v>
      </c>
      <c r="F2324" s="459">
        <v>1</v>
      </c>
      <c r="G2324" s="459">
        <v>1</v>
      </c>
      <c r="H2324" s="258">
        <v>226.6</v>
      </c>
      <c r="I2324" s="259">
        <f>SUM(H2324/'Search &amp; Variables'!$E$30)</f>
        <v>5.0355555555555558</v>
      </c>
      <c r="J2324" s="259">
        <f t="shared" si="588"/>
        <v>10.071111111111112</v>
      </c>
      <c r="K2324" s="259">
        <f t="shared" si="589"/>
        <v>1.1190123456790124</v>
      </c>
      <c r="L2324" s="226">
        <f t="shared" si="590"/>
        <v>0</v>
      </c>
      <c r="M2324" s="257"/>
      <c r="N2324" s="226">
        <f>SUM(H2324*'Outside M25 '!$J$30+'Outside M25 '!$J$34+'Postcodes tariff'!L2324)</f>
        <v>385.34842108219368</v>
      </c>
      <c r="O2324" s="226">
        <f>SUM(H2324*'Outside M25 '!$K$30+'Outside M25 '!$K$34+'Postcodes tariff'!L2324)</f>
        <v>425.7334042902184</v>
      </c>
      <c r="P2324" s="226">
        <f>SUM(H2324*'Outside M25 '!$L$30+'Outside M25 '!$L$34+'Postcodes tariff'!L2324)</f>
        <v>470.47547875787274</v>
      </c>
      <c r="Q2324" s="261">
        <f>SUM(H2324*'Outside M25 '!$M$30+'Outside M25 '!$M$34+'Postcodes tariff'!L2324)</f>
        <v>511.41156329886041</v>
      </c>
    </row>
    <row r="2325" spans="1:17" s="263" customFormat="1" x14ac:dyDescent="0.25">
      <c r="A2325" s="254" t="s">
        <v>3086</v>
      </c>
      <c r="B2325" s="255"/>
      <c r="C2325" s="256" t="s">
        <v>2045</v>
      </c>
      <c r="D2325" s="257">
        <v>53.740183000000002</v>
      </c>
      <c r="E2325" s="257">
        <v>-2.6381399999999999</v>
      </c>
      <c r="F2325" s="459">
        <v>1</v>
      </c>
      <c r="G2325" s="459">
        <v>1</v>
      </c>
      <c r="H2325" s="258">
        <v>218.6</v>
      </c>
      <c r="I2325" s="259">
        <f>SUM(H2325/'Search &amp; Variables'!$E$30)</f>
        <v>4.8577777777777778</v>
      </c>
      <c r="J2325" s="259">
        <f t="shared" si="588"/>
        <v>9.7155555555555555</v>
      </c>
      <c r="K2325" s="259">
        <f t="shared" si="589"/>
        <v>1.0795061728395061</v>
      </c>
      <c r="L2325" s="226">
        <f t="shared" si="590"/>
        <v>0</v>
      </c>
      <c r="M2325" s="257"/>
      <c r="N2325" s="226">
        <f>SUM(H2325*'Outside M25 '!$J$30+'Outside M25 '!$J$34+'Postcodes tariff'!L2325)</f>
        <v>372.78109724173783</v>
      </c>
      <c r="O2325" s="226">
        <f>SUM(H2325*'Outside M25 '!$K$30+'Outside M25 '!$K$34+'Postcodes tariff'!L2325)</f>
        <v>411.80521788186132</v>
      </c>
      <c r="P2325" s="226">
        <f>SUM(H2325*'Outside M25 '!$L$30+'Outside M25 '!$L$34+'Postcodes tariff'!L2325)</f>
        <v>455.05927390013295</v>
      </c>
      <c r="Q2325" s="261">
        <f>SUM(H2325*'Outside M25 '!$M$30+'Outside M25 '!$M$34+'Postcodes tariff'!L2325)</f>
        <v>494.60402212507125</v>
      </c>
    </row>
    <row r="2326" spans="1:17" s="263" customFormat="1" x14ac:dyDescent="0.25">
      <c r="A2326" s="254" t="s">
        <v>3086</v>
      </c>
      <c r="B2326" s="255"/>
      <c r="C2326" s="256" t="s">
        <v>2046</v>
      </c>
      <c r="D2326" s="257">
        <v>53.667000000000002</v>
      </c>
      <c r="E2326" s="257">
        <v>-2.609</v>
      </c>
      <c r="F2326" s="459">
        <v>1</v>
      </c>
      <c r="G2326" s="459">
        <v>1</v>
      </c>
      <c r="H2326" s="258">
        <v>217.6</v>
      </c>
      <c r="I2326" s="259">
        <f>SUM(H2326/'Search &amp; Variables'!$E$30)</f>
        <v>4.8355555555555556</v>
      </c>
      <c r="J2326" s="259">
        <f t="shared" si="588"/>
        <v>9.6711111111111112</v>
      </c>
      <c r="K2326" s="259">
        <f t="shared" si="589"/>
        <v>1.0745679012345679</v>
      </c>
      <c r="L2326" s="226">
        <f t="shared" si="590"/>
        <v>0</v>
      </c>
      <c r="M2326" s="257"/>
      <c r="N2326" s="226">
        <f>SUM(H2326*'Outside M25 '!$J$30+'Outside M25 '!$J$34+'Postcodes tariff'!L2326)</f>
        <v>371.21018176168087</v>
      </c>
      <c r="O2326" s="226">
        <f>SUM(H2326*'Outside M25 '!$K$30+'Outside M25 '!$K$34+'Postcodes tariff'!L2326)</f>
        <v>410.06419458081672</v>
      </c>
      <c r="P2326" s="226">
        <f>SUM(H2326*'Outside M25 '!$L$30+'Outside M25 '!$L$34+'Postcodes tariff'!L2326)</f>
        <v>453.13224829291551</v>
      </c>
      <c r="Q2326" s="261">
        <f>SUM(H2326*'Outside M25 '!$M$30+'Outside M25 '!$M$34+'Postcodes tariff'!L2326)</f>
        <v>492.50307947834762</v>
      </c>
    </row>
    <row r="2327" spans="1:17" s="263" customFormat="1" x14ac:dyDescent="0.25">
      <c r="A2327" s="254" t="s">
        <v>3086</v>
      </c>
      <c r="B2327" s="255"/>
      <c r="C2327" s="256" t="s">
        <v>2047</v>
      </c>
      <c r="D2327" s="257">
        <v>53.643194999999999</v>
      </c>
      <c r="E2327" s="257">
        <v>-2.6686809999999999</v>
      </c>
      <c r="F2327" s="459">
        <v>1</v>
      </c>
      <c r="G2327" s="459">
        <v>1</v>
      </c>
      <c r="H2327" s="258">
        <v>208.5</v>
      </c>
      <c r="I2327" s="259">
        <f>SUM(H2327/'Search &amp; Variables'!$E$30)</f>
        <v>4.6333333333333337</v>
      </c>
      <c r="J2327" s="259">
        <f t="shared" si="588"/>
        <v>9.2666666666666675</v>
      </c>
      <c r="K2327" s="259">
        <f t="shared" si="589"/>
        <v>1.0296296296296297</v>
      </c>
      <c r="L2327" s="226">
        <f t="shared" si="590"/>
        <v>0</v>
      </c>
      <c r="M2327" s="257"/>
      <c r="N2327" s="226">
        <f>SUM(H2327*'Outside M25 '!$J$30+'Outside M25 '!$J$34+'Postcodes tariff'!L2327)</f>
        <v>356.91485089316234</v>
      </c>
      <c r="O2327" s="226">
        <f>SUM(H2327*'Outside M25 '!$K$30+'Outside M25 '!$K$34+'Postcodes tariff'!L2327)</f>
        <v>394.22088254131057</v>
      </c>
      <c r="P2327" s="226">
        <f>SUM(H2327*'Outside M25 '!$L$30+'Outside M25 '!$L$34+'Postcodes tariff'!L2327)</f>
        <v>435.59631526723649</v>
      </c>
      <c r="Q2327" s="261">
        <f>SUM(H2327*'Outside M25 '!$M$30+'Outside M25 '!$M$34+'Postcodes tariff'!L2327)</f>
        <v>473.38450139316245</v>
      </c>
    </row>
    <row r="2328" spans="1:17" s="263" customFormat="1" x14ac:dyDescent="0.25">
      <c r="A2328" s="254" t="s">
        <v>3086</v>
      </c>
      <c r="B2328" s="255"/>
      <c r="C2328" s="256" t="s">
        <v>2048</v>
      </c>
      <c r="D2328" s="257">
        <v>53.617573</v>
      </c>
      <c r="E2328" s="257">
        <v>-2.999234</v>
      </c>
      <c r="F2328" s="459">
        <v>1</v>
      </c>
      <c r="G2328" s="459">
        <v>1</v>
      </c>
      <c r="H2328" s="258">
        <v>217.5</v>
      </c>
      <c r="I2328" s="259">
        <f>SUM(H2328/'Search &amp; Variables'!$E$30)</f>
        <v>4.833333333333333</v>
      </c>
      <c r="J2328" s="259">
        <f t="shared" si="588"/>
        <v>9.6666666666666661</v>
      </c>
      <c r="K2328" s="259">
        <f t="shared" si="589"/>
        <v>1.074074074074074</v>
      </c>
      <c r="L2328" s="226">
        <f t="shared" si="590"/>
        <v>0</v>
      </c>
      <c r="M2328" s="257"/>
      <c r="N2328" s="226">
        <f>SUM(H2328*'Outside M25 '!$J$30+'Outside M25 '!$J$34+'Postcodes tariff'!L2328)</f>
        <v>371.0530902136752</v>
      </c>
      <c r="O2328" s="226">
        <f>SUM(H2328*'Outside M25 '!$K$30+'Outside M25 '!$K$34+'Postcodes tariff'!L2328)</f>
        <v>409.89009225071226</v>
      </c>
      <c r="P2328" s="226">
        <f>SUM(H2328*'Outside M25 '!$L$30+'Outside M25 '!$L$34+'Postcodes tariff'!L2328)</f>
        <v>452.93954573219378</v>
      </c>
      <c r="Q2328" s="261">
        <f>SUM(H2328*'Outside M25 '!$M$30+'Outside M25 '!$M$34+'Postcodes tariff'!L2328)</f>
        <v>492.29298521367525</v>
      </c>
    </row>
    <row r="2329" spans="1:17" s="263" customFormat="1" x14ac:dyDescent="0.25">
      <c r="A2329" s="254" t="s">
        <v>3086</v>
      </c>
      <c r="B2329" s="255"/>
      <c r="C2329" s="256" t="s">
        <v>2049</v>
      </c>
      <c r="D2329" s="256">
        <v>53.66</v>
      </c>
      <c r="E2329" s="256">
        <v>-2.968</v>
      </c>
      <c r="F2329" s="460">
        <v>1</v>
      </c>
      <c r="G2329" s="460">
        <v>1</v>
      </c>
      <c r="H2329" s="264">
        <v>221.3</v>
      </c>
      <c r="I2329" s="265">
        <f>SUM(H2329/'Search &amp; Variables'!$E$30)</f>
        <v>4.9177777777777782</v>
      </c>
      <c r="J2329" s="265">
        <f t="shared" si="588"/>
        <v>9.8355555555555565</v>
      </c>
      <c r="K2329" s="265">
        <f t="shared" si="589"/>
        <v>1.0928395061728395</v>
      </c>
      <c r="L2329" s="266">
        <f t="shared" si="590"/>
        <v>0</v>
      </c>
      <c r="M2329" s="256"/>
      <c r="N2329" s="266">
        <f>SUM(H2329*'Outside M25 '!$J$30+'Outside M25 '!$J$34+'Postcodes tariff'!L2329)</f>
        <v>377.02256903789174</v>
      </c>
      <c r="O2329" s="266">
        <f>SUM(H2329*'Outside M25 '!$K$30+'Outside M25 '!$K$34+'Postcodes tariff'!L2329)</f>
        <v>416.50598079468188</v>
      </c>
      <c r="P2329" s="266">
        <f>SUM(H2329*'Outside M25 '!$L$30+'Outside M25 '!$L$34+'Postcodes tariff'!L2329)</f>
        <v>460.26224303962016</v>
      </c>
      <c r="Q2329" s="268">
        <f>SUM(H2329*'Outside M25 '!$M$30+'Outside M25 '!$M$34+'Postcodes tariff'!L2329)</f>
        <v>500.27656727122513</v>
      </c>
    </row>
    <row r="2330" spans="1:17" s="263" customFormat="1" x14ac:dyDescent="0.25">
      <c r="A2330" s="254"/>
      <c r="B2330" s="255"/>
      <c r="C2330" s="256"/>
      <c r="D2330" s="256"/>
      <c r="E2330" s="256"/>
      <c r="F2330" s="460"/>
      <c r="G2330" s="460"/>
      <c r="H2330" s="264"/>
      <c r="I2330" s="265"/>
      <c r="J2330" s="265"/>
      <c r="K2330" s="265"/>
      <c r="L2330" s="266"/>
      <c r="M2330" s="256"/>
      <c r="N2330" s="266"/>
      <c r="O2330" s="266"/>
      <c r="P2330" s="266"/>
      <c r="Q2330" s="268"/>
    </row>
    <row r="2331" spans="1:17" s="263" customFormat="1" ht="16.5" thickBot="1" x14ac:dyDescent="0.3">
      <c r="A2331" s="269" t="s">
        <v>3304</v>
      </c>
      <c r="B2331" s="270"/>
      <c r="C2331" s="270"/>
      <c r="D2331" s="270"/>
      <c r="E2331" s="270"/>
      <c r="F2331" s="461"/>
      <c r="G2331" s="461"/>
      <c r="H2331" s="271">
        <f>AVERAGE(H2319:H2330)</f>
        <v>219.35454545454547</v>
      </c>
      <c r="I2331" s="271">
        <f>AVERAGE(I2319:I2330)</f>
        <v>4.874545454545455</v>
      </c>
      <c r="J2331" s="271">
        <f>AVERAGE(J2319:J2330)</f>
        <v>9.7490909090909099</v>
      </c>
      <c r="K2331" s="271">
        <f>AVERAGE(K2319:K2330)</f>
        <v>1.0832323232323233</v>
      </c>
      <c r="L2331" s="272"/>
      <c r="M2331" s="270"/>
      <c r="N2331" s="274">
        <f>AVERAGE(N2319:N2330)</f>
        <v>373.96642437668993</v>
      </c>
      <c r="O2331" s="274">
        <f>AVERAGE(O2319:O2330)</f>
        <v>413.11889909992226</v>
      </c>
      <c r="P2331" s="274">
        <f>AVERAGE(P2319:P2330)</f>
        <v>456.51330231285158</v>
      </c>
      <c r="Q2331" s="275">
        <f>AVERAGE(Q2319:Q2330)</f>
        <v>496.18927884941729</v>
      </c>
    </row>
    <row r="2332" spans="1:17" s="263" customFormat="1" ht="16.5" thickBot="1" x14ac:dyDescent="0.3">
      <c r="A2332" s="243"/>
      <c r="B2332" s="243"/>
      <c r="C2332" s="243"/>
      <c r="D2332" s="243"/>
      <c r="E2332" s="243"/>
      <c r="F2332" s="477"/>
      <c r="G2332" s="477"/>
      <c r="H2332" s="383"/>
      <c r="I2332" s="383"/>
      <c r="J2332" s="383"/>
      <c r="K2332" s="383"/>
      <c r="L2332" s="384"/>
      <c r="M2332" s="243"/>
      <c r="N2332" s="385"/>
      <c r="O2332" s="385"/>
      <c r="P2332" s="385"/>
      <c r="Q2332" s="385"/>
    </row>
    <row r="2333" spans="1:17" s="243" customFormat="1" x14ac:dyDescent="0.25">
      <c r="A2333" s="247" t="s">
        <v>3087</v>
      </c>
      <c r="B2333" s="247"/>
      <c r="C2333" s="247" t="s">
        <v>3577</v>
      </c>
      <c r="D2333" s="247"/>
      <c r="E2333" s="247"/>
      <c r="F2333" s="458">
        <v>1</v>
      </c>
      <c r="G2333" s="458">
        <v>1</v>
      </c>
      <c r="H2333" s="248">
        <v>27.7</v>
      </c>
      <c r="I2333" s="249">
        <f>SUM(H2333/'Search &amp; Variables'!$E$30)</f>
        <v>0.61555555555555552</v>
      </c>
      <c r="J2333" s="249">
        <f t="shared" ref="J2333:J2334" si="591">SUM(I2333*2)</f>
        <v>1.231111111111111</v>
      </c>
      <c r="K2333" s="249">
        <f t="shared" ref="K2333:K2334" si="592">SUM(J2333/9)</f>
        <v>0.13679012345679012</v>
      </c>
      <c r="L2333" s="252">
        <f t="shared" ref="L2333:L2334" si="593">IF(J2333 &gt; 14,120,0)</f>
        <v>0</v>
      </c>
      <c r="M2333" s="247"/>
      <c r="N2333" s="252">
        <f>SUM(H2333*'Outside M25 '!$J$30+'Outside M25 '!$J$34+'Postcodes tariff'!L2333)</f>
        <v>72.893332098860398</v>
      </c>
      <c r="O2333" s="252">
        <f>SUM(H2333*'Outside M25 '!$K$30+'Outside M25 '!$K$34+'Postcodes tariff'!L2333)</f>
        <v>79.443869712440645</v>
      </c>
      <c r="P2333" s="252">
        <f>SUM(H2333*'Outside M25 '!$L$30+'Outside M25 '!$L$34+'Postcodes tariff'!L2333)</f>
        <v>87.190085482317201</v>
      </c>
      <c r="Q2333" s="253">
        <f>SUM(H2333*'Outside M25 '!$M$30+'Outside M25 '!$M$34+'Postcodes tariff'!L2333)</f>
        <v>93.53407086552707</v>
      </c>
    </row>
    <row r="2334" spans="1:17" s="243" customFormat="1" x14ac:dyDescent="0.25">
      <c r="A2334" s="254" t="s">
        <v>3087</v>
      </c>
      <c r="B2334" s="255"/>
      <c r="C2334" s="255" t="s">
        <v>2050</v>
      </c>
      <c r="D2334" s="365">
        <v>51.480331</v>
      </c>
      <c r="E2334" s="365">
        <v>-0.87436899999999995</v>
      </c>
      <c r="F2334" s="483">
        <v>1</v>
      </c>
      <c r="G2334" s="483">
        <v>1</v>
      </c>
      <c r="H2334" s="386">
        <v>22.2</v>
      </c>
      <c r="I2334" s="438">
        <f>SUM(H2334/'Search &amp; Variables'!$E$30)</f>
        <v>0.49333333333333329</v>
      </c>
      <c r="J2334" s="438">
        <f t="shared" si="591"/>
        <v>0.98666666666666658</v>
      </c>
      <c r="K2334" s="438">
        <f t="shared" si="592"/>
        <v>0.10962962962962962</v>
      </c>
      <c r="L2334" s="439">
        <f t="shared" si="593"/>
        <v>0</v>
      </c>
      <c r="M2334" s="452"/>
      <c r="N2334" s="439">
        <f>SUM(H2334*'Outside M25 '!$J$30+'Outside M25 '!$J$34+'Postcodes tariff'!L2334)</f>
        <v>64.253296958547011</v>
      </c>
      <c r="O2334" s="439">
        <f>SUM(H2334*'Outside M25 '!$K$30+'Outside M25 '!$K$34+'Postcodes tariff'!L2334)</f>
        <v>69.868241556695153</v>
      </c>
      <c r="P2334" s="439">
        <f>SUM(H2334*'Outside M25 '!$L$30+'Outside M25 '!$L$34+'Postcodes tariff'!L2334)</f>
        <v>76.591444642621099</v>
      </c>
      <c r="Q2334" s="441">
        <f>SUM(H2334*'Outside M25 '!$M$30+'Outside M25 '!$M$34+'Postcodes tariff'!L2334)</f>
        <v>81.978886308547018</v>
      </c>
    </row>
    <row r="2335" spans="1:17" s="263" customFormat="1" x14ac:dyDescent="0.25">
      <c r="A2335" s="254" t="s">
        <v>3087</v>
      </c>
      <c r="B2335" s="255" t="s">
        <v>3532</v>
      </c>
      <c r="C2335" s="256" t="s">
        <v>2051</v>
      </c>
      <c r="D2335" s="257">
        <v>51.407527999999999</v>
      </c>
      <c r="E2335" s="257">
        <v>-0.75315500000000002</v>
      </c>
      <c r="F2335" s="483">
        <v>1</v>
      </c>
      <c r="G2335" s="483">
        <v>1</v>
      </c>
      <c r="H2335" s="258">
        <v>22.7</v>
      </c>
      <c r="I2335" s="438">
        <f>SUM(H2335/'Search &amp; Variables'!$E$30)</f>
        <v>0.50444444444444447</v>
      </c>
      <c r="J2335" s="438">
        <f t="shared" ref="J2335:J2362" si="594">SUM(I2335*2)</f>
        <v>1.0088888888888889</v>
      </c>
      <c r="K2335" s="438">
        <f t="shared" ref="K2335:K2362" si="595">SUM(J2335/9)</f>
        <v>0.11209876543209878</v>
      </c>
      <c r="L2335" s="439">
        <f t="shared" ref="L2335:L2362" si="596">IF(J2335 &gt; 14,120,0)</f>
        <v>0</v>
      </c>
      <c r="M2335" s="452"/>
      <c r="N2335" s="439">
        <f>SUM(H2335*'Outside M25 '!$J$30+'Outside M25 '!$J$34+'Postcodes tariff'!L2335)</f>
        <v>65.038754698575502</v>
      </c>
      <c r="O2335" s="439">
        <f>SUM(H2335*'Outside M25 '!$K$30+'Outside M25 '!$K$34+'Postcodes tariff'!L2335)</f>
        <v>70.738753207217471</v>
      </c>
      <c r="P2335" s="439">
        <f>SUM(H2335*'Outside M25 '!$L$30+'Outside M25 '!$L$34+'Postcodes tariff'!L2335)</f>
        <v>77.554957446229821</v>
      </c>
      <c r="Q2335" s="441">
        <f>SUM(H2335*'Outside M25 '!$M$30+'Outside M25 '!$M$34+'Postcodes tariff'!L2335)</f>
        <v>83.029357631908837</v>
      </c>
    </row>
    <row r="2336" spans="1:17" s="263" customFormat="1" x14ac:dyDescent="0.25">
      <c r="A2336" s="254" t="s">
        <v>3087</v>
      </c>
      <c r="B2336" s="255" t="s">
        <v>3529</v>
      </c>
      <c r="C2336" s="256" t="s">
        <v>2052</v>
      </c>
      <c r="D2336" s="257">
        <v>51.412843000000002</v>
      </c>
      <c r="E2336" s="257">
        <v>-1.320011</v>
      </c>
      <c r="F2336" s="483">
        <v>1</v>
      </c>
      <c r="G2336" s="483">
        <v>1</v>
      </c>
      <c r="H2336" s="258">
        <v>47.3</v>
      </c>
      <c r="I2336" s="438">
        <f>SUM(H2336/'Search &amp; Variables'!$E$30)</f>
        <v>1.0511111111111111</v>
      </c>
      <c r="J2336" s="438">
        <f t="shared" si="594"/>
        <v>2.1022222222222222</v>
      </c>
      <c r="K2336" s="438">
        <f t="shared" si="595"/>
        <v>0.23358024691358026</v>
      </c>
      <c r="L2336" s="439">
        <f t="shared" si="596"/>
        <v>0</v>
      </c>
      <c r="M2336" s="452"/>
      <c r="N2336" s="439">
        <f>SUM(H2336*'Outside M25 '!$J$30+'Outside M25 '!$J$34+'Postcodes tariff'!L2336)</f>
        <v>103.68327550797721</v>
      </c>
      <c r="O2336" s="439">
        <f>SUM(H2336*'Outside M25 '!$K$30+'Outside M25 '!$K$34+'Postcodes tariff'!L2336)</f>
        <v>113.56792641291548</v>
      </c>
      <c r="P2336" s="439">
        <f>SUM(H2336*'Outside M25 '!$L$30+'Outside M25 '!$L$34+'Postcodes tariff'!L2336)</f>
        <v>124.95978738377968</v>
      </c>
      <c r="Q2336" s="441">
        <f>SUM(H2336*'Outside M25 '!$M$30+'Outside M25 '!$M$34+'Postcodes tariff'!L2336)</f>
        <v>134.71254674131055</v>
      </c>
    </row>
    <row r="2337" spans="1:17" s="263" customFormat="1" x14ac:dyDescent="0.25">
      <c r="A2337" s="254" t="s">
        <v>3087</v>
      </c>
      <c r="B2337" s="255" t="s">
        <v>3514</v>
      </c>
      <c r="C2337" s="256" t="s">
        <v>2053</v>
      </c>
      <c r="D2337" s="257">
        <v>51.442664999999998</v>
      </c>
      <c r="E2337" s="257">
        <v>-1.5075590000000001</v>
      </c>
      <c r="F2337" s="483">
        <v>1</v>
      </c>
      <c r="G2337" s="483">
        <v>1</v>
      </c>
      <c r="H2337" s="258">
        <v>53.4</v>
      </c>
      <c r="I2337" s="438">
        <f>SUM(H2337/'Search &amp; Variables'!$E$30)</f>
        <v>1.1866666666666665</v>
      </c>
      <c r="J2337" s="438">
        <f t="shared" si="594"/>
        <v>2.3733333333333331</v>
      </c>
      <c r="K2337" s="438">
        <f t="shared" si="595"/>
        <v>0.26370370370370366</v>
      </c>
      <c r="L2337" s="439">
        <f t="shared" si="596"/>
        <v>0</v>
      </c>
      <c r="M2337" s="452"/>
      <c r="N2337" s="439">
        <f>SUM(H2337*'Outside M25 '!$J$30+'Outside M25 '!$J$34+'Postcodes tariff'!L2337)</f>
        <v>113.26585993632479</v>
      </c>
      <c r="O2337" s="439">
        <f>SUM(H2337*'Outside M25 '!$K$30+'Outside M25 '!$K$34+'Postcodes tariff'!L2337)</f>
        <v>124.18816854928775</v>
      </c>
      <c r="P2337" s="439">
        <f>SUM(H2337*'Outside M25 '!$L$30+'Outside M25 '!$L$34+'Postcodes tariff'!L2337)</f>
        <v>136.71464358780628</v>
      </c>
      <c r="Q2337" s="441">
        <f>SUM(H2337*'Outside M25 '!$M$30+'Outside M25 '!$M$34+'Postcodes tariff'!L2337)</f>
        <v>147.5282968863248</v>
      </c>
    </row>
    <row r="2338" spans="1:17" s="263" customFormat="1" x14ac:dyDescent="0.25">
      <c r="A2338" s="254" t="s">
        <v>3087</v>
      </c>
      <c r="B2338" s="255"/>
      <c r="C2338" s="256" t="s">
        <v>2054</v>
      </c>
      <c r="D2338" s="257">
        <v>51.444561</v>
      </c>
      <c r="E2338" s="257">
        <v>-1.2453289999999999</v>
      </c>
      <c r="F2338" s="483">
        <v>1</v>
      </c>
      <c r="G2338" s="483">
        <v>1</v>
      </c>
      <c r="H2338" s="258">
        <v>47.4</v>
      </c>
      <c r="I2338" s="438">
        <f>SUM(H2338/'Search &amp; Variables'!$E$30)</f>
        <v>1.0533333333333332</v>
      </c>
      <c r="J2338" s="438">
        <f t="shared" si="594"/>
        <v>2.1066666666666665</v>
      </c>
      <c r="K2338" s="438">
        <f t="shared" si="595"/>
        <v>0.23407407407407405</v>
      </c>
      <c r="L2338" s="439">
        <f t="shared" si="596"/>
        <v>0</v>
      </c>
      <c r="M2338" s="452"/>
      <c r="N2338" s="439">
        <f>SUM(H2338*'Outside M25 '!$J$30+'Outside M25 '!$J$34+'Postcodes tariff'!L2338)</f>
        <v>103.84036705598291</v>
      </c>
      <c r="O2338" s="439">
        <f>SUM(H2338*'Outside M25 '!$K$30+'Outside M25 '!$K$34+'Postcodes tariff'!L2338)</f>
        <v>113.74202874301994</v>
      </c>
      <c r="P2338" s="439">
        <f>SUM(H2338*'Outside M25 '!$L$30+'Outside M25 '!$L$34+'Postcodes tariff'!L2338)</f>
        <v>125.15248994450144</v>
      </c>
      <c r="Q2338" s="441">
        <f>SUM(H2338*'Outside M25 '!$M$30+'Outside M25 '!$M$34+'Postcodes tariff'!L2338)</f>
        <v>134.92264100598291</v>
      </c>
    </row>
    <row r="2339" spans="1:17" s="263" customFormat="1" x14ac:dyDescent="0.25">
      <c r="A2339" s="254" t="s">
        <v>3087</v>
      </c>
      <c r="B2339" s="255"/>
      <c r="C2339" s="256" t="s">
        <v>2055</v>
      </c>
      <c r="D2339" s="257">
        <v>51.376601000000001</v>
      </c>
      <c r="E2339" s="257">
        <v>-1.2559610000000001</v>
      </c>
      <c r="F2339" s="483">
        <v>1</v>
      </c>
      <c r="G2339" s="483">
        <v>1</v>
      </c>
      <c r="H2339" s="258">
        <v>42.2</v>
      </c>
      <c r="I2339" s="438">
        <f>SUM(H2339/'Search &amp; Variables'!$E$30)</f>
        <v>0.93777777777777782</v>
      </c>
      <c r="J2339" s="438">
        <f t="shared" si="594"/>
        <v>1.8755555555555556</v>
      </c>
      <c r="K2339" s="438">
        <f t="shared" si="595"/>
        <v>0.20839506172839506</v>
      </c>
      <c r="L2339" s="439">
        <f t="shared" si="596"/>
        <v>0</v>
      </c>
      <c r="M2339" s="452"/>
      <c r="N2339" s="439">
        <f>SUM(H2339*'Outside M25 '!$J$30+'Outside M25 '!$J$34+'Postcodes tariff'!L2339)</f>
        <v>95.671606559686623</v>
      </c>
      <c r="O2339" s="439">
        <f>SUM(H2339*'Outside M25 '!$K$30+'Outside M25 '!$K$34+'Postcodes tariff'!L2339)</f>
        <v>104.68870757758785</v>
      </c>
      <c r="P2339" s="439">
        <f>SUM(H2339*'Outside M25 '!$L$30+'Outside M25 '!$L$34+'Postcodes tariff'!L2339)</f>
        <v>115.13195678697059</v>
      </c>
      <c r="Q2339" s="441">
        <f>SUM(H2339*'Outside M25 '!$M$30+'Outside M25 '!$M$34+'Postcodes tariff'!L2339)</f>
        <v>123.99773924301996</v>
      </c>
    </row>
    <row r="2340" spans="1:17" s="263" customFormat="1" x14ac:dyDescent="0.25">
      <c r="A2340" s="254" t="s">
        <v>3087</v>
      </c>
      <c r="B2340" s="255" t="s">
        <v>3650</v>
      </c>
      <c r="C2340" s="256" t="s">
        <v>2056</v>
      </c>
      <c r="D2340" s="257">
        <v>51.418061999999999</v>
      </c>
      <c r="E2340" s="257">
        <v>-0.93859400000000004</v>
      </c>
      <c r="F2340" s="483">
        <v>1</v>
      </c>
      <c r="G2340" s="483">
        <v>1</v>
      </c>
      <c r="H2340" s="258">
        <v>29.6</v>
      </c>
      <c r="I2340" s="438">
        <f>SUM(H2340/'Search &amp; Variables'!$E$30)</f>
        <v>0.65777777777777779</v>
      </c>
      <c r="J2340" s="438">
        <f t="shared" si="594"/>
        <v>1.3155555555555556</v>
      </c>
      <c r="K2340" s="438">
        <f t="shared" si="595"/>
        <v>0.14617283950617285</v>
      </c>
      <c r="L2340" s="439">
        <f t="shared" si="596"/>
        <v>0</v>
      </c>
      <c r="M2340" s="452"/>
      <c r="N2340" s="439">
        <f>SUM(H2340*'Outside M25 '!$J$30+'Outside M25 '!$J$34+'Postcodes tariff'!L2340)</f>
        <v>75.878071510968667</v>
      </c>
      <c r="O2340" s="439">
        <f>SUM(H2340*'Outside M25 '!$K$30+'Outside M25 '!$K$34+'Postcodes tariff'!L2340)</f>
        <v>82.751813984425453</v>
      </c>
      <c r="P2340" s="439">
        <f>SUM(H2340*'Outside M25 '!$L$30+'Outside M25 '!$L$34+'Postcodes tariff'!L2340)</f>
        <v>90.851434136030406</v>
      </c>
      <c r="Q2340" s="441">
        <f>SUM(H2340*'Outside M25 '!$M$30+'Outside M25 '!$M$34+'Postcodes tariff'!L2340)</f>
        <v>97.525861894302011</v>
      </c>
    </row>
    <row r="2341" spans="1:17" s="263" customFormat="1" x14ac:dyDescent="0.25">
      <c r="A2341" s="254" t="s">
        <v>3087</v>
      </c>
      <c r="B2341" s="255"/>
      <c r="C2341" s="256" t="s">
        <v>2057</v>
      </c>
      <c r="D2341" s="257">
        <v>51.423549999999999</v>
      </c>
      <c r="E2341" s="257">
        <v>-1.347745</v>
      </c>
      <c r="F2341" s="483">
        <v>1</v>
      </c>
      <c r="G2341" s="483">
        <v>1</v>
      </c>
      <c r="H2341" s="258">
        <v>47.8</v>
      </c>
      <c r="I2341" s="438">
        <f>SUM(H2341/'Search &amp; Variables'!$E$30)</f>
        <v>1.0622222222222222</v>
      </c>
      <c r="J2341" s="438">
        <f t="shared" si="594"/>
        <v>2.1244444444444444</v>
      </c>
      <c r="K2341" s="438">
        <f t="shared" si="595"/>
        <v>0.23604938271604936</v>
      </c>
      <c r="L2341" s="439">
        <f t="shared" si="596"/>
        <v>0</v>
      </c>
      <c r="M2341" s="452"/>
      <c r="N2341" s="439">
        <f>SUM(H2341*'Outside M25 '!$J$30+'Outside M25 '!$J$34+'Postcodes tariff'!L2341)</f>
        <v>104.46873324800571</v>
      </c>
      <c r="O2341" s="439">
        <f>SUM(H2341*'Outside M25 '!$K$30+'Outside M25 '!$K$34+'Postcodes tariff'!L2341)</f>
        <v>114.4384380634378</v>
      </c>
      <c r="P2341" s="439">
        <f>SUM(H2341*'Outside M25 '!$L$30+'Outside M25 '!$L$34+'Postcodes tariff'!L2341)</f>
        <v>125.92330018738843</v>
      </c>
      <c r="Q2341" s="441">
        <f>SUM(H2341*'Outside M25 '!$M$30+'Outside M25 '!$M$34+'Postcodes tariff'!L2341)</f>
        <v>135.76301806467237</v>
      </c>
    </row>
    <row r="2342" spans="1:17" s="263" customFormat="1" x14ac:dyDescent="0.25">
      <c r="A2342" s="254" t="s">
        <v>3087</v>
      </c>
      <c r="B2342" s="255"/>
      <c r="C2342" s="256" t="s">
        <v>2058</v>
      </c>
      <c r="D2342" s="257">
        <v>51.263381000000003</v>
      </c>
      <c r="E2342" s="257">
        <v>-1.087826</v>
      </c>
      <c r="F2342" s="483">
        <v>1</v>
      </c>
      <c r="G2342" s="483">
        <v>1</v>
      </c>
      <c r="H2342" s="258">
        <v>37.9</v>
      </c>
      <c r="I2342" s="438">
        <f>SUM(H2342/'Search &amp; Variables'!$E$30)</f>
        <v>0.84222222222222221</v>
      </c>
      <c r="J2342" s="438">
        <f t="shared" si="594"/>
        <v>1.6844444444444444</v>
      </c>
      <c r="K2342" s="438">
        <f t="shared" si="595"/>
        <v>0.18716049382716049</v>
      </c>
      <c r="L2342" s="439">
        <f t="shared" si="596"/>
        <v>0</v>
      </c>
      <c r="M2342" s="452"/>
      <c r="N2342" s="439">
        <f>SUM(H2342*'Outside M25 '!$J$30+'Outside M25 '!$J$34+'Postcodes tariff'!L2342)</f>
        <v>88.916669995441595</v>
      </c>
      <c r="O2342" s="439">
        <f>SUM(H2342*'Outside M25 '!$K$30+'Outside M25 '!$K$34+'Postcodes tariff'!L2342)</f>
        <v>97.202307383095913</v>
      </c>
      <c r="P2342" s="439">
        <f>SUM(H2342*'Outside M25 '!$L$30+'Outside M25 '!$L$34+'Postcodes tariff'!L2342)</f>
        <v>106.84574667593543</v>
      </c>
      <c r="Q2342" s="441">
        <f>SUM(H2342*'Outside M25 '!$M$30+'Outside M25 '!$M$34+'Postcodes tariff'!L2342)</f>
        <v>114.96368586210826</v>
      </c>
    </row>
    <row r="2343" spans="1:17" s="263" customFormat="1" x14ac:dyDescent="0.25">
      <c r="A2343" s="254" t="s">
        <v>3087</v>
      </c>
      <c r="B2343" s="255" t="s">
        <v>3516</v>
      </c>
      <c r="C2343" s="256" t="s">
        <v>2059</v>
      </c>
      <c r="D2343" s="257">
        <v>51.249273000000002</v>
      </c>
      <c r="E2343" s="257">
        <v>-1.1195839999999999</v>
      </c>
      <c r="F2343" s="483">
        <v>1</v>
      </c>
      <c r="G2343" s="483">
        <v>1</v>
      </c>
      <c r="H2343" s="258">
        <v>39.799999999999997</v>
      </c>
      <c r="I2343" s="438">
        <f>SUM(H2343/'Search &amp; Variables'!$E$30)</f>
        <v>0.88444444444444437</v>
      </c>
      <c r="J2343" s="438">
        <f t="shared" si="594"/>
        <v>1.7688888888888887</v>
      </c>
      <c r="K2343" s="438">
        <f t="shared" si="595"/>
        <v>0.1965432098765432</v>
      </c>
      <c r="L2343" s="439">
        <f t="shared" si="596"/>
        <v>0</v>
      </c>
      <c r="M2343" s="452"/>
      <c r="N2343" s="439">
        <f>SUM(H2343*'Outside M25 '!$J$30+'Outside M25 '!$J$34+'Postcodes tariff'!L2343)</f>
        <v>91.901409407549849</v>
      </c>
      <c r="O2343" s="439">
        <f>SUM(H2343*'Outside M25 '!$K$30+'Outside M25 '!$K$34+'Postcodes tariff'!L2343)</f>
        <v>100.51025165508072</v>
      </c>
      <c r="P2343" s="439">
        <f>SUM(H2343*'Outside M25 '!$L$30+'Outside M25 '!$L$34+'Postcodes tariff'!L2343)</f>
        <v>110.50709532964862</v>
      </c>
      <c r="Q2343" s="441">
        <f>SUM(H2343*'Outside M25 '!$M$30+'Outside M25 '!$M$34+'Postcodes tariff'!L2343)</f>
        <v>118.95547689088319</v>
      </c>
    </row>
    <row r="2344" spans="1:17" s="263" customFormat="1" x14ac:dyDescent="0.25">
      <c r="A2344" s="254" t="s">
        <v>3087</v>
      </c>
      <c r="B2344" s="255"/>
      <c r="C2344" s="256" t="s">
        <v>2060</v>
      </c>
      <c r="D2344" s="257">
        <v>51.251002</v>
      </c>
      <c r="E2344" s="257">
        <v>-1.1566529999999999</v>
      </c>
      <c r="F2344" s="483">
        <v>1</v>
      </c>
      <c r="G2344" s="483">
        <v>1</v>
      </c>
      <c r="H2344" s="258">
        <v>45.4</v>
      </c>
      <c r="I2344" s="438">
        <f>SUM(H2344/'Search &amp; Variables'!$E$30)</f>
        <v>1.0088888888888889</v>
      </c>
      <c r="J2344" s="438">
        <f t="shared" si="594"/>
        <v>2.0177777777777779</v>
      </c>
      <c r="K2344" s="438">
        <f t="shared" si="595"/>
        <v>0.22419753086419755</v>
      </c>
      <c r="L2344" s="439">
        <f t="shared" si="596"/>
        <v>0</v>
      </c>
      <c r="M2344" s="452"/>
      <c r="N2344" s="439">
        <f>SUM(H2344*'Outside M25 '!$J$30+'Outside M25 '!$J$34+'Postcodes tariff'!L2344)</f>
        <v>100.69853609586895</v>
      </c>
      <c r="O2344" s="439">
        <f>SUM(H2344*'Outside M25 '!$K$30+'Outside M25 '!$K$34+'Postcodes tariff'!L2344)</f>
        <v>110.25998214093067</v>
      </c>
      <c r="P2344" s="439">
        <f>SUM(H2344*'Outside M25 '!$L$30+'Outside M25 '!$L$34+'Postcodes tariff'!L2344)</f>
        <v>121.29843873006649</v>
      </c>
      <c r="Q2344" s="441">
        <f>SUM(H2344*'Outside M25 '!$M$30+'Outside M25 '!$M$34+'Postcodes tariff'!L2344)</f>
        <v>130.72075571253561</v>
      </c>
    </row>
    <row r="2345" spans="1:17" s="263" customFormat="1" x14ac:dyDescent="0.25">
      <c r="A2345" s="254" t="s">
        <v>3479</v>
      </c>
      <c r="B2345" s="255" t="s">
        <v>3480</v>
      </c>
      <c r="C2345" s="256" t="s">
        <v>2061</v>
      </c>
      <c r="D2345" s="257">
        <v>51.281291000000003</v>
      </c>
      <c r="E2345" s="257">
        <v>-1.067374</v>
      </c>
      <c r="F2345" s="483">
        <v>1</v>
      </c>
      <c r="G2345" s="483">
        <v>1</v>
      </c>
      <c r="H2345" s="258">
        <v>38.1</v>
      </c>
      <c r="I2345" s="438">
        <f>SUM(H2345/'Search &amp; Variables'!$E$30)</f>
        <v>0.84666666666666668</v>
      </c>
      <c r="J2345" s="438">
        <f t="shared" si="594"/>
        <v>1.6933333333333334</v>
      </c>
      <c r="K2345" s="438">
        <f t="shared" si="595"/>
        <v>0.18814814814814815</v>
      </c>
      <c r="L2345" s="439">
        <f t="shared" si="596"/>
        <v>0</v>
      </c>
      <c r="M2345" s="452"/>
      <c r="N2345" s="439">
        <f>SUM(H2345*'Outside M25 '!$J$30+'Outside M25 '!$J$34+'Postcodes tariff'!L2345)</f>
        <v>89.230853091453</v>
      </c>
      <c r="O2345" s="439">
        <f>SUM(H2345*'Outside M25 '!$K$30+'Outside M25 '!$K$34+'Postcodes tariff'!L2345)</f>
        <v>97.550512043304849</v>
      </c>
      <c r="P2345" s="439">
        <f>SUM(H2345*'Outside M25 '!$L$30+'Outside M25 '!$L$34+'Postcodes tariff'!L2345)</f>
        <v>107.23115179737894</v>
      </c>
      <c r="Q2345" s="441">
        <f>SUM(H2345*'Outside M25 '!$M$30+'Outside M25 '!$M$34+'Postcodes tariff'!L2345)</f>
        <v>115.38387439145301</v>
      </c>
    </row>
    <row r="2346" spans="1:17" s="263" customFormat="1" x14ac:dyDescent="0.25">
      <c r="A2346" s="254" t="s">
        <v>3479</v>
      </c>
      <c r="B2346" s="255" t="s">
        <v>2907</v>
      </c>
      <c r="C2346" s="256" t="s">
        <v>2062</v>
      </c>
      <c r="D2346" s="257">
        <v>51.225800999999997</v>
      </c>
      <c r="E2346" s="257">
        <v>-1.15099</v>
      </c>
      <c r="F2346" s="483">
        <v>1</v>
      </c>
      <c r="G2346" s="483">
        <v>1</v>
      </c>
      <c r="H2346" s="258">
        <v>48.6</v>
      </c>
      <c r="I2346" s="438">
        <f>SUM(H2346/'Search &amp; Variables'!$E$30)</f>
        <v>1.08</v>
      </c>
      <c r="J2346" s="438">
        <f t="shared" si="594"/>
        <v>2.16</v>
      </c>
      <c r="K2346" s="438">
        <f t="shared" si="595"/>
        <v>0.24000000000000002</v>
      </c>
      <c r="L2346" s="439">
        <f t="shared" si="596"/>
        <v>0</v>
      </c>
      <c r="M2346" s="452"/>
      <c r="N2346" s="439">
        <f>SUM(H2346*'Outside M25 '!$J$30+'Outside M25 '!$J$34+'Postcodes tariff'!L2346)</f>
        <v>105.7254656320513</v>
      </c>
      <c r="O2346" s="439">
        <f>SUM(H2346*'Outside M25 '!$K$30+'Outside M25 '!$K$34+'Postcodes tariff'!L2346)</f>
        <v>115.83125670427351</v>
      </c>
      <c r="P2346" s="439">
        <f>SUM(H2346*'Outside M25 '!$L$30+'Outside M25 '!$L$34+'Postcodes tariff'!L2346)</f>
        <v>127.46492067316242</v>
      </c>
      <c r="Q2346" s="441">
        <f>SUM(H2346*'Outside M25 '!$M$30+'Outside M25 '!$M$34+'Postcodes tariff'!L2346)</f>
        <v>137.4437721820513</v>
      </c>
    </row>
    <row r="2347" spans="1:17" s="263" customFormat="1" x14ac:dyDescent="0.25">
      <c r="A2347" s="254" t="s">
        <v>3087</v>
      </c>
      <c r="B2347" s="255"/>
      <c r="C2347" s="256" t="s">
        <v>2063</v>
      </c>
      <c r="D2347" s="257">
        <v>51.315072000000001</v>
      </c>
      <c r="E2347" s="257">
        <v>-1.140177</v>
      </c>
      <c r="F2347" s="483">
        <v>1</v>
      </c>
      <c r="G2347" s="483">
        <v>1</v>
      </c>
      <c r="H2347" s="258">
        <v>43</v>
      </c>
      <c r="I2347" s="438">
        <f>SUM(H2347/'Search &amp; Variables'!$E$30)</f>
        <v>0.9555555555555556</v>
      </c>
      <c r="J2347" s="438">
        <f t="shared" si="594"/>
        <v>1.9111111111111112</v>
      </c>
      <c r="K2347" s="438">
        <f t="shared" si="595"/>
        <v>0.21234567901234569</v>
      </c>
      <c r="L2347" s="439">
        <f t="shared" si="596"/>
        <v>0</v>
      </c>
      <c r="M2347" s="452"/>
      <c r="N2347" s="439">
        <f>SUM(H2347*'Outside M25 '!$J$30+'Outside M25 '!$J$34+'Postcodes tariff'!L2347)</f>
        <v>96.9283389437322</v>
      </c>
      <c r="O2347" s="439">
        <f>SUM(H2347*'Outside M25 '!$K$30+'Outside M25 '!$K$34+'Postcodes tariff'!L2347)</f>
        <v>106.08152621842356</v>
      </c>
      <c r="P2347" s="439">
        <f>SUM(H2347*'Outside M25 '!$L$30+'Outside M25 '!$L$34+'Postcodes tariff'!L2347)</f>
        <v>116.67357727274455</v>
      </c>
      <c r="Q2347" s="441">
        <f>SUM(H2347*'Outside M25 '!$M$30+'Outside M25 '!$M$34+'Postcodes tariff'!L2347)</f>
        <v>125.67849336039887</v>
      </c>
    </row>
    <row r="2348" spans="1:17" s="263" customFormat="1" x14ac:dyDescent="0.25">
      <c r="A2348" s="254" t="s">
        <v>3087</v>
      </c>
      <c r="B2348" s="255" t="s">
        <v>3567</v>
      </c>
      <c r="C2348" s="256" t="s">
        <v>2064</v>
      </c>
      <c r="D2348" s="257">
        <v>51.307085000000001</v>
      </c>
      <c r="E2348" s="257">
        <v>-0.95308300000000001</v>
      </c>
      <c r="F2348" s="483">
        <v>1</v>
      </c>
      <c r="G2348" s="483">
        <v>1</v>
      </c>
      <c r="H2348" s="258">
        <v>35.799999999999997</v>
      </c>
      <c r="I2348" s="438">
        <f>SUM(H2348/'Search &amp; Variables'!$E$30)</f>
        <v>0.79555555555555546</v>
      </c>
      <c r="J2348" s="438">
        <f t="shared" si="594"/>
        <v>1.5911111111111109</v>
      </c>
      <c r="K2348" s="438">
        <f t="shared" si="595"/>
        <v>0.1767901234567901</v>
      </c>
      <c r="L2348" s="439">
        <f t="shared" si="596"/>
        <v>0</v>
      </c>
      <c r="M2348" s="452"/>
      <c r="N2348" s="439">
        <f>SUM(H2348*'Outside M25 '!$J$30+'Outside M25 '!$J$34+'Postcodes tariff'!L2348)</f>
        <v>85.617747487321935</v>
      </c>
      <c r="O2348" s="439">
        <f>SUM(H2348*'Outside M25 '!$K$30+'Outside M25 '!$K$34+'Postcodes tariff'!L2348)</f>
        <v>93.546158450902183</v>
      </c>
      <c r="P2348" s="439">
        <f>SUM(H2348*'Outside M25 '!$L$30+'Outside M25 '!$L$34+'Postcodes tariff'!L2348)</f>
        <v>102.79899290077873</v>
      </c>
      <c r="Q2348" s="441">
        <f>SUM(H2348*'Outside M25 '!$M$30+'Outside M25 '!$M$34+'Postcodes tariff'!L2348)</f>
        <v>110.55170630398861</v>
      </c>
    </row>
    <row r="2349" spans="1:17" s="263" customFormat="1" x14ac:dyDescent="0.25">
      <c r="A2349" s="254" t="s">
        <v>3087</v>
      </c>
      <c r="B2349" s="255"/>
      <c r="C2349" s="256" t="s">
        <v>2065</v>
      </c>
      <c r="D2349" s="257">
        <v>51.246614000000001</v>
      </c>
      <c r="E2349" s="257">
        <v>-1.338552</v>
      </c>
      <c r="F2349" s="483">
        <v>1</v>
      </c>
      <c r="G2349" s="483">
        <v>1</v>
      </c>
      <c r="H2349" s="258">
        <v>51.4</v>
      </c>
      <c r="I2349" s="438">
        <f>SUM(H2349/'Search &amp; Variables'!$E$30)</f>
        <v>1.1422222222222222</v>
      </c>
      <c r="J2349" s="438">
        <f t="shared" si="594"/>
        <v>2.2844444444444445</v>
      </c>
      <c r="K2349" s="438">
        <f t="shared" si="595"/>
        <v>0.25382716049382714</v>
      </c>
      <c r="L2349" s="439">
        <f t="shared" si="596"/>
        <v>0</v>
      </c>
      <c r="M2349" s="452"/>
      <c r="N2349" s="439">
        <f>SUM(H2349*'Outside M25 '!$J$30+'Outside M25 '!$J$34+'Postcodes tariff'!L2349)</f>
        <v>110.12402897621082</v>
      </c>
      <c r="O2349" s="439">
        <f>SUM(H2349*'Outside M25 '!$K$30+'Outside M25 '!$K$34+'Postcodes tariff'!L2349)</f>
        <v>120.70612194719848</v>
      </c>
      <c r="P2349" s="439">
        <f>SUM(H2349*'Outside M25 '!$L$30+'Outside M25 '!$L$34+'Postcodes tariff'!L2349)</f>
        <v>132.86059237337133</v>
      </c>
      <c r="Q2349" s="441">
        <f>SUM(H2349*'Outside M25 '!$M$30+'Outside M25 '!$M$34+'Postcodes tariff'!L2349)</f>
        <v>143.32641159287749</v>
      </c>
    </row>
    <row r="2350" spans="1:17" s="263" customFormat="1" x14ac:dyDescent="0.25">
      <c r="A2350" s="254" t="s">
        <v>3087</v>
      </c>
      <c r="B2350" s="255"/>
      <c r="C2350" s="256" t="s">
        <v>2066</v>
      </c>
      <c r="D2350" s="257">
        <v>51.235836999999997</v>
      </c>
      <c r="E2350" s="257">
        <v>-0.93780699999999995</v>
      </c>
      <c r="F2350" s="483">
        <v>1</v>
      </c>
      <c r="G2350" s="483">
        <v>1</v>
      </c>
      <c r="H2350" s="258">
        <v>37.200000000000003</v>
      </c>
      <c r="I2350" s="438">
        <f>SUM(H2350/'Search &amp; Variables'!$E$30)</f>
        <v>0.82666666666666677</v>
      </c>
      <c r="J2350" s="438">
        <f t="shared" si="594"/>
        <v>1.6533333333333335</v>
      </c>
      <c r="K2350" s="438">
        <f t="shared" si="595"/>
        <v>0.18370370370370373</v>
      </c>
      <c r="L2350" s="439">
        <f t="shared" si="596"/>
        <v>0</v>
      </c>
      <c r="M2350" s="452"/>
      <c r="N2350" s="439">
        <f>SUM(H2350*'Outside M25 '!$J$30+'Outside M25 '!$J$34+'Postcodes tariff'!L2350)</f>
        <v>87.817029159401713</v>
      </c>
      <c r="O2350" s="439">
        <f>SUM(H2350*'Outside M25 '!$K$30+'Outside M25 '!$K$34+'Postcodes tariff'!L2350)</f>
        <v>95.983591072364689</v>
      </c>
      <c r="P2350" s="439">
        <f>SUM(H2350*'Outside M25 '!$L$30+'Outside M25 '!$L$34+'Postcodes tariff'!L2350)</f>
        <v>105.49682875088322</v>
      </c>
      <c r="Q2350" s="441">
        <f>SUM(H2350*'Outside M25 '!$M$30+'Outside M25 '!$M$34+'Postcodes tariff'!L2350)</f>
        <v>113.49302600940173</v>
      </c>
    </row>
    <row r="2351" spans="1:17" s="263" customFormat="1" x14ac:dyDescent="0.25">
      <c r="A2351" s="254" t="s">
        <v>3087</v>
      </c>
      <c r="B2351" s="255"/>
      <c r="C2351" s="256" t="s">
        <v>2067</v>
      </c>
      <c r="D2351" s="257">
        <v>51.438279999999999</v>
      </c>
      <c r="E2351" s="257">
        <v>-1.0256350000000001</v>
      </c>
      <c r="F2351" s="483">
        <v>1</v>
      </c>
      <c r="G2351" s="483">
        <v>1</v>
      </c>
      <c r="H2351" s="258">
        <v>31.9</v>
      </c>
      <c r="I2351" s="438">
        <f>SUM(H2351/'Search &amp; Variables'!$E$30)</f>
        <v>0.7088888888888889</v>
      </c>
      <c r="J2351" s="438">
        <f t="shared" si="594"/>
        <v>1.4177777777777778</v>
      </c>
      <c r="K2351" s="438">
        <f t="shared" si="595"/>
        <v>0.15753086419753087</v>
      </c>
      <c r="L2351" s="439">
        <f t="shared" si="596"/>
        <v>0</v>
      </c>
      <c r="M2351" s="452"/>
      <c r="N2351" s="439">
        <f>SUM(H2351*'Outside M25 '!$J$30+'Outside M25 '!$J$34+'Postcodes tariff'!L2351)</f>
        <v>79.491177115099717</v>
      </c>
      <c r="O2351" s="439">
        <f>SUM(H2351*'Outside M25 '!$K$30+'Outside M25 '!$K$34+'Postcodes tariff'!L2351)</f>
        <v>86.756167576828105</v>
      </c>
      <c r="P2351" s="439">
        <f>SUM(H2351*'Outside M25 '!$L$30+'Outside M25 '!$L$34+'Postcodes tariff'!L2351)</f>
        <v>95.283593032630591</v>
      </c>
      <c r="Q2351" s="441">
        <f>SUM(H2351*'Outside M25 '!$M$30+'Outside M25 '!$M$34+'Postcodes tariff'!L2351)</f>
        <v>102.35802998176639</v>
      </c>
    </row>
    <row r="2352" spans="1:17" s="263" customFormat="1" x14ac:dyDescent="0.25">
      <c r="A2352" s="254" t="s">
        <v>3087</v>
      </c>
      <c r="B2352" s="255"/>
      <c r="C2352" s="256" t="s">
        <v>2068</v>
      </c>
      <c r="D2352" s="257">
        <v>51.458379000000001</v>
      </c>
      <c r="E2352" s="257">
        <v>-1.028316</v>
      </c>
      <c r="F2352" s="483">
        <v>1</v>
      </c>
      <c r="G2352" s="483">
        <v>1</v>
      </c>
      <c r="H2352" s="258">
        <v>34.1</v>
      </c>
      <c r="I2352" s="438">
        <f>SUM(H2352/'Search &amp; Variables'!$E$30)</f>
        <v>0.75777777777777777</v>
      </c>
      <c r="J2352" s="438">
        <f t="shared" si="594"/>
        <v>1.5155555555555555</v>
      </c>
      <c r="K2352" s="438">
        <f t="shared" si="595"/>
        <v>0.16839506172839505</v>
      </c>
      <c r="L2352" s="439">
        <f t="shared" si="596"/>
        <v>0</v>
      </c>
      <c r="M2352" s="452"/>
      <c r="N2352" s="439">
        <f>SUM(H2352*'Outside M25 '!$J$30+'Outside M25 '!$J$34+'Postcodes tariff'!L2352)</f>
        <v>82.947191171225072</v>
      </c>
      <c r="O2352" s="439">
        <f>SUM(H2352*'Outside M25 '!$K$30+'Outside M25 '!$K$34+'Postcodes tariff'!L2352)</f>
        <v>90.58641883912631</v>
      </c>
      <c r="P2352" s="439">
        <f>SUM(H2352*'Outside M25 '!$L$30+'Outside M25 '!$L$34+'Postcodes tariff'!L2352)</f>
        <v>99.523049368509049</v>
      </c>
      <c r="Q2352" s="441">
        <f>SUM(H2352*'Outside M25 '!$M$30+'Outside M25 '!$M$34+'Postcodes tariff'!L2352)</f>
        <v>106.98010380455842</v>
      </c>
    </row>
    <row r="2353" spans="1:17" s="263" customFormat="1" x14ac:dyDescent="0.25">
      <c r="A2353" s="254" t="s">
        <v>3087</v>
      </c>
      <c r="B2353" s="255"/>
      <c r="C2353" s="256" t="s">
        <v>2069</v>
      </c>
      <c r="D2353" s="257">
        <v>51.500298999999998</v>
      </c>
      <c r="E2353" s="257">
        <v>-0.969302</v>
      </c>
      <c r="F2353" s="483">
        <v>1</v>
      </c>
      <c r="G2353" s="483">
        <v>1</v>
      </c>
      <c r="H2353" s="258">
        <v>31.8</v>
      </c>
      <c r="I2353" s="438">
        <f>SUM(H2353/'Search &amp; Variables'!$E$30)</f>
        <v>0.70666666666666667</v>
      </c>
      <c r="J2353" s="438">
        <f t="shared" si="594"/>
        <v>1.4133333333333333</v>
      </c>
      <c r="K2353" s="438">
        <f t="shared" si="595"/>
        <v>0.15703703703703703</v>
      </c>
      <c r="L2353" s="439">
        <f t="shared" si="596"/>
        <v>0</v>
      </c>
      <c r="M2353" s="452"/>
      <c r="N2353" s="439">
        <f>SUM(H2353*'Outside M25 '!$J$30+'Outside M25 '!$J$34+'Postcodes tariff'!L2353)</f>
        <v>79.334085567094021</v>
      </c>
      <c r="O2353" s="439">
        <f>SUM(H2353*'Outside M25 '!$K$30+'Outside M25 '!$K$34+'Postcodes tariff'!L2353)</f>
        <v>86.582065246723644</v>
      </c>
      <c r="P2353" s="439">
        <f>SUM(H2353*'Outside M25 '!$L$30+'Outside M25 '!$L$34+'Postcodes tariff'!L2353)</f>
        <v>95.09089047190885</v>
      </c>
      <c r="Q2353" s="441">
        <f>SUM(H2353*'Outside M25 '!$M$30+'Outside M25 '!$M$34+'Postcodes tariff'!L2353)</f>
        <v>102.14793571709403</v>
      </c>
    </row>
    <row r="2354" spans="1:17" s="263" customFormat="1" x14ac:dyDescent="0.25">
      <c r="A2354" s="254" t="s">
        <v>3087</v>
      </c>
      <c r="B2354" s="255"/>
      <c r="C2354" s="256" t="s">
        <v>2070</v>
      </c>
      <c r="D2354" s="257">
        <v>51.401614000000002</v>
      </c>
      <c r="E2354" s="257">
        <v>-0.83979499999999996</v>
      </c>
      <c r="F2354" s="483">
        <v>1</v>
      </c>
      <c r="G2354" s="483">
        <v>1</v>
      </c>
      <c r="H2354" s="258">
        <v>26.4</v>
      </c>
      <c r="I2354" s="438">
        <f>SUM(H2354/'Search &amp; Variables'!$E$30)</f>
        <v>0.58666666666666667</v>
      </c>
      <c r="J2354" s="438">
        <f t="shared" si="594"/>
        <v>1.1733333333333333</v>
      </c>
      <c r="K2354" s="438">
        <f t="shared" si="595"/>
        <v>0.13037037037037036</v>
      </c>
      <c r="L2354" s="439">
        <f t="shared" si="596"/>
        <v>0</v>
      </c>
      <c r="M2354" s="452"/>
      <c r="N2354" s="439">
        <f>SUM(H2354*'Outside M25 '!$J$30+'Outside M25 '!$J$34+'Postcodes tariff'!L2354)</f>
        <v>70.85114197478633</v>
      </c>
      <c r="O2354" s="439">
        <f>SUM(H2354*'Outside M25 '!$K$30+'Outside M25 '!$K$34+'Postcodes tariff'!L2354)</f>
        <v>77.180539421082628</v>
      </c>
      <c r="P2354" s="439">
        <f>SUM(H2354*'Outside M25 '!$L$30+'Outside M25 '!$L$34+'Postcodes tariff'!L2354)</f>
        <v>84.684952192934475</v>
      </c>
      <c r="Q2354" s="441">
        <f>SUM(H2354*'Outside M25 '!$M$30+'Outside M25 '!$M$34+'Postcodes tariff'!L2354)</f>
        <v>90.802845424786341</v>
      </c>
    </row>
    <row r="2355" spans="1:17" s="263" customFormat="1" x14ac:dyDescent="0.25">
      <c r="A2355" s="254" t="s">
        <v>3087</v>
      </c>
      <c r="B2355" s="255" t="s">
        <v>3481</v>
      </c>
      <c r="C2355" s="256" t="s">
        <v>2071</v>
      </c>
      <c r="D2355" s="257">
        <v>51.417112000000003</v>
      </c>
      <c r="E2355" s="257">
        <v>-0.87158599999999997</v>
      </c>
      <c r="F2355" s="483">
        <v>1</v>
      </c>
      <c r="G2355" s="483">
        <v>1</v>
      </c>
      <c r="H2355" s="258">
        <v>26.5</v>
      </c>
      <c r="I2355" s="438">
        <f>SUM(H2355/'Search &amp; Variables'!$E$30)</f>
        <v>0.58888888888888891</v>
      </c>
      <c r="J2355" s="438">
        <f t="shared" si="594"/>
        <v>1.1777777777777778</v>
      </c>
      <c r="K2355" s="438">
        <f t="shared" si="595"/>
        <v>0.1308641975308642</v>
      </c>
      <c r="L2355" s="439">
        <f t="shared" si="596"/>
        <v>0</v>
      </c>
      <c r="M2355" s="452"/>
      <c r="N2355" s="439">
        <f>SUM(H2355*'Outside M25 '!$J$30+'Outside M25 '!$J$34+'Postcodes tariff'!L2355)</f>
        <v>71.008233522792025</v>
      </c>
      <c r="O2355" s="439">
        <f>SUM(H2355*'Outside M25 '!$K$30+'Outside M25 '!$K$34+'Postcodes tariff'!L2355)</f>
        <v>77.354641751187089</v>
      </c>
      <c r="P2355" s="439">
        <f>SUM(H2355*'Outside M25 '!$L$30+'Outside M25 '!$L$34+'Postcodes tariff'!L2355)</f>
        <v>84.87765475365623</v>
      </c>
      <c r="Q2355" s="441">
        <f>SUM(H2355*'Outside M25 '!$M$30+'Outside M25 '!$M$34+'Postcodes tariff'!L2355)</f>
        <v>91.012939689458705</v>
      </c>
    </row>
    <row r="2356" spans="1:17" s="263" customFormat="1" x14ac:dyDescent="0.25">
      <c r="A2356" s="254" t="s">
        <v>3087</v>
      </c>
      <c r="B2356" s="255"/>
      <c r="C2356" s="256" t="s">
        <v>2072</v>
      </c>
      <c r="D2356" s="257">
        <v>51.438927</v>
      </c>
      <c r="E2356" s="257">
        <v>-0.74866299999999997</v>
      </c>
      <c r="F2356" s="483">
        <v>1</v>
      </c>
      <c r="G2356" s="483">
        <v>1</v>
      </c>
      <c r="H2356" s="258">
        <v>20.7</v>
      </c>
      <c r="I2356" s="438">
        <f>SUM(H2356/'Search &amp; Variables'!$E$30)</f>
        <v>0.45999999999999996</v>
      </c>
      <c r="J2356" s="438">
        <f t="shared" si="594"/>
        <v>0.91999999999999993</v>
      </c>
      <c r="K2356" s="438">
        <f t="shared" si="595"/>
        <v>0.10222222222222221</v>
      </c>
      <c r="L2356" s="439">
        <f t="shared" si="596"/>
        <v>0</v>
      </c>
      <c r="M2356" s="452"/>
      <c r="N2356" s="439">
        <f>SUM(H2356*'Outside M25 '!$J$30+'Outside M25 '!$J$34+'Postcodes tariff'!L2356)</f>
        <v>61.896923738461538</v>
      </c>
      <c r="O2356" s="439">
        <f>SUM(H2356*'Outside M25 '!$K$30+'Outside M25 '!$K$34+'Postcodes tariff'!L2356)</f>
        <v>67.256706605128201</v>
      </c>
      <c r="P2356" s="439">
        <f>SUM(H2356*'Outside M25 '!$L$30+'Outside M25 '!$L$34+'Postcodes tariff'!L2356)</f>
        <v>73.700906231794875</v>
      </c>
      <c r="Q2356" s="441">
        <f>SUM(H2356*'Outside M25 '!$M$30+'Outside M25 '!$M$34+'Postcodes tariff'!L2356)</f>
        <v>78.827472338461547</v>
      </c>
    </row>
    <row r="2357" spans="1:17" s="263" customFormat="1" x14ac:dyDescent="0.25">
      <c r="A2357" s="254" t="s">
        <v>3087</v>
      </c>
      <c r="B2357" s="255"/>
      <c r="C2357" s="256" t="s">
        <v>2073</v>
      </c>
      <c r="D2357" s="257">
        <v>51.382860000000001</v>
      </c>
      <c r="E2357" s="257">
        <v>-0.80368600000000001</v>
      </c>
      <c r="F2357" s="483">
        <v>1</v>
      </c>
      <c r="G2357" s="483">
        <v>1</v>
      </c>
      <c r="H2357" s="258">
        <v>25.1</v>
      </c>
      <c r="I2357" s="438">
        <f>SUM(H2357/'Search &amp; Variables'!$E$30)</f>
        <v>0.55777777777777782</v>
      </c>
      <c r="J2357" s="438">
        <f t="shared" si="594"/>
        <v>1.1155555555555556</v>
      </c>
      <c r="K2357" s="438">
        <f t="shared" si="595"/>
        <v>0.12395061728395063</v>
      </c>
      <c r="L2357" s="439">
        <f t="shared" si="596"/>
        <v>0</v>
      </c>
      <c r="M2357" s="452"/>
      <c r="N2357" s="439">
        <f>SUM(H2357*'Outside M25 '!$J$30+'Outside M25 '!$J$34+'Postcodes tariff'!L2357)</f>
        <v>68.808951850712262</v>
      </c>
      <c r="O2357" s="439">
        <f>SUM(H2357*'Outside M25 '!$K$30+'Outside M25 '!$K$34+'Postcodes tariff'!L2357)</f>
        <v>74.917209129724597</v>
      </c>
      <c r="P2357" s="439">
        <f>SUM(H2357*'Outside M25 '!$L$30+'Outside M25 '!$L$34+'Postcodes tariff'!L2357)</f>
        <v>82.179818903551762</v>
      </c>
      <c r="Q2357" s="441">
        <f>SUM(H2357*'Outside M25 '!$M$30+'Outside M25 '!$M$34+'Postcodes tariff'!L2357)</f>
        <v>88.071619984045597</v>
      </c>
    </row>
    <row r="2358" spans="1:17" s="263" customFormat="1" x14ac:dyDescent="0.25">
      <c r="A2358" s="254" t="s">
        <v>3087</v>
      </c>
      <c r="B2358" s="255" t="s">
        <v>3657</v>
      </c>
      <c r="C2358" s="256" t="s">
        <v>2074</v>
      </c>
      <c r="D2358" s="257">
        <v>51.451757999999998</v>
      </c>
      <c r="E2358" s="257">
        <v>-0.92472799999999999</v>
      </c>
      <c r="F2358" s="483">
        <v>1</v>
      </c>
      <c r="G2358" s="483">
        <v>1</v>
      </c>
      <c r="H2358" s="258">
        <v>26</v>
      </c>
      <c r="I2358" s="438">
        <f>SUM(H2358/'Search &amp; Variables'!$E$30)</f>
        <v>0.57777777777777772</v>
      </c>
      <c r="J2358" s="438">
        <f t="shared" si="594"/>
        <v>1.1555555555555554</v>
      </c>
      <c r="K2358" s="438">
        <f t="shared" si="595"/>
        <v>0.12839506172839504</v>
      </c>
      <c r="L2358" s="439">
        <f t="shared" si="596"/>
        <v>0</v>
      </c>
      <c r="M2358" s="452"/>
      <c r="N2358" s="439">
        <f>SUM(H2358*'Outside M25 '!$J$30+'Outside M25 '!$J$34+'Postcodes tariff'!L2358)</f>
        <v>70.222775782763534</v>
      </c>
      <c r="O2358" s="439">
        <f>SUM(H2358*'Outside M25 '!$K$30+'Outside M25 '!$K$34+'Postcodes tariff'!L2358)</f>
        <v>76.484130100664771</v>
      </c>
      <c r="P2358" s="439">
        <f>SUM(H2358*'Outside M25 '!$L$30+'Outside M25 '!$L$34+'Postcodes tariff'!L2358)</f>
        <v>83.914141950047494</v>
      </c>
      <c r="Q2358" s="441">
        <f>SUM(H2358*'Outside M25 '!$M$30+'Outside M25 '!$M$34+'Postcodes tariff'!L2358)</f>
        <v>89.962468366096871</v>
      </c>
    </row>
    <row r="2359" spans="1:17" s="263" customFormat="1" x14ac:dyDescent="0.25">
      <c r="A2359" s="254" t="s">
        <v>3087</v>
      </c>
      <c r="B2359" s="255" t="s">
        <v>3630</v>
      </c>
      <c r="C2359" s="256" t="s">
        <v>2075</v>
      </c>
      <c r="D2359" s="257">
        <v>51.440382999999997</v>
      </c>
      <c r="E2359" s="257">
        <v>-0.93630500000000005</v>
      </c>
      <c r="F2359" s="483">
        <v>1</v>
      </c>
      <c r="G2359" s="483">
        <v>1</v>
      </c>
      <c r="H2359" s="258">
        <v>25.8</v>
      </c>
      <c r="I2359" s="438">
        <f>SUM(H2359/'Search &amp; Variables'!$E$30)</f>
        <v>0.57333333333333336</v>
      </c>
      <c r="J2359" s="438">
        <f t="shared" si="594"/>
        <v>1.1466666666666667</v>
      </c>
      <c r="K2359" s="438">
        <f t="shared" si="595"/>
        <v>0.12740740740740741</v>
      </c>
      <c r="L2359" s="439">
        <f t="shared" si="596"/>
        <v>0</v>
      </c>
      <c r="M2359" s="452"/>
      <c r="N2359" s="439">
        <f>SUM(H2359*'Outside M25 '!$J$30+'Outside M25 '!$J$34+'Postcodes tariff'!L2359)</f>
        <v>69.908592686752144</v>
      </c>
      <c r="O2359" s="439">
        <f>SUM(H2359*'Outside M25 '!$K$30+'Outside M25 '!$K$34+'Postcodes tariff'!L2359)</f>
        <v>76.13592544045585</v>
      </c>
      <c r="P2359" s="439">
        <f>SUM(H2359*'Outside M25 '!$L$30+'Outside M25 '!$L$34+'Postcodes tariff'!L2359)</f>
        <v>83.528736828603996</v>
      </c>
      <c r="Q2359" s="441">
        <f>SUM(H2359*'Outside M25 '!$M$30+'Outside M25 '!$M$34+'Postcodes tariff'!L2359)</f>
        <v>89.542279836752144</v>
      </c>
    </row>
    <row r="2360" spans="1:17" s="263" customFormat="1" x14ac:dyDescent="0.25">
      <c r="A2360" s="254" t="s">
        <v>3087</v>
      </c>
      <c r="B2360" s="255" t="s">
        <v>3509</v>
      </c>
      <c r="C2360" s="256" t="s">
        <v>2076</v>
      </c>
      <c r="D2360" s="257">
        <v>51.373412999999999</v>
      </c>
      <c r="E2360" s="257">
        <v>-1.0700529999999999</v>
      </c>
      <c r="F2360" s="483">
        <v>1</v>
      </c>
      <c r="G2360" s="483">
        <v>1</v>
      </c>
      <c r="H2360" s="258">
        <v>36.700000000000003</v>
      </c>
      <c r="I2360" s="438">
        <f>SUM(H2360/'Search &amp; Variables'!$E$30)</f>
        <v>0.81555555555555559</v>
      </c>
      <c r="J2360" s="438">
        <f t="shared" si="594"/>
        <v>1.6311111111111112</v>
      </c>
      <c r="K2360" s="438">
        <f t="shared" si="595"/>
        <v>0.18123456790123457</v>
      </c>
      <c r="L2360" s="439">
        <f t="shared" si="596"/>
        <v>0</v>
      </c>
      <c r="M2360" s="452"/>
      <c r="N2360" s="439">
        <f>SUM(H2360*'Outside M25 '!$J$30+'Outside M25 '!$J$34+'Postcodes tariff'!L2360)</f>
        <v>87.031571419373222</v>
      </c>
      <c r="O2360" s="439">
        <f>SUM(H2360*'Outside M25 '!$K$30+'Outside M25 '!$K$34+'Postcodes tariff'!L2360)</f>
        <v>95.113079421842357</v>
      </c>
      <c r="P2360" s="439">
        <f>SUM(H2360*'Outside M25 '!$L$30+'Outside M25 '!$L$34+'Postcodes tariff'!L2360)</f>
        <v>104.53331594727447</v>
      </c>
      <c r="Q2360" s="441">
        <f>SUM(H2360*'Outside M25 '!$M$30+'Outside M25 '!$M$34+'Postcodes tariff'!L2360)</f>
        <v>112.4425546860399</v>
      </c>
    </row>
    <row r="2361" spans="1:17" s="263" customFormat="1" x14ac:dyDescent="0.25">
      <c r="A2361" s="254" t="s">
        <v>3087</v>
      </c>
      <c r="B2361" s="255"/>
      <c r="C2361" s="256" t="s">
        <v>2077</v>
      </c>
      <c r="D2361" s="257">
        <v>51.501415000000001</v>
      </c>
      <c r="E2361" s="257">
        <v>-1.1269420000000001</v>
      </c>
      <c r="F2361" s="483">
        <v>1</v>
      </c>
      <c r="G2361" s="483">
        <v>1</v>
      </c>
      <c r="H2361" s="258">
        <v>39.200000000000003</v>
      </c>
      <c r="I2361" s="438">
        <f>SUM(H2361/'Search &amp; Variables'!$E$30)</f>
        <v>0.87111111111111117</v>
      </c>
      <c r="J2361" s="438">
        <f t="shared" si="594"/>
        <v>1.7422222222222223</v>
      </c>
      <c r="K2361" s="438">
        <f t="shared" si="595"/>
        <v>0.19358024691358025</v>
      </c>
      <c r="L2361" s="439">
        <f t="shared" si="596"/>
        <v>0</v>
      </c>
      <c r="M2361" s="452"/>
      <c r="N2361" s="439">
        <f>SUM(H2361*'Outside M25 '!$J$30+'Outside M25 '!$J$34+'Postcodes tariff'!L2361)</f>
        <v>90.958860119515677</v>
      </c>
      <c r="O2361" s="439">
        <f>SUM(H2361*'Outside M25 '!$K$30+'Outside M25 '!$K$34+'Postcodes tariff'!L2361)</f>
        <v>99.465637674453959</v>
      </c>
      <c r="P2361" s="439">
        <f>SUM(H2361*'Outside M25 '!$L$30+'Outside M25 '!$L$34+'Postcodes tariff'!L2361)</f>
        <v>109.35087996531817</v>
      </c>
      <c r="Q2361" s="441">
        <f>SUM(H2361*'Outside M25 '!$M$30+'Outside M25 '!$M$34+'Postcodes tariff'!L2361)</f>
        <v>117.69491130284902</v>
      </c>
    </row>
    <row r="2362" spans="1:17" s="263" customFormat="1" x14ac:dyDescent="0.25">
      <c r="A2362" s="254" t="s">
        <v>3087</v>
      </c>
      <c r="B2362" s="255" t="s">
        <v>3634</v>
      </c>
      <c r="C2362" s="256" t="s">
        <v>2078</v>
      </c>
      <c r="D2362" s="256">
        <v>51.563896</v>
      </c>
      <c r="E2362" s="256">
        <v>-0.93863300000000005</v>
      </c>
      <c r="F2362" s="460">
        <v>1</v>
      </c>
      <c r="G2362" s="460">
        <v>1</v>
      </c>
      <c r="H2362" s="264">
        <v>26.4</v>
      </c>
      <c r="I2362" s="265">
        <f>SUM(H2362/'Search &amp; Variables'!$E$30)</f>
        <v>0.58666666666666667</v>
      </c>
      <c r="J2362" s="265">
        <f t="shared" si="594"/>
        <v>1.1733333333333333</v>
      </c>
      <c r="K2362" s="265">
        <f t="shared" si="595"/>
        <v>0.13037037037037036</v>
      </c>
      <c r="L2362" s="266">
        <f t="shared" si="596"/>
        <v>0</v>
      </c>
      <c r="M2362" s="256"/>
      <c r="N2362" s="266">
        <f>SUM(H2362*'Outside M25 '!$J$30+'Outside M25 '!$J$34+'Postcodes tariff'!L2362)</f>
        <v>70.85114197478633</v>
      </c>
      <c r="O2362" s="266">
        <f>SUM(H2362*'Outside M25 '!$K$30+'Outside M25 '!$K$34+'Postcodes tariff'!L2362)</f>
        <v>77.180539421082628</v>
      </c>
      <c r="P2362" s="266">
        <f>SUM(H2362*'Outside M25 '!$L$30+'Outside M25 '!$L$34+'Postcodes tariff'!L2362)</f>
        <v>84.684952192934475</v>
      </c>
      <c r="Q2362" s="268">
        <f>SUM(H2362*'Outside M25 '!$M$30+'Outside M25 '!$M$34+'Postcodes tariff'!L2362)</f>
        <v>90.802845424786341</v>
      </c>
    </row>
    <row r="2363" spans="1:17" s="263" customFormat="1" x14ac:dyDescent="0.25">
      <c r="A2363" s="254"/>
      <c r="B2363" s="255"/>
      <c r="C2363" s="256"/>
      <c r="D2363" s="256"/>
      <c r="E2363" s="256"/>
      <c r="F2363" s="460"/>
      <c r="G2363" s="460"/>
      <c r="H2363" s="264"/>
      <c r="I2363" s="265"/>
      <c r="J2363" s="265"/>
      <c r="K2363" s="265"/>
      <c r="L2363" s="266"/>
      <c r="M2363" s="256"/>
      <c r="N2363" s="266"/>
      <c r="O2363" s="266"/>
      <c r="P2363" s="266"/>
      <c r="Q2363" s="268"/>
    </row>
    <row r="2364" spans="1:17" s="263" customFormat="1" ht="16.5" thickBot="1" x14ac:dyDescent="0.3">
      <c r="A2364" s="269" t="s">
        <v>3128</v>
      </c>
      <c r="B2364" s="270"/>
      <c r="C2364" s="270"/>
      <c r="D2364" s="270"/>
      <c r="E2364" s="270"/>
      <c r="F2364" s="461"/>
      <c r="G2364" s="461"/>
      <c r="H2364" s="271">
        <f>AVERAGE(H2333:H2363)</f>
        <v>35.603333333333339</v>
      </c>
      <c r="I2364" s="271">
        <f>AVERAGE(I2325:I2363)</f>
        <v>1.4635521885521883</v>
      </c>
      <c r="J2364" s="271">
        <f>AVERAGE(J2325:J2363)</f>
        <v>2.9271043771043765</v>
      </c>
      <c r="K2364" s="271">
        <f>AVERAGE(K2325:K2363)</f>
        <v>0.32523381967826404</v>
      </c>
      <c r="L2364" s="272"/>
      <c r="M2364" s="270"/>
      <c r="N2364" s="274">
        <f>AVERAGE(N2333:N2363)</f>
        <v>85.308800776244055</v>
      </c>
      <c r="O2364" s="274">
        <f>AVERAGE(O2333:O2363)</f>
        <v>93.203757201696774</v>
      </c>
      <c r="P2364" s="274">
        <f>AVERAGE(P2333:P2363)</f>
        <v>102.42001119802596</v>
      </c>
      <c r="Q2364" s="275">
        <f>AVERAGE(Q2333:Q2363)</f>
        <v>110.13852091679965</v>
      </c>
    </row>
    <row r="2365" spans="1:17" s="263" customFormat="1" ht="16.5" thickBot="1" x14ac:dyDescent="0.3">
      <c r="A2365" s="243"/>
      <c r="B2365" s="243"/>
      <c r="F2365" s="462"/>
      <c r="G2365" s="462"/>
      <c r="H2365" s="276"/>
      <c r="I2365" s="277"/>
      <c r="J2365" s="277"/>
      <c r="K2365" s="277"/>
      <c r="L2365" s="262"/>
      <c r="N2365" s="225"/>
      <c r="O2365" s="225"/>
      <c r="P2365" s="225"/>
      <c r="Q2365" s="225"/>
    </row>
    <row r="2366" spans="1:17" s="243" customFormat="1" x14ac:dyDescent="0.25">
      <c r="A2366" s="246" t="s">
        <v>3088</v>
      </c>
      <c r="B2366" s="247"/>
      <c r="C2366" s="247" t="s">
        <v>2079</v>
      </c>
      <c r="D2366" s="247">
        <v>51.234336999999996</v>
      </c>
      <c r="E2366" s="247">
        <v>-0.13375200000000001</v>
      </c>
      <c r="F2366" s="458">
        <v>1</v>
      </c>
      <c r="G2366" s="458">
        <v>1</v>
      </c>
      <c r="H2366" s="248">
        <v>36.799999999999997</v>
      </c>
      <c r="I2366" s="249">
        <f>SUM(H2366/'Search &amp; Variables'!$E$30)</f>
        <v>0.81777777777777771</v>
      </c>
      <c r="J2366" s="249">
        <f t="shared" ref="J2366:J2367" si="597">SUM(I2366*2)</f>
        <v>1.6355555555555554</v>
      </c>
      <c r="K2366" s="249">
        <f t="shared" ref="K2366:K2367" si="598">SUM(J2366/9)</f>
        <v>0.18172839506172839</v>
      </c>
      <c r="L2366" s="252">
        <f t="shared" ref="L2366:L2367" si="599">IF(J2366 &gt; 14,120,0)</f>
        <v>0</v>
      </c>
      <c r="M2366" s="247"/>
      <c r="N2366" s="252">
        <f>SUM(H2366*'Outside M25 '!$J$30+'Outside M25 '!$J$34+'Postcodes tariff'!L2366)</f>
        <v>87.188662967378917</v>
      </c>
      <c r="O2366" s="252">
        <f>SUM(H2366*'Outside M25 '!$K$30+'Outside M25 '!$K$34+'Postcodes tariff'!L2366)</f>
        <v>95.287181751946818</v>
      </c>
      <c r="P2366" s="252">
        <f>SUM(H2366*'Outside M25 '!$L$30+'Outside M25 '!$L$34+'Postcodes tariff'!L2366)</f>
        <v>104.7260185079962</v>
      </c>
      <c r="Q2366" s="253">
        <f>SUM(H2366*'Outside M25 '!$M$30+'Outside M25 '!$M$34+'Postcodes tariff'!L2366)</f>
        <v>112.65264895071226</v>
      </c>
    </row>
    <row r="2367" spans="1:17" s="263" customFormat="1" x14ac:dyDescent="0.25">
      <c r="A2367" s="254" t="s">
        <v>3088</v>
      </c>
      <c r="B2367" s="255" t="s">
        <v>3558</v>
      </c>
      <c r="C2367" s="256" t="s">
        <v>2080</v>
      </c>
      <c r="D2367" s="257">
        <v>51.116697000000002</v>
      </c>
      <c r="E2367" s="257">
        <v>-0.1333</v>
      </c>
      <c r="F2367" s="459">
        <v>1</v>
      </c>
      <c r="G2367" s="459">
        <v>1</v>
      </c>
      <c r="H2367" s="258">
        <v>45.8</v>
      </c>
      <c r="I2367" s="259">
        <f>SUM(H2367/'Search &amp; Variables'!$E$30)</f>
        <v>1.0177777777777777</v>
      </c>
      <c r="J2367" s="259">
        <f t="shared" si="597"/>
        <v>2.0355555555555553</v>
      </c>
      <c r="K2367" s="259">
        <f t="shared" si="598"/>
        <v>0.22617283950617281</v>
      </c>
      <c r="L2367" s="226">
        <f t="shared" si="599"/>
        <v>0</v>
      </c>
      <c r="M2367" s="257"/>
      <c r="N2367" s="226">
        <f>SUM(H2367*'Outside M25 '!$J$30+'Outside M25 '!$J$34+'Postcodes tariff'!L2367)</f>
        <v>101.32690228789174</v>
      </c>
      <c r="O2367" s="226">
        <f>SUM(H2367*'Outside M25 '!$K$30+'Outside M25 '!$K$34+'Postcodes tariff'!L2367)</f>
        <v>110.95639146134853</v>
      </c>
      <c r="P2367" s="226">
        <f>SUM(H2367*'Outside M25 '!$L$30+'Outside M25 '!$L$34+'Postcodes tariff'!L2367)</f>
        <v>122.06924897295349</v>
      </c>
      <c r="Q2367" s="261">
        <f>SUM(H2367*'Outside M25 '!$M$30+'Outside M25 '!$M$34+'Postcodes tariff'!L2367)</f>
        <v>131.56113277122506</v>
      </c>
    </row>
    <row r="2368" spans="1:17" s="263" customFormat="1" x14ac:dyDescent="0.25">
      <c r="A2368" s="254" t="s">
        <v>3088</v>
      </c>
      <c r="B2368" s="255"/>
      <c r="C2368" s="256" t="s">
        <v>2081</v>
      </c>
      <c r="D2368" s="257">
        <v>51.110999999999997</v>
      </c>
      <c r="E2368" s="257">
        <v>-0.20499999999999999</v>
      </c>
      <c r="F2368" s="459">
        <v>1</v>
      </c>
      <c r="G2368" s="459">
        <v>1</v>
      </c>
      <c r="H2368" s="258">
        <v>47.7</v>
      </c>
      <c r="I2368" s="259">
        <f>SUM(H2368/'Search &amp; Variables'!$E$30)</f>
        <v>1.06</v>
      </c>
      <c r="J2368" s="259">
        <f t="shared" ref="J2368:J2385" si="600">SUM(I2368*2)</f>
        <v>2.12</v>
      </c>
      <c r="K2368" s="259">
        <f t="shared" ref="K2368:K2385" si="601">SUM(J2368/9)</f>
        <v>0.23555555555555557</v>
      </c>
      <c r="L2368" s="226">
        <f t="shared" ref="L2368:L2385" si="602">IF(J2368 &gt; 14,120,0)</f>
        <v>0</v>
      </c>
      <c r="M2368" s="257"/>
      <c r="N2368" s="226">
        <f>SUM(H2368*'Outside M25 '!$J$30+'Outside M25 '!$J$34+'Postcodes tariff'!L2368)</f>
        <v>104.31164170000001</v>
      </c>
      <c r="O2368" s="226">
        <f>SUM(H2368*'Outside M25 '!$K$30+'Outside M25 '!$K$34+'Postcodes tariff'!L2368)</f>
        <v>114.26433573333334</v>
      </c>
      <c r="P2368" s="226">
        <f>SUM(H2368*'Outside M25 '!$L$30+'Outside M25 '!$L$34+'Postcodes tariff'!L2368)</f>
        <v>125.73059762666668</v>
      </c>
      <c r="Q2368" s="261">
        <f>SUM(H2368*'Outside M25 '!$M$30+'Outside M25 '!$M$34+'Postcodes tariff'!L2368)</f>
        <v>135.55292380000003</v>
      </c>
    </row>
    <row r="2369" spans="1:17" s="263" customFormat="1" x14ac:dyDescent="0.25">
      <c r="A2369" s="254" t="s">
        <v>3088</v>
      </c>
      <c r="B2369" s="255"/>
      <c r="C2369" s="256" t="s">
        <v>2082</v>
      </c>
      <c r="D2369" s="257">
        <v>51.095418000000002</v>
      </c>
      <c r="E2369" s="257">
        <v>-0.37152000000000002</v>
      </c>
      <c r="F2369" s="459">
        <v>1</v>
      </c>
      <c r="G2369" s="459">
        <v>1</v>
      </c>
      <c r="H2369" s="258">
        <v>37</v>
      </c>
      <c r="I2369" s="259">
        <f>SUM(H2369/'Search &amp; Variables'!$E$30)</f>
        <v>0.82222222222222219</v>
      </c>
      <c r="J2369" s="259">
        <f t="shared" si="600"/>
        <v>1.6444444444444444</v>
      </c>
      <c r="K2369" s="259">
        <f t="shared" si="601"/>
        <v>0.18271604938271604</v>
      </c>
      <c r="L2369" s="226">
        <f t="shared" si="602"/>
        <v>0</v>
      </c>
      <c r="M2369" s="257"/>
      <c r="N2369" s="226">
        <f>SUM(H2369*'Outside M25 '!$J$30+'Outside M25 '!$J$34+'Postcodes tariff'!L2369)</f>
        <v>87.502846063390322</v>
      </c>
      <c r="O2369" s="226">
        <f>SUM(H2369*'Outside M25 '!$K$30+'Outside M25 '!$K$34+'Postcodes tariff'!L2369)</f>
        <v>95.635386412155754</v>
      </c>
      <c r="P2369" s="226">
        <f>SUM(H2369*'Outside M25 '!$L$30+'Outside M25 '!$L$34+'Postcodes tariff'!L2369)</f>
        <v>105.11142362943971</v>
      </c>
      <c r="Q2369" s="261">
        <f>SUM(H2369*'Outside M25 '!$M$30+'Outside M25 '!$M$34+'Postcodes tariff'!L2369)</f>
        <v>113.07283748005699</v>
      </c>
    </row>
    <row r="2370" spans="1:17" s="263" customFormat="1" x14ac:dyDescent="0.25">
      <c r="A2370" s="254" t="s">
        <v>3088</v>
      </c>
      <c r="B2370" s="255" t="s">
        <v>3505</v>
      </c>
      <c r="C2370" s="256" t="s">
        <v>2083</v>
      </c>
      <c r="D2370" s="257">
        <v>51.017913999999998</v>
      </c>
      <c r="E2370" s="257">
        <v>-0.335289</v>
      </c>
      <c r="F2370" s="459">
        <v>1</v>
      </c>
      <c r="G2370" s="459">
        <v>1</v>
      </c>
      <c r="H2370" s="258">
        <v>50</v>
      </c>
      <c r="I2370" s="259">
        <f>SUM(H2370/'Search &amp; Variables'!$E$30)</f>
        <v>1.1111111111111112</v>
      </c>
      <c r="J2370" s="259">
        <f t="shared" si="600"/>
        <v>2.2222222222222223</v>
      </c>
      <c r="K2370" s="259">
        <f t="shared" si="601"/>
        <v>0.24691358024691359</v>
      </c>
      <c r="L2370" s="226">
        <f t="shared" si="602"/>
        <v>0</v>
      </c>
      <c r="M2370" s="257"/>
      <c r="N2370" s="226">
        <f>SUM(H2370*'Outside M25 '!$J$30+'Outside M25 '!$J$34+'Postcodes tariff'!L2370)</f>
        <v>107.92474730413106</v>
      </c>
      <c r="O2370" s="226">
        <f>SUM(H2370*'Outside M25 '!$K$30+'Outside M25 '!$K$34+'Postcodes tariff'!L2370)</f>
        <v>118.26868932573599</v>
      </c>
      <c r="P2370" s="226">
        <f>SUM(H2370*'Outside M25 '!$L$30+'Outside M25 '!$L$34+'Postcodes tariff'!L2370)</f>
        <v>130.16275652326686</v>
      </c>
      <c r="Q2370" s="261">
        <f>SUM(H2370*'Outside M25 '!$M$30+'Outside M25 '!$M$34+'Postcodes tariff'!L2370)</f>
        <v>140.3850918874644</v>
      </c>
    </row>
    <row r="2371" spans="1:17" s="263" customFormat="1" x14ac:dyDescent="0.25">
      <c r="A2371" s="254" t="s">
        <v>3088</v>
      </c>
      <c r="B2371" s="255" t="s">
        <v>3678</v>
      </c>
      <c r="C2371" s="256" t="s">
        <v>2084</v>
      </c>
      <c r="D2371" s="257">
        <v>51.031999999999996</v>
      </c>
      <c r="E2371" s="257">
        <v>-0.48299999999999998</v>
      </c>
      <c r="F2371" s="459">
        <v>1</v>
      </c>
      <c r="G2371" s="459">
        <v>1</v>
      </c>
      <c r="H2371" s="258">
        <v>41.9</v>
      </c>
      <c r="I2371" s="259">
        <f>SUM(H2371/'Search &amp; Variables'!$E$30)</f>
        <v>0.93111111111111111</v>
      </c>
      <c r="J2371" s="259">
        <f t="shared" si="600"/>
        <v>1.8622222222222222</v>
      </c>
      <c r="K2371" s="259">
        <f t="shared" si="601"/>
        <v>0.20691358024691359</v>
      </c>
      <c r="L2371" s="226">
        <f t="shared" si="602"/>
        <v>0</v>
      </c>
      <c r="M2371" s="257"/>
      <c r="N2371" s="226">
        <f>SUM(H2371*'Outside M25 '!$J$30+'Outside M25 '!$J$34+'Postcodes tariff'!L2371)</f>
        <v>95.200331915669523</v>
      </c>
      <c r="O2371" s="226">
        <f>SUM(H2371*'Outside M25 '!$K$30+'Outside M25 '!$K$34+'Postcodes tariff'!L2371)</f>
        <v>104.16640058727445</v>
      </c>
      <c r="P2371" s="226">
        <f>SUM(H2371*'Outside M25 '!$L$30+'Outside M25 '!$L$34+'Postcodes tariff'!L2371)</f>
        <v>114.55384910480532</v>
      </c>
      <c r="Q2371" s="261">
        <f>SUM(H2371*'Outside M25 '!$M$30+'Outside M25 '!$M$34+'Postcodes tariff'!L2371)</f>
        <v>123.36745644900286</v>
      </c>
    </row>
    <row r="2372" spans="1:17" s="263" customFormat="1" x14ac:dyDescent="0.25">
      <c r="A2372" s="254" t="s">
        <v>3088</v>
      </c>
      <c r="B2372" s="255"/>
      <c r="C2372" s="256" t="s">
        <v>2085</v>
      </c>
      <c r="D2372" s="257">
        <v>50.956853000000002</v>
      </c>
      <c r="E2372" s="257">
        <v>-0.12886400000000001</v>
      </c>
      <c r="F2372" s="459">
        <v>1</v>
      </c>
      <c r="G2372" s="459">
        <v>1</v>
      </c>
      <c r="H2372" s="258">
        <v>60.1</v>
      </c>
      <c r="I2372" s="259">
        <f>SUM(H2372/'Search &amp; Variables'!$E$30)</f>
        <v>1.3355555555555556</v>
      </c>
      <c r="J2372" s="259">
        <f t="shared" si="600"/>
        <v>2.6711111111111112</v>
      </c>
      <c r="K2372" s="259">
        <f t="shared" si="601"/>
        <v>0.29679012345679012</v>
      </c>
      <c r="L2372" s="226">
        <f t="shared" si="602"/>
        <v>0</v>
      </c>
      <c r="M2372" s="257"/>
      <c r="N2372" s="226">
        <f>SUM(H2372*'Outside M25 '!$J$30+'Outside M25 '!$J$34+'Postcodes tariff'!L2372)</f>
        <v>123.79099365270656</v>
      </c>
      <c r="O2372" s="226">
        <f>SUM(H2372*'Outside M25 '!$K$30+'Outside M25 '!$K$34+'Postcodes tariff'!L2372)</f>
        <v>135.85302466628679</v>
      </c>
      <c r="P2372" s="226">
        <f>SUM(H2372*'Outside M25 '!$L$30+'Outside M25 '!$L$34+'Postcodes tariff'!L2372)</f>
        <v>149.62571515616335</v>
      </c>
      <c r="Q2372" s="261">
        <f>SUM(H2372*'Outside M25 '!$M$30+'Outside M25 '!$M$34+'Postcodes tariff'!L2372)</f>
        <v>161.60461261937326</v>
      </c>
    </row>
    <row r="2373" spans="1:17" s="263" customFormat="1" x14ac:dyDescent="0.25">
      <c r="A2373" s="254" t="s">
        <v>3088</v>
      </c>
      <c r="B2373" s="255"/>
      <c r="C2373" s="256" t="s">
        <v>2086</v>
      </c>
      <c r="D2373" s="257">
        <v>51.002512000000003</v>
      </c>
      <c r="E2373" s="257">
        <v>-8.6448999999999998E-2</v>
      </c>
      <c r="F2373" s="459">
        <v>1</v>
      </c>
      <c r="G2373" s="459">
        <v>1</v>
      </c>
      <c r="H2373" s="258">
        <v>57.4</v>
      </c>
      <c r="I2373" s="259">
        <f>SUM(H2373/'Search &amp; Variables'!$E$30)</f>
        <v>1.2755555555555556</v>
      </c>
      <c r="J2373" s="259">
        <f t="shared" si="600"/>
        <v>2.5511111111111111</v>
      </c>
      <c r="K2373" s="259">
        <f t="shared" si="601"/>
        <v>0.28345679012345681</v>
      </c>
      <c r="L2373" s="226">
        <f t="shared" si="602"/>
        <v>0</v>
      </c>
      <c r="M2373" s="257"/>
      <c r="N2373" s="226">
        <f>SUM(H2373*'Outside M25 '!$J$30+'Outside M25 '!$J$34+'Postcodes tariff'!L2373)</f>
        <v>119.54952185655272</v>
      </c>
      <c r="O2373" s="226">
        <f>SUM(H2373*'Outside M25 '!$K$30+'Outside M25 '!$K$34+'Postcodes tariff'!L2373)</f>
        <v>131.15226175346629</v>
      </c>
      <c r="P2373" s="226">
        <f>SUM(H2373*'Outside M25 '!$L$30+'Outside M25 '!$L$34+'Postcodes tariff'!L2373)</f>
        <v>144.42274601667617</v>
      </c>
      <c r="Q2373" s="261">
        <f>SUM(H2373*'Outside M25 '!$M$30+'Outside M25 '!$M$34+'Postcodes tariff'!L2373)</f>
        <v>155.93206747321938</v>
      </c>
    </row>
    <row r="2374" spans="1:17" s="263" customFormat="1" x14ac:dyDescent="0.25">
      <c r="A2374" s="254" t="s">
        <v>3088</v>
      </c>
      <c r="B2374" s="255"/>
      <c r="C2374" s="256" t="s">
        <v>2087</v>
      </c>
      <c r="D2374" s="257">
        <v>51.021000000000001</v>
      </c>
      <c r="E2374" s="257">
        <v>-0.115</v>
      </c>
      <c r="F2374" s="459">
        <v>1</v>
      </c>
      <c r="G2374" s="459">
        <v>1</v>
      </c>
      <c r="H2374" s="258">
        <v>53.6</v>
      </c>
      <c r="I2374" s="259">
        <f>SUM(H2374/'Search &amp; Variables'!$E$30)</f>
        <v>1.1911111111111112</v>
      </c>
      <c r="J2374" s="259">
        <f t="shared" si="600"/>
        <v>2.3822222222222225</v>
      </c>
      <c r="K2374" s="259">
        <f t="shared" si="601"/>
        <v>0.2646913580246914</v>
      </c>
      <c r="L2374" s="226">
        <f t="shared" si="602"/>
        <v>0</v>
      </c>
      <c r="M2374" s="257"/>
      <c r="N2374" s="226">
        <f>SUM(H2374*'Outside M25 '!$J$30+'Outside M25 '!$J$34+'Postcodes tariff'!L2374)</f>
        <v>113.58004303233619</v>
      </c>
      <c r="O2374" s="226">
        <f>SUM(H2374*'Outside M25 '!$K$30+'Outside M25 '!$K$34+'Postcodes tariff'!L2374)</f>
        <v>124.53637320949669</v>
      </c>
      <c r="P2374" s="226">
        <f>SUM(H2374*'Outside M25 '!$L$30+'Outside M25 '!$L$34+'Postcodes tariff'!L2374)</f>
        <v>137.10004870924979</v>
      </c>
      <c r="Q2374" s="261">
        <f>SUM(H2374*'Outside M25 '!$M$30+'Outside M25 '!$M$34+'Postcodes tariff'!L2374)</f>
        <v>147.94848541566955</v>
      </c>
    </row>
    <row r="2375" spans="1:17" s="263" customFormat="1" x14ac:dyDescent="0.25">
      <c r="A2375" s="254" t="s">
        <v>3088</v>
      </c>
      <c r="B2375" s="255"/>
      <c r="C2375" s="256" t="s">
        <v>2088</v>
      </c>
      <c r="D2375" s="257">
        <v>51.093882999999998</v>
      </c>
      <c r="E2375" s="257">
        <v>2.6748999999999998E-2</v>
      </c>
      <c r="F2375" s="459">
        <v>1</v>
      </c>
      <c r="G2375" s="459">
        <v>1</v>
      </c>
      <c r="H2375" s="258">
        <v>51.7</v>
      </c>
      <c r="I2375" s="259">
        <f>SUM(H2375/'Search &amp; Variables'!$E$30)</f>
        <v>1.1488888888888888</v>
      </c>
      <c r="J2375" s="259">
        <f t="shared" si="600"/>
        <v>2.2977777777777777</v>
      </c>
      <c r="K2375" s="259">
        <f t="shared" si="601"/>
        <v>0.25530864197530861</v>
      </c>
      <c r="L2375" s="226">
        <f t="shared" si="602"/>
        <v>0</v>
      </c>
      <c r="M2375" s="257"/>
      <c r="N2375" s="226">
        <f>SUM(H2375*'Outside M25 '!$J$30+'Outside M25 '!$J$34+'Postcodes tariff'!L2375)</f>
        <v>110.59530362022792</v>
      </c>
      <c r="O2375" s="226">
        <f>SUM(H2375*'Outside M25 '!$K$30+'Outside M25 '!$K$34+'Postcodes tariff'!L2375)</f>
        <v>121.22842893751188</v>
      </c>
      <c r="P2375" s="226">
        <f>SUM(H2375*'Outside M25 '!$L$30+'Outside M25 '!$L$34+'Postcodes tariff'!L2375)</f>
        <v>133.43870005553657</v>
      </c>
      <c r="Q2375" s="261">
        <f>SUM(H2375*'Outside M25 '!$M$30+'Outside M25 '!$M$34+'Postcodes tariff'!L2375)</f>
        <v>143.95669438689461</v>
      </c>
    </row>
    <row r="2376" spans="1:17" s="263" customFormat="1" x14ac:dyDescent="0.25">
      <c r="A2376" s="254" t="s">
        <v>3088</v>
      </c>
      <c r="B2376" s="255"/>
      <c r="C2376" s="256" t="s">
        <v>2089</v>
      </c>
      <c r="D2376" s="257">
        <v>51.108905999999998</v>
      </c>
      <c r="E2376" s="257">
        <v>-1.1523E-2</v>
      </c>
      <c r="F2376" s="459">
        <v>1</v>
      </c>
      <c r="G2376" s="459">
        <v>1</v>
      </c>
      <c r="H2376" s="258">
        <v>53.4</v>
      </c>
      <c r="I2376" s="259">
        <f>SUM(H2376/'Search &amp; Variables'!$E$30)</f>
        <v>1.1866666666666665</v>
      </c>
      <c r="J2376" s="259">
        <f t="shared" si="600"/>
        <v>2.3733333333333331</v>
      </c>
      <c r="K2376" s="259">
        <f t="shared" si="601"/>
        <v>0.26370370370370366</v>
      </c>
      <c r="L2376" s="226">
        <f t="shared" si="602"/>
        <v>0</v>
      </c>
      <c r="M2376" s="257"/>
      <c r="N2376" s="226">
        <f>SUM(H2376*'Outside M25 '!$J$30+'Outside M25 '!$J$34+'Postcodes tariff'!L2376)</f>
        <v>113.26585993632479</v>
      </c>
      <c r="O2376" s="226">
        <f>SUM(H2376*'Outside M25 '!$K$30+'Outside M25 '!$K$34+'Postcodes tariff'!L2376)</f>
        <v>124.18816854928775</v>
      </c>
      <c r="P2376" s="226">
        <f>SUM(H2376*'Outside M25 '!$L$30+'Outside M25 '!$L$34+'Postcodes tariff'!L2376)</f>
        <v>136.71464358780628</v>
      </c>
      <c r="Q2376" s="261">
        <f>SUM(H2376*'Outside M25 '!$M$30+'Outside M25 '!$M$34+'Postcodes tariff'!L2376)</f>
        <v>147.5282968863248</v>
      </c>
    </row>
    <row r="2377" spans="1:17" s="263" customFormat="1" x14ac:dyDescent="0.25">
      <c r="A2377" s="254" t="s">
        <v>3088</v>
      </c>
      <c r="B2377" s="255" t="s">
        <v>3607</v>
      </c>
      <c r="C2377" s="256" t="s">
        <v>2090</v>
      </c>
      <c r="D2377" s="257">
        <v>51.228951000000002</v>
      </c>
      <c r="E2377" s="257">
        <v>-0.22836600000000001</v>
      </c>
      <c r="F2377" s="459">
        <v>1</v>
      </c>
      <c r="G2377" s="459">
        <v>1</v>
      </c>
      <c r="H2377" s="258">
        <v>35</v>
      </c>
      <c r="I2377" s="259">
        <f>SUM(H2377/'Search &amp; Variables'!$E$30)</f>
        <v>0.77777777777777779</v>
      </c>
      <c r="J2377" s="259">
        <f t="shared" si="600"/>
        <v>1.5555555555555556</v>
      </c>
      <c r="K2377" s="259">
        <f t="shared" si="601"/>
        <v>0.1728395061728395</v>
      </c>
      <c r="L2377" s="226">
        <f t="shared" si="602"/>
        <v>0</v>
      </c>
      <c r="M2377" s="257"/>
      <c r="N2377" s="226">
        <f>SUM(H2377*'Outside M25 '!$J$30+'Outside M25 '!$J$34+'Postcodes tariff'!L2377)</f>
        <v>84.361015103276358</v>
      </c>
      <c r="O2377" s="226">
        <f>SUM(H2377*'Outside M25 '!$K$30+'Outside M25 '!$K$34+'Postcodes tariff'!L2377)</f>
        <v>92.153339810066484</v>
      </c>
      <c r="P2377" s="226">
        <f>SUM(H2377*'Outside M25 '!$L$30+'Outside M25 '!$L$34+'Postcodes tariff'!L2377)</f>
        <v>101.25737241500477</v>
      </c>
      <c r="Q2377" s="261">
        <f>SUM(H2377*'Outside M25 '!$M$30+'Outside M25 '!$M$34+'Postcodes tariff'!L2377)</f>
        <v>108.8709521866097</v>
      </c>
    </row>
    <row r="2378" spans="1:17" s="263" customFormat="1" x14ac:dyDescent="0.25">
      <c r="A2378" s="254" t="s">
        <v>3088</v>
      </c>
      <c r="B2378" s="255"/>
      <c r="C2378" s="256" t="s">
        <v>2091</v>
      </c>
      <c r="D2378" s="257">
        <v>50.936999999999998</v>
      </c>
      <c r="E2378" s="257">
        <v>-0.47</v>
      </c>
      <c r="F2378" s="459">
        <v>1</v>
      </c>
      <c r="G2378" s="459">
        <v>1</v>
      </c>
      <c r="H2378" s="258">
        <v>49.9</v>
      </c>
      <c r="I2378" s="259">
        <f>SUM(H2378/'Search &amp; Variables'!$E$30)</f>
        <v>1.1088888888888888</v>
      </c>
      <c r="J2378" s="259">
        <f t="shared" si="600"/>
        <v>2.2177777777777776</v>
      </c>
      <c r="K2378" s="259">
        <f t="shared" si="601"/>
        <v>0.24641975308641972</v>
      </c>
      <c r="L2378" s="226">
        <f t="shared" si="602"/>
        <v>0</v>
      </c>
      <c r="M2378" s="257"/>
      <c r="N2378" s="226">
        <f>SUM(H2378*'Outside M25 '!$J$30+'Outside M25 '!$J$34+'Postcodes tariff'!L2378)</f>
        <v>107.76765575612536</v>
      </c>
      <c r="O2378" s="226">
        <f>SUM(H2378*'Outside M25 '!$K$30+'Outside M25 '!$K$34+'Postcodes tariff'!L2378)</f>
        <v>118.09458699563153</v>
      </c>
      <c r="P2378" s="226">
        <f>SUM(H2378*'Outside M25 '!$L$30+'Outside M25 '!$L$34+'Postcodes tariff'!L2378)</f>
        <v>129.97005396254514</v>
      </c>
      <c r="Q2378" s="261">
        <f>SUM(H2378*'Outside M25 '!$M$30+'Outside M25 '!$M$34+'Postcodes tariff'!L2378)</f>
        <v>140.17499762279203</v>
      </c>
    </row>
    <row r="2379" spans="1:17" s="263" customFormat="1" x14ac:dyDescent="0.25">
      <c r="A2379" s="254" t="s">
        <v>3088</v>
      </c>
      <c r="B2379" s="255"/>
      <c r="C2379" s="256" t="s">
        <v>2092</v>
      </c>
      <c r="D2379" s="257">
        <v>51.231999999999999</v>
      </c>
      <c r="E2379" s="257">
        <v>-0.27900000000000003</v>
      </c>
      <c r="F2379" s="459">
        <v>1</v>
      </c>
      <c r="G2379" s="459">
        <v>1</v>
      </c>
      <c r="H2379" s="258">
        <v>31.3</v>
      </c>
      <c r="I2379" s="259">
        <f>SUM(H2379/'Search &amp; Variables'!$E$30)</f>
        <v>0.69555555555555559</v>
      </c>
      <c r="J2379" s="259">
        <f t="shared" si="600"/>
        <v>1.3911111111111112</v>
      </c>
      <c r="K2379" s="259">
        <f t="shared" si="601"/>
        <v>0.1545679012345679</v>
      </c>
      <c r="L2379" s="226">
        <f t="shared" si="602"/>
        <v>0</v>
      </c>
      <c r="M2379" s="257"/>
      <c r="N2379" s="226">
        <f>SUM(H2379*'Outside M25 '!$J$30+'Outside M25 '!$J$34+'Postcodes tariff'!L2379)</f>
        <v>78.54862782706553</v>
      </c>
      <c r="O2379" s="226">
        <f>SUM(H2379*'Outside M25 '!$K$30+'Outside M25 '!$K$34+'Postcodes tariff'!L2379)</f>
        <v>85.711553596201327</v>
      </c>
      <c r="P2379" s="226">
        <f>SUM(H2379*'Outside M25 '!$L$30+'Outside M25 '!$L$34+'Postcodes tariff'!L2379)</f>
        <v>94.127377668300113</v>
      </c>
      <c r="Q2379" s="261">
        <f>SUM(H2379*'Outside M25 '!$M$30+'Outside M25 '!$M$34+'Postcodes tariff'!L2379)</f>
        <v>101.09746439373221</v>
      </c>
    </row>
    <row r="2380" spans="1:17" s="263" customFormat="1" x14ac:dyDescent="0.25">
      <c r="A2380" s="254" t="s">
        <v>3482</v>
      </c>
      <c r="B2380" s="255" t="s">
        <v>3483</v>
      </c>
      <c r="C2380" s="256" t="s">
        <v>2093</v>
      </c>
      <c r="D2380" s="257">
        <v>51.222805999999999</v>
      </c>
      <c r="E2380" s="257">
        <v>-0.34305400000000003</v>
      </c>
      <c r="F2380" s="459">
        <v>1</v>
      </c>
      <c r="G2380" s="459">
        <v>1</v>
      </c>
      <c r="H2380" s="258">
        <v>31.5</v>
      </c>
      <c r="I2380" s="259">
        <f>SUM(H2380/'Search &amp; Variables'!$E$30)</f>
        <v>0.7</v>
      </c>
      <c r="J2380" s="259">
        <f t="shared" si="600"/>
        <v>1.4</v>
      </c>
      <c r="K2380" s="259">
        <f t="shared" si="601"/>
        <v>0.15555555555555556</v>
      </c>
      <c r="L2380" s="226">
        <f t="shared" si="602"/>
        <v>0</v>
      </c>
      <c r="M2380" s="257"/>
      <c r="N2380" s="226">
        <f>SUM(H2380*'Outside M25 '!$J$30+'Outside M25 '!$J$34+'Postcodes tariff'!L2380)</f>
        <v>78.862810923076921</v>
      </c>
      <c r="O2380" s="226">
        <f>SUM(H2380*'Outside M25 '!$K$30+'Outside M25 '!$K$34+'Postcodes tariff'!L2380)</f>
        <v>86.059758256410262</v>
      </c>
      <c r="P2380" s="226">
        <f>SUM(H2380*'Outside M25 '!$L$30+'Outside M25 '!$L$34+'Postcodes tariff'!L2380)</f>
        <v>94.512782789743596</v>
      </c>
      <c r="Q2380" s="261">
        <f>SUM(H2380*'Outside M25 '!$M$30+'Outside M25 '!$M$34+'Postcodes tariff'!L2380)</f>
        <v>101.51765292307694</v>
      </c>
    </row>
    <row r="2381" spans="1:17" s="263" customFormat="1" x14ac:dyDescent="0.25">
      <c r="A2381" s="254" t="s">
        <v>3088</v>
      </c>
      <c r="B2381" s="255"/>
      <c r="C2381" s="256" t="s">
        <v>2094</v>
      </c>
      <c r="D2381" s="257">
        <v>51.189414999999997</v>
      </c>
      <c r="E2381" s="257">
        <v>-0.34936600000000001</v>
      </c>
      <c r="F2381" s="459">
        <v>1</v>
      </c>
      <c r="G2381" s="459">
        <v>1</v>
      </c>
      <c r="H2381" s="258">
        <v>34.4</v>
      </c>
      <c r="I2381" s="259">
        <f>SUM(H2381/'Search &amp; Variables'!$E$30)</f>
        <v>0.76444444444444437</v>
      </c>
      <c r="J2381" s="259">
        <f t="shared" si="600"/>
        <v>1.5288888888888887</v>
      </c>
      <c r="K2381" s="259">
        <f t="shared" si="601"/>
        <v>0.16987654320987652</v>
      </c>
      <c r="L2381" s="226">
        <f t="shared" si="602"/>
        <v>0</v>
      </c>
      <c r="M2381" s="257"/>
      <c r="N2381" s="226">
        <f>SUM(H2381*'Outside M25 '!$J$30+'Outside M25 '!$J$34+'Postcodes tariff'!L2381)</f>
        <v>83.418465815242172</v>
      </c>
      <c r="O2381" s="226">
        <f>SUM(H2381*'Outside M25 '!$K$30+'Outside M25 '!$K$34+'Postcodes tariff'!L2381)</f>
        <v>91.108725829439692</v>
      </c>
      <c r="P2381" s="226">
        <f>SUM(H2381*'Outside M25 '!$L$30+'Outside M25 '!$L$34+'Postcodes tariff'!L2381)</f>
        <v>100.10115705067429</v>
      </c>
      <c r="Q2381" s="261">
        <f>SUM(H2381*'Outside M25 '!$M$30+'Outside M25 '!$M$34+'Postcodes tariff'!L2381)</f>
        <v>107.6103865985755</v>
      </c>
    </row>
    <row r="2382" spans="1:17" s="263" customFormat="1" x14ac:dyDescent="0.25">
      <c r="A2382" s="254" t="s">
        <v>3088</v>
      </c>
      <c r="B2382" s="255" t="s">
        <v>3484</v>
      </c>
      <c r="C2382" s="256" t="s">
        <v>2095</v>
      </c>
      <c r="D2382" s="257">
        <v>51.170999999999999</v>
      </c>
      <c r="E2382" s="257">
        <v>-0.16200000000000001</v>
      </c>
      <c r="F2382" s="459">
        <v>1</v>
      </c>
      <c r="G2382" s="459">
        <v>1</v>
      </c>
      <c r="H2382" s="258">
        <v>44.4</v>
      </c>
      <c r="I2382" s="259">
        <f>SUM(H2382/'Search &amp; Variables'!$E$30)</f>
        <v>0.98666666666666658</v>
      </c>
      <c r="J2382" s="259">
        <f t="shared" si="600"/>
        <v>1.9733333333333332</v>
      </c>
      <c r="K2382" s="259">
        <f t="shared" si="601"/>
        <v>0.21925925925925924</v>
      </c>
      <c r="L2382" s="226">
        <f t="shared" si="602"/>
        <v>0</v>
      </c>
      <c r="M2382" s="257"/>
      <c r="N2382" s="226">
        <f>SUM(H2382*'Outside M25 '!$J$30+'Outside M25 '!$J$34+'Postcodes tariff'!L2382)</f>
        <v>99.127620615811963</v>
      </c>
      <c r="O2382" s="226">
        <f>SUM(H2382*'Outside M25 '!$K$30+'Outside M25 '!$K$34+'Postcodes tariff'!L2382)</f>
        <v>108.51895883988604</v>
      </c>
      <c r="P2382" s="226">
        <f>SUM(H2382*'Outside M25 '!$L$30+'Outside M25 '!$L$34+'Postcodes tariff'!L2382)</f>
        <v>119.37141312284902</v>
      </c>
      <c r="Q2382" s="261">
        <f>SUM(H2382*'Outside M25 '!$M$30+'Outside M25 '!$M$34+'Postcodes tariff'!L2382)</f>
        <v>128.61981306581197</v>
      </c>
    </row>
    <row r="2383" spans="1:17" s="263" customFormat="1" x14ac:dyDescent="0.25">
      <c r="A2383" s="254" t="s">
        <v>3088</v>
      </c>
      <c r="B2383" s="255"/>
      <c r="C2383" s="256" t="s">
        <v>2096</v>
      </c>
      <c r="D2383" s="257">
        <v>51.173999999999999</v>
      </c>
      <c r="E2383" s="257">
        <v>-1.6E-2</v>
      </c>
      <c r="F2383" s="459">
        <v>1</v>
      </c>
      <c r="G2383" s="459">
        <v>1</v>
      </c>
      <c r="H2383" s="258">
        <v>44.6</v>
      </c>
      <c r="I2383" s="259">
        <f>SUM(H2383/'Search &amp; Variables'!$E$30)</f>
        <v>0.99111111111111116</v>
      </c>
      <c r="J2383" s="259">
        <f t="shared" si="600"/>
        <v>1.9822222222222223</v>
      </c>
      <c r="K2383" s="259">
        <f t="shared" si="601"/>
        <v>0.22024691358024692</v>
      </c>
      <c r="L2383" s="226">
        <f t="shared" si="602"/>
        <v>0</v>
      </c>
      <c r="M2383" s="257"/>
      <c r="N2383" s="226">
        <f>SUM(H2383*'Outside M25 '!$J$30+'Outside M25 '!$J$34+'Postcodes tariff'!L2383)</f>
        <v>99.441803711823368</v>
      </c>
      <c r="O2383" s="226">
        <f>SUM(H2383*'Outside M25 '!$K$30+'Outside M25 '!$K$34+'Postcodes tariff'!L2383)</f>
        <v>108.86716350009497</v>
      </c>
      <c r="P2383" s="226">
        <f>SUM(H2383*'Outside M25 '!$L$30+'Outside M25 '!$L$34+'Postcodes tariff'!L2383)</f>
        <v>119.7568182442925</v>
      </c>
      <c r="Q2383" s="261">
        <f>SUM(H2383*'Outside M25 '!$M$30+'Outside M25 '!$M$34+'Postcodes tariff'!L2383)</f>
        <v>129.0400015951567</v>
      </c>
    </row>
    <row r="2384" spans="1:17" s="263" customFormat="1" x14ac:dyDescent="0.25">
      <c r="A2384" s="254" t="s">
        <v>3088</v>
      </c>
      <c r="B2384" s="255"/>
      <c r="C2384" s="256" t="s">
        <v>2097</v>
      </c>
      <c r="D2384" s="257">
        <v>51.247481999999998</v>
      </c>
      <c r="E2384" s="257">
        <v>5.8139999999999997E-3</v>
      </c>
      <c r="F2384" s="459">
        <v>1</v>
      </c>
      <c r="G2384" s="459">
        <v>1</v>
      </c>
      <c r="H2384" s="258">
        <v>40.700000000000003</v>
      </c>
      <c r="I2384" s="259">
        <f>SUM(H2384/'Search &amp; Variables'!$E$30)</f>
        <v>0.9044444444444445</v>
      </c>
      <c r="J2384" s="259">
        <f t="shared" si="600"/>
        <v>1.808888888888889</v>
      </c>
      <c r="K2384" s="259">
        <f t="shared" si="601"/>
        <v>0.20098765432098767</v>
      </c>
      <c r="L2384" s="226">
        <f t="shared" si="602"/>
        <v>0</v>
      </c>
      <c r="M2384" s="257"/>
      <c r="N2384" s="226">
        <f>SUM(H2384*'Outside M25 '!$J$30+'Outside M25 '!$J$34+'Postcodes tariff'!L2384)</f>
        <v>93.31523333960115</v>
      </c>
      <c r="O2384" s="226">
        <f>SUM(H2384*'Outside M25 '!$K$30+'Outside M25 '!$K$34+'Postcodes tariff'!L2384)</f>
        <v>102.0771726260209</v>
      </c>
      <c r="P2384" s="226">
        <f>SUM(H2384*'Outside M25 '!$L$30+'Outside M25 '!$L$34+'Postcodes tariff'!L2384)</f>
        <v>112.24141837614437</v>
      </c>
      <c r="Q2384" s="261">
        <f>SUM(H2384*'Outside M25 '!$M$30+'Outside M25 '!$M$34+'Postcodes tariff'!L2384)</f>
        <v>120.84632527293449</v>
      </c>
    </row>
    <row r="2385" spans="1:17" s="263" customFormat="1" x14ac:dyDescent="0.25">
      <c r="A2385" s="254" t="s">
        <v>3088</v>
      </c>
      <c r="B2385" s="255"/>
      <c r="C2385" s="256" t="s">
        <v>2098</v>
      </c>
      <c r="D2385" s="256">
        <v>51.235999999999997</v>
      </c>
      <c r="E2385" s="256">
        <v>-6.8000000000000005E-2</v>
      </c>
      <c r="F2385" s="460">
        <v>1</v>
      </c>
      <c r="G2385" s="460">
        <v>1</v>
      </c>
      <c r="H2385" s="264">
        <v>39</v>
      </c>
      <c r="I2385" s="265">
        <f>SUM(H2385/'Search &amp; Variables'!$E$30)</f>
        <v>0.8666666666666667</v>
      </c>
      <c r="J2385" s="265">
        <f t="shared" si="600"/>
        <v>1.7333333333333334</v>
      </c>
      <c r="K2385" s="265">
        <f t="shared" si="601"/>
        <v>0.19259259259259259</v>
      </c>
      <c r="L2385" s="266">
        <f t="shared" si="602"/>
        <v>0</v>
      </c>
      <c r="M2385" s="256"/>
      <c r="N2385" s="266">
        <f>SUM(H2385*'Outside M25 '!$J$30+'Outside M25 '!$J$34+'Postcodes tariff'!L2385)</f>
        <v>90.644677023504272</v>
      </c>
      <c r="O2385" s="266">
        <f>SUM(H2385*'Outside M25 '!$K$30+'Outside M25 '!$K$34+'Postcodes tariff'!L2385)</f>
        <v>99.117433014245023</v>
      </c>
      <c r="P2385" s="266">
        <f>SUM(H2385*'Outside M25 '!$L$30+'Outside M25 '!$L$34+'Postcodes tariff'!L2385)</f>
        <v>108.96547484387466</v>
      </c>
      <c r="Q2385" s="268">
        <f>SUM(H2385*'Outside M25 '!$M$30+'Outside M25 '!$M$34+'Postcodes tariff'!L2385)</f>
        <v>117.27472277350428</v>
      </c>
    </row>
    <row r="2386" spans="1:17" s="263" customFormat="1" x14ac:dyDescent="0.25">
      <c r="A2386" s="254"/>
      <c r="B2386" s="255"/>
      <c r="C2386" s="256"/>
      <c r="D2386" s="256"/>
      <c r="E2386" s="256"/>
      <c r="F2386" s="460"/>
      <c r="G2386" s="460"/>
      <c r="H2386" s="264"/>
      <c r="I2386" s="265"/>
      <c r="J2386" s="265"/>
      <c r="K2386" s="265"/>
      <c r="L2386" s="266"/>
      <c r="M2386" s="256"/>
      <c r="N2386" s="266"/>
      <c r="O2386" s="266"/>
      <c r="P2386" s="266"/>
      <c r="Q2386" s="268"/>
    </row>
    <row r="2387" spans="1:17" s="263" customFormat="1" ht="16.5" thickBot="1" x14ac:dyDescent="0.3">
      <c r="A2387" s="269" t="s">
        <v>3129</v>
      </c>
      <c r="B2387" s="270"/>
      <c r="C2387" s="270"/>
      <c r="D2387" s="270"/>
      <c r="E2387" s="270"/>
      <c r="F2387" s="461"/>
      <c r="G2387" s="461"/>
      <c r="H2387" s="271">
        <f>AVERAGE(H2366:H2386)</f>
        <v>44.309999999999995</v>
      </c>
      <c r="I2387" s="271">
        <f>AVERAGE(I2366:I2386)</f>
        <v>0.98466666666666658</v>
      </c>
      <c r="J2387" s="271">
        <f>AVERAGE(J2366:J2386)</f>
        <v>1.9693333333333332</v>
      </c>
      <c r="K2387" s="271">
        <f>AVERAGE(K2366:K2386)</f>
        <v>0.2188148148148148</v>
      </c>
      <c r="L2387" s="272"/>
      <c r="M2387" s="270"/>
      <c r="N2387" s="274">
        <f>AVERAGE(N2366:N2386)</f>
        <v>98.986238222606858</v>
      </c>
      <c r="O2387" s="274">
        <f>AVERAGE(O2366:O2386)</f>
        <v>108.362266742792</v>
      </c>
      <c r="P2387" s="274">
        <f>AVERAGE(P2366:P2386)</f>
        <v>119.19798081819945</v>
      </c>
      <c r="Q2387" s="275">
        <f>AVERAGE(Q2366:Q2386)</f>
        <v>128.43072822760683</v>
      </c>
    </row>
    <row r="2388" spans="1:17" s="263" customFormat="1" ht="16.5" thickBot="1" x14ac:dyDescent="0.3">
      <c r="F2388" s="462"/>
      <c r="G2388" s="462"/>
      <c r="H2388" s="276"/>
      <c r="I2388" s="277"/>
      <c r="J2388" s="277"/>
      <c r="K2388" s="277"/>
      <c r="L2388" s="262"/>
      <c r="N2388" s="225"/>
      <c r="O2388" s="225"/>
      <c r="P2388" s="225"/>
      <c r="Q2388" s="225"/>
    </row>
    <row r="2389" spans="1:17" s="243" customFormat="1" x14ac:dyDescent="0.25">
      <c r="A2389" s="246" t="s">
        <v>3089</v>
      </c>
      <c r="B2389" s="247"/>
      <c r="C2389" s="247" t="s">
        <v>2099</v>
      </c>
      <c r="D2389" s="247">
        <v>51.585869000000002</v>
      </c>
      <c r="E2389" s="247">
        <v>0.18476300000000001</v>
      </c>
      <c r="F2389" s="458">
        <v>1</v>
      </c>
      <c r="G2389" s="458">
        <v>1</v>
      </c>
      <c r="H2389" s="248">
        <v>63.5</v>
      </c>
      <c r="I2389" s="249">
        <f>SUM(H2389/'Search &amp; Variables'!$E$30)</f>
        <v>1.4111111111111112</v>
      </c>
      <c r="J2389" s="249">
        <f t="shared" ref="J2389:J2390" si="603">SUM(I2389*2)</f>
        <v>2.8222222222222224</v>
      </c>
      <c r="K2389" s="249">
        <f t="shared" ref="K2389:K2390" si="604">SUM(J2389/9)</f>
        <v>0.31358024691358027</v>
      </c>
      <c r="L2389" s="252">
        <f t="shared" ref="L2389:L2390" si="605">IF(J2389 &gt; 14,120,0)</f>
        <v>0</v>
      </c>
      <c r="M2389" s="247"/>
      <c r="N2389" s="252">
        <f>SUM(H2389*'Outside M25 '!$J$30+'Outside M25 '!$J$34+'Postcodes tariff'!L2389)</f>
        <v>129.13210628490029</v>
      </c>
      <c r="O2389" s="252">
        <f>SUM(H2389*'Outside M25 '!$K$30+'Outside M25 '!$K$34+'Postcodes tariff'!L2389)</f>
        <v>141.77250388983856</v>
      </c>
      <c r="P2389" s="252">
        <f>SUM(H2389*'Outside M25 '!$L$30+'Outside M25 '!$L$34+'Postcodes tariff'!L2389)</f>
        <v>156.17760222070277</v>
      </c>
      <c r="Q2389" s="253">
        <f>SUM(H2389*'Outside M25 '!$M$30+'Outside M25 '!$M$34+'Postcodes tariff'!L2389)</f>
        <v>168.74781761823363</v>
      </c>
    </row>
    <row r="2390" spans="1:17" s="263" customFormat="1" x14ac:dyDescent="0.25">
      <c r="A2390" s="254" t="s">
        <v>3089</v>
      </c>
      <c r="B2390" s="255"/>
      <c r="C2390" s="256" t="s">
        <v>2100</v>
      </c>
      <c r="D2390" s="257">
        <v>51.544473000000004</v>
      </c>
      <c r="E2390" s="257">
        <v>0.16028000000000001</v>
      </c>
      <c r="F2390" s="459">
        <v>1</v>
      </c>
      <c r="G2390" s="459">
        <v>1</v>
      </c>
      <c r="H2390" s="258">
        <v>61.3</v>
      </c>
      <c r="I2390" s="259">
        <f>SUM(H2390/'Search &amp; Variables'!$E$30)</f>
        <v>1.3622222222222222</v>
      </c>
      <c r="J2390" s="259">
        <f t="shared" si="603"/>
        <v>2.7244444444444444</v>
      </c>
      <c r="K2390" s="259">
        <f t="shared" si="604"/>
        <v>0.30271604938271607</v>
      </c>
      <c r="L2390" s="226">
        <f t="shared" si="605"/>
        <v>0</v>
      </c>
      <c r="M2390" s="257"/>
      <c r="N2390" s="226">
        <f>SUM(H2390*'Outside M25 '!$J$30+'Outside M25 '!$J$34+'Postcodes tariff'!L2390)</f>
        <v>125.67609222877493</v>
      </c>
      <c r="O2390" s="226">
        <f>SUM(H2390*'Outside M25 '!$K$30+'Outside M25 '!$K$34+'Postcodes tariff'!L2390)</f>
        <v>137.94225262754034</v>
      </c>
      <c r="P2390" s="226">
        <f>SUM(H2390*'Outside M25 '!$L$30+'Outside M25 '!$L$34+'Postcodes tariff'!L2390)</f>
        <v>151.93814588482434</v>
      </c>
      <c r="Q2390" s="261">
        <f>SUM(H2390*'Outside M25 '!$M$30+'Outside M25 '!$M$34+'Postcodes tariff'!L2390)</f>
        <v>164.12574379544162</v>
      </c>
    </row>
    <row r="2391" spans="1:17" s="263" customFormat="1" x14ac:dyDescent="0.25">
      <c r="A2391" s="254" t="s">
        <v>3089</v>
      </c>
      <c r="B2391" s="255"/>
      <c r="C2391" s="256" t="s">
        <v>2101</v>
      </c>
      <c r="D2391" s="257">
        <v>51.572636000000003</v>
      </c>
      <c r="E2391" s="257">
        <v>0.21498300000000001</v>
      </c>
      <c r="F2391" s="459">
        <v>1</v>
      </c>
      <c r="G2391" s="459">
        <v>1</v>
      </c>
      <c r="H2391" s="258">
        <v>66.3</v>
      </c>
      <c r="I2391" s="259">
        <f>SUM(H2391/'Search &amp; Variables'!$E$30)</f>
        <v>1.4733333333333332</v>
      </c>
      <c r="J2391" s="259">
        <f t="shared" ref="J2391:J2408" si="606">SUM(I2391*2)</f>
        <v>2.9466666666666663</v>
      </c>
      <c r="K2391" s="259">
        <f t="shared" ref="K2391:K2408" si="607">SUM(J2391/9)</f>
        <v>0.32740740740740737</v>
      </c>
      <c r="L2391" s="226">
        <f t="shared" ref="L2391:L2408" si="608">IF(J2391 &gt; 14,120,0)</f>
        <v>0</v>
      </c>
      <c r="M2391" s="257"/>
      <c r="N2391" s="226">
        <f>SUM(H2391*'Outside M25 '!$J$30+'Outside M25 '!$J$34+'Postcodes tariff'!L2391)</f>
        <v>133.53066962905982</v>
      </c>
      <c r="O2391" s="226">
        <f>SUM(H2391*'Outside M25 '!$K$30+'Outside M25 '!$K$34+'Postcodes tariff'!L2391)</f>
        <v>146.64736913276352</v>
      </c>
      <c r="P2391" s="226">
        <f>SUM(H2391*'Outside M25 '!$L$30+'Outside M25 '!$L$34+'Postcodes tariff'!L2391)</f>
        <v>161.5732739209117</v>
      </c>
      <c r="Q2391" s="261">
        <f>SUM(H2391*'Outside M25 '!$M$30+'Outside M25 '!$M$34+'Postcodes tariff'!L2391)</f>
        <v>174.63045702905987</v>
      </c>
    </row>
    <row r="2392" spans="1:17" s="263" customFormat="1" x14ac:dyDescent="0.25">
      <c r="A2392" s="254" t="s">
        <v>3089</v>
      </c>
      <c r="B2392" s="255"/>
      <c r="C2392" s="256" t="s">
        <v>2102</v>
      </c>
      <c r="D2392" s="257">
        <v>51.551653999999999</v>
      </c>
      <c r="E2392" s="257">
        <v>0.20900299999999999</v>
      </c>
      <c r="F2392" s="459">
        <v>1</v>
      </c>
      <c r="G2392" s="459">
        <v>1</v>
      </c>
      <c r="H2392" s="258">
        <v>67.7</v>
      </c>
      <c r="I2392" s="259">
        <f>SUM(H2392/'Search &amp; Variables'!$E$30)</f>
        <v>1.5044444444444445</v>
      </c>
      <c r="J2392" s="259">
        <f t="shared" si="606"/>
        <v>3.0088888888888889</v>
      </c>
      <c r="K2392" s="259">
        <f t="shared" si="607"/>
        <v>0.334320987654321</v>
      </c>
      <c r="L2392" s="226">
        <f t="shared" si="608"/>
        <v>0</v>
      </c>
      <c r="M2392" s="257"/>
      <c r="N2392" s="226">
        <f>SUM(H2392*'Outside M25 '!$J$30+'Outside M25 '!$J$34+'Postcodes tariff'!L2392)</f>
        <v>135.72995130113961</v>
      </c>
      <c r="O2392" s="226">
        <f>SUM(H2392*'Outside M25 '!$K$30+'Outside M25 '!$K$34+'Postcodes tariff'!L2392)</f>
        <v>149.08480175422602</v>
      </c>
      <c r="P2392" s="226">
        <f>SUM(H2392*'Outside M25 '!$L$30+'Outside M25 '!$L$34+'Postcodes tariff'!L2392)</f>
        <v>164.27110977101617</v>
      </c>
      <c r="Q2392" s="261">
        <f>SUM(H2392*'Outside M25 '!$M$30+'Outside M25 '!$M$34+'Postcodes tariff'!L2392)</f>
        <v>177.57177673447296</v>
      </c>
    </row>
    <row r="2393" spans="1:17" s="263" customFormat="1" x14ac:dyDescent="0.25">
      <c r="A2393" s="254" t="s">
        <v>3089</v>
      </c>
      <c r="B2393" s="255"/>
      <c r="C2393" s="256" t="s">
        <v>2103</v>
      </c>
      <c r="D2393" s="257">
        <v>51.517496000000001</v>
      </c>
      <c r="E2393" s="257">
        <v>0.196964</v>
      </c>
      <c r="F2393" s="459">
        <v>1</v>
      </c>
      <c r="G2393" s="459">
        <v>1</v>
      </c>
      <c r="H2393" s="258">
        <v>66.400000000000006</v>
      </c>
      <c r="I2393" s="259">
        <f>SUM(H2393/'Search &amp; Variables'!$E$30)</f>
        <v>1.4755555555555557</v>
      </c>
      <c r="J2393" s="259">
        <f t="shared" si="606"/>
        <v>2.9511111111111115</v>
      </c>
      <c r="K2393" s="259">
        <f t="shared" si="607"/>
        <v>0.32790123456790127</v>
      </c>
      <c r="L2393" s="226">
        <f t="shared" si="608"/>
        <v>0</v>
      </c>
      <c r="M2393" s="257"/>
      <c r="N2393" s="226">
        <f>SUM(H2393*'Outside M25 '!$J$30+'Outside M25 '!$J$34+'Postcodes tariff'!L2393)</f>
        <v>133.68776117706554</v>
      </c>
      <c r="O2393" s="226">
        <f>SUM(H2393*'Outside M25 '!$K$30+'Outside M25 '!$K$34+'Postcodes tariff'!L2393)</f>
        <v>146.821471462868</v>
      </c>
      <c r="P2393" s="226">
        <f>SUM(H2393*'Outside M25 '!$L$30+'Outside M25 '!$L$34+'Postcodes tariff'!L2393)</f>
        <v>161.76597648163346</v>
      </c>
      <c r="Q2393" s="261">
        <f>SUM(H2393*'Outside M25 '!$M$30+'Outside M25 '!$M$34+'Postcodes tariff'!L2393)</f>
        <v>174.84055129373223</v>
      </c>
    </row>
    <row r="2394" spans="1:17" s="263" customFormat="1" x14ac:dyDescent="0.25">
      <c r="A2394" s="254" t="s">
        <v>3089</v>
      </c>
      <c r="B2394" s="255"/>
      <c r="C2394" s="256" t="s">
        <v>2104</v>
      </c>
      <c r="D2394" s="257">
        <v>51.561418000000003</v>
      </c>
      <c r="E2394" s="257">
        <v>0.31231500000000001</v>
      </c>
      <c r="F2394" s="459">
        <v>1</v>
      </c>
      <c r="G2394" s="459">
        <v>1</v>
      </c>
      <c r="H2394" s="258">
        <v>64.900000000000006</v>
      </c>
      <c r="I2394" s="259">
        <f>SUM(H2394/'Search &amp; Variables'!$E$30)</f>
        <v>1.4422222222222223</v>
      </c>
      <c r="J2394" s="259">
        <f t="shared" si="606"/>
        <v>2.8844444444444446</v>
      </c>
      <c r="K2394" s="259">
        <f t="shared" si="607"/>
        <v>0.32049382716049385</v>
      </c>
      <c r="L2394" s="226">
        <f t="shared" si="608"/>
        <v>0</v>
      </c>
      <c r="M2394" s="257"/>
      <c r="N2394" s="226">
        <f>SUM(H2394*'Outside M25 '!$J$30+'Outside M25 '!$J$34+'Postcodes tariff'!L2394)</f>
        <v>131.33138795698005</v>
      </c>
      <c r="O2394" s="226">
        <f>SUM(H2394*'Outside M25 '!$K$30+'Outside M25 '!$K$34+'Postcodes tariff'!L2394)</f>
        <v>144.20993651130104</v>
      </c>
      <c r="P2394" s="226">
        <f>SUM(H2394*'Outside M25 '!$L$30+'Outside M25 '!$L$34+'Postcodes tariff'!L2394)</f>
        <v>158.87543807080723</v>
      </c>
      <c r="Q2394" s="261">
        <f>SUM(H2394*'Outside M25 '!$M$30+'Outside M25 '!$M$34+'Postcodes tariff'!L2394)</f>
        <v>171.68913732364678</v>
      </c>
    </row>
    <row r="2395" spans="1:17" s="263" customFormat="1" x14ac:dyDescent="0.25">
      <c r="A2395" s="254" t="s">
        <v>3089</v>
      </c>
      <c r="B2395" s="255"/>
      <c r="C2395" s="256" t="s">
        <v>2105</v>
      </c>
      <c r="D2395" s="257">
        <v>51.512712999999998</v>
      </c>
      <c r="E2395" s="257">
        <v>0.27196599999999999</v>
      </c>
      <c r="F2395" s="459">
        <v>1</v>
      </c>
      <c r="G2395" s="459">
        <v>1</v>
      </c>
      <c r="H2395" s="258">
        <v>65</v>
      </c>
      <c r="I2395" s="259">
        <f>SUM(H2395/'Search &amp; Variables'!$E$30)</f>
        <v>1.4444444444444444</v>
      </c>
      <c r="J2395" s="259">
        <f t="shared" si="606"/>
        <v>2.8888888888888888</v>
      </c>
      <c r="K2395" s="259">
        <f t="shared" si="607"/>
        <v>0.32098765432098764</v>
      </c>
      <c r="L2395" s="226">
        <f t="shared" si="608"/>
        <v>0</v>
      </c>
      <c r="M2395" s="257"/>
      <c r="N2395" s="226">
        <f>SUM(H2395*'Outside M25 '!$J$30+'Outside M25 '!$J$34+'Postcodes tariff'!L2395)</f>
        <v>131.48847950498575</v>
      </c>
      <c r="O2395" s="226">
        <f>SUM(H2395*'Outside M25 '!$K$30+'Outside M25 '!$K$34+'Postcodes tariff'!L2395)</f>
        <v>144.3840388414055</v>
      </c>
      <c r="P2395" s="226">
        <f>SUM(H2395*'Outside M25 '!$L$30+'Outside M25 '!$L$34+'Postcodes tariff'!L2395)</f>
        <v>159.06814063152899</v>
      </c>
      <c r="Q2395" s="261">
        <f>SUM(H2395*'Outside M25 '!$M$30+'Outside M25 '!$M$34+'Postcodes tariff'!L2395)</f>
        <v>171.89923158831908</v>
      </c>
    </row>
    <row r="2396" spans="1:17" s="263" customFormat="1" x14ac:dyDescent="0.25">
      <c r="A2396" s="254" t="s">
        <v>3089</v>
      </c>
      <c r="B2396" s="255"/>
      <c r="C2396" s="256" t="s">
        <v>2106</v>
      </c>
      <c r="D2396" s="257">
        <v>51.504579999999997</v>
      </c>
      <c r="E2396" s="257">
        <v>0.33612999999999998</v>
      </c>
      <c r="F2396" s="459">
        <v>1</v>
      </c>
      <c r="G2396" s="459">
        <v>1</v>
      </c>
      <c r="H2396" s="258">
        <v>67</v>
      </c>
      <c r="I2396" s="259">
        <f>SUM(H2396/'Search &amp; Variables'!$E$30)</f>
        <v>1.4888888888888889</v>
      </c>
      <c r="J2396" s="259">
        <f t="shared" si="606"/>
        <v>2.9777777777777779</v>
      </c>
      <c r="K2396" s="259">
        <f t="shared" si="607"/>
        <v>0.33086419753086421</v>
      </c>
      <c r="L2396" s="226">
        <f t="shared" si="608"/>
        <v>0</v>
      </c>
      <c r="M2396" s="257"/>
      <c r="N2396" s="226">
        <f>SUM(H2396*'Outside M25 '!$J$30+'Outside M25 '!$J$34+'Postcodes tariff'!L2396)</f>
        <v>134.63031046509971</v>
      </c>
      <c r="O2396" s="226">
        <f>SUM(H2396*'Outside M25 '!$K$30+'Outside M25 '!$K$34+'Postcodes tariff'!L2396)</f>
        <v>147.86608544349477</v>
      </c>
      <c r="P2396" s="226">
        <f>SUM(H2396*'Outside M25 '!$L$30+'Outside M25 '!$L$34+'Postcodes tariff'!L2396)</f>
        <v>162.92219184596394</v>
      </c>
      <c r="Q2396" s="261">
        <f>SUM(H2396*'Outside M25 '!$M$30+'Outside M25 '!$M$34+'Postcodes tariff'!L2396)</f>
        <v>176.10111688176642</v>
      </c>
    </row>
    <row r="2397" spans="1:17" s="263" customFormat="1" x14ac:dyDescent="0.25">
      <c r="A2397" s="254" t="s">
        <v>3089</v>
      </c>
      <c r="B2397" s="255"/>
      <c r="C2397" s="256" t="s">
        <v>2107</v>
      </c>
      <c r="D2397" s="257">
        <v>51.481051000000001</v>
      </c>
      <c r="E2397" s="257">
        <v>0.30927500000000002</v>
      </c>
      <c r="F2397" s="459">
        <v>1</v>
      </c>
      <c r="G2397" s="459">
        <v>1</v>
      </c>
      <c r="H2397" s="258">
        <v>67.5</v>
      </c>
      <c r="I2397" s="259">
        <f>SUM(H2397/'Search &amp; Variables'!$E$30)</f>
        <v>1.5</v>
      </c>
      <c r="J2397" s="259">
        <f t="shared" si="606"/>
        <v>3</v>
      </c>
      <c r="K2397" s="259">
        <f t="shared" si="607"/>
        <v>0.33333333333333331</v>
      </c>
      <c r="L2397" s="226">
        <f t="shared" si="608"/>
        <v>0</v>
      </c>
      <c r="M2397" s="257"/>
      <c r="N2397" s="226">
        <f>SUM(H2397*'Outside M25 '!$J$30+'Outside M25 '!$J$34+'Postcodes tariff'!L2397)</f>
        <v>135.41576820512822</v>
      </c>
      <c r="O2397" s="226">
        <f>SUM(H2397*'Outside M25 '!$K$30+'Outside M25 '!$K$34+'Postcodes tariff'!L2397)</f>
        <v>148.7365970940171</v>
      </c>
      <c r="P2397" s="226">
        <f>SUM(H2397*'Outside M25 '!$L$30+'Outside M25 '!$L$34+'Postcodes tariff'!L2397)</f>
        <v>163.88570464957269</v>
      </c>
      <c r="Q2397" s="261">
        <f>SUM(H2397*'Outside M25 '!$M$30+'Outside M25 '!$M$34+'Postcodes tariff'!L2397)</f>
        <v>177.15158820512823</v>
      </c>
    </row>
    <row r="2398" spans="1:17" s="263" customFormat="1" x14ac:dyDescent="0.25">
      <c r="A2398" s="254" t="s">
        <v>3089</v>
      </c>
      <c r="B2398" s="255" t="s">
        <v>3625</v>
      </c>
      <c r="C2398" s="256" t="s">
        <v>2108</v>
      </c>
      <c r="D2398" s="257">
        <v>51.469093999999998</v>
      </c>
      <c r="E2398" s="257">
        <v>0.37554599999999999</v>
      </c>
      <c r="F2398" s="459">
        <v>1</v>
      </c>
      <c r="G2398" s="459">
        <v>1</v>
      </c>
      <c r="H2398" s="258">
        <v>73.400000000000006</v>
      </c>
      <c r="I2398" s="259">
        <f>SUM(H2398/'Search &amp; Variables'!$E$30)</f>
        <v>1.6311111111111112</v>
      </c>
      <c r="J2398" s="259">
        <f t="shared" si="606"/>
        <v>3.2622222222222224</v>
      </c>
      <c r="K2398" s="259">
        <f t="shared" si="607"/>
        <v>0.36246913580246914</v>
      </c>
      <c r="L2398" s="226">
        <f t="shared" si="608"/>
        <v>0</v>
      </c>
      <c r="M2398" s="257"/>
      <c r="N2398" s="226">
        <f>SUM(H2398*'Outside M25 '!$J$30+'Outside M25 '!$J$34+'Postcodes tariff'!L2398)</f>
        <v>144.68416953746438</v>
      </c>
      <c r="O2398" s="226">
        <f>SUM(H2398*'Outside M25 '!$K$30+'Outside M25 '!$K$34+'Postcodes tariff'!L2398)</f>
        <v>159.00863457018045</v>
      </c>
      <c r="P2398" s="226">
        <f>SUM(H2398*'Outside M25 '!$L$30+'Outside M25 '!$L$34+'Postcodes tariff'!L2398)</f>
        <v>175.25515573215577</v>
      </c>
      <c r="Q2398" s="261">
        <f>SUM(H2398*'Outside M25 '!$M$30+'Outside M25 '!$M$34+'Postcodes tariff'!L2398)</f>
        <v>189.54714982079776</v>
      </c>
    </row>
    <row r="2399" spans="1:17" s="263" customFormat="1" x14ac:dyDescent="0.25">
      <c r="A2399" s="254" t="s">
        <v>3089</v>
      </c>
      <c r="B2399" s="255"/>
      <c r="C2399" s="256" t="s">
        <v>2109</v>
      </c>
      <c r="D2399" s="257">
        <v>51.483167999999999</v>
      </c>
      <c r="E2399" s="257">
        <v>0.27540300000000001</v>
      </c>
      <c r="F2399" s="459">
        <v>1</v>
      </c>
      <c r="G2399" s="459">
        <v>1</v>
      </c>
      <c r="H2399" s="258">
        <v>63.6</v>
      </c>
      <c r="I2399" s="259">
        <f>SUM(H2399/'Search &amp; Variables'!$E$30)</f>
        <v>1.4133333333333333</v>
      </c>
      <c r="J2399" s="259">
        <f t="shared" si="606"/>
        <v>2.8266666666666667</v>
      </c>
      <c r="K2399" s="259">
        <f t="shared" si="607"/>
        <v>0.31407407407407406</v>
      </c>
      <c r="L2399" s="226">
        <f t="shared" si="608"/>
        <v>0</v>
      </c>
      <c r="M2399" s="257"/>
      <c r="N2399" s="226">
        <f>SUM(H2399*'Outside M25 '!$J$30+'Outside M25 '!$J$34+'Postcodes tariff'!L2399)</f>
        <v>129.28919783290598</v>
      </c>
      <c r="O2399" s="226">
        <f>SUM(H2399*'Outside M25 '!$K$30+'Outside M25 '!$K$34+'Postcodes tariff'!L2399)</f>
        <v>141.94660621994302</v>
      </c>
      <c r="P2399" s="226">
        <f>SUM(H2399*'Outside M25 '!$L$30+'Outside M25 '!$L$34+'Postcodes tariff'!L2399)</f>
        <v>156.37030478142452</v>
      </c>
      <c r="Q2399" s="261">
        <f>SUM(H2399*'Outside M25 '!$M$30+'Outside M25 '!$M$34+'Postcodes tariff'!L2399)</f>
        <v>168.95791188290599</v>
      </c>
    </row>
    <row r="2400" spans="1:17" s="263" customFormat="1" x14ac:dyDescent="0.25">
      <c r="A2400" s="254" t="s">
        <v>3089</v>
      </c>
      <c r="B2400" s="255"/>
      <c r="C2400" s="256" t="s">
        <v>2110</v>
      </c>
      <c r="D2400" s="257">
        <v>51.583238000000001</v>
      </c>
      <c r="E2400" s="257">
        <v>0.19514699999999999</v>
      </c>
      <c r="F2400" s="459">
        <v>1</v>
      </c>
      <c r="G2400" s="459">
        <v>1</v>
      </c>
      <c r="H2400" s="258">
        <v>62.7</v>
      </c>
      <c r="I2400" s="259">
        <f>SUM(H2400/'Search &amp; Variables'!$E$30)</f>
        <v>1.3933333333333333</v>
      </c>
      <c r="J2400" s="259">
        <f t="shared" si="606"/>
        <v>2.7866666666666666</v>
      </c>
      <c r="K2400" s="259">
        <f t="shared" si="607"/>
        <v>0.30962962962962964</v>
      </c>
      <c r="L2400" s="226">
        <f t="shared" si="608"/>
        <v>0</v>
      </c>
      <c r="M2400" s="257"/>
      <c r="N2400" s="226">
        <f>SUM(H2400*'Outside M25 '!$J$30+'Outside M25 '!$J$34+'Postcodes tariff'!L2400)</f>
        <v>127.87537390085471</v>
      </c>
      <c r="O2400" s="226">
        <f>SUM(H2400*'Outside M25 '!$K$30+'Outside M25 '!$K$34+'Postcodes tariff'!L2400)</f>
        <v>140.37968524900285</v>
      </c>
      <c r="P2400" s="226">
        <f>SUM(H2400*'Outside M25 '!$L$30+'Outside M25 '!$L$34+'Postcodes tariff'!L2400)</f>
        <v>154.63598173492881</v>
      </c>
      <c r="Q2400" s="261">
        <f>SUM(H2400*'Outside M25 '!$M$30+'Outside M25 '!$M$34+'Postcodes tariff'!L2400)</f>
        <v>167.06706350085472</v>
      </c>
    </row>
    <row r="2401" spans="1:17" s="263" customFormat="1" x14ac:dyDescent="0.25">
      <c r="A2401" s="254" t="s">
        <v>3089</v>
      </c>
      <c r="B2401" s="255"/>
      <c r="C2401" s="256" t="s">
        <v>2111</v>
      </c>
      <c r="D2401" s="257">
        <v>51.477252</v>
      </c>
      <c r="E2401" s="257">
        <v>0.29230099999999998</v>
      </c>
      <c r="F2401" s="459">
        <v>1</v>
      </c>
      <c r="G2401" s="459">
        <v>1</v>
      </c>
      <c r="H2401" s="258">
        <v>64.099999999999994</v>
      </c>
      <c r="I2401" s="259">
        <f>SUM(H2401/'Search &amp; Variables'!$E$30)</f>
        <v>1.4244444444444444</v>
      </c>
      <c r="J2401" s="259">
        <f t="shared" si="606"/>
        <v>2.8488888888888888</v>
      </c>
      <c r="K2401" s="259">
        <f t="shared" si="607"/>
        <v>0.31654320987654322</v>
      </c>
      <c r="L2401" s="226">
        <f t="shared" si="608"/>
        <v>0</v>
      </c>
      <c r="M2401" s="257"/>
      <c r="N2401" s="226">
        <f>SUM(H2401*'Outside M25 '!$J$30+'Outside M25 '!$J$34+'Postcodes tariff'!L2401)</f>
        <v>130.07465557293446</v>
      </c>
      <c r="O2401" s="226">
        <f>SUM(H2401*'Outside M25 '!$K$30+'Outside M25 '!$K$34+'Postcodes tariff'!L2401)</f>
        <v>142.81711787046532</v>
      </c>
      <c r="P2401" s="226">
        <f>SUM(H2401*'Outside M25 '!$L$30+'Outside M25 '!$L$34+'Postcodes tariff'!L2401)</f>
        <v>157.33381758503324</v>
      </c>
      <c r="Q2401" s="261">
        <f>SUM(H2401*'Outside M25 '!$M$30+'Outside M25 '!$M$34+'Postcodes tariff'!L2401)</f>
        <v>170.00838320626781</v>
      </c>
    </row>
    <row r="2402" spans="1:17" s="263" customFormat="1" x14ac:dyDescent="0.25">
      <c r="A2402" s="254" t="s">
        <v>3089</v>
      </c>
      <c r="B2402" s="255"/>
      <c r="C2402" s="256" t="s">
        <v>2112</v>
      </c>
      <c r="D2402" s="257">
        <v>51.604205999999998</v>
      </c>
      <c r="E2402" s="257">
        <v>0.227053</v>
      </c>
      <c r="F2402" s="459">
        <v>1</v>
      </c>
      <c r="G2402" s="459">
        <v>1</v>
      </c>
      <c r="H2402" s="258">
        <v>61.3</v>
      </c>
      <c r="I2402" s="259">
        <f>SUM(H2402/'Search &amp; Variables'!$E$30)</f>
        <v>1.3622222222222222</v>
      </c>
      <c r="J2402" s="259">
        <f t="shared" si="606"/>
        <v>2.7244444444444444</v>
      </c>
      <c r="K2402" s="259">
        <f t="shared" si="607"/>
        <v>0.30271604938271607</v>
      </c>
      <c r="L2402" s="226">
        <f t="shared" si="608"/>
        <v>0</v>
      </c>
      <c r="M2402" s="257"/>
      <c r="N2402" s="226">
        <f>SUM(H2402*'Outside M25 '!$J$30+'Outside M25 '!$J$34+'Postcodes tariff'!L2402)</f>
        <v>125.67609222877493</v>
      </c>
      <c r="O2402" s="226">
        <f>SUM(H2402*'Outside M25 '!$K$30+'Outside M25 '!$K$34+'Postcodes tariff'!L2402)</f>
        <v>137.94225262754034</v>
      </c>
      <c r="P2402" s="226">
        <f>SUM(H2402*'Outside M25 '!$L$30+'Outside M25 '!$L$34+'Postcodes tariff'!L2402)</f>
        <v>151.93814588482434</v>
      </c>
      <c r="Q2402" s="261">
        <f>SUM(H2402*'Outside M25 '!$M$30+'Outside M25 '!$M$34+'Postcodes tariff'!L2402)</f>
        <v>164.12574379544162</v>
      </c>
    </row>
    <row r="2403" spans="1:17" s="263" customFormat="1" x14ac:dyDescent="0.25">
      <c r="A2403" s="254" t="s">
        <v>3089</v>
      </c>
      <c r="B2403" s="255"/>
      <c r="C2403" s="256" t="s">
        <v>2113</v>
      </c>
      <c r="D2403" s="257">
        <v>51.626705000000001</v>
      </c>
      <c r="E2403" s="257">
        <v>0.171292</v>
      </c>
      <c r="F2403" s="459">
        <v>1</v>
      </c>
      <c r="G2403" s="459">
        <v>1</v>
      </c>
      <c r="H2403" s="258">
        <v>55.7</v>
      </c>
      <c r="I2403" s="259">
        <f>SUM(H2403/'Search &amp; Variables'!$E$30)</f>
        <v>1.2377777777777779</v>
      </c>
      <c r="J2403" s="259">
        <f t="shared" si="606"/>
        <v>2.4755555555555557</v>
      </c>
      <c r="K2403" s="259">
        <f t="shared" si="607"/>
        <v>0.27506172839506177</v>
      </c>
      <c r="L2403" s="226">
        <f t="shared" si="608"/>
        <v>0</v>
      </c>
      <c r="M2403" s="257"/>
      <c r="N2403" s="226">
        <f>SUM(H2403*'Outside M25 '!$J$30+'Outside M25 '!$J$34+'Postcodes tariff'!L2403)</f>
        <v>116.87896554045585</v>
      </c>
      <c r="O2403" s="226">
        <f>SUM(H2403*'Outside M25 '!$K$30+'Outside M25 '!$K$34+'Postcodes tariff'!L2403)</f>
        <v>128.1925221416904</v>
      </c>
      <c r="P2403" s="226">
        <f>SUM(H2403*'Outside M25 '!$L$30+'Outside M25 '!$L$34+'Postcodes tariff'!L2403)</f>
        <v>141.14680248440649</v>
      </c>
      <c r="Q2403" s="261">
        <f>SUM(H2403*'Outside M25 '!$M$30+'Outside M25 '!$M$34+'Postcodes tariff'!L2403)</f>
        <v>152.36046497378919</v>
      </c>
    </row>
    <row r="2404" spans="1:17" s="263" customFormat="1" x14ac:dyDescent="0.25">
      <c r="A2404" s="254" t="s">
        <v>3089</v>
      </c>
      <c r="B2404" s="255"/>
      <c r="C2404" s="256" t="s">
        <v>2114</v>
      </c>
      <c r="D2404" s="257">
        <v>51.591160000000002</v>
      </c>
      <c r="E2404" s="257">
        <v>0.15986600000000001</v>
      </c>
      <c r="F2404" s="459">
        <v>1</v>
      </c>
      <c r="G2404" s="459">
        <v>1</v>
      </c>
      <c r="H2404" s="258">
        <v>58.1</v>
      </c>
      <c r="I2404" s="259">
        <f>SUM(H2404/'Search &amp; Variables'!$E$30)</f>
        <v>1.2911111111111111</v>
      </c>
      <c r="J2404" s="259">
        <f t="shared" si="606"/>
        <v>2.5822222222222222</v>
      </c>
      <c r="K2404" s="259">
        <f t="shared" si="607"/>
        <v>0.2869135802469136</v>
      </c>
      <c r="L2404" s="226">
        <f t="shared" si="608"/>
        <v>0</v>
      </c>
      <c r="M2404" s="257"/>
      <c r="N2404" s="226">
        <f>SUM(H2404*'Outside M25 '!$J$30+'Outside M25 '!$J$34+'Postcodes tariff'!L2404)</f>
        <v>120.6491626925926</v>
      </c>
      <c r="O2404" s="226">
        <f>SUM(H2404*'Outside M25 '!$K$30+'Outside M25 '!$K$34+'Postcodes tariff'!L2404)</f>
        <v>132.37097806419754</v>
      </c>
      <c r="P2404" s="226">
        <f>SUM(H2404*'Outside M25 '!$L$30+'Outside M25 '!$L$34+'Postcodes tariff'!L2404)</f>
        <v>145.77166394172841</v>
      </c>
      <c r="Q2404" s="261">
        <f>SUM(H2404*'Outside M25 '!$M$30+'Outside M25 '!$M$34+'Postcodes tariff'!L2404)</f>
        <v>157.40272732592595</v>
      </c>
    </row>
    <row r="2405" spans="1:17" s="263" customFormat="1" x14ac:dyDescent="0.25">
      <c r="A2405" s="254" t="s">
        <v>3089</v>
      </c>
      <c r="B2405" s="255"/>
      <c r="C2405" s="256" t="s">
        <v>2115</v>
      </c>
      <c r="D2405" s="257">
        <v>51.579371999999999</v>
      </c>
      <c r="E2405" s="257">
        <v>0.140517</v>
      </c>
      <c r="F2405" s="459">
        <v>1</v>
      </c>
      <c r="G2405" s="459">
        <v>1</v>
      </c>
      <c r="H2405" s="258">
        <v>58.7</v>
      </c>
      <c r="I2405" s="259">
        <f>SUM(H2405/'Search &amp; Variables'!$E$30)</f>
        <v>1.3044444444444445</v>
      </c>
      <c r="J2405" s="259">
        <f t="shared" si="606"/>
        <v>2.608888888888889</v>
      </c>
      <c r="K2405" s="259">
        <f t="shared" si="607"/>
        <v>0.28987654320987655</v>
      </c>
      <c r="L2405" s="226">
        <f t="shared" si="608"/>
        <v>0</v>
      </c>
      <c r="M2405" s="257"/>
      <c r="N2405" s="226">
        <f>SUM(H2405*'Outside M25 '!$J$30+'Outside M25 '!$J$34+'Postcodes tariff'!L2405)</f>
        <v>121.59171198062678</v>
      </c>
      <c r="O2405" s="226">
        <f>SUM(H2405*'Outside M25 '!$K$30+'Outside M25 '!$K$34+'Postcodes tariff'!L2405)</f>
        <v>133.41559204482431</v>
      </c>
      <c r="P2405" s="226">
        <f>SUM(H2405*'Outside M25 '!$L$30+'Outside M25 '!$L$34+'Postcodes tariff'!L2405)</f>
        <v>146.92787930605891</v>
      </c>
      <c r="Q2405" s="261">
        <f>SUM(H2405*'Outside M25 '!$M$30+'Outside M25 '!$M$34+'Postcodes tariff'!L2405)</f>
        <v>158.66329291396013</v>
      </c>
    </row>
    <row r="2406" spans="1:17" s="263" customFormat="1" x14ac:dyDescent="0.25">
      <c r="A2406" s="254" t="s">
        <v>3089</v>
      </c>
      <c r="B2406" s="255"/>
      <c r="C2406" s="256" t="s">
        <v>2116</v>
      </c>
      <c r="D2406" s="257">
        <v>51.575367999999997</v>
      </c>
      <c r="E2406" s="257">
        <v>0.16778100000000001</v>
      </c>
      <c r="F2406" s="459">
        <v>1</v>
      </c>
      <c r="G2406" s="459">
        <v>1</v>
      </c>
      <c r="H2406" s="258">
        <v>60.1</v>
      </c>
      <c r="I2406" s="259">
        <f>SUM(H2406/'Search &amp; Variables'!$E$30)</f>
        <v>1.3355555555555556</v>
      </c>
      <c r="J2406" s="259">
        <f t="shared" si="606"/>
        <v>2.6711111111111112</v>
      </c>
      <c r="K2406" s="259">
        <f t="shared" si="607"/>
        <v>0.29679012345679012</v>
      </c>
      <c r="L2406" s="226">
        <f t="shared" si="608"/>
        <v>0</v>
      </c>
      <c r="M2406" s="257"/>
      <c r="N2406" s="226">
        <f>SUM(H2406*'Outside M25 '!$J$30+'Outside M25 '!$J$34+'Postcodes tariff'!L2406)</f>
        <v>123.79099365270656</v>
      </c>
      <c r="O2406" s="226">
        <f>SUM(H2406*'Outside M25 '!$K$30+'Outside M25 '!$K$34+'Postcodes tariff'!L2406)</f>
        <v>135.85302466628679</v>
      </c>
      <c r="P2406" s="226">
        <f>SUM(H2406*'Outside M25 '!$L$30+'Outside M25 '!$L$34+'Postcodes tariff'!L2406)</f>
        <v>149.62571515616335</v>
      </c>
      <c r="Q2406" s="261">
        <f>SUM(H2406*'Outside M25 '!$M$30+'Outside M25 '!$M$34+'Postcodes tariff'!L2406)</f>
        <v>161.60461261937326</v>
      </c>
    </row>
    <row r="2407" spans="1:17" s="263" customFormat="1" x14ac:dyDescent="0.25">
      <c r="A2407" s="254" t="s">
        <v>3089</v>
      </c>
      <c r="B2407" s="255"/>
      <c r="C2407" s="256" t="s">
        <v>2117</v>
      </c>
      <c r="D2407" s="257">
        <v>51.557000000000002</v>
      </c>
      <c r="E2407" s="257">
        <v>0.13456399999999999</v>
      </c>
      <c r="F2407" s="459">
        <v>1</v>
      </c>
      <c r="G2407" s="459">
        <v>1</v>
      </c>
      <c r="H2407" s="258">
        <v>47.2</v>
      </c>
      <c r="I2407" s="259">
        <f>SUM(H2407/'Search &amp; Variables'!$E$30)</f>
        <v>1.048888888888889</v>
      </c>
      <c r="J2407" s="259">
        <f t="shared" si="606"/>
        <v>2.097777777777778</v>
      </c>
      <c r="K2407" s="259">
        <f t="shared" si="607"/>
        <v>0.23308641975308644</v>
      </c>
      <c r="L2407" s="226">
        <f t="shared" si="608"/>
        <v>0</v>
      </c>
      <c r="M2407" s="257"/>
      <c r="N2407" s="226">
        <f>SUM(H2407*'Outside M25 '!$J$30+'Outside M25 '!$J$34+'Postcodes tariff'!L2407)</f>
        <v>103.52618395997152</v>
      </c>
      <c r="O2407" s="226">
        <f>SUM(H2407*'Outside M25 '!$K$30+'Outside M25 '!$K$34+'Postcodes tariff'!L2407)</f>
        <v>113.39382408281102</v>
      </c>
      <c r="P2407" s="226">
        <f>SUM(H2407*'Outside M25 '!$L$30+'Outside M25 '!$L$34+'Postcodes tariff'!L2407)</f>
        <v>124.76708482305796</v>
      </c>
      <c r="Q2407" s="261">
        <f>SUM(H2407*'Outside M25 '!$M$30+'Outside M25 '!$M$34+'Postcodes tariff'!L2407)</f>
        <v>134.50245247663821</v>
      </c>
    </row>
    <row r="2408" spans="1:17" s="263" customFormat="1" x14ac:dyDescent="0.25">
      <c r="A2408" s="254" t="s">
        <v>3089</v>
      </c>
      <c r="B2408" s="255"/>
      <c r="C2408" s="256" t="s">
        <v>2118</v>
      </c>
      <c r="D2408" s="256">
        <v>51.53857</v>
      </c>
      <c r="E2408" s="256">
        <v>0.135158</v>
      </c>
      <c r="F2408" s="460">
        <v>1</v>
      </c>
      <c r="G2408" s="460">
        <v>1</v>
      </c>
      <c r="H2408" s="264">
        <v>46.7</v>
      </c>
      <c r="I2408" s="265">
        <f>SUM(H2408/'Search &amp; Variables'!$E$30)</f>
        <v>1.0377777777777779</v>
      </c>
      <c r="J2408" s="265">
        <f t="shared" si="606"/>
        <v>2.0755555555555558</v>
      </c>
      <c r="K2408" s="265">
        <f t="shared" si="607"/>
        <v>0.23061728395061731</v>
      </c>
      <c r="L2408" s="266">
        <f t="shared" si="608"/>
        <v>0</v>
      </c>
      <c r="M2408" s="256"/>
      <c r="N2408" s="266">
        <f>SUM(H2408*'Outside M25 '!$J$30+'Outside M25 '!$J$34+'Postcodes tariff'!L2408)</f>
        <v>102.74072621994303</v>
      </c>
      <c r="O2408" s="266">
        <f>SUM(H2408*'Outside M25 '!$K$30+'Outside M25 '!$K$34+'Postcodes tariff'!L2408)</f>
        <v>112.52331243228871</v>
      </c>
      <c r="P2408" s="266">
        <f>SUM(H2408*'Outside M25 '!$L$30+'Outside M25 '!$L$34+'Postcodes tariff'!L2408)</f>
        <v>123.80357201944921</v>
      </c>
      <c r="Q2408" s="268">
        <f>SUM(H2408*'Outside M25 '!$M$30+'Outside M25 '!$M$34+'Postcodes tariff'!L2408)</f>
        <v>133.45198115327639</v>
      </c>
    </row>
    <row r="2409" spans="1:17" s="263" customFormat="1" x14ac:dyDescent="0.25">
      <c r="A2409" s="254"/>
      <c r="B2409" s="255"/>
      <c r="C2409" s="256"/>
      <c r="D2409" s="256"/>
      <c r="E2409" s="256"/>
      <c r="F2409" s="460"/>
      <c r="G2409" s="460"/>
      <c r="H2409" s="264"/>
      <c r="I2409" s="265"/>
      <c r="J2409" s="265"/>
      <c r="K2409" s="265"/>
      <c r="L2409" s="266"/>
      <c r="M2409" s="256"/>
      <c r="N2409" s="266"/>
      <c r="O2409" s="266"/>
      <c r="P2409" s="266"/>
      <c r="Q2409" s="268"/>
    </row>
    <row r="2410" spans="1:17" s="263" customFormat="1" ht="16.5" thickBot="1" x14ac:dyDescent="0.3">
      <c r="A2410" s="269" t="s">
        <v>3145</v>
      </c>
      <c r="B2410" s="270"/>
      <c r="C2410" s="270"/>
      <c r="D2410" s="270"/>
      <c r="E2410" s="270"/>
      <c r="F2410" s="461"/>
      <c r="G2410" s="461"/>
      <c r="H2410" s="271">
        <f>AVERAGE(H2389:H2409)</f>
        <v>62.06</v>
      </c>
      <c r="I2410" s="271">
        <f>AVERAGE(I2389:I2409)</f>
        <v>1.3791111111111112</v>
      </c>
      <c r="J2410" s="271">
        <f>AVERAGE(J2389:J2409)</f>
        <v>2.7582222222222224</v>
      </c>
      <c r="K2410" s="271">
        <f>AVERAGE(K2389:K2409)</f>
        <v>0.30646913580246915</v>
      </c>
      <c r="L2410" s="272"/>
      <c r="M2410" s="270"/>
      <c r="N2410" s="376">
        <f>AVERAGE(N2389:N2409)</f>
        <v>126.86998799361827</v>
      </c>
      <c r="O2410" s="376">
        <f>AVERAGE(O2389:O2409)</f>
        <v>139.26543033633428</v>
      </c>
      <c r="P2410" s="376">
        <f>AVERAGE(P2389:P2409)</f>
        <v>153.40268534630962</v>
      </c>
      <c r="Q2410" s="377">
        <f>AVERAGE(Q2389:Q2409)</f>
        <v>165.72246020695158</v>
      </c>
    </row>
    <row r="2411" spans="1:17" s="263" customFormat="1" ht="16.5" thickBot="1" x14ac:dyDescent="0.3">
      <c r="F2411" s="462"/>
      <c r="G2411" s="462"/>
      <c r="H2411" s="276"/>
      <c r="I2411" s="277"/>
      <c r="J2411" s="277"/>
      <c r="K2411" s="277"/>
      <c r="L2411" s="262"/>
      <c r="N2411" s="225"/>
      <c r="O2411" s="225"/>
      <c r="P2411" s="225"/>
      <c r="Q2411" s="225"/>
    </row>
    <row r="2412" spans="1:17" s="243" customFormat="1" x14ac:dyDescent="0.25">
      <c r="A2412" s="246" t="s">
        <v>3090</v>
      </c>
      <c r="B2412" s="247"/>
      <c r="C2412" s="247" t="s">
        <v>2119</v>
      </c>
      <c r="D2412" s="247">
        <v>53.378922000000003</v>
      </c>
      <c r="E2412" s="247">
        <v>-1.471616</v>
      </c>
      <c r="F2412" s="458">
        <v>1</v>
      </c>
      <c r="G2412" s="458">
        <v>1</v>
      </c>
      <c r="H2412" s="248">
        <v>162.19999999999999</v>
      </c>
      <c r="I2412" s="249">
        <f>SUM(H2412/'Search &amp; Variables'!$E$30)</f>
        <v>3.6044444444444443</v>
      </c>
      <c r="J2412" s="249">
        <f t="shared" ref="J2412:J2413" si="609">SUM(I2412*2)</f>
        <v>7.2088888888888887</v>
      </c>
      <c r="K2412" s="249">
        <f t="shared" ref="K2412:K2413" si="610">SUM(J2412/9)</f>
        <v>0.80098765432098762</v>
      </c>
      <c r="L2412" s="252">
        <f t="shared" ref="L2412:L2413" si="611">IF(J2412 &gt; 14,120,0)</f>
        <v>0</v>
      </c>
      <c r="M2412" s="247"/>
      <c r="N2412" s="252">
        <f>SUM(H2412*'Outside M25 '!$J$30+'Outside M25 '!$J$34+'Postcodes tariff'!L2412)</f>
        <v>284.18146416652417</v>
      </c>
      <c r="O2412" s="252">
        <f>SUM(H2412*'Outside M25 '!$K$30+'Outside M25 '!$K$34+'Postcodes tariff'!L2412)</f>
        <v>313.61150370294393</v>
      </c>
      <c r="P2412" s="252">
        <f>SUM(H2412*'Outside M25 '!$L$30+'Outside M25 '!$L$34+'Postcodes tariff'!L2412)</f>
        <v>346.37502965306743</v>
      </c>
      <c r="Q2412" s="253">
        <f>SUM(H2412*'Outside M25 '!$M$30+'Outside M25 '!$M$34+'Postcodes tariff'!L2412)</f>
        <v>376.11085684985756</v>
      </c>
    </row>
    <row r="2413" spans="1:17" s="263" customFormat="1" x14ac:dyDescent="0.25">
      <c r="A2413" s="254" t="s">
        <v>3090</v>
      </c>
      <c r="B2413" s="255"/>
      <c r="C2413" s="256" t="s">
        <v>2120</v>
      </c>
      <c r="D2413" s="257">
        <v>53.374645999999998</v>
      </c>
      <c r="E2413" s="257">
        <v>-1.5403420000000001</v>
      </c>
      <c r="F2413" s="459">
        <v>1</v>
      </c>
      <c r="G2413" s="459">
        <v>1</v>
      </c>
      <c r="H2413" s="258">
        <v>166.3</v>
      </c>
      <c r="I2413" s="259">
        <f>SUM(H2413/'Search &amp; Variables'!$E$30)</f>
        <v>3.6955555555555559</v>
      </c>
      <c r="J2413" s="259">
        <f t="shared" si="609"/>
        <v>7.3911111111111119</v>
      </c>
      <c r="K2413" s="259">
        <f t="shared" si="610"/>
        <v>0.82123456790123461</v>
      </c>
      <c r="L2413" s="226">
        <f t="shared" si="611"/>
        <v>0</v>
      </c>
      <c r="M2413" s="257"/>
      <c r="N2413" s="226">
        <f>SUM(H2413*'Outside M25 '!$J$30+'Outside M25 '!$J$34+'Postcodes tariff'!L2413)</f>
        <v>290.62221763475782</v>
      </c>
      <c r="O2413" s="226">
        <f>SUM(H2413*'Outside M25 '!$K$30+'Outside M25 '!$K$34+'Postcodes tariff'!L2413)</f>
        <v>320.74969923722699</v>
      </c>
      <c r="P2413" s="226">
        <f>SUM(H2413*'Outside M25 '!$L$30+'Outside M25 '!$L$34+'Postcodes tariff'!L2413)</f>
        <v>354.27583464265911</v>
      </c>
      <c r="Q2413" s="261">
        <f>SUM(H2413*'Outside M25 '!$M$30+'Outside M25 '!$M$34+'Postcodes tariff'!L2413)</f>
        <v>384.72472170142453</v>
      </c>
    </row>
    <row r="2414" spans="1:17" s="263" customFormat="1" x14ac:dyDescent="0.25">
      <c r="A2414" s="254" t="s">
        <v>3090</v>
      </c>
      <c r="B2414" s="255"/>
      <c r="C2414" s="256" t="s">
        <v>2121</v>
      </c>
      <c r="D2414" s="257">
        <v>53.345593000000001</v>
      </c>
      <c r="E2414" s="257">
        <v>-1.540273</v>
      </c>
      <c r="F2414" s="459">
        <v>1</v>
      </c>
      <c r="G2414" s="459">
        <v>1</v>
      </c>
      <c r="H2414" s="258">
        <v>162.69999999999999</v>
      </c>
      <c r="I2414" s="259">
        <f>SUM(H2414/'Search &amp; Variables'!$E$30)</f>
        <v>3.6155555555555554</v>
      </c>
      <c r="J2414" s="259">
        <f t="shared" ref="J2414:J2456" si="612">SUM(I2414*2)</f>
        <v>7.2311111111111108</v>
      </c>
      <c r="K2414" s="259">
        <f t="shared" ref="K2414:K2456" si="613">SUM(J2414/9)</f>
        <v>0.80345679012345672</v>
      </c>
      <c r="L2414" s="226">
        <f t="shared" ref="L2414:L2456" si="614">IF(J2414 &gt; 14,120,0)</f>
        <v>0</v>
      </c>
      <c r="M2414" s="257"/>
      <c r="N2414" s="226">
        <f>SUM(H2414*'Outside M25 '!$J$30+'Outside M25 '!$J$34+'Postcodes tariff'!L2414)</f>
        <v>284.96692190655267</v>
      </c>
      <c r="O2414" s="226">
        <f>SUM(H2414*'Outside M25 '!$K$30+'Outside M25 '!$K$34+'Postcodes tariff'!L2414)</f>
        <v>314.48201535346629</v>
      </c>
      <c r="P2414" s="226">
        <f>SUM(H2414*'Outside M25 '!$L$30+'Outside M25 '!$L$34+'Postcodes tariff'!L2414)</f>
        <v>347.33854245667618</v>
      </c>
      <c r="Q2414" s="261">
        <f>SUM(H2414*'Outside M25 '!$M$30+'Outside M25 '!$M$34+'Postcodes tariff'!L2414)</f>
        <v>377.16132817321937</v>
      </c>
    </row>
    <row r="2415" spans="1:17" s="263" customFormat="1" x14ac:dyDescent="0.25">
      <c r="A2415" s="254" t="s">
        <v>3090</v>
      </c>
      <c r="B2415" s="255"/>
      <c r="C2415" s="256" t="s">
        <v>2122</v>
      </c>
      <c r="D2415" s="257">
        <v>53.339202</v>
      </c>
      <c r="E2415" s="257">
        <v>-1.398882</v>
      </c>
      <c r="F2415" s="459">
        <v>1</v>
      </c>
      <c r="G2415" s="459">
        <v>1</v>
      </c>
      <c r="H2415" s="258">
        <v>158.30000000000001</v>
      </c>
      <c r="I2415" s="259">
        <f>SUM(H2415/'Search &amp; Variables'!$E$30)</f>
        <v>3.5177777777777779</v>
      </c>
      <c r="J2415" s="259">
        <f t="shared" si="612"/>
        <v>7.0355555555555558</v>
      </c>
      <c r="K2415" s="259">
        <f t="shared" si="613"/>
        <v>0.78172839506172842</v>
      </c>
      <c r="L2415" s="226">
        <f t="shared" si="614"/>
        <v>0</v>
      </c>
      <c r="M2415" s="257"/>
      <c r="N2415" s="226">
        <f>SUM(H2415*'Outside M25 '!$J$30+'Outside M25 '!$J$34+'Postcodes tariff'!L2415)</f>
        <v>278.05489379430202</v>
      </c>
      <c r="O2415" s="226">
        <f>SUM(H2415*'Outside M25 '!$K$30+'Outside M25 '!$K$34+'Postcodes tariff'!L2415)</f>
        <v>306.82151282886991</v>
      </c>
      <c r="P2415" s="226">
        <f>SUM(H2415*'Outside M25 '!$L$30+'Outside M25 '!$L$34+'Postcodes tariff'!L2415)</f>
        <v>338.85962978491932</v>
      </c>
      <c r="Q2415" s="261">
        <f>SUM(H2415*'Outside M25 '!$M$30+'Outside M25 '!$M$34+'Postcodes tariff'!L2415)</f>
        <v>367.91718052763537</v>
      </c>
    </row>
    <row r="2416" spans="1:17" s="263" customFormat="1" x14ac:dyDescent="0.25">
      <c r="A2416" s="254" t="s">
        <v>3090</v>
      </c>
      <c r="B2416" s="255"/>
      <c r="C2416" s="256" t="s">
        <v>2123</v>
      </c>
      <c r="D2416" s="257">
        <v>53.366292000000001</v>
      </c>
      <c r="E2416" s="257">
        <v>-1.379453</v>
      </c>
      <c r="F2416" s="459">
        <v>1</v>
      </c>
      <c r="G2416" s="459">
        <v>1</v>
      </c>
      <c r="H2416" s="258">
        <v>162.1</v>
      </c>
      <c r="I2416" s="259">
        <f>SUM(H2416/'Search &amp; Variables'!$E$30)</f>
        <v>3.6022222222222222</v>
      </c>
      <c r="J2416" s="259">
        <f t="shared" si="612"/>
        <v>7.2044444444444444</v>
      </c>
      <c r="K2416" s="259">
        <f t="shared" si="613"/>
        <v>0.80049382716049378</v>
      </c>
      <c r="L2416" s="226">
        <f t="shared" si="614"/>
        <v>0</v>
      </c>
      <c r="M2416" s="257"/>
      <c r="N2416" s="226">
        <f>SUM(H2416*'Outside M25 '!$J$30+'Outside M25 '!$J$34+'Postcodes tariff'!L2416)</f>
        <v>284.0243726185185</v>
      </c>
      <c r="O2416" s="226">
        <f>SUM(H2416*'Outside M25 '!$K$30+'Outside M25 '!$K$34+'Postcodes tariff'!L2416)</f>
        <v>313.43740137283953</v>
      </c>
      <c r="P2416" s="226">
        <f>SUM(H2416*'Outside M25 '!$L$30+'Outside M25 '!$L$34+'Postcodes tariff'!L2416)</f>
        <v>346.1823270923457</v>
      </c>
      <c r="Q2416" s="261">
        <f>SUM(H2416*'Outside M25 '!$M$30+'Outside M25 '!$M$34+'Postcodes tariff'!L2416)</f>
        <v>375.90076258518519</v>
      </c>
    </row>
    <row r="2417" spans="1:17" s="263" customFormat="1" x14ac:dyDescent="0.25">
      <c r="A2417" s="254" t="s">
        <v>3090</v>
      </c>
      <c r="B2417" s="255"/>
      <c r="C2417" s="256" t="s">
        <v>2124</v>
      </c>
      <c r="D2417" s="257">
        <v>53.358812</v>
      </c>
      <c r="E2417" s="257">
        <v>-1.447956</v>
      </c>
      <c r="F2417" s="459">
        <v>1</v>
      </c>
      <c r="G2417" s="459">
        <v>1</v>
      </c>
      <c r="H2417" s="258">
        <v>160</v>
      </c>
      <c r="I2417" s="259">
        <f>SUM(H2417/'Search &amp; Variables'!$E$30)</f>
        <v>3.5555555555555554</v>
      </c>
      <c r="J2417" s="259">
        <f t="shared" si="612"/>
        <v>7.1111111111111107</v>
      </c>
      <c r="K2417" s="259">
        <f t="shared" si="613"/>
        <v>0.79012345679012341</v>
      </c>
      <c r="L2417" s="226">
        <f t="shared" si="614"/>
        <v>0</v>
      </c>
      <c r="M2417" s="257"/>
      <c r="N2417" s="226">
        <f>SUM(H2417*'Outside M25 '!$J$30+'Outside M25 '!$J$34+'Postcodes tariff'!L2417)</f>
        <v>280.72545011039887</v>
      </c>
      <c r="O2417" s="226">
        <f>SUM(H2417*'Outside M25 '!$K$30+'Outside M25 '!$K$34+'Postcodes tariff'!L2417)</f>
        <v>309.7812524406458</v>
      </c>
      <c r="P2417" s="226">
        <f>SUM(H2417*'Outside M25 '!$L$30+'Outside M25 '!$L$34+'Postcodes tariff'!L2417)</f>
        <v>342.13557331718897</v>
      </c>
      <c r="Q2417" s="261">
        <f>SUM(H2417*'Outside M25 '!$M$30+'Outside M25 '!$M$34+'Postcodes tariff'!L2417)</f>
        <v>371.48878302706555</v>
      </c>
    </row>
    <row r="2418" spans="1:17" s="263" customFormat="1" x14ac:dyDescent="0.25">
      <c r="A2418" s="254" t="s">
        <v>3090</v>
      </c>
      <c r="B2418" s="255"/>
      <c r="C2418" s="256" t="s">
        <v>2125</v>
      </c>
      <c r="D2418" s="257">
        <v>53.316585000000003</v>
      </c>
      <c r="E2418" s="257">
        <v>-1.528926</v>
      </c>
      <c r="F2418" s="459">
        <v>1</v>
      </c>
      <c r="G2418" s="459">
        <v>1</v>
      </c>
      <c r="H2418" s="258">
        <v>161.69999999999999</v>
      </c>
      <c r="I2418" s="259">
        <f>SUM(H2418/'Search &amp; Variables'!$E$30)</f>
        <v>3.5933333333333333</v>
      </c>
      <c r="J2418" s="259">
        <f t="shared" si="612"/>
        <v>7.1866666666666665</v>
      </c>
      <c r="K2418" s="259">
        <f t="shared" si="613"/>
        <v>0.79851851851851852</v>
      </c>
      <c r="L2418" s="226">
        <f t="shared" si="614"/>
        <v>0</v>
      </c>
      <c r="M2418" s="257"/>
      <c r="N2418" s="226">
        <f>SUM(H2418*'Outside M25 '!$J$30+'Outside M25 '!$J$34+'Postcodes tariff'!L2418)</f>
        <v>283.39600642649572</v>
      </c>
      <c r="O2418" s="226">
        <f>SUM(H2418*'Outside M25 '!$K$30+'Outside M25 '!$K$34+'Postcodes tariff'!L2418)</f>
        <v>312.74099205242163</v>
      </c>
      <c r="P2418" s="226">
        <f>SUM(H2418*'Outside M25 '!$L$30+'Outside M25 '!$L$34+'Postcodes tariff'!L2418)</f>
        <v>345.41151684945868</v>
      </c>
      <c r="Q2418" s="261">
        <f>SUM(H2418*'Outside M25 '!$M$30+'Outside M25 '!$M$34+'Postcodes tariff'!L2418)</f>
        <v>375.06038552649574</v>
      </c>
    </row>
    <row r="2419" spans="1:17" s="263" customFormat="1" x14ac:dyDescent="0.25">
      <c r="A2419" s="254" t="s">
        <v>3090</v>
      </c>
      <c r="B2419" s="255"/>
      <c r="C2419" s="256" t="s">
        <v>2126</v>
      </c>
      <c r="D2419" s="257">
        <v>53.289212999999997</v>
      </c>
      <c r="E2419" s="257">
        <v>-1.4836389999999999</v>
      </c>
      <c r="F2419" s="459">
        <v>1</v>
      </c>
      <c r="G2419" s="459">
        <v>1</v>
      </c>
      <c r="H2419" s="258">
        <v>159.6</v>
      </c>
      <c r="I2419" s="259">
        <f>SUM(H2419/'Search &amp; Variables'!$E$30)</f>
        <v>3.5466666666666664</v>
      </c>
      <c r="J2419" s="259">
        <f t="shared" si="612"/>
        <v>7.0933333333333328</v>
      </c>
      <c r="K2419" s="259">
        <f t="shared" si="613"/>
        <v>0.78814814814814804</v>
      </c>
      <c r="L2419" s="226">
        <f t="shared" si="614"/>
        <v>0</v>
      </c>
      <c r="M2419" s="257"/>
      <c r="N2419" s="226">
        <f>SUM(H2419*'Outside M25 '!$J$30+'Outside M25 '!$J$34+'Postcodes tariff'!L2419)</f>
        <v>280.09708391837603</v>
      </c>
      <c r="O2419" s="226">
        <f>SUM(H2419*'Outside M25 '!$K$30+'Outside M25 '!$K$34+'Postcodes tariff'!L2419)</f>
        <v>309.0848431202279</v>
      </c>
      <c r="P2419" s="226">
        <f>SUM(H2419*'Outside M25 '!$L$30+'Outside M25 '!$L$34+'Postcodes tariff'!L2419)</f>
        <v>341.364763074302</v>
      </c>
      <c r="Q2419" s="261">
        <f>SUM(H2419*'Outside M25 '!$M$30+'Outside M25 '!$M$34+'Postcodes tariff'!L2419)</f>
        <v>370.6484059683761</v>
      </c>
    </row>
    <row r="2420" spans="1:17" s="263" customFormat="1" x14ac:dyDescent="0.25">
      <c r="A2420" s="254" t="s">
        <v>3090</v>
      </c>
      <c r="B2420" s="255"/>
      <c r="C2420" s="256" t="s">
        <v>2127</v>
      </c>
      <c r="D2420" s="257">
        <v>53.368447000000003</v>
      </c>
      <c r="E2420" s="257">
        <v>-1.445125</v>
      </c>
      <c r="F2420" s="459">
        <v>1</v>
      </c>
      <c r="G2420" s="459">
        <v>1</v>
      </c>
      <c r="H2420" s="258">
        <v>163.1</v>
      </c>
      <c r="I2420" s="259">
        <f>SUM(H2420/'Search &amp; Variables'!$E$30)</f>
        <v>3.6244444444444444</v>
      </c>
      <c r="J2420" s="259">
        <f t="shared" si="612"/>
        <v>7.2488888888888887</v>
      </c>
      <c r="K2420" s="259">
        <f t="shared" si="613"/>
        <v>0.80543209876543209</v>
      </c>
      <c r="L2420" s="226">
        <f t="shared" si="614"/>
        <v>0</v>
      </c>
      <c r="M2420" s="257"/>
      <c r="N2420" s="226">
        <f>SUM(H2420*'Outside M25 '!$J$30+'Outside M25 '!$J$34+'Postcodes tariff'!L2420)</f>
        <v>285.59528809857545</v>
      </c>
      <c r="O2420" s="226">
        <f>SUM(H2420*'Outside M25 '!$K$30+'Outside M25 '!$K$34+'Postcodes tariff'!L2420)</f>
        <v>315.17842467388414</v>
      </c>
      <c r="P2420" s="226">
        <f>SUM(H2420*'Outside M25 '!$L$30+'Outside M25 '!$L$34+'Postcodes tariff'!L2420)</f>
        <v>348.10935269956315</v>
      </c>
      <c r="Q2420" s="261">
        <f>SUM(H2420*'Outside M25 '!$M$30+'Outside M25 '!$M$34+'Postcodes tariff'!L2420)</f>
        <v>378.00170523190883</v>
      </c>
    </row>
    <row r="2421" spans="1:17" s="263" customFormat="1" x14ac:dyDescent="0.25">
      <c r="A2421" s="254" t="s">
        <v>3090</v>
      </c>
      <c r="B2421" s="255"/>
      <c r="C2421" s="256" t="s">
        <v>2128</v>
      </c>
      <c r="D2421" s="257">
        <v>53.335912</v>
      </c>
      <c r="E2421" s="257">
        <v>-1.3581490000000001</v>
      </c>
      <c r="F2421" s="459">
        <v>1</v>
      </c>
      <c r="G2421" s="459">
        <v>1</v>
      </c>
      <c r="H2421" s="258">
        <v>157</v>
      </c>
      <c r="I2421" s="259">
        <f>SUM(H2421/'Search &amp; Variables'!$E$30)</f>
        <v>3.4888888888888889</v>
      </c>
      <c r="J2421" s="259">
        <f t="shared" si="612"/>
        <v>6.9777777777777779</v>
      </c>
      <c r="K2421" s="259">
        <f t="shared" si="613"/>
        <v>0.77530864197530869</v>
      </c>
      <c r="L2421" s="226">
        <f t="shared" si="614"/>
        <v>0</v>
      </c>
      <c r="M2421" s="257"/>
      <c r="N2421" s="226">
        <f>SUM(H2421*'Outside M25 '!$J$30+'Outside M25 '!$J$34+'Postcodes tariff'!L2421)</f>
        <v>276.01270367022789</v>
      </c>
      <c r="O2421" s="226">
        <f>SUM(H2421*'Outside M25 '!$K$30+'Outside M25 '!$K$34+'Postcodes tariff'!L2421)</f>
        <v>304.55818253751187</v>
      </c>
      <c r="P2421" s="226">
        <f>SUM(H2421*'Outside M25 '!$L$30+'Outside M25 '!$L$34+'Postcodes tariff'!L2421)</f>
        <v>336.35449649553658</v>
      </c>
      <c r="Q2421" s="261">
        <f>SUM(H2421*'Outside M25 '!$M$30+'Outside M25 '!$M$34+'Postcodes tariff'!L2421)</f>
        <v>365.18595508689464</v>
      </c>
    </row>
    <row r="2422" spans="1:17" s="263" customFormat="1" x14ac:dyDescent="0.25">
      <c r="A2422" s="254" t="s">
        <v>3090</v>
      </c>
      <c r="B2422" s="255"/>
      <c r="C2422" s="256" t="s">
        <v>2129</v>
      </c>
      <c r="D2422" s="257">
        <v>53.310091999999997</v>
      </c>
      <c r="E2422" s="257">
        <v>-1.3571059999999999</v>
      </c>
      <c r="F2422" s="459">
        <v>1</v>
      </c>
      <c r="G2422" s="459">
        <v>1</v>
      </c>
      <c r="H2422" s="258">
        <v>154.80000000000001</v>
      </c>
      <c r="I2422" s="259">
        <f>SUM(H2422/'Search &amp; Variables'!$E$30)</f>
        <v>3.4400000000000004</v>
      </c>
      <c r="J2422" s="259">
        <f t="shared" si="612"/>
        <v>6.8800000000000008</v>
      </c>
      <c r="K2422" s="259">
        <f t="shared" si="613"/>
        <v>0.76444444444444448</v>
      </c>
      <c r="L2422" s="226">
        <f t="shared" si="614"/>
        <v>0</v>
      </c>
      <c r="M2422" s="257"/>
      <c r="N2422" s="226">
        <f>SUM(H2422*'Outside M25 '!$J$30+'Outside M25 '!$J$34+'Postcodes tariff'!L2422)</f>
        <v>272.55668961410259</v>
      </c>
      <c r="O2422" s="226">
        <f>SUM(H2422*'Outside M25 '!$K$30+'Outside M25 '!$K$34+'Postcodes tariff'!L2422)</f>
        <v>300.72793127521373</v>
      </c>
      <c r="P2422" s="226">
        <f>SUM(H2422*'Outside M25 '!$L$30+'Outside M25 '!$L$34+'Postcodes tariff'!L2422)</f>
        <v>332.11504015965818</v>
      </c>
      <c r="Q2422" s="261">
        <f>SUM(H2422*'Outside M25 '!$M$30+'Outside M25 '!$M$34+'Postcodes tariff'!L2422)</f>
        <v>360.56388126410263</v>
      </c>
    </row>
    <row r="2423" spans="1:17" s="263" customFormat="1" x14ac:dyDescent="0.25">
      <c r="A2423" s="254" t="s">
        <v>3090</v>
      </c>
      <c r="B2423" s="255"/>
      <c r="C2423" s="256" t="s">
        <v>2130</v>
      </c>
      <c r="D2423" s="257">
        <v>53.369540999999998</v>
      </c>
      <c r="E2423" s="257">
        <v>-1.2151479999999999</v>
      </c>
      <c r="F2423" s="459">
        <v>1</v>
      </c>
      <c r="G2423" s="459">
        <v>1</v>
      </c>
      <c r="H2423" s="258">
        <v>161</v>
      </c>
      <c r="I2423" s="259">
        <f>SUM(H2423/'Search &amp; Variables'!$E$30)</f>
        <v>3.5777777777777779</v>
      </c>
      <c r="J2423" s="259">
        <f t="shared" si="612"/>
        <v>7.1555555555555559</v>
      </c>
      <c r="K2423" s="259">
        <f t="shared" si="613"/>
        <v>0.79506172839506173</v>
      </c>
      <c r="L2423" s="226">
        <f t="shared" si="614"/>
        <v>0</v>
      </c>
      <c r="M2423" s="257"/>
      <c r="N2423" s="226">
        <f>SUM(H2423*'Outside M25 '!$J$30+'Outside M25 '!$J$34+'Postcodes tariff'!L2423)</f>
        <v>282.29636559045582</v>
      </c>
      <c r="O2423" s="226">
        <f>SUM(H2423*'Outside M25 '!$K$30+'Outside M25 '!$K$34+'Postcodes tariff'!L2423)</f>
        <v>311.52227574169041</v>
      </c>
      <c r="P2423" s="226">
        <f>SUM(H2423*'Outside M25 '!$L$30+'Outside M25 '!$L$34+'Postcodes tariff'!L2423)</f>
        <v>344.06259892440647</v>
      </c>
      <c r="Q2423" s="261">
        <f>SUM(H2423*'Outside M25 '!$M$30+'Outside M25 '!$M$34+'Postcodes tariff'!L2423)</f>
        <v>373.58972567378919</v>
      </c>
    </row>
    <row r="2424" spans="1:17" s="263" customFormat="1" x14ac:dyDescent="0.25">
      <c r="A2424" s="254" t="s">
        <v>3090</v>
      </c>
      <c r="B2424" s="255"/>
      <c r="C2424" s="256" t="s">
        <v>2131</v>
      </c>
      <c r="D2424" s="257">
        <v>53.345398000000003</v>
      </c>
      <c r="E2424" s="257">
        <v>-1.284851</v>
      </c>
      <c r="F2424" s="459">
        <v>1</v>
      </c>
      <c r="G2424" s="459">
        <v>1</v>
      </c>
      <c r="H2424" s="258">
        <v>160.30000000000001</v>
      </c>
      <c r="I2424" s="259">
        <f>SUM(H2424/'Search &amp; Variables'!$E$30)</f>
        <v>3.5622222222222226</v>
      </c>
      <c r="J2424" s="259">
        <f t="shared" si="612"/>
        <v>7.1244444444444452</v>
      </c>
      <c r="K2424" s="259">
        <f t="shared" si="613"/>
        <v>0.79160493827160505</v>
      </c>
      <c r="L2424" s="226">
        <f t="shared" si="614"/>
        <v>0</v>
      </c>
      <c r="M2424" s="257"/>
      <c r="N2424" s="226">
        <f>SUM(H2424*'Outside M25 '!$J$30+'Outside M25 '!$J$34+'Postcodes tariff'!L2424)</f>
        <v>281.19672475441598</v>
      </c>
      <c r="O2424" s="226">
        <f>SUM(H2424*'Outside M25 '!$K$30+'Outside M25 '!$K$34+'Postcodes tariff'!L2424)</f>
        <v>310.30355943095918</v>
      </c>
      <c r="P2424" s="226">
        <f>SUM(H2424*'Outside M25 '!$L$30+'Outside M25 '!$L$34+'Postcodes tariff'!L2424)</f>
        <v>342.71368099935427</v>
      </c>
      <c r="Q2424" s="261">
        <f>SUM(H2424*'Outside M25 '!$M$30+'Outside M25 '!$M$34+'Postcodes tariff'!L2424)</f>
        <v>372.11906582108264</v>
      </c>
    </row>
    <row r="2425" spans="1:17" s="263" customFormat="1" x14ac:dyDescent="0.25">
      <c r="A2425" s="254" t="s">
        <v>3090</v>
      </c>
      <c r="B2425" s="255"/>
      <c r="C2425" s="256" t="s">
        <v>2132</v>
      </c>
      <c r="D2425" s="257">
        <v>53.388275999999998</v>
      </c>
      <c r="E2425" s="257">
        <v>-1.4735180000000001</v>
      </c>
      <c r="F2425" s="459">
        <v>1</v>
      </c>
      <c r="G2425" s="459">
        <v>1</v>
      </c>
      <c r="H2425" s="258">
        <v>168.7</v>
      </c>
      <c r="I2425" s="259">
        <f>SUM(H2425/'Search &amp; Variables'!$E$30)</f>
        <v>3.7488888888888887</v>
      </c>
      <c r="J2425" s="259">
        <f t="shared" si="612"/>
        <v>7.4977777777777774</v>
      </c>
      <c r="K2425" s="259">
        <f t="shared" si="613"/>
        <v>0.83308641975308639</v>
      </c>
      <c r="L2425" s="226">
        <f t="shared" si="614"/>
        <v>0</v>
      </c>
      <c r="M2425" s="257"/>
      <c r="N2425" s="226">
        <f>SUM(H2425*'Outside M25 '!$J$30+'Outside M25 '!$J$34+'Postcodes tariff'!L2425)</f>
        <v>294.39241478689456</v>
      </c>
      <c r="O2425" s="226">
        <f>SUM(H2425*'Outside M25 '!$K$30+'Outside M25 '!$K$34+'Postcodes tariff'!L2425)</f>
        <v>324.9281551597341</v>
      </c>
      <c r="P2425" s="226">
        <f>SUM(H2425*'Outside M25 '!$L$30+'Outside M25 '!$L$34+'Postcodes tariff'!L2425)</f>
        <v>358.90069609998102</v>
      </c>
      <c r="Q2425" s="261">
        <f>SUM(H2425*'Outside M25 '!$M$30+'Outside M25 '!$M$34+'Postcodes tariff'!L2425)</f>
        <v>389.76698405356126</v>
      </c>
    </row>
    <row r="2426" spans="1:17" s="263" customFormat="1" x14ac:dyDescent="0.25">
      <c r="A2426" s="254" t="s">
        <v>3090</v>
      </c>
      <c r="B2426" s="255"/>
      <c r="C2426" s="256" t="s">
        <v>2133</v>
      </c>
      <c r="D2426" s="257">
        <v>53.301036000000003</v>
      </c>
      <c r="E2426" s="257">
        <v>-1.6640269999999999</v>
      </c>
      <c r="F2426" s="459">
        <v>1</v>
      </c>
      <c r="G2426" s="459">
        <v>1</v>
      </c>
      <c r="H2426" s="258">
        <v>165.9</v>
      </c>
      <c r="I2426" s="259">
        <f>SUM(H2426/'Search &amp; Variables'!$E$30)</f>
        <v>3.686666666666667</v>
      </c>
      <c r="J2426" s="259">
        <f t="shared" si="612"/>
        <v>7.373333333333334</v>
      </c>
      <c r="K2426" s="259">
        <f t="shared" si="613"/>
        <v>0.81925925925925935</v>
      </c>
      <c r="L2426" s="226">
        <f t="shared" si="614"/>
        <v>0</v>
      </c>
      <c r="M2426" s="257"/>
      <c r="N2426" s="226">
        <f>SUM(H2426*'Outside M25 '!$J$30+'Outside M25 '!$J$34+'Postcodes tariff'!L2426)</f>
        <v>289.99385144273504</v>
      </c>
      <c r="O2426" s="226">
        <f>SUM(H2426*'Outside M25 '!$K$30+'Outside M25 '!$K$34+'Postcodes tariff'!L2426)</f>
        <v>320.05328991680915</v>
      </c>
      <c r="P2426" s="226">
        <f>SUM(H2426*'Outside M25 '!$L$30+'Outside M25 '!$L$34+'Postcodes tariff'!L2426)</f>
        <v>353.50502439977208</v>
      </c>
      <c r="Q2426" s="261">
        <f>SUM(H2426*'Outside M25 '!$M$30+'Outside M25 '!$M$34+'Postcodes tariff'!L2426)</f>
        <v>383.88434464273507</v>
      </c>
    </row>
    <row r="2427" spans="1:17" s="263" customFormat="1" x14ac:dyDescent="0.25">
      <c r="A2427" s="254" t="s">
        <v>3090</v>
      </c>
      <c r="B2427" s="255"/>
      <c r="C2427" s="256" t="s">
        <v>2134</v>
      </c>
      <c r="D2427" s="257">
        <v>53.341000000000001</v>
      </c>
      <c r="E2427" s="257">
        <v>-1.7210000000000001</v>
      </c>
      <c r="F2427" s="459">
        <v>1</v>
      </c>
      <c r="G2427" s="459">
        <v>1</v>
      </c>
      <c r="H2427" s="258">
        <v>172</v>
      </c>
      <c r="I2427" s="259">
        <f>SUM(H2427/'Search &amp; Variables'!$E$30)</f>
        <v>3.8222222222222224</v>
      </c>
      <c r="J2427" s="259">
        <f t="shared" si="612"/>
        <v>7.6444444444444448</v>
      </c>
      <c r="K2427" s="259">
        <f t="shared" si="613"/>
        <v>0.84938271604938276</v>
      </c>
      <c r="L2427" s="226">
        <f t="shared" si="614"/>
        <v>0</v>
      </c>
      <c r="M2427" s="257"/>
      <c r="N2427" s="226">
        <f>SUM(H2427*'Outside M25 '!$J$30+'Outside M25 '!$J$34+'Postcodes tariff'!L2427)</f>
        <v>299.57643587108259</v>
      </c>
      <c r="O2427" s="226">
        <f>SUM(H2427*'Outside M25 '!$K$30+'Outside M25 '!$K$34+'Postcodes tariff'!L2427)</f>
        <v>330.67353205318142</v>
      </c>
      <c r="P2427" s="226">
        <f>SUM(H2427*'Outside M25 '!$L$30+'Outside M25 '!$L$34+'Postcodes tariff'!L2427)</f>
        <v>365.25988060379871</v>
      </c>
      <c r="Q2427" s="261">
        <f>SUM(H2427*'Outside M25 '!$M$30+'Outside M25 '!$M$34+'Postcodes tariff'!L2427)</f>
        <v>396.70009478774932</v>
      </c>
    </row>
    <row r="2428" spans="1:17" s="263" customFormat="1" x14ac:dyDescent="0.25">
      <c r="A2428" s="254" t="s">
        <v>3090</v>
      </c>
      <c r="B2428" s="255"/>
      <c r="C2428" s="256" t="s">
        <v>2135</v>
      </c>
      <c r="D2428" s="257">
        <v>53.460683000000003</v>
      </c>
      <c r="E2428" s="257">
        <v>-1.5132989999999999</v>
      </c>
      <c r="F2428" s="459">
        <v>1</v>
      </c>
      <c r="G2428" s="459">
        <v>1</v>
      </c>
      <c r="H2428" s="258">
        <v>175</v>
      </c>
      <c r="I2428" s="259">
        <f>SUM(H2428/'Search &amp; Variables'!$E$30)</f>
        <v>3.8888888888888888</v>
      </c>
      <c r="J2428" s="259">
        <f t="shared" si="612"/>
        <v>7.7777777777777777</v>
      </c>
      <c r="K2428" s="259">
        <f t="shared" si="613"/>
        <v>0.86419753086419748</v>
      </c>
      <c r="L2428" s="226">
        <f t="shared" si="614"/>
        <v>0</v>
      </c>
      <c r="M2428" s="257"/>
      <c r="N2428" s="226">
        <f>SUM(H2428*'Outside M25 '!$J$30+'Outside M25 '!$J$34+'Postcodes tariff'!L2428)</f>
        <v>304.28918231125351</v>
      </c>
      <c r="O2428" s="226">
        <f>SUM(H2428*'Outside M25 '!$K$30+'Outside M25 '!$K$34+'Postcodes tariff'!L2428)</f>
        <v>335.89660195631529</v>
      </c>
      <c r="P2428" s="226">
        <f>SUM(H2428*'Outside M25 '!$L$30+'Outside M25 '!$L$34+'Postcodes tariff'!L2428)</f>
        <v>371.0409574254511</v>
      </c>
      <c r="Q2428" s="261">
        <f>SUM(H2428*'Outside M25 '!$M$30+'Outside M25 '!$M$34+'Postcodes tariff'!L2428)</f>
        <v>403.00292272792024</v>
      </c>
    </row>
    <row r="2429" spans="1:17" s="263" customFormat="1" x14ac:dyDescent="0.25">
      <c r="A2429" s="254" t="s">
        <v>3090</v>
      </c>
      <c r="B2429" s="255"/>
      <c r="C2429" s="256" t="s">
        <v>2136</v>
      </c>
      <c r="D2429" s="257">
        <v>53.504994000000003</v>
      </c>
      <c r="E2429" s="257">
        <v>-1.661897</v>
      </c>
      <c r="F2429" s="459">
        <v>1</v>
      </c>
      <c r="G2429" s="459">
        <v>1</v>
      </c>
      <c r="H2429" s="258">
        <v>181.1</v>
      </c>
      <c r="I2429" s="259">
        <f>SUM(H2429/'Search &amp; Variables'!$E$30)</f>
        <v>4.0244444444444447</v>
      </c>
      <c r="J2429" s="259">
        <f t="shared" si="612"/>
        <v>8.0488888888888894</v>
      </c>
      <c r="K2429" s="259">
        <f t="shared" si="613"/>
        <v>0.894320987654321</v>
      </c>
      <c r="L2429" s="226">
        <f t="shared" si="614"/>
        <v>0</v>
      </c>
      <c r="M2429" s="257"/>
      <c r="N2429" s="226">
        <f>SUM(H2429*'Outside M25 '!$J$30+'Outside M25 '!$J$34+'Postcodes tariff'!L2429)</f>
        <v>313.87176673960113</v>
      </c>
      <c r="O2429" s="226">
        <f>SUM(H2429*'Outside M25 '!$K$30+'Outside M25 '!$K$34+'Postcodes tariff'!L2429)</f>
        <v>346.51684409268756</v>
      </c>
      <c r="P2429" s="226">
        <f>SUM(H2429*'Outside M25 '!$L$30+'Outside M25 '!$L$34+'Postcodes tariff'!L2429)</f>
        <v>382.79581362947766</v>
      </c>
      <c r="Q2429" s="261">
        <f>SUM(H2429*'Outside M25 '!$M$30+'Outside M25 '!$M$34+'Postcodes tariff'!L2429)</f>
        <v>415.81867287293448</v>
      </c>
    </row>
    <row r="2430" spans="1:17" s="263" customFormat="1" x14ac:dyDescent="0.25">
      <c r="A2430" s="254" t="s">
        <v>3090</v>
      </c>
      <c r="B2430" s="255"/>
      <c r="C2430" s="256" t="s">
        <v>2137</v>
      </c>
      <c r="D2430" s="257">
        <v>53.397399</v>
      </c>
      <c r="E2430" s="257">
        <v>-1.44872</v>
      </c>
      <c r="F2430" s="459">
        <v>1</v>
      </c>
      <c r="G2430" s="459">
        <v>1</v>
      </c>
      <c r="H2430" s="258">
        <v>168.2</v>
      </c>
      <c r="I2430" s="259">
        <f>SUM(H2430/'Search &amp; Variables'!$E$30)</f>
        <v>3.7377777777777776</v>
      </c>
      <c r="J2430" s="259">
        <f t="shared" si="612"/>
        <v>7.4755555555555553</v>
      </c>
      <c r="K2430" s="259">
        <f t="shared" si="613"/>
        <v>0.83061728395061729</v>
      </c>
      <c r="L2430" s="226">
        <f t="shared" si="614"/>
        <v>0</v>
      </c>
      <c r="M2430" s="257"/>
      <c r="N2430" s="226">
        <f>SUM(H2430*'Outside M25 '!$J$30+'Outside M25 '!$J$34+'Postcodes tariff'!L2430)</f>
        <v>293.60695704686606</v>
      </c>
      <c r="O2430" s="226">
        <f>SUM(H2430*'Outside M25 '!$K$30+'Outside M25 '!$K$34+'Postcodes tariff'!L2430)</f>
        <v>324.05764350921174</v>
      </c>
      <c r="P2430" s="226">
        <f>SUM(H2430*'Outside M25 '!$L$30+'Outside M25 '!$L$34+'Postcodes tariff'!L2430)</f>
        <v>357.93718329637227</v>
      </c>
      <c r="Q2430" s="261">
        <f>SUM(H2430*'Outside M25 '!$M$30+'Outside M25 '!$M$34+'Postcodes tariff'!L2430)</f>
        <v>388.71651273019944</v>
      </c>
    </row>
    <row r="2431" spans="1:17" s="263" customFormat="1" x14ac:dyDescent="0.25">
      <c r="A2431" s="254" t="s">
        <v>3090</v>
      </c>
      <c r="B2431" s="255" t="s">
        <v>3585</v>
      </c>
      <c r="C2431" s="256" t="s">
        <v>2138</v>
      </c>
      <c r="D2431" s="257">
        <v>53.231515999999999</v>
      </c>
      <c r="E2431" s="257">
        <v>-1.4494739999999999</v>
      </c>
      <c r="F2431" s="459">
        <v>1</v>
      </c>
      <c r="G2431" s="459">
        <v>1</v>
      </c>
      <c r="H2431" s="258">
        <v>151.9</v>
      </c>
      <c r="I2431" s="259">
        <f>SUM(H2431/'Search &amp; Variables'!$E$30)</f>
        <v>3.3755555555555556</v>
      </c>
      <c r="J2431" s="259">
        <f t="shared" si="612"/>
        <v>6.7511111111111113</v>
      </c>
      <c r="K2431" s="259">
        <f t="shared" si="613"/>
        <v>0.75012345679012349</v>
      </c>
      <c r="L2431" s="226">
        <f t="shared" si="614"/>
        <v>0</v>
      </c>
      <c r="M2431" s="257"/>
      <c r="N2431" s="226">
        <f>SUM(H2431*'Outside M25 '!$J$30+'Outside M25 '!$J$34+'Postcodes tariff'!L2431)</f>
        <v>268.00103472193734</v>
      </c>
      <c r="O2431" s="226">
        <f>SUM(H2431*'Outside M25 '!$K$30+'Outside M25 '!$K$34+'Postcodes tariff'!L2431)</f>
        <v>295.67896370218426</v>
      </c>
      <c r="P2431" s="226">
        <f>SUM(H2431*'Outside M25 '!$L$30+'Outside M25 '!$L$34+'Postcodes tariff'!L2431)</f>
        <v>326.52666589872746</v>
      </c>
      <c r="Q2431" s="261">
        <f>SUM(H2431*'Outside M25 '!$M$30+'Outside M25 '!$M$34+'Postcodes tariff'!L2431)</f>
        <v>354.47114758860403</v>
      </c>
    </row>
    <row r="2432" spans="1:17" s="263" customFormat="1" x14ac:dyDescent="0.25">
      <c r="A2432" s="254" t="s">
        <v>3090</v>
      </c>
      <c r="B2432" s="255" t="s">
        <v>3585</v>
      </c>
      <c r="C2432" s="256" t="s">
        <v>2139</v>
      </c>
      <c r="D2432" s="257">
        <v>53.242052000000001</v>
      </c>
      <c r="E2432" s="257">
        <v>-1.4298949999999999</v>
      </c>
      <c r="F2432" s="459">
        <v>1</v>
      </c>
      <c r="G2432" s="459">
        <v>1</v>
      </c>
      <c r="H2432" s="258">
        <v>152.19999999999999</v>
      </c>
      <c r="I2432" s="259">
        <f>SUM(H2432/'Search &amp; Variables'!$E$30)</f>
        <v>3.382222222222222</v>
      </c>
      <c r="J2432" s="259">
        <f t="shared" si="612"/>
        <v>6.764444444444444</v>
      </c>
      <c r="K2432" s="259">
        <f t="shared" si="613"/>
        <v>0.75160493827160491</v>
      </c>
      <c r="L2432" s="226">
        <f t="shared" si="614"/>
        <v>0</v>
      </c>
      <c r="M2432" s="257"/>
      <c r="N2432" s="226">
        <f>SUM(H2432*'Outside M25 '!$J$30+'Outside M25 '!$J$34+'Postcodes tariff'!L2432)</f>
        <v>268.4723093659544</v>
      </c>
      <c r="O2432" s="226">
        <f>SUM(H2432*'Outside M25 '!$K$30+'Outside M25 '!$K$34+'Postcodes tariff'!L2432)</f>
        <v>296.20127069249764</v>
      </c>
      <c r="P2432" s="226">
        <f>SUM(H2432*'Outside M25 '!$L$30+'Outside M25 '!$L$34+'Postcodes tariff'!L2432)</f>
        <v>327.1047735808927</v>
      </c>
      <c r="Q2432" s="261">
        <f>SUM(H2432*'Outside M25 '!$M$30+'Outside M25 '!$M$34+'Postcodes tariff'!L2432)</f>
        <v>355.10143038262106</v>
      </c>
    </row>
    <row r="2433" spans="1:17" s="263" customFormat="1" x14ac:dyDescent="0.25">
      <c r="A2433" s="254" t="s">
        <v>3090</v>
      </c>
      <c r="B2433" s="255"/>
      <c r="C2433" s="256" t="s">
        <v>2140</v>
      </c>
      <c r="D2433" s="257">
        <v>53.219827000000002</v>
      </c>
      <c r="E2433" s="257">
        <v>-1.455139</v>
      </c>
      <c r="F2433" s="459">
        <v>1</v>
      </c>
      <c r="G2433" s="459">
        <v>1</v>
      </c>
      <c r="H2433" s="258">
        <v>153.6</v>
      </c>
      <c r="I2433" s="259">
        <f>SUM(H2433/'Search &amp; Variables'!$E$30)</f>
        <v>3.4133333333333331</v>
      </c>
      <c r="J2433" s="259">
        <f t="shared" si="612"/>
        <v>6.8266666666666662</v>
      </c>
      <c r="K2433" s="259">
        <f t="shared" si="613"/>
        <v>0.75851851851851848</v>
      </c>
      <c r="L2433" s="226">
        <f t="shared" si="614"/>
        <v>0</v>
      </c>
      <c r="M2433" s="257"/>
      <c r="N2433" s="226">
        <f>SUM(H2433*'Outside M25 '!$J$30+'Outside M25 '!$J$34+'Postcodes tariff'!L2433)</f>
        <v>270.67159103803414</v>
      </c>
      <c r="O2433" s="226">
        <f>SUM(H2433*'Outside M25 '!$K$30+'Outside M25 '!$K$34+'Postcodes tariff'!L2433)</f>
        <v>298.63870331396009</v>
      </c>
      <c r="P2433" s="226">
        <f>SUM(H2433*'Outside M25 '!$L$30+'Outside M25 '!$L$34+'Postcodes tariff'!L2433)</f>
        <v>329.80260943099717</v>
      </c>
      <c r="Q2433" s="261">
        <f>SUM(H2433*'Outside M25 '!$M$30+'Outside M25 '!$M$34+'Postcodes tariff'!L2433)</f>
        <v>358.04275008803421</v>
      </c>
    </row>
    <row r="2434" spans="1:17" s="263" customFormat="1" x14ac:dyDescent="0.25">
      <c r="A2434" s="254" t="s">
        <v>3090</v>
      </c>
      <c r="B2434" s="255"/>
      <c r="C2434" s="256" t="s">
        <v>2141</v>
      </c>
      <c r="D2434" s="257">
        <v>53.273214000000003</v>
      </c>
      <c r="E2434" s="257">
        <v>-1.329534</v>
      </c>
      <c r="F2434" s="459">
        <v>1</v>
      </c>
      <c r="G2434" s="459">
        <v>1</v>
      </c>
      <c r="H2434" s="258">
        <v>154.4</v>
      </c>
      <c r="I2434" s="259">
        <f>SUM(H2434/'Search &amp; Variables'!$E$30)</f>
        <v>3.4311111111111114</v>
      </c>
      <c r="J2434" s="259">
        <f t="shared" si="612"/>
        <v>6.8622222222222229</v>
      </c>
      <c r="K2434" s="259">
        <f t="shared" si="613"/>
        <v>0.76246913580246922</v>
      </c>
      <c r="L2434" s="226">
        <f t="shared" si="614"/>
        <v>0</v>
      </c>
      <c r="M2434" s="257"/>
      <c r="N2434" s="226">
        <f>SUM(H2434*'Outside M25 '!$J$30+'Outside M25 '!$J$34+'Postcodes tariff'!L2434)</f>
        <v>271.92832342207976</v>
      </c>
      <c r="O2434" s="226">
        <f>SUM(H2434*'Outside M25 '!$K$30+'Outside M25 '!$K$34+'Postcodes tariff'!L2434)</f>
        <v>300.03152195479583</v>
      </c>
      <c r="P2434" s="226">
        <f>SUM(H2434*'Outside M25 '!$L$30+'Outside M25 '!$L$34+'Postcodes tariff'!L2434)</f>
        <v>331.34422991677116</v>
      </c>
      <c r="Q2434" s="261">
        <f>SUM(H2434*'Outside M25 '!$M$30+'Outside M25 '!$M$34+'Postcodes tariff'!L2434)</f>
        <v>359.72350420541312</v>
      </c>
    </row>
    <row r="2435" spans="1:17" s="263" customFormat="1" x14ac:dyDescent="0.25">
      <c r="A2435" s="254" t="s">
        <v>3090</v>
      </c>
      <c r="B2435" s="255"/>
      <c r="C2435" s="256" t="s">
        <v>2142</v>
      </c>
      <c r="D2435" s="257">
        <v>53.225000000000001</v>
      </c>
      <c r="E2435" s="257">
        <v>-1.3129999999999999</v>
      </c>
      <c r="F2435" s="459">
        <v>1</v>
      </c>
      <c r="G2435" s="459">
        <v>1</v>
      </c>
      <c r="H2435" s="258">
        <v>148.30000000000001</v>
      </c>
      <c r="I2435" s="259">
        <f>SUM(H2435/'Search &amp; Variables'!$E$30)</f>
        <v>3.295555555555556</v>
      </c>
      <c r="J2435" s="259">
        <f t="shared" si="612"/>
        <v>6.591111111111112</v>
      </c>
      <c r="K2435" s="259">
        <f t="shared" si="613"/>
        <v>0.73234567901234582</v>
      </c>
      <c r="L2435" s="226">
        <f t="shared" si="614"/>
        <v>0</v>
      </c>
      <c r="M2435" s="257"/>
      <c r="N2435" s="226">
        <f>SUM(H2435*'Outside M25 '!$J$30+'Outside M25 '!$J$34+'Postcodes tariff'!L2435)</f>
        <v>262.3457389937322</v>
      </c>
      <c r="O2435" s="226">
        <f>SUM(H2435*'Outside M25 '!$K$30+'Outside M25 '!$K$34+'Postcodes tariff'!L2435)</f>
        <v>289.41127981842357</v>
      </c>
      <c r="P2435" s="226">
        <f>SUM(H2435*'Outside M25 '!$L$30+'Outside M25 '!$L$34+'Postcodes tariff'!L2435)</f>
        <v>319.58937371274459</v>
      </c>
      <c r="Q2435" s="261">
        <f>SUM(H2435*'Outside M25 '!$M$30+'Outside M25 '!$M$34+'Postcodes tariff'!L2435)</f>
        <v>346.90775406039893</v>
      </c>
    </row>
    <row r="2436" spans="1:17" s="263" customFormat="1" x14ac:dyDescent="0.25">
      <c r="A2436" s="254" t="s">
        <v>3090</v>
      </c>
      <c r="B2436" s="255"/>
      <c r="C2436" s="256" t="s">
        <v>2143</v>
      </c>
      <c r="D2436" s="257">
        <v>53.183608999999997</v>
      </c>
      <c r="E2436" s="257">
        <v>-1.439719</v>
      </c>
      <c r="F2436" s="459">
        <v>1</v>
      </c>
      <c r="G2436" s="459">
        <v>1</v>
      </c>
      <c r="H2436" s="258">
        <v>149</v>
      </c>
      <c r="I2436" s="259">
        <f>SUM(H2436/'Search &amp; Variables'!$E$30)</f>
        <v>3.3111111111111109</v>
      </c>
      <c r="J2436" s="259">
        <f t="shared" si="612"/>
        <v>6.6222222222222218</v>
      </c>
      <c r="K2436" s="259">
        <f t="shared" si="613"/>
        <v>0.73580246913580238</v>
      </c>
      <c r="L2436" s="226">
        <f t="shared" si="614"/>
        <v>0</v>
      </c>
      <c r="M2436" s="257"/>
      <c r="N2436" s="226">
        <f>SUM(H2436*'Outside M25 '!$J$30+'Outside M25 '!$J$34+'Postcodes tariff'!L2436)</f>
        <v>263.44537982977209</v>
      </c>
      <c r="O2436" s="226">
        <f>SUM(H2436*'Outside M25 '!$K$30+'Outside M25 '!$K$34+'Postcodes tariff'!L2436)</f>
        <v>290.62999612915479</v>
      </c>
      <c r="P2436" s="226">
        <f>SUM(H2436*'Outside M25 '!$L$30+'Outside M25 '!$L$34+'Postcodes tariff'!L2436)</f>
        <v>320.93829163779679</v>
      </c>
      <c r="Q2436" s="261">
        <f>SUM(H2436*'Outside M25 '!$M$30+'Outside M25 '!$M$34+'Postcodes tariff'!L2436)</f>
        <v>348.37841391310542</v>
      </c>
    </row>
    <row r="2437" spans="1:17" s="263" customFormat="1" x14ac:dyDescent="0.25">
      <c r="A2437" s="254" t="s">
        <v>3090</v>
      </c>
      <c r="B2437" s="255"/>
      <c r="C2437" s="256" t="s">
        <v>2144</v>
      </c>
      <c r="D2437" s="257">
        <v>53.423451</v>
      </c>
      <c r="E2437" s="257">
        <v>-1.4621409999999999</v>
      </c>
      <c r="F2437" s="459">
        <v>1</v>
      </c>
      <c r="G2437" s="459">
        <v>1</v>
      </c>
      <c r="H2437" s="258">
        <v>169.1</v>
      </c>
      <c r="I2437" s="259">
        <f>SUM(H2437/'Search &amp; Variables'!$E$30)</f>
        <v>3.7577777777777777</v>
      </c>
      <c r="J2437" s="259">
        <f t="shared" si="612"/>
        <v>7.5155555555555553</v>
      </c>
      <c r="K2437" s="259">
        <f t="shared" si="613"/>
        <v>0.83506172839506165</v>
      </c>
      <c r="L2437" s="226">
        <f t="shared" si="614"/>
        <v>0</v>
      </c>
      <c r="M2437" s="257"/>
      <c r="N2437" s="226">
        <f>SUM(H2437*'Outside M25 '!$J$30+'Outside M25 '!$J$34+'Postcodes tariff'!L2437)</f>
        <v>295.02078097891734</v>
      </c>
      <c r="O2437" s="226">
        <f>SUM(H2437*'Outside M25 '!$K$30+'Outside M25 '!$K$34+'Postcodes tariff'!L2437)</f>
        <v>325.62456448015195</v>
      </c>
      <c r="P2437" s="226">
        <f>SUM(H2437*'Outside M25 '!$L$30+'Outside M25 '!$L$34+'Postcodes tariff'!L2437)</f>
        <v>359.67150634286799</v>
      </c>
      <c r="Q2437" s="261">
        <f>SUM(H2437*'Outside M25 '!$M$30+'Outside M25 '!$M$34+'Postcodes tariff'!L2437)</f>
        <v>390.60736111225071</v>
      </c>
    </row>
    <row r="2438" spans="1:17" s="263" customFormat="1" x14ac:dyDescent="0.25">
      <c r="A2438" s="254" t="s">
        <v>3090</v>
      </c>
      <c r="B2438" s="255"/>
      <c r="C2438" s="256" t="s">
        <v>2145</v>
      </c>
      <c r="D2438" s="257">
        <v>53.410324000000003</v>
      </c>
      <c r="E2438" s="257">
        <v>-1.565401</v>
      </c>
      <c r="F2438" s="459">
        <v>1</v>
      </c>
      <c r="G2438" s="459">
        <v>1</v>
      </c>
      <c r="H2438" s="258">
        <v>175.1</v>
      </c>
      <c r="I2438" s="259">
        <f>SUM(H2438/'Search &amp; Variables'!$E$30)</f>
        <v>3.891111111111111</v>
      </c>
      <c r="J2438" s="259">
        <f t="shared" si="612"/>
        <v>7.7822222222222219</v>
      </c>
      <c r="K2438" s="259">
        <f t="shared" si="613"/>
        <v>0.86469135802469133</v>
      </c>
      <c r="L2438" s="226">
        <f t="shared" si="614"/>
        <v>0</v>
      </c>
      <c r="M2438" s="257"/>
      <c r="N2438" s="226">
        <f>SUM(H2438*'Outside M25 '!$J$30+'Outside M25 '!$J$34+'Postcodes tariff'!L2438)</f>
        <v>304.44627385925924</v>
      </c>
      <c r="O2438" s="226">
        <f>SUM(H2438*'Outside M25 '!$K$30+'Outside M25 '!$K$34+'Postcodes tariff'!L2438)</f>
        <v>336.07070428641975</v>
      </c>
      <c r="P2438" s="226">
        <f>SUM(H2438*'Outside M25 '!$L$30+'Outside M25 '!$L$34+'Postcodes tariff'!L2438)</f>
        <v>371.23365998617282</v>
      </c>
      <c r="Q2438" s="261">
        <f>SUM(H2438*'Outside M25 '!$M$30+'Outside M25 '!$M$34+'Postcodes tariff'!L2438)</f>
        <v>403.2130169925926</v>
      </c>
    </row>
    <row r="2439" spans="1:17" s="263" customFormat="1" x14ac:dyDescent="0.25">
      <c r="A2439" s="254" t="s">
        <v>3090</v>
      </c>
      <c r="B2439" s="255"/>
      <c r="C2439" s="256" t="s">
        <v>2146</v>
      </c>
      <c r="D2439" s="257">
        <v>53.410015000000001</v>
      </c>
      <c r="E2439" s="257">
        <v>-1.339531</v>
      </c>
      <c r="F2439" s="459">
        <v>1</v>
      </c>
      <c r="G2439" s="459">
        <v>1</v>
      </c>
      <c r="H2439" s="258">
        <v>163.30000000000001</v>
      </c>
      <c r="I2439" s="259">
        <f>SUM(H2439/'Search &amp; Variables'!$E$30)</f>
        <v>3.6288888888888891</v>
      </c>
      <c r="J2439" s="259">
        <f t="shared" si="612"/>
        <v>7.2577777777777781</v>
      </c>
      <c r="K2439" s="259">
        <f t="shared" si="613"/>
        <v>0.80641975308641978</v>
      </c>
      <c r="L2439" s="226">
        <f t="shared" si="614"/>
        <v>0</v>
      </c>
      <c r="M2439" s="257"/>
      <c r="N2439" s="226">
        <f>SUM(H2439*'Outside M25 '!$J$30+'Outside M25 '!$J$34+'Postcodes tariff'!L2439)</f>
        <v>285.9094711945869</v>
      </c>
      <c r="O2439" s="226">
        <f>SUM(H2439*'Outside M25 '!$K$30+'Outside M25 '!$K$34+'Postcodes tariff'!L2439)</f>
        <v>315.52662933409312</v>
      </c>
      <c r="P2439" s="226">
        <f>SUM(H2439*'Outside M25 '!$L$30+'Outside M25 '!$L$34+'Postcodes tariff'!L2439)</f>
        <v>348.49475782100666</v>
      </c>
      <c r="Q2439" s="261">
        <f>SUM(H2439*'Outside M25 '!$M$30+'Outside M25 '!$M$34+'Postcodes tariff'!L2439)</f>
        <v>378.42189376125361</v>
      </c>
    </row>
    <row r="2440" spans="1:17" s="263" customFormat="1" x14ac:dyDescent="0.25">
      <c r="A2440" s="254" t="s">
        <v>3090</v>
      </c>
      <c r="B2440" s="255"/>
      <c r="C2440" s="256" t="s">
        <v>2147</v>
      </c>
      <c r="D2440" s="257">
        <v>53.446984</v>
      </c>
      <c r="E2440" s="257">
        <v>-1.4</v>
      </c>
      <c r="F2440" s="459">
        <v>1</v>
      </c>
      <c r="G2440" s="459">
        <v>1</v>
      </c>
      <c r="H2440" s="258">
        <v>170.8</v>
      </c>
      <c r="I2440" s="259">
        <f>SUM(H2440/'Search &amp; Variables'!$E$30)</f>
        <v>3.795555555555556</v>
      </c>
      <c r="J2440" s="259">
        <f t="shared" si="612"/>
        <v>7.591111111111112</v>
      </c>
      <c r="K2440" s="259">
        <f t="shared" si="613"/>
        <v>0.84345679012345687</v>
      </c>
      <c r="L2440" s="226">
        <f t="shared" si="614"/>
        <v>0</v>
      </c>
      <c r="M2440" s="257"/>
      <c r="N2440" s="226">
        <f>SUM(H2440*'Outside M25 '!$J$30+'Outside M25 '!$J$34+'Postcodes tariff'!L2440)</f>
        <v>297.69133729501425</v>
      </c>
      <c r="O2440" s="226">
        <f>SUM(H2440*'Outside M25 '!$K$30+'Outside M25 '!$K$34+'Postcodes tariff'!L2440)</f>
        <v>328.58430409192783</v>
      </c>
      <c r="P2440" s="226">
        <f>SUM(H2440*'Outside M25 '!$L$30+'Outside M25 '!$L$34+'Postcodes tariff'!L2440)</f>
        <v>362.94744987513775</v>
      </c>
      <c r="Q2440" s="261">
        <f>SUM(H2440*'Outside M25 '!$M$30+'Outside M25 '!$M$34+'Postcodes tariff'!L2440)</f>
        <v>394.17896361168096</v>
      </c>
    </row>
    <row r="2441" spans="1:17" s="263" customFormat="1" x14ac:dyDescent="0.25">
      <c r="A2441" s="254" t="s">
        <v>3090</v>
      </c>
      <c r="B2441" s="255"/>
      <c r="C2441" s="256" t="s">
        <v>2148</v>
      </c>
      <c r="D2441" s="257">
        <v>53.470911000000001</v>
      </c>
      <c r="E2441" s="257">
        <v>-1.382525</v>
      </c>
      <c r="F2441" s="459">
        <v>1</v>
      </c>
      <c r="G2441" s="459">
        <v>1</v>
      </c>
      <c r="H2441" s="258">
        <v>168.4</v>
      </c>
      <c r="I2441" s="259">
        <f>SUM(H2441/'Search &amp; Variables'!$E$30)</f>
        <v>3.7422222222222223</v>
      </c>
      <c r="J2441" s="259">
        <f t="shared" si="612"/>
        <v>7.4844444444444447</v>
      </c>
      <c r="K2441" s="259">
        <f t="shared" si="613"/>
        <v>0.83160493827160498</v>
      </c>
      <c r="L2441" s="226">
        <f t="shared" si="614"/>
        <v>0</v>
      </c>
      <c r="M2441" s="257"/>
      <c r="N2441" s="226">
        <f>SUM(H2441*'Outside M25 '!$J$30+'Outside M25 '!$J$34+'Postcodes tariff'!L2441)</f>
        <v>293.92114014287745</v>
      </c>
      <c r="O2441" s="226">
        <f>SUM(H2441*'Outside M25 '!$K$30+'Outside M25 '!$K$34+'Postcodes tariff'!L2441)</f>
        <v>324.40584816942072</v>
      </c>
      <c r="P2441" s="226">
        <f>SUM(H2441*'Outside M25 '!$L$30+'Outside M25 '!$L$34+'Postcodes tariff'!L2441)</f>
        <v>358.32258841781578</v>
      </c>
      <c r="Q2441" s="261">
        <f>SUM(H2441*'Outside M25 '!$M$30+'Outside M25 '!$M$34+'Postcodes tariff'!L2441)</f>
        <v>389.13670125954422</v>
      </c>
    </row>
    <row r="2442" spans="1:17" s="263" customFormat="1" x14ac:dyDescent="0.25">
      <c r="A2442" s="254" t="s">
        <v>3090</v>
      </c>
      <c r="B2442" s="255"/>
      <c r="C2442" s="256" t="s">
        <v>2149</v>
      </c>
      <c r="D2442" s="257">
        <v>53.518264000000002</v>
      </c>
      <c r="E2442" s="257">
        <v>-1.3411299999999999</v>
      </c>
      <c r="F2442" s="459">
        <v>1</v>
      </c>
      <c r="G2442" s="459">
        <v>1</v>
      </c>
      <c r="H2442" s="258">
        <v>179.8</v>
      </c>
      <c r="I2442" s="259">
        <f>SUM(H2442/'Search &amp; Variables'!$E$30)</f>
        <v>3.9955555555555557</v>
      </c>
      <c r="J2442" s="259">
        <f t="shared" si="612"/>
        <v>7.9911111111111115</v>
      </c>
      <c r="K2442" s="259">
        <f t="shared" si="613"/>
        <v>0.88790123456790127</v>
      </c>
      <c r="L2442" s="226">
        <f t="shared" si="614"/>
        <v>0</v>
      </c>
      <c r="M2442" s="257"/>
      <c r="N2442" s="226">
        <f>SUM(H2442*'Outside M25 '!$J$30+'Outside M25 '!$J$34+'Postcodes tariff'!L2442)</f>
        <v>311.82957661552706</v>
      </c>
      <c r="O2442" s="226">
        <f>SUM(H2442*'Outside M25 '!$K$30+'Outside M25 '!$K$34+'Postcodes tariff'!L2442)</f>
        <v>344.25351380132958</v>
      </c>
      <c r="P2442" s="226">
        <f>SUM(H2442*'Outside M25 '!$L$30+'Outside M25 '!$L$34+'Postcodes tariff'!L2442)</f>
        <v>380.29068034009498</v>
      </c>
      <c r="Q2442" s="261">
        <f>SUM(H2442*'Outside M25 '!$M$30+'Outside M25 '!$M$34+'Postcodes tariff'!L2442)</f>
        <v>413.08744743219381</v>
      </c>
    </row>
    <row r="2443" spans="1:17" s="263" customFormat="1" x14ac:dyDescent="0.25">
      <c r="A2443" s="254" t="s">
        <v>3090</v>
      </c>
      <c r="B2443" s="255"/>
      <c r="C2443" s="256" t="s">
        <v>2150</v>
      </c>
      <c r="D2443" s="257">
        <v>53.488236999999998</v>
      </c>
      <c r="E2443" s="257">
        <v>-1.298621</v>
      </c>
      <c r="F2443" s="459">
        <v>1</v>
      </c>
      <c r="G2443" s="459">
        <v>1</v>
      </c>
      <c r="H2443" s="258">
        <v>170.2</v>
      </c>
      <c r="I2443" s="259">
        <f>SUM(H2443/'Search &amp; Variables'!$E$30)</f>
        <v>3.7822222222222219</v>
      </c>
      <c r="J2443" s="259">
        <f t="shared" si="612"/>
        <v>7.5644444444444439</v>
      </c>
      <c r="K2443" s="259">
        <f t="shared" si="613"/>
        <v>0.84049382716049381</v>
      </c>
      <c r="L2443" s="226">
        <f t="shared" si="614"/>
        <v>0</v>
      </c>
      <c r="M2443" s="257"/>
      <c r="N2443" s="226">
        <f>SUM(H2443*'Outside M25 '!$J$30+'Outside M25 '!$J$34+'Postcodes tariff'!L2443)</f>
        <v>296.74878800698002</v>
      </c>
      <c r="O2443" s="226">
        <f>SUM(H2443*'Outside M25 '!$K$30+'Outside M25 '!$K$34+'Postcodes tariff'!L2443)</f>
        <v>327.53969011130101</v>
      </c>
      <c r="P2443" s="226">
        <f>SUM(H2443*'Outside M25 '!$L$30+'Outside M25 '!$L$34+'Postcodes tariff'!L2443)</f>
        <v>361.79123451080721</v>
      </c>
      <c r="Q2443" s="261">
        <f>SUM(H2443*'Outside M25 '!$M$30+'Outside M25 '!$M$34+'Postcodes tariff'!L2443)</f>
        <v>392.91839802364672</v>
      </c>
    </row>
    <row r="2444" spans="1:17" s="263" customFormat="1" x14ac:dyDescent="0.25">
      <c r="A2444" s="254" t="s">
        <v>3090</v>
      </c>
      <c r="B2444" s="255"/>
      <c r="C2444" s="256" t="s">
        <v>2151</v>
      </c>
      <c r="D2444" s="257">
        <v>53.44415</v>
      </c>
      <c r="E2444" s="257">
        <v>-1.303736</v>
      </c>
      <c r="F2444" s="459">
        <v>1</v>
      </c>
      <c r="G2444" s="459">
        <v>1</v>
      </c>
      <c r="H2444" s="258">
        <v>165</v>
      </c>
      <c r="I2444" s="259">
        <f>SUM(H2444/'Search &amp; Variables'!$E$30)</f>
        <v>3.6666666666666665</v>
      </c>
      <c r="J2444" s="259">
        <f t="shared" si="612"/>
        <v>7.333333333333333</v>
      </c>
      <c r="K2444" s="259">
        <f t="shared" si="613"/>
        <v>0.81481481481481477</v>
      </c>
      <c r="L2444" s="226">
        <f t="shared" si="614"/>
        <v>0</v>
      </c>
      <c r="M2444" s="257"/>
      <c r="N2444" s="226">
        <f>SUM(H2444*'Outside M25 '!$J$30+'Outside M25 '!$J$34+'Postcodes tariff'!L2444)</f>
        <v>288.58002751068375</v>
      </c>
      <c r="O2444" s="226">
        <f>SUM(H2444*'Outside M25 '!$K$30+'Outside M25 '!$K$34+'Postcodes tariff'!L2444)</f>
        <v>318.48636894586895</v>
      </c>
      <c r="P2444" s="226">
        <f>SUM(H2444*'Outside M25 '!$L$30+'Outside M25 '!$L$34+'Postcodes tariff'!L2444)</f>
        <v>351.77070135327637</v>
      </c>
      <c r="Q2444" s="261">
        <f>SUM(H2444*'Outside M25 '!$M$30+'Outside M25 '!$M$34+'Postcodes tariff'!L2444)</f>
        <v>381.9934962606838</v>
      </c>
    </row>
    <row r="2445" spans="1:17" s="263" customFormat="1" x14ac:dyDescent="0.25">
      <c r="A2445" s="254" t="s">
        <v>3090</v>
      </c>
      <c r="B2445" s="255"/>
      <c r="C2445" s="256" t="s">
        <v>2152</v>
      </c>
      <c r="D2445" s="257">
        <v>53.422131</v>
      </c>
      <c r="E2445" s="257">
        <v>-1.2512030000000001</v>
      </c>
      <c r="F2445" s="459">
        <v>1</v>
      </c>
      <c r="G2445" s="459">
        <v>1</v>
      </c>
      <c r="H2445" s="258">
        <v>164.2</v>
      </c>
      <c r="I2445" s="259">
        <f>SUM(H2445/'Search &amp; Variables'!$E$30)</f>
        <v>3.6488888888888886</v>
      </c>
      <c r="J2445" s="259">
        <f t="shared" si="612"/>
        <v>7.2977777777777773</v>
      </c>
      <c r="K2445" s="259">
        <f t="shared" si="613"/>
        <v>0.81086419753086414</v>
      </c>
      <c r="L2445" s="226">
        <f t="shared" si="614"/>
        <v>0</v>
      </c>
      <c r="M2445" s="257"/>
      <c r="N2445" s="226">
        <f>SUM(H2445*'Outside M25 '!$J$30+'Outside M25 '!$J$34+'Postcodes tariff'!L2445)</f>
        <v>287.32329512663813</v>
      </c>
      <c r="O2445" s="226">
        <f>SUM(H2445*'Outside M25 '!$K$30+'Outside M25 '!$K$34+'Postcodes tariff'!L2445)</f>
        <v>317.0935503050332</v>
      </c>
      <c r="P2445" s="226">
        <f>SUM(H2445*'Outside M25 '!$L$30+'Outside M25 '!$L$34+'Postcodes tariff'!L2445)</f>
        <v>350.22908086750238</v>
      </c>
      <c r="Q2445" s="261">
        <f>SUM(H2445*'Outside M25 '!$M$30+'Outside M25 '!$M$34+'Postcodes tariff'!L2445)</f>
        <v>380.31274214330483</v>
      </c>
    </row>
    <row r="2446" spans="1:17" s="263" customFormat="1" x14ac:dyDescent="0.25">
      <c r="A2446" s="254" t="s">
        <v>3090</v>
      </c>
      <c r="B2446" s="255"/>
      <c r="C2446" s="256" t="s">
        <v>2153</v>
      </c>
      <c r="D2446" s="257">
        <v>53.350906000000002</v>
      </c>
      <c r="E2446" s="257">
        <v>-1.493997</v>
      </c>
      <c r="F2446" s="459">
        <v>1</v>
      </c>
      <c r="G2446" s="459">
        <v>1</v>
      </c>
      <c r="H2446" s="258">
        <v>160.9</v>
      </c>
      <c r="I2446" s="259">
        <f>SUM(H2446/'Search &amp; Variables'!$E$30)</f>
        <v>3.5755555555555558</v>
      </c>
      <c r="J2446" s="259">
        <f t="shared" si="612"/>
        <v>7.1511111111111116</v>
      </c>
      <c r="K2446" s="259">
        <f t="shared" si="613"/>
        <v>0.794567901234568</v>
      </c>
      <c r="L2446" s="226">
        <f t="shared" si="614"/>
        <v>0</v>
      </c>
      <c r="M2446" s="257"/>
      <c r="N2446" s="226">
        <f>SUM(H2446*'Outside M25 '!$J$30+'Outside M25 '!$J$34+'Postcodes tariff'!L2446)</f>
        <v>282.13927404245015</v>
      </c>
      <c r="O2446" s="226">
        <f>SUM(H2446*'Outside M25 '!$K$30+'Outside M25 '!$K$34+'Postcodes tariff'!L2446)</f>
        <v>311.34817341158595</v>
      </c>
      <c r="P2446" s="226">
        <f>SUM(H2446*'Outside M25 '!$L$30+'Outside M25 '!$L$34+'Postcodes tariff'!L2446)</f>
        <v>343.86989636368475</v>
      </c>
      <c r="Q2446" s="261">
        <f>SUM(H2446*'Outside M25 '!$M$30+'Outside M25 '!$M$34+'Postcodes tariff'!L2446)</f>
        <v>373.37963140911683</v>
      </c>
    </row>
    <row r="2447" spans="1:17" s="263" customFormat="1" x14ac:dyDescent="0.25">
      <c r="A2447" s="254" t="s">
        <v>3090</v>
      </c>
      <c r="B2447" s="255"/>
      <c r="C2447" s="256" t="s">
        <v>2154</v>
      </c>
      <c r="D2447" s="257">
        <v>53.528740999999997</v>
      </c>
      <c r="E2447" s="257">
        <v>-1.4706049999999999</v>
      </c>
      <c r="F2447" s="459">
        <v>1</v>
      </c>
      <c r="G2447" s="459">
        <v>1</v>
      </c>
      <c r="H2447" s="258">
        <v>174.6</v>
      </c>
      <c r="I2447" s="259">
        <f>SUM(H2447/'Search &amp; Variables'!$E$30)</f>
        <v>3.88</v>
      </c>
      <c r="J2447" s="259">
        <f t="shared" si="612"/>
        <v>7.76</v>
      </c>
      <c r="K2447" s="259">
        <f t="shared" si="613"/>
        <v>0.86222222222222222</v>
      </c>
      <c r="L2447" s="226">
        <f t="shared" si="614"/>
        <v>0</v>
      </c>
      <c r="M2447" s="257"/>
      <c r="N2447" s="226">
        <f>SUM(H2447*'Outside M25 '!$J$30+'Outside M25 '!$J$34+'Postcodes tariff'!L2447)</f>
        <v>303.66081611923073</v>
      </c>
      <c r="O2447" s="226">
        <f>SUM(H2447*'Outside M25 '!$K$30+'Outside M25 '!$K$34+'Postcodes tariff'!L2447)</f>
        <v>335.20019263589745</v>
      </c>
      <c r="P2447" s="226">
        <f>SUM(H2447*'Outside M25 '!$L$30+'Outside M25 '!$L$34+'Postcodes tariff'!L2447)</f>
        <v>370.27014718256413</v>
      </c>
      <c r="Q2447" s="261">
        <f>SUM(H2447*'Outside M25 '!$M$30+'Outside M25 '!$M$34+'Postcodes tariff'!L2447)</f>
        <v>402.16254566923078</v>
      </c>
    </row>
    <row r="2448" spans="1:17" s="263" customFormat="1" x14ac:dyDescent="0.25">
      <c r="A2448" s="254" t="s">
        <v>3090</v>
      </c>
      <c r="B2448" s="255"/>
      <c r="C2448" s="256" t="s">
        <v>2155</v>
      </c>
      <c r="D2448" s="257">
        <v>53.555436</v>
      </c>
      <c r="E2448" s="257">
        <v>-1.4712989999999999</v>
      </c>
      <c r="F2448" s="459">
        <v>1</v>
      </c>
      <c r="G2448" s="459">
        <v>1</v>
      </c>
      <c r="H2448" s="258">
        <v>180.7</v>
      </c>
      <c r="I2448" s="259">
        <f>SUM(H2448/'Search &amp; Variables'!$E$30)</f>
        <v>4.0155555555555553</v>
      </c>
      <c r="J2448" s="259">
        <f t="shared" si="612"/>
        <v>8.0311111111111106</v>
      </c>
      <c r="K2448" s="259">
        <f t="shared" si="613"/>
        <v>0.89234567901234563</v>
      </c>
      <c r="L2448" s="226">
        <f t="shared" si="614"/>
        <v>0</v>
      </c>
      <c r="M2448" s="257"/>
      <c r="N2448" s="226">
        <f>SUM(H2448*'Outside M25 '!$J$30+'Outside M25 '!$J$34+'Postcodes tariff'!L2448)</f>
        <v>313.24340054757829</v>
      </c>
      <c r="O2448" s="226">
        <f>SUM(H2448*'Outside M25 '!$K$30+'Outside M25 '!$K$34+'Postcodes tariff'!L2448)</f>
        <v>345.82043477226972</v>
      </c>
      <c r="P2448" s="226">
        <f>SUM(H2448*'Outside M25 '!$L$30+'Outside M25 '!$L$34+'Postcodes tariff'!L2448)</f>
        <v>382.0250033865907</v>
      </c>
      <c r="Q2448" s="261">
        <f>SUM(H2448*'Outside M25 '!$M$30+'Outside M25 '!$M$34+'Postcodes tariff'!L2448)</f>
        <v>414.97829581424503</v>
      </c>
    </row>
    <row r="2449" spans="1:17" s="263" customFormat="1" x14ac:dyDescent="0.25">
      <c r="A2449" s="254" t="s">
        <v>3090</v>
      </c>
      <c r="B2449" s="255"/>
      <c r="C2449" s="256" t="s">
        <v>2156</v>
      </c>
      <c r="D2449" s="257">
        <v>53.576059000000001</v>
      </c>
      <c r="E2449" s="257">
        <v>-1.406569</v>
      </c>
      <c r="F2449" s="459">
        <v>1</v>
      </c>
      <c r="G2449" s="459">
        <v>1</v>
      </c>
      <c r="H2449" s="258">
        <v>182.1</v>
      </c>
      <c r="I2449" s="259">
        <f>SUM(H2449/'Search &amp; Variables'!$E$30)</f>
        <v>4.0466666666666669</v>
      </c>
      <c r="J2449" s="259">
        <f t="shared" si="612"/>
        <v>8.0933333333333337</v>
      </c>
      <c r="K2449" s="259">
        <f t="shared" si="613"/>
        <v>0.89925925925925931</v>
      </c>
      <c r="L2449" s="226">
        <f t="shared" si="614"/>
        <v>0</v>
      </c>
      <c r="M2449" s="257"/>
      <c r="N2449" s="226">
        <f>SUM(H2449*'Outside M25 '!$J$30+'Outside M25 '!$J$34+'Postcodes tariff'!L2449)</f>
        <v>315.44268221965808</v>
      </c>
      <c r="O2449" s="226">
        <f>SUM(H2449*'Outside M25 '!$K$30+'Outside M25 '!$K$34+'Postcodes tariff'!L2449)</f>
        <v>348.25786739373217</v>
      </c>
      <c r="P2449" s="226">
        <f>SUM(H2449*'Outside M25 '!$L$30+'Outside M25 '!$L$34+'Postcodes tariff'!L2449)</f>
        <v>384.72283923669517</v>
      </c>
      <c r="Q2449" s="261">
        <f>SUM(H2449*'Outside M25 '!$M$30+'Outside M25 '!$M$34+'Postcodes tariff'!L2449)</f>
        <v>417.91961551965812</v>
      </c>
    </row>
    <row r="2450" spans="1:17" s="263" customFormat="1" x14ac:dyDescent="0.25">
      <c r="A2450" s="254" t="s">
        <v>3090</v>
      </c>
      <c r="B2450" s="255"/>
      <c r="C2450" s="256" t="s">
        <v>2157</v>
      </c>
      <c r="D2450" s="257">
        <v>53.523006000000002</v>
      </c>
      <c r="E2450" s="257">
        <v>-1.3906069999999999</v>
      </c>
      <c r="F2450" s="459">
        <v>1</v>
      </c>
      <c r="G2450" s="459">
        <v>1</v>
      </c>
      <c r="H2450" s="258">
        <v>177.6</v>
      </c>
      <c r="I2450" s="259">
        <f>SUM(H2450/'Search &amp; Variables'!$E$30)</f>
        <v>3.9466666666666663</v>
      </c>
      <c r="J2450" s="259">
        <f t="shared" si="612"/>
        <v>7.8933333333333326</v>
      </c>
      <c r="K2450" s="259">
        <f t="shared" si="613"/>
        <v>0.87703703703703695</v>
      </c>
      <c r="L2450" s="226">
        <f t="shared" si="614"/>
        <v>0</v>
      </c>
      <c r="M2450" s="257"/>
      <c r="N2450" s="226">
        <f>SUM(H2450*'Outside M25 '!$J$30+'Outside M25 '!$J$34+'Postcodes tariff'!L2450)</f>
        <v>308.37356255940165</v>
      </c>
      <c r="O2450" s="226">
        <f>SUM(H2450*'Outside M25 '!$K$30+'Outside M25 '!$K$34+'Postcodes tariff'!L2450)</f>
        <v>340.42326253903133</v>
      </c>
      <c r="P2450" s="226">
        <f>SUM(H2450*'Outside M25 '!$L$30+'Outside M25 '!$L$34+'Postcodes tariff'!L2450)</f>
        <v>376.05122400421652</v>
      </c>
      <c r="Q2450" s="261">
        <f>SUM(H2450*'Outside M25 '!$M$30+'Outside M25 '!$M$34+'Postcodes tariff'!L2450)</f>
        <v>408.46537360940175</v>
      </c>
    </row>
    <row r="2451" spans="1:17" s="263" customFormat="1" x14ac:dyDescent="0.25">
      <c r="A2451" s="254" t="s">
        <v>3090</v>
      </c>
      <c r="B2451" s="255"/>
      <c r="C2451" s="256" t="s">
        <v>2158</v>
      </c>
      <c r="D2451" s="257">
        <v>53.500974999999997</v>
      </c>
      <c r="E2451" s="257">
        <v>-1.437006</v>
      </c>
      <c r="F2451" s="459">
        <v>1</v>
      </c>
      <c r="G2451" s="459">
        <v>1</v>
      </c>
      <c r="H2451" s="258">
        <v>173.6</v>
      </c>
      <c r="I2451" s="259">
        <f>SUM(H2451/'Search &amp; Variables'!$E$30)</f>
        <v>3.8577777777777778</v>
      </c>
      <c r="J2451" s="259">
        <f t="shared" si="612"/>
        <v>7.7155555555555555</v>
      </c>
      <c r="K2451" s="259">
        <f t="shared" si="613"/>
        <v>0.85728395061728391</v>
      </c>
      <c r="L2451" s="226">
        <f t="shared" si="614"/>
        <v>0</v>
      </c>
      <c r="M2451" s="257"/>
      <c r="N2451" s="226">
        <f>SUM(H2451*'Outside M25 '!$J$30+'Outside M25 '!$J$34+'Postcodes tariff'!L2451)</f>
        <v>302.08990063917378</v>
      </c>
      <c r="O2451" s="226">
        <f>SUM(H2451*'Outside M25 '!$K$30+'Outside M25 '!$K$34+'Postcodes tariff'!L2451)</f>
        <v>333.45916933485279</v>
      </c>
      <c r="P2451" s="226">
        <f>SUM(H2451*'Outside M25 '!$L$30+'Outside M25 '!$L$34+'Postcodes tariff'!L2451)</f>
        <v>368.34312157534663</v>
      </c>
      <c r="Q2451" s="261">
        <f>SUM(H2451*'Outside M25 '!$M$30+'Outside M25 '!$M$34+'Postcodes tariff'!L2451)</f>
        <v>400.06160302250714</v>
      </c>
    </row>
    <row r="2452" spans="1:17" s="263" customFormat="1" x14ac:dyDescent="0.25">
      <c r="A2452" s="254" t="s">
        <v>3090</v>
      </c>
      <c r="B2452" s="255"/>
      <c r="C2452" s="256" t="s">
        <v>2159</v>
      </c>
      <c r="D2452" s="257">
        <v>53.553291000000002</v>
      </c>
      <c r="E2452" s="257">
        <v>-1.5469440000000001</v>
      </c>
      <c r="F2452" s="459">
        <v>1</v>
      </c>
      <c r="G2452" s="459">
        <v>1</v>
      </c>
      <c r="H2452" s="258">
        <v>179.3</v>
      </c>
      <c r="I2452" s="259">
        <f>SUM(H2452/'Search &amp; Variables'!$E$30)</f>
        <v>3.9844444444444447</v>
      </c>
      <c r="J2452" s="259">
        <f t="shared" si="612"/>
        <v>7.9688888888888894</v>
      </c>
      <c r="K2452" s="259">
        <f t="shared" si="613"/>
        <v>0.88543209876543216</v>
      </c>
      <c r="L2452" s="226">
        <f t="shared" si="614"/>
        <v>0</v>
      </c>
      <c r="M2452" s="257"/>
      <c r="N2452" s="226">
        <f>SUM(H2452*'Outside M25 '!$J$30+'Outside M25 '!$J$34+'Postcodes tariff'!L2452)</f>
        <v>311.04411887549855</v>
      </c>
      <c r="O2452" s="226">
        <f>SUM(H2452*'Outside M25 '!$K$30+'Outside M25 '!$K$34+'Postcodes tariff'!L2452)</f>
        <v>343.38300215080727</v>
      </c>
      <c r="P2452" s="226">
        <f>SUM(H2452*'Outside M25 '!$L$30+'Outside M25 '!$L$34+'Postcodes tariff'!L2452)</f>
        <v>379.32716753648629</v>
      </c>
      <c r="Q2452" s="261">
        <f>SUM(H2452*'Outside M25 '!$M$30+'Outside M25 '!$M$34+'Postcodes tariff'!L2452)</f>
        <v>412.03697610883194</v>
      </c>
    </row>
    <row r="2453" spans="1:17" s="263" customFormat="1" x14ac:dyDescent="0.25">
      <c r="A2453" s="254" t="s">
        <v>3090</v>
      </c>
      <c r="B2453" s="255"/>
      <c r="C2453" s="256" t="s">
        <v>2160</v>
      </c>
      <c r="D2453" s="257">
        <v>53.341571999999999</v>
      </c>
      <c r="E2453" s="257">
        <v>-1.4748049999999999</v>
      </c>
      <c r="F2453" s="459">
        <v>1</v>
      </c>
      <c r="G2453" s="459">
        <v>1</v>
      </c>
      <c r="H2453" s="258">
        <v>158.9</v>
      </c>
      <c r="I2453" s="259">
        <f>SUM(H2453/'Search &amp; Variables'!$E$30)</f>
        <v>3.5311111111111111</v>
      </c>
      <c r="J2453" s="259">
        <f t="shared" si="612"/>
        <v>7.0622222222222222</v>
      </c>
      <c r="K2453" s="259">
        <f t="shared" si="613"/>
        <v>0.78469135802469137</v>
      </c>
      <c r="L2453" s="226">
        <f t="shared" si="614"/>
        <v>0</v>
      </c>
      <c r="M2453" s="257"/>
      <c r="N2453" s="226">
        <f>SUM(H2453*'Outside M25 '!$J$30+'Outside M25 '!$J$34+'Postcodes tariff'!L2453)</f>
        <v>278.99744308233619</v>
      </c>
      <c r="O2453" s="226">
        <f>SUM(H2453*'Outside M25 '!$K$30+'Outside M25 '!$K$34+'Postcodes tariff'!L2453)</f>
        <v>307.86612680949668</v>
      </c>
      <c r="P2453" s="226">
        <f>SUM(H2453*'Outside M25 '!$L$30+'Outside M25 '!$L$34+'Postcodes tariff'!L2453)</f>
        <v>340.0158451492498</v>
      </c>
      <c r="Q2453" s="261">
        <f>SUM(H2453*'Outside M25 '!$M$30+'Outside M25 '!$M$34+'Postcodes tariff'!L2453)</f>
        <v>369.17774611566955</v>
      </c>
    </row>
    <row r="2454" spans="1:17" s="263" customFormat="1" x14ac:dyDescent="0.25">
      <c r="A2454" s="254" t="s">
        <v>3090</v>
      </c>
      <c r="B2454" s="255"/>
      <c r="C2454" s="256" t="s">
        <v>2161</v>
      </c>
      <c r="D2454" s="257">
        <v>53.288094999999998</v>
      </c>
      <c r="E2454" s="257">
        <v>-1.143405</v>
      </c>
      <c r="F2454" s="459">
        <v>1</v>
      </c>
      <c r="G2454" s="459">
        <v>1</v>
      </c>
      <c r="H2454" s="258">
        <v>161.1</v>
      </c>
      <c r="I2454" s="259">
        <f>SUM(H2454/'Search &amp; Variables'!$E$30)</f>
        <v>3.58</v>
      </c>
      <c r="J2454" s="259">
        <f t="shared" si="612"/>
        <v>7.16</v>
      </c>
      <c r="K2454" s="259">
        <f t="shared" si="613"/>
        <v>0.79555555555555557</v>
      </c>
      <c r="L2454" s="226">
        <f t="shared" si="614"/>
        <v>0</v>
      </c>
      <c r="M2454" s="257"/>
      <c r="N2454" s="226">
        <f>SUM(H2454*'Outside M25 '!$J$30+'Outside M25 '!$J$34+'Postcodes tariff'!L2454)</f>
        <v>282.45345713846149</v>
      </c>
      <c r="O2454" s="226">
        <f>SUM(H2454*'Outside M25 '!$K$30+'Outside M25 '!$K$34+'Postcodes tariff'!L2454)</f>
        <v>311.69637807179487</v>
      </c>
      <c r="P2454" s="226">
        <f>SUM(H2454*'Outside M25 '!$L$30+'Outside M25 '!$L$34+'Postcodes tariff'!L2454)</f>
        <v>344.2553014851282</v>
      </c>
      <c r="Q2454" s="261">
        <f>SUM(H2454*'Outside M25 '!$M$30+'Outside M25 '!$M$34+'Postcodes tariff'!L2454)</f>
        <v>373.79981993846155</v>
      </c>
    </row>
    <row r="2455" spans="1:17" s="263" customFormat="1" x14ac:dyDescent="0.25">
      <c r="A2455" s="254" t="s">
        <v>3090</v>
      </c>
      <c r="B2455" s="255"/>
      <c r="C2455" s="256" t="s">
        <v>2162</v>
      </c>
      <c r="D2455" s="257">
        <v>53.338000000000001</v>
      </c>
      <c r="E2455" s="257">
        <v>-1.1220000000000001</v>
      </c>
      <c r="F2455" s="459">
        <v>1</v>
      </c>
      <c r="G2455" s="459">
        <v>1</v>
      </c>
      <c r="H2455" s="258">
        <v>166.5</v>
      </c>
      <c r="I2455" s="259">
        <f>SUM(H2455/'Search &amp; Variables'!$E$30)</f>
        <v>3.7</v>
      </c>
      <c r="J2455" s="259">
        <f t="shared" si="612"/>
        <v>7.4</v>
      </c>
      <c r="K2455" s="259">
        <f t="shared" si="613"/>
        <v>0.8222222222222223</v>
      </c>
      <c r="L2455" s="226">
        <f t="shared" si="614"/>
        <v>0</v>
      </c>
      <c r="M2455" s="257"/>
      <c r="N2455" s="226">
        <f>SUM(H2455*'Outside M25 '!$J$30+'Outside M25 '!$J$34+'Postcodes tariff'!L2455)</f>
        <v>290.93640073076921</v>
      </c>
      <c r="O2455" s="226">
        <f>SUM(H2455*'Outside M25 '!$K$30+'Outside M25 '!$K$34+'Postcodes tariff'!L2455)</f>
        <v>321.09790389743591</v>
      </c>
      <c r="P2455" s="226">
        <f>SUM(H2455*'Outside M25 '!$L$30+'Outside M25 '!$L$34+'Postcodes tariff'!L2455)</f>
        <v>354.66123976410256</v>
      </c>
      <c r="Q2455" s="261">
        <f>SUM(H2455*'Outside M25 '!$M$30+'Outside M25 '!$M$34+'Postcodes tariff'!L2455)</f>
        <v>385.14491023076926</v>
      </c>
    </row>
    <row r="2456" spans="1:17" s="263" customFormat="1" x14ac:dyDescent="0.25">
      <c r="A2456" s="254" t="s">
        <v>3090</v>
      </c>
      <c r="B2456" s="255"/>
      <c r="C2456" s="256" t="s">
        <v>2163</v>
      </c>
      <c r="D2456" s="256">
        <v>53.401789999999998</v>
      </c>
      <c r="E2456" s="256">
        <v>-1.412625</v>
      </c>
      <c r="F2456" s="460">
        <v>1</v>
      </c>
      <c r="G2456" s="460">
        <v>1</v>
      </c>
      <c r="H2456" s="264">
        <v>166.1</v>
      </c>
      <c r="I2456" s="265">
        <f>SUM(H2456/'Search &amp; Variables'!$E$30)</f>
        <v>3.6911111111111108</v>
      </c>
      <c r="J2456" s="265">
        <f t="shared" si="612"/>
        <v>7.3822222222222216</v>
      </c>
      <c r="K2456" s="265">
        <f t="shared" si="613"/>
        <v>0.82024691358024682</v>
      </c>
      <c r="L2456" s="266">
        <f t="shared" si="614"/>
        <v>0</v>
      </c>
      <c r="M2456" s="256"/>
      <c r="N2456" s="266">
        <f>SUM(H2456*'Outside M25 '!$J$30+'Outside M25 '!$J$34+'Postcodes tariff'!L2456)</f>
        <v>290.30803453874643</v>
      </c>
      <c r="O2456" s="266">
        <f>SUM(H2456*'Outside M25 '!$K$30+'Outside M25 '!$K$34+'Postcodes tariff'!L2456)</f>
        <v>320.40149457701807</v>
      </c>
      <c r="P2456" s="266">
        <f>SUM(H2456*'Outside M25 '!$L$30+'Outside M25 '!$L$34+'Postcodes tariff'!L2456)</f>
        <v>353.89042952121559</v>
      </c>
      <c r="Q2456" s="268">
        <f>SUM(H2456*'Outside M25 '!$M$30+'Outside M25 '!$M$34+'Postcodes tariff'!L2456)</f>
        <v>384.3045331720798</v>
      </c>
    </row>
    <row r="2457" spans="1:17" s="263" customFormat="1" x14ac:dyDescent="0.25">
      <c r="A2457" s="254"/>
      <c r="B2457" s="255"/>
      <c r="C2457" s="256"/>
      <c r="D2457" s="256"/>
      <c r="E2457" s="256"/>
      <c r="F2457" s="460"/>
      <c r="G2457" s="460"/>
      <c r="H2457" s="264"/>
      <c r="I2457" s="265"/>
      <c r="J2457" s="265"/>
      <c r="K2457" s="265"/>
      <c r="L2457" s="266"/>
      <c r="M2457" s="256"/>
      <c r="N2457" s="266"/>
      <c r="O2457" s="266"/>
      <c r="P2457" s="266"/>
      <c r="Q2457" s="268"/>
    </row>
    <row r="2458" spans="1:17" s="263" customFormat="1" ht="16.5" thickBot="1" x14ac:dyDescent="0.3">
      <c r="A2458" s="269" t="s">
        <v>3146</v>
      </c>
      <c r="B2458" s="270"/>
      <c r="C2458" s="270"/>
      <c r="D2458" s="270"/>
      <c r="E2458" s="270"/>
      <c r="F2458" s="461"/>
      <c r="G2458" s="461"/>
      <c r="H2458" s="271">
        <f>AVERAGE(H2412:H2457)</f>
        <v>165.26000000000005</v>
      </c>
      <c r="I2458" s="271">
        <f>AVERAGE(I2412:I2457)</f>
        <v>3.6724444444444444</v>
      </c>
      <c r="J2458" s="271">
        <f>AVERAGE(J2412:J2457)</f>
        <v>7.3448888888888888</v>
      </c>
      <c r="K2458" s="271">
        <f>AVERAGE(K2412:K2457)</f>
        <v>0.81609876543209903</v>
      </c>
      <c r="L2458" s="272"/>
      <c r="M2458" s="270"/>
      <c r="N2458" s="376">
        <f>AVERAGE(N2412:N2457)</f>
        <v>288.98846553549856</v>
      </c>
      <c r="O2458" s="376">
        <f>AVERAGE(O2412:O2457)</f>
        <v>318.93903500414052</v>
      </c>
      <c r="P2458" s="376">
        <f>AVERAGE(P2412:P2457)</f>
        <v>352.27172801115285</v>
      </c>
      <c r="Q2458" s="377">
        <f>AVERAGE(Q2412:Q2457)</f>
        <v>382.53974134883191</v>
      </c>
    </row>
    <row r="2459" spans="1:17" s="263" customFormat="1" ht="16.5" thickBot="1" x14ac:dyDescent="0.3">
      <c r="F2459" s="462"/>
      <c r="G2459" s="462"/>
      <c r="H2459" s="276"/>
      <c r="I2459" s="277"/>
      <c r="J2459" s="277"/>
      <c r="K2459" s="277"/>
      <c r="L2459" s="262"/>
      <c r="N2459" s="225"/>
      <c r="O2459" s="225"/>
      <c r="P2459" s="225"/>
      <c r="Q2459" s="225"/>
    </row>
    <row r="2460" spans="1:17" s="243" customFormat="1" x14ac:dyDescent="0.25">
      <c r="A2460" s="246" t="s">
        <v>3147</v>
      </c>
      <c r="B2460" s="247"/>
      <c r="C2460" s="247" t="s">
        <v>2164</v>
      </c>
      <c r="D2460" s="247">
        <v>51.633738999999998</v>
      </c>
      <c r="E2460" s="247">
        <v>-3.9204330000000001</v>
      </c>
      <c r="F2460" s="458">
        <v>1</v>
      </c>
      <c r="G2460" s="458">
        <v>1</v>
      </c>
      <c r="H2460" s="248">
        <v>173.5</v>
      </c>
      <c r="I2460" s="249">
        <f>SUM(H2460/'Search &amp; Variables'!$E$30)</f>
        <v>3.8555555555555556</v>
      </c>
      <c r="J2460" s="249">
        <f t="shared" ref="J2460:J2461" si="615">SUM(I2460*2)</f>
        <v>7.7111111111111112</v>
      </c>
      <c r="K2460" s="249">
        <f t="shared" ref="K2460:K2461" si="616">SUM(J2460/9)</f>
        <v>0.85679012345679018</v>
      </c>
      <c r="L2460" s="252">
        <f t="shared" ref="L2460:L2461" si="617">IF(J2460 &gt; 14,120,0)</f>
        <v>0</v>
      </c>
      <c r="M2460" s="247"/>
      <c r="N2460" s="252">
        <f>SUM(H2460*'Outside M25 '!$J$30+'Outside M25 '!$J$34+'Postcodes tariff'!L2460)</f>
        <v>301.93280909116805</v>
      </c>
      <c r="O2460" s="252">
        <f>SUM(H2460*'Outside M25 '!$K$30+'Outside M25 '!$K$34+'Postcodes tariff'!L2460)</f>
        <v>333.28506700474833</v>
      </c>
      <c r="P2460" s="252">
        <f>SUM(H2460*'Outside M25 '!$L$30+'Outside M25 '!$L$34+'Postcodes tariff'!L2460)</f>
        <v>368.1504190146249</v>
      </c>
      <c r="Q2460" s="253">
        <f>SUM(H2460*'Outside M25 '!$M$30+'Outside M25 '!$M$34+'Postcodes tariff'!L2460)</f>
        <v>399.85150875783478</v>
      </c>
    </row>
    <row r="2461" spans="1:17" s="263" customFormat="1" x14ac:dyDescent="0.25">
      <c r="A2461" s="254" t="s">
        <v>3147</v>
      </c>
      <c r="B2461" s="255"/>
      <c r="C2461" s="256" t="s">
        <v>2165</v>
      </c>
      <c r="D2461" s="257">
        <v>51.710458000000003</v>
      </c>
      <c r="E2461" s="257">
        <v>-3.7533280000000002</v>
      </c>
      <c r="F2461" s="459">
        <v>1</v>
      </c>
      <c r="G2461" s="459">
        <v>1</v>
      </c>
      <c r="H2461" s="258">
        <v>178.8</v>
      </c>
      <c r="I2461" s="259">
        <f>SUM(H2461/'Search &amp; Variables'!$E$30)</f>
        <v>3.9733333333333336</v>
      </c>
      <c r="J2461" s="259">
        <f t="shared" si="615"/>
        <v>7.9466666666666672</v>
      </c>
      <c r="K2461" s="259">
        <f t="shared" si="616"/>
        <v>0.88296296296296306</v>
      </c>
      <c r="L2461" s="226">
        <f t="shared" si="617"/>
        <v>0</v>
      </c>
      <c r="M2461" s="257"/>
      <c r="N2461" s="226">
        <f>SUM(H2461*'Outside M25 '!$J$30+'Outside M25 '!$J$34+'Postcodes tariff'!L2461)</f>
        <v>310.25866113547005</v>
      </c>
      <c r="O2461" s="226">
        <f>SUM(H2461*'Outside M25 '!$K$30+'Outside M25 '!$K$34+'Postcodes tariff'!L2461)</f>
        <v>342.51249050028491</v>
      </c>
      <c r="P2461" s="226">
        <f>SUM(H2461*'Outside M25 '!$L$30+'Outside M25 '!$L$34+'Postcodes tariff'!L2461)</f>
        <v>378.36365473287754</v>
      </c>
      <c r="Q2461" s="261">
        <f>SUM(H2461*'Outside M25 '!$M$30+'Outside M25 '!$M$34+'Postcodes tariff'!L2461)</f>
        <v>410.98650478547012</v>
      </c>
    </row>
    <row r="2462" spans="1:17" s="263" customFormat="1" x14ac:dyDescent="0.25">
      <c r="A2462" s="254" t="s">
        <v>3147</v>
      </c>
      <c r="B2462" s="255"/>
      <c r="C2462" s="256" t="s">
        <v>2166</v>
      </c>
      <c r="D2462" s="257">
        <v>51.901774000000003</v>
      </c>
      <c r="E2462" s="257">
        <v>-3.706102</v>
      </c>
      <c r="F2462" s="459">
        <v>1</v>
      </c>
      <c r="G2462" s="459">
        <v>1</v>
      </c>
      <c r="H2462" s="258">
        <v>170.7</v>
      </c>
      <c r="I2462" s="259">
        <f>SUM(H2462/'Search &amp; Variables'!$E$30)</f>
        <v>3.793333333333333</v>
      </c>
      <c r="J2462" s="259">
        <f t="shared" ref="J2462:J2510" si="618">SUM(I2462*2)</f>
        <v>7.586666666666666</v>
      </c>
      <c r="K2462" s="259">
        <f t="shared" ref="K2462:K2510" si="619">SUM(J2462/9)</f>
        <v>0.84296296296296291</v>
      </c>
      <c r="L2462" s="226">
        <f t="shared" ref="L2462:L2510" si="620">IF(J2462 &gt; 14,120,0)</f>
        <v>0</v>
      </c>
      <c r="M2462" s="257"/>
      <c r="N2462" s="226">
        <f>SUM(H2462*'Outside M25 '!$J$30+'Outside M25 '!$J$34+'Postcodes tariff'!L2462)</f>
        <v>297.53424574700853</v>
      </c>
      <c r="O2462" s="226">
        <f>SUM(H2462*'Outside M25 '!$K$30+'Outside M25 '!$K$34+'Postcodes tariff'!L2462)</f>
        <v>328.41020176182337</v>
      </c>
      <c r="P2462" s="226">
        <f>SUM(H2462*'Outside M25 '!$L$30+'Outside M25 '!$L$34+'Postcodes tariff'!L2462)</f>
        <v>362.75474731441597</v>
      </c>
      <c r="Q2462" s="261">
        <f>SUM(H2462*'Outside M25 '!$M$30+'Outside M25 '!$M$34+'Postcodes tariff'!L2462)</f>
        <v>393.96886934700854</v>
      </c>
    </row>
    <row r="2463" spans="1:17" s="263" customFormat="1" x14ac:dyDescent="0.25">
      <c r="A2463" s="254" t="s">
        <v>3147</v>
      </c>
      <c r="B2463" s="255"/>
      <c r="C2463" s="256" t="s">
        <v>2167</v>
      </c>
      <c r="D2463" s="257">
        <v>51.619354000000001</v>
      </c>
      <c r="E2463" s="257">
        <v>-3.7768700000000002</v>
      </c>
      <c r="F2463" s="459">
        <v>1</v>
      </c>
      <c r="G2463" s="459">
        <v>1</v>
      </c>
      <c r="H2463" s="258">
        <v>167.9</v>
      </c>
      <c r="I2463" s="259">
        <f>SUM(H2463/'Search &amp; Variables'!$E$30)</f>
        <v>3.7311111111111113</v>
      </c>
      <c r="J2463" s="259">
        <f t="shared" si="618"/>
        <v>7.4622222222222225</v>
      </c>
      <c r="K2463" s="259">
        <f t="shared" si="619"/>
        <v>0.82913580246913587</v>
      </c>
      <c r="L2463" s="226">
        <f t="shared" si="620"/>
        <v>0</v>
      </c>
      <c r="M2463" s="257"/>
      <c r="N2463" s="226">
        <f>SUM(H2463*'Outside M25 '!$J$30+'Outside M25 '!$J$34+'Postcodes tariff'!L2463)</f>
        <v>293.135682402849</v>
      </c>
      <c r="O2463" s="226">
        <f>SUM(H2463*'Outside M25 '!$K$30+'Outside M25 '!$K$34+'Postcodes tariff'!L2463)</f>
        <v>323.53533651889842</v>
      </c>
      <c r="P2463" s="226">
        <f>SUM(H2463*'Outside M25 '!$L$30+'Outside M25 '!$L$34+'Postcodes tariff'!L2463)</f>
        <v>357.35907561420703</v>
      </c>
      <c r="Q2463" s="261">
        <f>SUM(H2463*'Outside M25 '!$M$30+'Outside M25 '!$M$34+'Postcodes tariff'!L2463)</f>
        <v>388.08622993618235</v>
      </c>
    </row>
    <row r="2464" spans="1:17" s="263" customFormat="1" x14ac:dyDescent="0.25">
      <c r="A2464" s="254" t="s">
        <v>3147</v>
      </c>
      <c r="B2464" s="255"/>
      <c r="C2464" s="256" t="s">
        <v>2168</v>
      </c>
      <c r="D2464" s="257">
        <v>51.610048999999997</v>
      </c>
      <c r="E2464" s="257">
        <v>-3.702842</v>
      </c>
      <c r="F2464" s="459">
        <v>1</v>
      </c>
      <c r="G2464" s="459">
        <v>1</v>
      </c>
      <c r="H2464" s="258">
        <v>161.5</v>
      </c>
      <c r="I2464" s="259">
        <f>SUM(H2464/'Search &amp; Variables'!$E$30)</f>
        <v>3.588888888888889</v>
      </c>
      <c r="J2464" s="259">
        <f t="shared" si="618"/>
        <v>7.177777777777778</v>
      </c>
      <c r="K2464" s="259">
        <f t="shared" si="619"/>
        <v>0.79753086419753094</v>
      </c>
      <c r="L2464" s="226">
        <f t="shared" si="620"/>
        <v>0</v>
      </c>
      <c r="M2464" s="257"/>
      <c r="N2464" s="226">
        <f>SUM(H2464*'Outside M25 '!$J$30+'Outside M25 '!$J$34+'Postcodes tariff'!L2464)</f>
        <v>283.08182333048433</v>
      </c>
      <c r="O2464" s="226">
        <f>SUM(H2464*'Outside M25 '!$K$30+'Outside M25 '!$K$34+'Postcodes tariff'!L2464)</f>
        <v>312.39278739221271</v>
      </c>
      <c r="P2464" s="226">
        <f>SUM(H2464*'Outside M25 '!$L$30+'Outside M25 '!$L$34+'Postcodes tariff'!L2464)</f>
        <v>345.02611172801522</v>
      </c>
      <c r="Q2464" s="261">
        <f>SUM(H2464*'Outside M25 '!$M$30+'Outside M25 '!$M$34+'Postcodes tariff'!L2464)</f>
        <v>374.64019699715101</v>
      </c>
    </row>
    <row r="2465" spans="1:17" s="263" customFormat="1" x14ac:dyDescent="0.25">
      <c r="A2465" s="254" t="s">
        <v>3147</v>
      </c>
      <c r="B2465" s="255"/>
      <c r="C2465" s="256" t="s">
        <v>2169</v>
      </c>
      <c r="D2465" s="257">
        <v>51.749628000000001</v>
      </c>
      <c r="E2465" s="257">
        <v>-4.0944149999999997</v>
      </c>
      <c r="F2465" s="459">
        <v>1</v>
      </c>
      <c r="G2465" s="459">
        <v>1</v>
      </c>
      <c r="H2465" s="258">
        <v>186.3</v>
      </c>
      <c r="I2465" s="259">
        <f>SUM(H2465/'Search &amp; Variables'!$E$30)</f>
        <v>4.1400000000000006</v>
      </c>
      <c r="J2465" s="259">
        <f t="shared" si="618"/>
        <v>8.2800000000000011</v>
      </c>
      <c r="K2465" s="259">
        <f t="shared" si="619"/>
        <v>0.92000000000000015</v>
      </c>
      <c r="L2465" s="226">
        <f t="shared" si="620"/>
        <v>0</v>
      </c>
      <c r="M2465" s="257"/>
      <c r="N2465" s="226">
        <f>SUM(H2465*'Outside M25 '!$J$30+'Outside M25 '!$J$34+'Postcodes tariff'!L2465)</f>
        <v>322.0405272358974</v>
      </c>
      <c r="O2465" s="226">
        <f>SUM(H2465*'Outside M25 '!$K$30+'Outside M25 '!$K$34+'Postcodes tariff'!L2465)</f>
        <v>355.57016525811969</v>
      </c>
      <c r="P2465" s="226">
        <f>SUM(H2465*'Outside M25 '!$L$30+'Outside M25 '!$L$34+'Postcodes tariff'!L2465)</f>
        <v>392.81634678700857</v>
      </c>
      <c r="Q2465" s="261">
        <f>SUM(H2465*'Outside M25 '!$M$30+'Outside M25 '!$M$34+'Postcodes tariff'!L2465)</f>
        <v>426.74357463589752</v>
      </c>
    </row>
    <row r="2466" spans="1:17" s="263" customFormat="1" x14ac:dyDescent="0.25">
      <c r="A2466" s="254" t="s">
        <v>3147</v>
      </c>
      <c r="B2466" s="255"/>
      <c r="C2466" s="256" t="s">
        <v>2170</v>
      </c>
      <c r="D2466" s="257">
        <v>51.736427999999997</v>
      </c>
      <c r="E2466" s="257">
        <v>-4.1872639999999999</v>
      </c>
      <c r="F2466" s="459">
        <v>1</v>
      </c>
      <c r="G2466" s="459">
        <v>1</v>
      </c>
      <c r="H2466" s="258">
        <v>188.6</v>
      </c>
      <c r="I2466" s="259">
        <f>SUM(H2466/'Search &amp; Variables'!$E$30)</f>
        <v>4.1911111111111108</v>
      </c>
      <c r="J2466" s="259">
        <f t="shared" si="618"/>
        <v>8.3822222222222216</v>
      </c>
      <c r="K2466" s="259">
        <f t="shared" si="619"/>
        <v>0.93135802469135798</v>
      </c>
      <c r="L2466" s="226">
        <f t="shared" si="620"/>
        <v>0</v>
      </c>
      <c r="M2466" s="257"/>
      <c r="N2466" s="226">
        <f>SUM(H2466*'Outside M25 '!$J$30+'Outside M25 '!$J$34+'Postcodes tariff'!L2466)</f>
        <v>325.65363284002848</v>
      </c>
      <c r="O2466" s="226">
        <f>SUM(H2466*'Outside M25 '!$K$30+'Outside M25 '!$K$34+'Postcodes tariff'!L2466)</f>
        <v>359.57451885052234</v>
      </c>
      <c r="P2466" s="226">
        <f>SUM(H2466*'Outside M25 '!$L$30+'Outside M25 '!$L$34+'Postcodes tariff'!L2466)</f>
        <v>397.24850568360876</v>
      </c>
      <c r="Q2466" s="261">
        <f>SUM(H2466*'Outside M25 '!$M$30+'Outside M25 '!$M$34+'Postcodes tariff'!L2466)</f>
        <v>431.57574272336183</v>
      </c>
    </row>
    <row r="2467" spans="1:17" s="263" customFormat="1" x14ac:dyDescent="0.25">
      <c r="A2467" s="254" t="s">
        <v>3147</v>
      </c>
      <c r="B2467" s="255"/>
      <c r="C2467" s="256" t="s">
        <v>2171</v>
      </c>
      <c r="D2467" s="257">
        <v>51.699420000000003</v>
      </c>
      <c r="E2467" s="257">
        <v>-4.2375809999999996</v>
      </c>
      <c r="F2467" s="459">
        <v>1</v>
      </c>
      <c r="G2467" s="459">
        <v>1</v>
      </c>
      <c r="H2467" s="258">
        <v>193.9</v>
      </c>
      <c r="I2467" s="259">
        <f>SUM(H2467/'Search &amp; Variables'!$E$30)</f>
        <v>4.3088888888888892</v>
      </c>
      <c r="J2467" s="259">
        <f t="shared" si="618"/>
        <v>8.6177777777777784</v>
      </c>
      <c r="K2467" s="259">
        <f t="shared" si="619"/>
        <v>0.95753086419753097</v>
      </c>
      <c r="L2467" s="226">
        <f t="shared" si="620"/>
        <v>0</v>
      </c>
      <c r="M2467" s="257"/>
      <c r="N2467" s="226">
        <f>SUM(H2467*'Outside M25 '!$J$30+'Outside M25 '!$J$34+'Postcodes tariff'!L2467)</f>
        <v>333.97948488433047</v>
      </c>
      <c r="O2467" s="226">
        <f>SUM(H2467*'Outside M25 '!$K$30+'Outside M25 '!$K$34+'Postcodes tariff'!L2467)</f>
        <v>368.80194234605892</v>
      </c>
      <c r="P2467" s="226">
        <f>SUM(H2467*'Outside M25 '!$L$30+'Outside M25 '!$L$34+'Postcodes tariff'!L2467)</f>
        <v>407.46174140186139</v>
      </c>
      <c r="Q2467" s="261">
        <f>SUM(H2467*'Outside M25 '!$M$30+'Outside M25 '!$M$34+'Postcodes tariff'!L2467)</f>
        <v>442.71073875099722</v>
      </c>
    </row>
    <row r="2468" spans="1:17" s="263" customFormat="1" x14ac:dyDescent="0.25">
      <c r="A2468" s="254" t="s">
        <v>3147</v>
      </c>
      <c r="B2468" s="255"/>
      <c r="C2468" s="256" t="s">
        <v>2172</v>
      </c>
      <c r="D2468" s="257">
        <v>51.759946999999997</v>
      </c>
      <c r="E2468" s="257">
        <v>-4.2880919999999998</v>
      </c>
      <c r="F2468" s="459">
        <v>1</v>
      </c>
      <c r="G2468" s="459">
        <v>1</v>
      </c>
      <c r="H2468" s="258">
        <v>194</v>
      </c>
      <c r="I2468" s="259">
        <f>SUM(H2468/'Search &amp; Variables'!$E$30)</f>
        <v>4.3111111111111109</v>
      </c>
      <c r="J2468" s="259">
        <f t="shared" si="618"/>
        <v>8.6222222222222218</v>
      </c>
      <c r="K2468" s="259">
        <f t="shared" si="619"/>
        <v>0.95802469135802459</v>
      </c>
      <c r="L2468" s="226">
        <f t="shared" si="620"/>
        <v>0</v>
      </c>
      <c r="M2468" s="257"/>
      <c r="N2468" s="226">
        <f>SUM(H2468*'Outside M25 '!$J$30+'Outside M25 '!$J$34+'Postcodes tariff'!L2468)</f>
        <v>334.13657643233614</v>
      </c>
      <c r="O2468" s="226">
        <f>SUM(H2468*'Outside M25 '!$K$30+'Outside M25 '!$K$34+'Postcodes tariff'!L2468)</f>
        <v>368.97604467616333</v>
      </c>
      <c r="P2468" s="226">
        <f>SUM(H2468*'Outside M25 '!$L$30+'Outside M25 '!$L$34+'Postcodes tariff'!L2468)</f>
        <v>407.65444396258312</v>
      </c>
      <c r="Q2468" s="261">
        <f>SUM(H2468*'Outside M25 '!$M$30+'Outside M25 '!$M$34+'Postcodes tariff'!L2468)</f>
        <v>442.92083301566953</v>
      </c>
    </row>
    <row r="2469" spans="1:17" s="263" customFormat="1" x14ac:dyDescent="0.25">
      <c r="A2469" s="254" t="s">
        <v>3147</v>
      </c>
      <c r="B2469" s="255"/>
      <c r="C2469" s="256" t="s">
        <v>2173</v>
      </c>
      <c r="D2469" s="257">
        <v>51.795164</v>
      </c>
      <c r="E2469" s="257">
        <v>-3.9487009999999998</v>
      </c>
      <c r="F2469" s="459">
        <v>1</v>
      </c>
      <c r="G2469" s="459">
        <v>1</v>
      </c>
      <c r="H2469" s="258">
        <v>190.3</v>
      </c>
      <c r="I2469" s="259">
        <f>SUM(H2469/'Search &amp; Variables'!$E$30)</f>
        <v>4.2288888888888891</v>
      </c>
      <c r="J2469" s="259">
        <f t="shared" si="618"/>
        <v>8.4577777777777783</v>
      </c>
      <c r="K2469" s="259">
        <f t="shared" si="619"/>
        <v>0.93975308641975319</v>
      </c>
      <c r="L2469" s="226">
        <f t="shared" si="620"/>
        <v>0</v>
      </c>
      <c r="M2469" s="257"/>
      <c r="N2469" s="226">
        <f>SUM(H2469*'Outside M25 '!$J$30+'Outside M25 '!$J$34+'Postcodes tariff'!L2469)</f>
        <v>328.32418915612533</v>
      </c>
      <c r="O2469" s="226">
        <f>SUM(H2469*'Outside M25 '!$K$30+'Outside M25 '!$K$34+'Postcodes tariff'!L2469)</f>
        <v>362.53425846229823</v>
      </c>
      <c r="P2469" s="226">
        <f>SUM(H2469*'Outside M25 '!$L$30+'Outside M25 '!$L$34+'Postcodes tariff'!L2469)</f>
        <v>400.52444921587846</v>
      </c>
      <c r="Q2469" s="261">
        <f>SUM(H2469*'Outside M25 '!$M$30+'Outside M25 '!$M$34+'Postcodes tariff'!L2469)</f>
        <v>435.14734522279207</v>
      </c>
    </row>
    <row r="2470" spans="1:17" s="263" customFormat="1" x14ac:dyDescent="0.25">
      <c r="A2470" s="254" t="s">
        <v>3147</v>
      </c>
      <c r="B2470" s="255"/>
      <c r="C2470" s="256" t="s">
        <v>2174</v>
      </c>
      <c r="D2470" s="257">
        <v>51.978177000000002</v>
      </c>
      <c r="E2470" s="257">
        <v>-3.9405860000000001</v>
      </c>
      <c r="F2470" s="459">
        <v>1</v>
      </c>
      <c r="G2470" s="459">
        <v>1</v>
      </c>
      <c r="H2470" s="258">
        <v>188.2</v>
      </c>
      <c r="I2470" s="259">
        <f>SUM(H2470/'Search &amp; Variables'!$E$30)</f>
        <v>4.1822222222222223</v>
      </c>
      <c r="J2470" s="259">
        <f t="shared" si="618"/>
        <v>8.3644444444444446</v>
      </c>
      <c r="K2470" s="259">
        <f t="shared" si="619"/>
        <v>0.92938271604938272</v>
      </c>
      <c r="L2470" s="226">
        <f t="shared" si="620"/>
        <v>0</v>
      </c>
      <c r="M2470" s="257"/>
      <c r="N2470" s="226">
        <f>SUM(H2470*'Outside M25 '!$J$30+'Outside M25 '!$J$34+'Postcodes tariff'!L2470)</f>
        <v>325.02526664800564</v>
      </c>
      <c r="O2470" s="226">
        <f>SUM(H2470*'Outside M25 '!$K$30+'Outside M25 '!$K$34+'Postcodes tariff'!L2470)</f>
        <v>358.87810953010444</v>
      </c>
      <c r="P2470" s="226">
        <f>SUM(H2470*'Outside M25 '!$L$30+'Outside M25 '!$L$34+'Postcodes tariff'!L2470)</f>
        <v>396.47769544072173</v>
      </c>
      <c r="Q2470" s="261">
        <f>SUM(H2470*'Outside M25 '!$M$30+'Outside M25 '!$M$34+'Postcodes tariff'!L2470)</f>
        <v>430.73536566467237</v>
      </c>
    </row>
    <row r="2471" spans="1:17" s="263" customFormat="1" x14ac:dyDescent="0.25">
      <c r="A2471" s="254" t="s">
        <v>3147</v>
      </c>
      <c r="B2471" s="255"/>
      <c r="C2471" s="256" t="s">
        <v>2175</v>
      </c>
      <c r="D2471" s="257">
        <v>51.619529</v>
      </c>
      <c r="E2471" s="257">
        <v>-4.024826</v>
      </c>
      <c r="F2471" s="459">
        <v>1</v>
      </c>
      <c r="G2471" s="459">
        <v>1</v>
      </c>
      <c r="H2471" s="258">
        <v>184.8</v>
      </c>
      <c r="I2471" s="259">
        <f>SUM(H2471/'Search &amp; Variables'!$E$30)</f>
        <v>4.1066666666666674</v>
      </c>
      <c r="J2471" s="259">
        <f t="shared" si="618"/>
        <v>8.2133333333333347</v>
      </c>
      <c r="K2471" s="259">
        <f t="shared" si="619"/>
        <v>0.91259259259259273</v>
      </c>
      <c r="L2471" s="226">
        <f t="shared" si="620"/>
        <v>0</v>
      </c>
      <c r="M2471" s="257"/>
      <c r="N2471" s="226">
        <f>SUM(H2471*'Outside M25 '!$J$30+'Outside M25 '!$J$34+'Postcodes tariff'!L2471)</f>
        <v>319.68415401581194</v>
      </c>
      <c r="O2471" s="226">
        <f>SUM(H2471*'Outside M25 '!$K$30+'Outside M25 '!$K$34+'Postcodes tariff'!L2471)</f>
        <v>352.95863030655272</v>
      </c>
      <c r="P2471" s="226">
        <f>SUM(H2471*'Outside M25 '!$L$30+'Outside M25 '!$L$34+'Postcodes tariff'!L2471)</f>
        <v>389.92580837618237</v>
      </c>
      <c r="Q2471" s="261">
        <f>SUM(H2471*'Outside M25 '!$M$30+'Outside M25 '!$M$34+'Postcodes tariff'!L2471)</f>
        <v>423.592160665812</v>
      </c>
    </row>
    <row r="2472" spans="1:17" s="263" customFormat="1" x14ac:dyDescent="0.25">
      <c r="A2472" s="254" t="s">
        <v>3147</v>
      </c>
      <c r="B2472" s="255"/>
      <c r="C2472" s="256" t="s">
        <v>2176</v>
      </c>
      <c r="D2472" s="257">
        <v>52.024450999999999</v>
      </c>
      <c r="E2472" s="257">
        <v>-3.7732480000000002</v>
      </c>
      <c r="F2472" s="459">
        <v>1</v>
      </c>
      <c r="G2472" s="459">
        <v>1</v>
      </c>
      <c r="H2472" s="258">
        <v>184.9</v>
      </c>
      <c r="I2472" s="259">
        <f>SUM(H2472/'Search &amp; Variables'!$E$30)</f>
        <v>4.108888888888889</v>
      </c>
      <c r="J2472" s="259">
        <f t="shared" si="618"/>
        <v>8.2177777777777781</v>
      </c>
      <c r="K2472" s="259">
        <f t="shared" si="619"/>
        <v>0.91308641975308646</v>
      </c>
      <c r="L2472" s="226">
        <f t="shared" si="620"/>
        <v>0</v>
      </c>
      <c r="M2472" s="257"/>
      <c r="N2472" s="226">
        <f>SUM(H2472*'Outside M25 '!$J$30+'Outside M25 '!$J$34+'Postcodes tariff'!L2472)</f>
        <v>319.84124556381767</v>
      </c>
      <c r="O2472" s="226">
        <f>SUM(H2472*'Outside M25 '!$K$30+'Outside M25 '!$K$34+'Postcodes tariff'!L2472)</f>
        <v>353.13273263665718</v>
      </c>
      <c r="P2472" s="226">
        <f>SUM(H2472*'Outside M25 '!$L$30+'Outside M25 '!$L$34+'Postcodes tariff'!L2472)</f>
        <v>390.1185109369041</v>
      </c>
      <c r="Q2472" s="261">
        <f>SUM(H2472*'Outside M25 '!$M$30+'Outside M25 '!$M$34+'Postcodes tariff'!L2472)</f>
        <v>423.80225493048437</v>
      </c>
    </row>
    <row r="2473" spans="1:17" s="263" customFormat="1" x14ac:dyDescent="0.25">
      <c r="A2473" s="254" t="s">
        <v>3147</v>
      </c>
      <c r="B2473" s="255"/>
      <c r="C2473" s="256" t="s">
        <v>2177</v>
      </c>
      <c r="D2473" s="257">
        <v>51.587423000000001</v>
      </c>
      <c r="E2473" s="257">
        <v>-4.1361860000000004</v>
      </c>
      <c r="F2473" s="459">
        <v>1</v>
      </c>
      <c r="G2473" s="459">
        <v>1</v>
      </c>
      <c r="H2473" s="258">
        <v>190.3</v>
      </c>
      <c r="I2473" s="259">
        <f>SUM(H2473/'Search &amp; Variables'!$E$30)</f>
        <v>4.2288888888888891</v>
      </c>
      <c r="J2473" s="259">
        <f t="shared" si="618"/>
        <v>8.4577777777777783</v>
      </c>
      <c r="K2473" s="259">
        <f t="shared" si="619"/>
        <v>0.93975308641975319</v>
      </c>
      <c r="L2473" s="226">
        <f t="shared" si="620"/>
        <v>0</v>
      </c>
      <c r="M2473" s="257"/>
      <c r="N2473" s="226">
        <f>SUM(H2473*'Outside M25 '!$J$30+'Outside M25 '!$J$34+'Postcodes tariff'!L2473)</f>
        <v>328.32418915612533</v>
      </c>
      <c r="O2473" s="226">
        <f>SUM(H2473*'Outside M25 '!$K$30+'Outside M25 '!$K$34+'Postcodes tariff'!L2473)</f>
        <v>362.53425846229823</v>
      </c>
      <c r="P2473" s="226">
        <f>SUM(H2473*'Outside M25 '!$L$30+'Outside M25 '!$L$34+'Postcodes tariff'!L2473)</f>
        <v>400.52444921587846</v>
      </c>
      <c r="Q2473" s="261">
        <f>SUM(H2473*'Outside M25 '!$M$30+'Outside M25 '!$M$34+'Postcodes tariff'!L2473)</f>
        <v>435.14734522279207</v>
      </c>
    </row>
    <row r="2474" spans="1:17" s="263" customFormat="1" x14ac:dyDescent="0.25">
      <c r="A2474" s="254" t="s">
        <v>3147</v>
      </c>
      <c r="B2474" s="255"/>
      <c r="C2474" s="256" t="s">
        <v>2178</v>
      </c>
      <c r="D2474" s="257">
        <v>51.853383999999998</v>
      </c>
      <c r="E2474" s="257">
        <v>-4.3119459999999998</v>
      </c>
      <c r="F2474" s="459">
        <v>1</v>
      </c>
      <c r="G2474" s="459">
        <v>1</v>
      </c>
      <c r="H2474" s="258">
        <v>199.1</v>
      </c>
      <c r="I2474" s="259">
        <f>SUM(H2474/'Search &amp; Variables'!$E$30)</f>
        <v>4.4244444444444442</v>
      </c>
      <c r="J2474" s="259">
        <f t="shared" si="618"/>
        <v>8.8488888888888884</v>
      </c>
      <c r="K2474" s="259">
        <f t="shared" si="619"/>
        <v>0.98320987654320979</v>
      </c>
      <c r="L2474" s="226">
        <f t="shared" si="620"/>
        <v>0</v>
      </c>
      <c r="M2474" s="257"/>
      <c r="N2474" s="226">
        <f>SUM(H2474*'Outside M25 '!$J$30+'Outside M25 '!$J$34+'Postcodes tariff'!L2474)</f>
        <v>342.14824538062675</v>
      </c>
      <c r="O2474" s="226">
        <f>SUM(H2474*'Outside M25 '!$K$30+'Outside M25 '!$K$34+'Postcodes tariff'!L2474)</f>
        <v>377.85526351149099</v>
      </c>
      <c r="P2474" s="226">
        <f>SUM(H2474*'Outside M25 '!$L$30+'Outside M25 '!$L$34+'Postcodes tariff'!L2474)</f>
        <v>417.48227455939224</v>
      </c>
      <c r="Q2474" s="261">
        <f>SUM(H2474*'Outside M25 '!$M$30+'Outside M25 '!$M$34+'Postcodes tariff'!L2474)</f>
        <v>453.63564051396014</v>
      </c>
    </row>
    <row r="2475" spans="1:17" s="263" customFormat="1" x14ac:dyDescent="0.25">
      <c r="A2475" s="254" t="s">
        <v>3147</v>
      </c>
      <c r="B2475" s="255"/>
      <c r="C2475" s="256" t="s">
        <v>2179</v>
      </c>
      <c r="D2475" s="257">
        <v>51.904353999999998</v>
      </c>
      <c r="E2475" s="257">
        <v>-4.166582</v>
      </c>
      <c r="F2475" s="459">
        <v>1</v>
      </c>
      <c r="G2475" s="459">
        <v>1</v>
      </c>
      <c r="H2475" s="258">
        <v>198.2</v>
      </c>
      <c r="I2475" s="259">
        <f>SUM(H2475/'Search &amp; Variables'!$E$30)</f>
        <v>4.4044444444444446</v>
      </c>
      <c r="J2475" s="259">
        <f t="shared" si="618"/>
        <v>8.8088888888888892</v>
      </c>
      <c r="K2475" s="259">
        <f t="shared" si="619"/>
        <v>0.97876543209876543</v>
      </c>
      <c r="L2475" s="226">
        <f t="shared" si="620"/>
        <v>0</v>
      </c>
      <c r="M2475" s="257"/>
      <c r="N2475" s="226">
        <f>SUM(H2475*'Outside M25 '!$J$30+'Outside M25 '!$J$34+'Postcodes tariff'!L2475)</f>
        <v>340.73442144857546</v>
      </c>
      <c r="O2475" s="226">
        <f>SUM(H2475*'Outside M25 '!$K$30+'Outside M25 '!$K$34+'Postcodes tariff'!L2475)</f>
        <v>376.28834254055079</v>
      </c>
      <c r="P2475" s="226">
        <f>SUM(H2475*'Outside M25 '!$L$30+'Outside M25 '!$L$34+'Postcodes tariff'!L2475)</f>
        <v>415.74795151289646</v>
      </c>
      <c r="Q2475" s="261">
        <f>SUM(H2475*'Outside M25 '!$M$30+'Outside M25 '!$M$34+'Postcodes tariff'!L2475)</f>
        <v>451.74479213190887</v>
      </c>
    </row>
    <row r="2476" spans="1:17" s="263" customFormat="1" x14ac:dyDescent="0.25">
      <c r="A2476" s="254" t="s">
        <v>3147</v>
      </c>
      <c r="B2476" s="255"/>
      <c r="C2476" s="256" t="s">
        <v>2180</v>
      </c>
      <c r="D2476" s="257">
        <v>51.853602000000002</v>
      </c>
      <c r="E2476" s="257">
        <v>-4.4375679999999997</v>
      </c>
      <c r="F2476" s="459">
        <v>1</v>
      </c>
      <c r="G2476" s="459">
        <v>1</v>
      </c>
      <c r="H2476" s="258">
        <v>205.6</v>
      </c>
      <c r="I2476" s="259">
        <f>SUM(H2476/'Search &amp; Variables'!$E$30)</f>
        <v>4.568888888888889</v>
      </c>
      <c r="J2476" s="259">
        <f t="shared" si="618"/>
        <v>9.137777777777778</v>
      </c>
      <c r="K2476" s="259">
        <f t="shared" si="619"/>
        <v>1.0153086419753086</v>
      </c>
      <c r="L2476" s="226">
        <f t="shared" si="620"/>
        <v>0</v>
      </c>
      <c r="M2476" s="257"/>
      <c r="N2476" s="226">
        <f>SUM(H2476*'Outside M25 '!$J$30+'Outside M25 '!$J$34+'Postcodes tariff'!L2476)</f>
        <v>352.35919600099709</v>
      </c>
      <c r="O2476" s="226">
        <f>SUM(H2476*'Outside M25 '!$K$30+'Outside M25 '!$K$34+'Postcodes tariff'!L2476)</f>
        <v>389.1719149682811</v>
      </c>
      <c r="P2476" s="226">
        <f>SUM(H2476*'Outside M25 '!$L$30+'Outside M25 '!$L$34+'Postcodes tariff'!L2476)</f>
        <v>430.00794100630583</v>
      </c>
      <c r="Q2476" s="261">
        <f>SUM(H2476*'Outside M25 '!$M$30+'Outside M25 '!$M$34+'Postcodes tariff'!L2476)</f>
        <v>467.29176771766384</v>
      </c>
    </row>
    <row r="2477" spans="1:17" s="263" customFormat="1" x14ac:dyDescent="0.25">
      <c r="A2477" s="254" t="s">
        <v>3147</v>
      </c>
      <c r="B2477" s="255"/>
      <c r="C2477" s="256" t="s">
        <v>2181</v>
      </c>
      <c r="D2477" s="257">
        <v>51.856335000000001</v>
      </c>
      <c r="E2477" s="257">
        <v>-4.6154190000000002</v>
      </c>
      <c r="F2477" s="459">
        <v>1</v>
      </c>
      <c r="G2477" s="459">
        <v>1</v>
      </c>
      <c r="H2477" s="258">
        <v>214.9</v>
      </c>
      <c r="I2477" s="259">
        <f>SUM(H2477/'Search &amp; Variables'!$E$30)</f>
        <v>4.775555555555556</v>
      </c>
      <c r="J2477" s="259">
        <f t="shared" si="618"/>
        <v>9.551111111111112</v>
      </c>
      <c r="K2477" s="259">
        <f t="shared" si="619"/>
        <v>1.0612345679012347</v>
      </c>
      <c r="L2477" s="226">
        <f t="shared" si="620"/>
        <v>0</v>
      </c>
      <c r="M2477" s="257"/>
      <c r="N2477" s="226">
        <f>SUM(H2477*'Outside M25 '!$J$30+'Outside M25 '!$J$34+'Postcodes tariff'!L2477)</f>
        <v>366.96870996552707</v>
      </c>
      <c r="O2477" s="226">
        <f>SUM(H2477*'Outside M25 '!$K$30+'Outside M25 '!$K$34+'Postcodes tariff'!L2477)</f>
        <v>405.36343166799622</v>
      </c>
      <c r="P2477" s="226">
        <f>SUM(H2477*'Outside M25 '!$L$30+'Outside M25 '!$L$34+'Postcodes tariff'!L2477)</f>
        <v>447.92927915342835</v>
      </c>
      <c r="Q2477" s="261">
        <f>SUM(H2477*'Outside M25 '!$M$30+'Outside M25 '!$M$34+'Postcodes tariff'!L2477)</f>
        <v>486.83053433219379</v>
      </c>
    </row>
    <row r="2478" spans="1:17" s="263" customFormat="1" x14ac:dyDescent="0.25">
      <c r="A2478" s="254" t="s">
        <v>3147</v>
      </c>
      <c r="B2478" s="255"/>
      <c r="C2478" s="256" t="s">
        <v>2182</v>
      </c>
      <c r="D2478" s="257">
        <v>52.007499000000003</v>
      </c>
      <c r="E2478" s="257">
        <v>-4.5706129999999998</v>
      </c>
      <c r="F2478" s="459">
        <v>1</v>
      </c>
      <c r="G2478" s="459">
        <v>1</v>
      </c>
      <c r="H2478" s="258">
        <v>215.7</v>
      </c>
      <c r="I2478" s="259">
        <f>SUM(H2478/'Search &amp; Variables'!$E$30)</f>
        <v>4.793333333333333</v>
      </c>
      <c r="J2478" s="259">
        <f t="shared" si="618"/>
        <v>9.586666666666666</v>
      </c>
      <c r="K2478" s="259">
        <f t="shared" si="619"/>
        <v>1.065185185185185</v>
      </c>
      <c r="L2478" s="226">
        <f t="shared" si="620"/>
        <v>0</v>
      </c>
      <c r="M2478" s="257"/>
      <c r="N2478" s="226">
        <f>SUM(H2478*'Outside M25 '!$J$30+'Outside M25 '!$J$34+'Postcodes tariff'!L2478)</f>
        <v>368.22544234957257</v>
      </c>
      <c r="O2478" s="226">
        <f>SUM(H2478*'Outside M25 '!$K$30+'Outside M25 '!$K$34+'Postcodes tariff'!L2478)</f>
        <v>406.75625030883191</v>
      </c>
      <c r="P2478" s="226">
        <f>SUM(H2478*'Outside M25 '!$L$30+'Outside M25 '!$L$34+'Postcodes tariff'!L2478)</f>
        <v>449.47089963920229</v>
      </c>
      <c r="Q2478" s="261">
        <f>SUM(H2478*'Outside M25 '!$M$30+'Outside M25 '!$M$34+'Postcodes tariff'!L2478)</f>
        <v>488.51128844957265</v>
      </c>
    </row>
    <row r="2479" spans="1:17" s="263" customFormat="1" x14ac:dyDescent="0.25">
      <c r="A2479" s="254" t="s">
        <v>3147</v>
      </c>
      <c r="B2479" s="255"/>
      <c r="C2479" s="256" t="s">
        <v>2183</v>
      </c>
      <c r="D2479" s="257">
        <v>51.96264</v>
      </c>
      <c r="E2479" s="257">
        <v>-4.6065160000000001</v>
      </c>
      <c r="F2479" s="459">
        <v>1</v>
      </c>
      <c r="G2479" s="459">
        <v>1</v>
      </c>
      <c r="H2479" s="258">
        <v>216.5</v>
      </c>
      <c r="I2479" s="259">
        <f>SUM(H2479/'Search &amp; Variables'!$E$30)</f>
        <v>4.8111111111111109</v>
      </c>
      <c r="J2479" s="259">
        <f t="shared" si="618"/>
        <v>9.6222222222222218</v>
      </c>
      <c r="K2479" s="259">
        <f t="shared" si="619"/>
        <v>1.0691358024691358</v>
      </c>
      <c r="L2479" s="226">
        <f t="shared" si="620"/>
        <v>0</v>
      </c>
      <c r="M2479" s="257"/>
      <c r="N2479" s="226">
        <f>SUM(H2479*'Outside M25 '!$J$30+'Outside M25 '!$J$34+'Postcodes tariff'!L2479)</f>
        <v>369.48217473361819</v>
      </c>
      <c r="O2479" s="226">
        <f>SUM(H2479*'Outside M25 '!$K$30+'Outside M25 '!$K$34+'Postcodes tariff'!L2479)</f>
        <v>408.14906894966765</v>
      </c>
      <c r="P2479" s="226">
        <f>SUM(H2479*'Outside M25 '!$L$30+'Outside M25 '!$L$34+'Postcodes tariff'!L2479)</f>
        <v>451.01252012497628</v>
      </c>
      <c r="Q2479" s="261">
        <f>SUM(H2479*'Outside M25 '!$M$30+'Outside M25 '!$M$34+'Postcodes tariff'!L2479)</f>
        <v>490.19204256695161</v>
      </c>
    </row>
    <row r="2480" spans="1:17" s="263" customFormat="1" x14ac:dyDescent="0.25">
      <c r="A2480" s="254" t="s">
        <v>3147</v>
      </c>
      <c r="B2480" s="255"/>
      <c r="C2480" s="256" t="s">
        <v>2184</v>
      </c>
      <c r="D2480" s="257">
        <v>52.028061000000001</v>
      </c>
      <c r="E2480" s="257">
        <v>-4.5999189999999999</v>
      </c>
      <c r="F2480" s="459">
        <v>1</v>
      </c>
      <c r="G2480" s="459">
        <v>1</v>
      </c>
      <c r="H2480" s="258">
        <v>237.4</v>
      </c>
      <c r="I2480" s="259">
        <f>SUM(H2480/'Search &amp; Variables'!$E$30)</f>
        <v>5.275555555555556</v>
      </c>
      <c r="J2480" s="259">
        <f t="shared" si="618"/>
        <v>10.551111111111112</v>
      </c>
      <c r="K2480" s="259">
        <f t="shared" si="619"/>
        <v>1.1723456790123459</v>
      </c>
      <c r="L2480" s="226">
        <f t="shared" si="620"/>
        <v>0</v>
      </c>
      <c r="M2480" s="257"/>
      <c r="N2480" s="226">
        <f>SUM(H2480*'Outside M25 '!$J$30+'Outside M25 '!$J$34+'Postcodes tariff'!L2480)</f>
        <v>402.31430826680912</v>
      </c>
      <c r="O2480" s="226">
        <f>SUM(H2480*'Outside M25 '!$K$30+'Outside M25 '!$K$34+'Postcodes tariff'!L2480)</f>
        <v>444.53645594150049</v>
      </c>
      <c r="P2480" s="226">
        <f>SUM(H2480*'Outside M25 '!$L$30+'Outside M25 '!$L$34+'Postcodes tariff'!L2480)</f>
        <v>491.28735531582151</v>
      </c>
      <c r="Q2480" s="261">
        <f>SUM(H2480*'Outside M25 '!$M$30+'Outside M25 '!$M$34+'Postcodes tariff'!L2480)</f>
        <v>534.10174388347582</v>
      </c>
    </row>
    <row r="2481" spans="1:17" s="263" customFormat="1" x14ac:dyDescent="0.25">
      <c r="A2481" s="254" t="s">
        <v>3147</v>
      </c>
      <c r="B2481" s="255"/>
      <c r="C2481" s="256" t="s">
        <v>2185</v>
      </c>
      <c r="D2481" s="257">
        <v>52.037396000000001</v>
      </c>
      <c r="E2481" s="257">
        <v>-4.4600759999999999</v>
      </c>
      <c r="F2481" s="459">
        <v>1</v>
      </c>
      <c r="G2481" s="459">
        <v>1</v>
      </c>
      <c r="H2481" s="258">
        <v>249.7</v>
      </c>
      <c r="I2481" s="259">
        <f>SUM(H2481/'Search &amp; Variables'!$E$30)</f>
        <v>5.5488888888888885</v>
      </c>
      <c r="J2481" s="259">
        <f t="shared" si="618"/>
        <v>11.097777777777777</v>
      </c>
      <c r="K2481" s="259">
        <f t="shared" si="619"/>
        <v>1.2330864197530864</v>
      </c>
      <c r="L2481" s="226">
        <f t="shared" si="620"/>
        <v>0</v>
      </c>
      <c r="M2481" s="257"/>
      <c r="N2481" s="226">
        <f>SUM(H2481*'Outside M25 '!$J$30+'Outside M25 '!$J$34+'Postcodes tariff'!L2481)</f>
        <v>421.63656867150991</v>
      </c>
      <c r="O2481" s="226">
        <f>SUM(H2481*'Outside M25 '!$K$30+'Outside M25 '!$K$34+'Postcodes tariff'!L2481)</f>
        <v>465.95104254434949</v>
      </c>
      <c r="P2481" s="226">
        <f>SUM(H2481*'Outside M25 '!$L$30+'Outside M25 '!$L$34+'Postcodes tariff'!L2481)</f>
        <v>514.98977028459637</v>
      </c>
      <c r="Q2481" s="261">
        <f>SUM(H2481*'Outside M25 '!$M$30+'Outside M25 '!$M$34+'Postcodes tariff'!L2481)</f>
        <v>559.94333843817674</v>
      </c>
    </row>
    <row r="2482" spans="1:17" s="263" customFormat="1" x14ac:dyDescent="0.25">
      <c r="A2482" s="254" t="s">
        <v>3147</v>
      </c>
      <c r="B2482" s="255"/>
      <c r="C2482" s="256" t="s">
        <v>2186</v>
      </c>
      <c r="D2482" s="257">
        <v>52.024056000000002</v>
      </c>
      <c r="E2482" s="257">
        <v>-4.2543800000000003</v>
      </c>
      <c r="F2482" s="459">
        <v>1</v>
      </c>
      <c r="G2482" s="459">
        <v>1</v>
      </c>
      <c r="H2482" s="258">
        <v>210.4</v>
      </c>
      <c r="I2482" s="259">
        <f>SUM(H2482/'Search &amp; Variables'!$E$30)</f>
        <v>4.6755555555555555</v>
      </c>
      <c r="J2482" s="259">
        <f t="shared" si="618"/>
        <v>9.3511111111111109</v>
      </c>
      <c r="K2482" s="259">
        <f t="shared" si="619"/>
        <v>1.0390123456790124</v>
      </c>
      <c r="L2482" s="226">
        <f t="shared" si="620"/>
        <v>0</v>
      </c>
      <c r="M2482" s="257"/>
      <c r="N2482" s="226">
        <f>SUM(H2482*'Outside M25 '!$J$30+'Outside M25 '!$J$34+'Postcodes tariff'!L2482)</f>
        <v>359.89959030527064</v>
      </c>
      <c r="O2482" s="226">
        <f>SUM(H2482*'Outside M25 '!$K$30+'Outside M25 '!$K$34+'Postcodes tariff'!L2482)</f>
        <v>397.52882681329538</v>
      </c>
      <c r="P2482" s="226">
        <f>SUM(H2482*'Outside M25 '!$L$30+'Outside M25 '!$L$34+'Postcodes tariff'!L2482)</f>
        <v>439.25766392094971</v>
      </c>
      <c r="Q2482" s="261">
        <f>SUM(H2482*'Outside M25 '!$M$30+'Outside M25 '!$M$34+'Postcodes tariff'!L2482)</f>
        <v>477.37629242193736</v>
      </c>
    </row>
    <row r="2483" spans="1:17" s="263" customFormat="1" x14ac:dyDescent="0.25">
      <c r="A2483" s="254" t="s">
        <v>3147</v>
      </c>
      <c r="B2483" s="255"/>
      <c r="C2483" s="256" t="s">
        <v>2187</v>
      </c>
      <c r="D2483" s="257">
        <v>51.686900999999999</v>
      </c>
      <c r="E2483" s="257">
        <v>-4.0623170000000002</v>
      </c>
      <c r="F2483" s="459">
        <v>1</v>
      </c>
      <c r="G2483" s="459">
        <v>1</v>
      </c>
      <c r="H2483" s="258">
        <v>180.6</v>
      </c>
      <c r="I2483" s="259">
        <f>SUM(H2483/'Search &amp; Variables'!$E$30)</f>
        <v>4.0133333333333336</v>
      </c>
      <c r="J2483" s="259">
        <f t="shared" si="618"/>
        <v>8.0266666666666673</v>
      </c>
      <c r="K2483" s="259">
        <f t="shared" si="619"/>
        <v>0.8918518518518519</v>
      </c>
      <c r="L2483" s="226">
        <f t="shared" si="620"/>
        <v>0</v>
      </c>
      <c r="M2483" s="257"/>
      <c r="N2483" s="226">
        <f>SUM(H2483*'Outside M25 '!$J$30+'Outside M25 '!$J$34+'Postcodes tariff'!L2483)</f>
        <v>313.08630899957262</v>
      </c>
      <c r="O2483" s="226">
        <f>SUM(H2483*'Outside M25 '!$K$30+'Outside M25 '!$K$34+'Postcodes tariff'!L2483)</f>
        <v>345.64633244216526</v>
      </c>
      <c r="P2483" s="226">
        <f>SUM(H2483*'Outside M25 '!$L$30+'Outside M25 '!$L$34+'Postcodes tariff'!L2483)</f>
        <v>381.83230082586897</v>
      </c>
      <c r="Q2483" s="261">
        <f>SUM(H2483*'Outside M25 '!$M$30+'Outside M25 '!$M$34+'Postcodes tariff'!L2483)</f>
        <v>414.76820154957267</v>
      </c>
    </row>
    <row r="2484" spans="1:17" s="263" customFormat="1" x14ac:dyDescent="0.25">
      <c r="A2484" s="254" t="s">
        <v>3147</v>
      </c>
      <c r="B2484" s="255"/>
      <c r="C2484" s="256" t="s">
        <v>2188</v>
      </c>
      <c r="D2484" s="257">
        <v>52.095143999999998</v>
      </c>
      <c r="E2484" s="257">
        <v>-4.1772530000000003</v>
      </c>
      <c r="F2484" s="459">
        <v>1</v>
      </c>
      <c r="G2484" s="459">
        <v>1</v>
      </c>
      <c r="H2484" s="258">
        <v>271.89999999999998</v>
      </c>
      <c r="I2484" s="259">
        <f>SUM(H2484/'Search &amp; Variables'!$E$30)</f>
        <v>6.0422222222222217</v>
      </c>
      <c r="J2484" s="259">
        <f t="shared" si="618"/>
        <v>12.084444444444443</v>
      </c>
      <c r="K2484" s="259">
        <f t="shared" si="619"/>
        <v>1.3427160493827159</v>
      </c>
      <c r="L2484" s="226">
        <f t="shared" si="620"/>
        <v>0</v>
      </c>
      <c r="M2484" s="257"/>
      <c r="N2484" s="226">
        <f>SUM(H2484*'Outside M25 '!$J$30+'Outside M25 '!$J$34+'Postcodes tariff'!L2484)</f>
        <v>456.51089232877484</v>
      </c>
      <c r="O2484" s="226">
        <f>SUM(H2484*'Outside M25 '!$K$30+'Outside M25 '!$K$34+'Postcodes tariff'!L2484)</f>
        <v>504.60175982754032</v>
      </c>
      <c r="P2484" s="226">
        <f>SUM(H2484*'Outside M25 '!$L$30+'Outside M25 '!$L$34+'Postcodes tariff'!L2484)</f>
        <v>557.76973876482441</v>
      </c>
      <c r="Q2484" s="261">
        <f>SUM(H2484*'Outside M25 '!$M$30+'Outside M25 '!$M$34+'Postcodes tariff'!L2484)</f>
        <v>606.58426519544162</v>
      </c>
    </row>
    <row r="2485" spans="1:17" s="263" customFormat="1" x14ac:dyDescent="0.25">
      <c r="A2485" s="254" t="s">
        <v>3147</v>
      </c>
      <c r="B2485" s="255"/>
      <c r="C2485" s="256" t="s">
        <v>2189</v>
      </c>
      <c r="D2485" s="257">
        <v>52.011746000000002</v>
      </c>
      <c r="E2485" s="257">
        <v>-4.7096140000000002</v>
      </c>
      <c r="F2485" s="459">
        <v>1</v>
      </c>
      <c r="G2485" s="459">
        <v>1</v>
      </c>
      <c r="H2485" s="258">
        <v>226.2</v>
      </c>
      <c r="I2485" s="259">
        <f>SUM(H2485/'Search &amp; Variables'!$E$30)</f>
        <v>5.0266666666666664</v>
      </c>
      <c r="J2485" s="259">
        <f t="shared" si="618"/>
        <v>10.053333333333333</v>
      </c>
      <c r="K2485" s="259">
        <f t="shared" si="619"/>
        <v>1.1170370370370371</v>
      </c>
      <c r="L2485" s="226">
        <f t="shared" si="620"/>
        <v>0</v>
      </c>
      <c r="M2485" s="257"/>
      <c r="N2485" s="226">
        <f>SUM(H2485*'Outside M25 '!$J$30+'Outside M25 '!$J$34+'Postcodes tariff'!L2485)</f>
        <v>384.7200548901709</v>
      </c>
      <c r="O2485" s="226">
        <f>SUM(H2485*'Outside M25 '!$K$30+'Outside M25 '!$K$34+'Postcodes tariff'!L2485)</f>
        <v>425.03699496980056</v>
      </c>
      <c r="P2485" s="226">
        <f>SUM(H2485*'Outside M25 '!$L$30+'Outside M25 '!$L$34+'Postcodes tariff'!L2485)</f>
        <v>469.70466851498577</v>
      </c>
      <c r="Q2485" s="261">
        <f>SUM(H2485*'Outside M25 '!$M$30+'Outside M25 '!$M$34+'Postcodes tariff'!L2485)</f>
        <v>510.57118624017096</v>
      </c>
    </row>
    <row r="2486" spans="1:17" s="263" customFormat="1" x14ac:dyDescent="0.25">
      <c r="A2486" s="254" t="s">
        <v>3147</v>
      </c>
      <c r="B2486" s="255"/>
      <c r="C2486" s="256" t="s">
        <v>2190</v>
      </c>
      <c r="D2486" s="257">
        <v>52.017420999999999</v>
      </c>
      <c r="E2486" s="257">
        <v>-4.8687589999999998</v>
      </c>
      <c r="F2486" s="459">
        <v>1</v>
      </c>
      <c r="G2486" s="459">
        <v>1</v>
      </c>
      <c r="H2486" s="258">
        <v>230.5</v>
      </c>
      <c r="I2486" s="259">
        <f>SUM(H2486/'Search &amp; Variables'!$E$30)</f>
        <v>5.1222222222222218</v>
      </c>
      <c r="J2486" s="259">
        <f t="shared" si="618"/>
        <v>10.244444444444444</v>
      </c>
      <c r="K2486" s="259">
        <f t="shared" si="619"/>
        <v>1.1382716049382715</v>
      </c>
      <c r="L2486" s="226">
        <f t="shared" si="620"/>
        <v>0</v>
      </c>
      <c r="M2486" s="257"/>
      <c r="N2486" s="226">
        <f>SUM(H2486*'Outside M25 '!$J$30+'Outside M25 '!$J$34+'Postcodes tariff'!L2486)</f>
        <v>391.47499145441594</v>
      </c>
      <c r="O2486" s="226">
        <f>SUM(H2486*'Outside M25 '!$K$30+'Outside M25 '!$K$34+'Postcodes tariff'!L2486)</f>
        <v>432.52339516429248</v>
      </c>
      <c r="P2486" s="226">
        <f>SUM(H2486*'Outside M25 '!$L$30+'Outside M25 '!$L$34+'Postcodes tariff'!L2486)</f>
        <v>477.9908786260209</v>
      </c>
      <c r="Q2486" s="261">
        <f>SUM(H2486*'Outside M25 '!$M$30+'Outside M25 '!$M$34+'Postcodes tariff'!L2486)</f>
        <v>519.60523962108266</v>
      </c>
    </row>
    <row r="2487" spans="1:17" s="263" customFormat="1" x14ac:dyDescent="0.25">
      <c r="A2487" s="254" t="s">
        <v>3147</v>
      </c>
      <c r="B2487" s="255"/>
      <c r="C2487" s="256" t="s">
        <v>2191</v>
      </c>
      <c r="D2487" s="257">
        <v>52.081127000000002</v>
      </c>
      <c r="E2487" s="257">
        <v>-4.6359050000000002</v>
      </c>
      <c r="F2487" s="459">
        <v>1</v>
      </c>
      <c r="G2487" s="459">
        <v>1</v>
      </c>
      <c r="H2487" s="258">
        <v>238.9</v>
      </c>
      <c r="I2487" s="259">
        <f>SUM(H2487/'Search &amp; Variables'!$E$30)</f>
        <v>5.3088888888888892</v>
      </c>
      <c r="J2487" s="259">
        <f t="shared" si="618"/>
        <v>10.617777777777778</v>
      </c>
      <c r="K2487" s="259">
        <f t="shared" si="619"/>
        <v>1.1797530864197532</v>
      </c>
      <c r="L2487" s="226">
        <f t="shared" si="620"/>
        <v>0</v>
      </c>
      <c r="M2487" s="257"/>
      <c r="N2487" s="226">
        <f>SUM(H2487*'Outside M25 '!$J$30+'Outside M25 '!$J$34+'Postcodes tariff'!L2487)</f>
        <v>404.67068148689458</v>
      </c>
      <c r="O2487" s="226">
        <f>SUM(H2487*'Outside M25 '!$K$30+'Outside M25 '!$K$34+'Postcodes tariff'!L2487)</f>
        <v>447.14799089306746</v>
      </c>
      <c r="P2487" s="226">
        <f>SUM(H2487*'Outside M25 '!$L$30+'Outside M25 '!$L$34+'Postcodes tariff'!L2487)</f>
        <v>494.17789372664771</v>
      </c>
      <c r="Q2487" s="261">
        <f>SUM(H2487*'Outside M25 '!$M$30+'Outside M25 '!$M$34+'Postcodes tariff'!L2487)</f>
        <v>537.25315785356133</v>
      </c>
    </row>
    <row r="2488" spans="1:17" s="263" customFormat="1" x14ac:dyDescent="0.25">
      <c r="A2488" s="254" t="s">
        <v>3147</v>
      </c>
      <c r="B2488" s="255"/>
      <c r="C2488" s="256" t="s">
        <v>2192</v>
      </c>
      <c r="D2488" s="257">
        <v>52.087873999999999</v>
      </c>
      <c r="E2488" s="257">
        <v>-4.3763860000000001</v>
      </c>
      <c r="F2488" s="459">
        <v>1</v>
      </c>
      <c r="G2488" s="459">
        <v>1</v>
      </c>
      <c r="H2488" s="258">
        <v>265.2</v>
      </c>
      <c r="I2488" s="259">
        <f>SUM(H2488/'Search &amp; Variables'!$E$30)</f>
        <v>5.8933333333333326</v>
      </c>
      <c r="J2488" s="259">
        <f t="shared" si="618"/>
        <v>11.786666666666665</v>
      </c>
      <c r="K2488" s="259">
        <f t="shared" si="619"/>
        <v>1.3096296296296295</v>
      </c>
      <c r="L2488" s="226">
        <f t="shared" si="620"/>
        <v>0</v>
      </c>
      <c r="M2488" s="257"/>
      <c r="N2488" s="226">
        <f>SUM(H2488*'Outside M25 '!$J$30+'Outside M25 '!$J$34+'Postcodes tariff'!L2488)</f>
        <v>445.98575861239311</v>
      </c>
      <c r="O2488" s="226">
        <f>SUM(H2488*'Outside M25 '!$K$30+'Outside M25 '!$K$34+'Postcodes tariff'!L2488)</f>
        <v>492.93690371054129</v>
      </c>
      <c r="P2488" s="226">
        <f>SUM(H2488*'Outside M25 '!$L$30+'Outside M25 '!$L$34+'Postcodes tariff'!L2488)</f>
        <v>544.85866719646731</v>
      </c>
      <c r="Q2488" s="261">
        <f>SUM(H2488*'Outside M25 '!$M$30+'Outside M25 '!$M$34+'Postcodes tariff'!L2488)</f>
        <v>592.5079494623933</v>
      </c>
    </row>
    <row r="2489" spans="1:17" s="263" customFormat="1" x14ac:dyDescent="0.25">
      <c r="A2489" s="254" t="s">
        <v>3147</v>
      </c>
      <c r="B2489" s="255"/>
      <c r="C2489" s="256" t="s">
        <v>2193</v>
      </c>
      <c r="D2489" s="257">
        <v>52.137127</v>
      </c>
      <c r="E2489" s="257">
        <v>-4.3575220000000003</v>
      </c>
      <c r="F2489" s="459">
        <v>1</v>
      </c>
      <c r="G2489" s="459">
        <v>1</v>
      </c>
      <c r="H2489" s="258">
        <v>243.1</v>
      </c>
      <c r="I2489" s="259">
        <f>SUM(H2489/'Search &amp; Variables'!$E$30)</f>
        <v>5.402222222222222</v>
      </c>
      <c r="J2489" s="259">
        <f t="shared" si="618"/>
        <v>10.804444444444444</v>
      </c>
      <c r="K2489" s="259">
        <f t="shared" si="619"/>
        <v>1.2004938271604937</v>
      </c>
      <c r="L2489" s="226">
        <f t="shared" si="620"/>
        <v>0</v>
      </c>
      <c r="M2489" s="257"/>
      <c r="N2489" s="226">
        <f>SUM(H2489*'Outside M25 '!$J$30+'Outside M25 '!$J$34+'Postcodes tariff'!L2489)</f>
        <v>411.26852650313384</v>
      </c>
      <c r="O2489" s="226">
        <f>SUM(H2489*'Outside M25 '!$K$30+'Outside M25 '!$K$34+'Postcodes tariff'!L2489)</f>
        <v>454.46028875745486</v>
      </c>
      <c r="P2489" s="226">
        <f>SUM(H2489*'Outside M25 '!$L$30+'Outside M25 '!$L$34+'Postcodes tariff'!L2489)</f>
        <v>502.27140127696106</v>
      </c>
      <c r="Q2489" s="261">
        <f>SUM(H2489*'Outside M25 '!$M$30+'Outside M25 '!$M$34+'Postcodes tariff'!L2489)</f>
        <v>546.07711696980061</v>
      </c>
    </row>
    <row r="2490" spans="1:17" s="263" customFormat="1" x14ac:dyDescent="0.25">
      <c r="A2490" s="254" t="s">
        <v>3147</v>
      </c>
      <c r="B2490" s="255"/>
      <c r="C2490" s="256" t="s">
        <v>2194</v>
      </c>
      <c r="D2490" s="257">
        <v>52.183494000000003</v>
      </c>
      <c r="E2490" s="257">
        <v>-4.1860189999999999</v>
      </c>
      <c r="F2490" s="459">
        <v>1</v>
      </c>
      <c r="G2490" s="459">
        <v>1</v>
      </c>
      <c r="H2490" s="258">
        <v>237.6</v>
      </c>
      <c r="I2490" s="259">
        <f>SUM(H2490/'Search &amp; Variables'!$E$30)</f>
        <v>5.28</v>
      </c>
      <c r="J2490" s="259">
        <f t="shared" si="618"/>
        <v>10.56</v>
      </c>
      <c r="K2490" s="259">
        <f t="shared" si="619"/>
        <v>1.1733333333333333</v>
      </c>
      <c r="L2490" s="226">
        <f t="shared" si="620"/>
        <v>0</v>
      </c>
      <c r="M2490" s="257"/>
      <c r="N2490" s="226">
        <f>SUM(H2490*'Outside M25 '!$J$30+'Outside M25 '!$J$34+'Postcodes tariff'!L2490)</f>
        <v>402.62849136282045</v>
      </c>
      <c r="O2490" s="226">
        <f>SUM(H2490*'Outside M25 '!$K$30+'Outside M25 '!$K$34+'Postcodes tariff'!L2490)</f>
        <v>444.88466060170941</v>
      </c>
      <c r="P2490" s="226">
        <f>SUM(H2490*'Outside M25 '!$L$30+'Outside M25 '!$L$34+'Postcodes tariff'!L2490)</f>
        <v>491.67276043726497</v>
      </c>
      <c r="Q2490" s="261">
        <f>SUM(H2490*'Outside M25 '!$M$30+'Outside M25 '!$M$34+'Postcodes tariff'!L2490)</f>
        <v>534.52193241282055</v>
      </c>
    </row>
    <row r="2491" spans="1:17" s="263" customFormat="1" x14ac:dyDescent="0.25">
      <c r="A2491" s="254" t="s">
        <v>3147</v>
      </c>
      <c r="B2491" s="255"/>
      <c r="C2491" s="256" t="s">
        <v>2195</v>
      </c>
      <c r="D2491" s="257">
        <v>52.187468000000003</v>
      </c>
      <c r="E2491" s="257">
        <v>-4.2931679999999997</v>
      </c>
      <c r="F2491" s="459">
        <v>1</v>
      </c>
      <c r="G2491" s="459">
        <v>1</v>
      </c>
      <c r="H2491" s="258">
        <v>239.9</v>
      </c>
      <c r="I2491" s="259">
        <f>SUM(H2491/'Search &amp; Variables'!$E$30)</f>
        <v>5.3311111111111114</v>
      </c>
      <c r="J2491" s="259">
        <f t="shared" si="618"/>
        <v>10.662222222222223</v>
      </c>
      <c r="K2491" s="259">
        <f t="shared" si="619"/>
        <v>1.1846913580246914</v>
      </c>
      <c r="L2491" s="226">
        <f t="shared" si="620"/>
        <v>0</v>
      </c>
      <c r="M2491" s="257"/>
      <c r="N2491" s="226">
        <f>SUM(H2491*'Outside M25 '!$J$30+'Outside M25 '!$J$34+'Postcodes tariff'!L2491)</f>
        <v>406.24159696695153</v>
      </c>
      <c r="O2491" s="226">
        <f>SUM(H2491*'Outside M25 '!$K$30+'Outside M25 '!$K$34+'Postcodes tariff'!L2491)</f>
        <v>448.88901419411206</v>
      </c>
      <c r="P2491" s="226">
        <f>SUM(H2491*'Outside M25 '!$L$30+'Outside M25 '!$L$34+'Postcodes tariff'!L2491)</f>
        <v>496.10491933386521</v>
      </c>
      <c r="Q2491" s="261">
        <f>SUM(H2491*'Outside M25 '!$M$30+'Outside M25 '!$M$34+'Postcodes tariff'!L2491)</f>
        <v>539.35410050028497</v>
      </c>
    </row>
    <row r="2492" spans="1:17" s="263" customFormat="1" x14ac:dyDescent="0.25">
      <c r="A2492" s="254" t="s">
        <v>3147</v>
      </c>
      <c r="B2492" s="255"/>
      <c r="C2492" s="256" t="s">
        <v>2196</v>
      </c>
      <c r="D2492" s="257">
        <v>52.151682000000001</v>
      </c>
      <c r="E2492" s="257">
        <v>-4.1254920000000004</v>
      </c>
      <c r="F2492" s="459">
        <v>1</v>
      </c>
      <c r="G2492" s="459">
        <v>1</v>
      </c>
      <c r="H2492" s="258">
        <v>279</v>
      </c>
      <c r="I2492" s="259">
        <f>SUM(H2492/'Search &amp; Variables'!$E$30)</f>
        <v>6.2</v>
      </c>
      <c r="J2492" s="259">
        <f t="shared" si="618"/>
        <v>12.4</v>
      </c>
      <c r="K2492" s="259">
        <f t="shared" si="619"/>
        <v>1.3777777777777778</v>
      </c>
      <c r="L2492" s="226">
        <f t="shared" si="620"/>
        <v>0</v>
      </c>
      <c r="M2492" s="257"/>
      <c r="N2492" s="226">
        <f>SUM(H2492*'Outside M25 '!$J$30+'Outside M25 '!$J$34+'Postcodes tariff'!L2492)</f>
        <v>467.66439223717947</v>
      </c>
      <c r="O2492" s="226">
        <f>SUM(H2492*'Outside M25 '!$K$30+'Outside M25 '!$K$34+'Postcodes tariff'!L2492)</f>
        <v>516.9630252649572</v>
      </c>
      <c r="P2492" s="226">
        <f>SUM(H2492*'Outside M25 '!$L$30+'Outside M25 '!$L$34+'Postcodes tariff'!L2492)</f>
        <v>571.45162057606842</v>
      </c>
      <c r="Q2492" s="261">
        <f>SUM(H2492*'Outside M25 '!$M$30+'Outside M25 '!$M$34+'Postcodes tariff'!L2492)</f>
        <v>621.50095798717962</v>
      </c>
    </row>
    <row r="2493" spans="1:17" s="263" customFormat="1" x14ac:dyDescent="0.25">
      <c r="A2493" s="254" t="s">
        <v>3147</v>
      </c>
      <c r="B2493" s="255"/>
      <c r="C2493" s="256" t="s">
        <v>2197</v>
      </c>
      <c r="D2493" s="257">
        <v>51.686911000000002</v>
      </c>
      <c r="E2493" s="257">
        <v>-3.979889</v>
      </c>
      <c r="F2493" s="459">
        <v>1</v>
      </c>
      <c r="G2493" s="459">
        <v>1</v>
      </c>
      <c r="H2493" s="258">
        <v>177.2</v>
      </c>
      <c r="I2493" s="259">
        <f>SUM(H2493/'Search &amp; Variables'!$E$30)</f>
        <v>3.9377777777777774</v>
      </c>
      <c r="J2493" s="259">
        <f t="shared" si="618"/>
        <v>7.8755555555555548</v>
      </c>
      <c r="K2493" s="259">
        <f t="shared" si="619"/>
        <v>0.87506172839506169</v>
      </c>
      <c r="L2493" s="226">
        <f t="shared" si="620"/>
        <v>0</v>
      </c>
      <c r="M2493" s="257"/>
      <c r="N2493" s="226">
        <f>SUM(H2493*'Outside M25 '!$J$30+'Outside M25 '!$J$34+'Postcodes tariff'!L2493)</f>
        <v>307.74519636737887</v>
      </c>
      <c r="O2493" s="226">
        <f>SUM(H2493*'Outside M25 '!$K$30+'Outside M25 '!$K$34+'Postcodes tariff'!L2493)</f>
        <v>339.72685321861348</v>
      </c>
      <c r="P2493" s="226">
        <f>SUM(H2493*'Outside M25 '!$L$30+'Outside M25 '!$L$34+'Postcodes tariff'!L2493)</f>
        <v>375.28041376132956</v>
      </c>
      <c r="Q2493" s="261">
        <f>SUM(H2493*'Outside M25 '!$M$30+'Outside M25 '!$M$34+'Postcodes tariff'!L2493)</f>
        <v>407.62499655071224</v>
      </c>
    </row>
    <row r="2494" spans="1:17" s="263" customFormat="1" x14ac:dyDescent="0.25">
      <c r="A2494" s="254" t="s">
        <v>3147</v>
      </c>
      <c r="B2494" s="255"/>
      <c r="C2494" s="256" t="s">
        <v>2198</v>
      </c>
      <c r="D2494" s="257">
        <v>51.692338999999997</v>
      </c>
      <c r="E2494" s="257">
        <v>-3.9038590000000002</v>
      </c>
      <c r="F2494" s="459">
        <v>1</v>
      </c>
      <c r="G2494" s="459">
        <v>1</v>
      </c>
      <c r="H2494" s="258">
        <v>178.6</v>
      </c>
      <c r="I2494" s="259">
        <f>SUM(H2494/'Search &amp; Variables'!$E$30)</f>
        <v>3.9688888888888889</v>
      </c>
      <c r="J2494" s="259">
        <f t="shared" si="618"/>
        <v>7.9377777777777778</v>
      </c>
      <c r="K2494" s="259">
        <f t="shared" si="619"/>
        <v>0.88197530864197526</v>
      </c>
      <c r="L2494" s="226">
        <f t="shared" si="620"/>
        <v>0</v>
      </c>
      <c r="M2494" s="257"/>
      <c r="N2494" s="226">
        <f>SUM(H2494*'Outside M25 '!$J$30+'Outside M25 '!$J$34+'Postcodes tariff'!L2494)</f>
        <v>309.94447803945866</v>
      </c>
      <c r="O2494" s="226">
        <f>SUM(H2494*'Outside M25 '!$K$30+'Outside M25 '!$K$34+'Postcodes tariff'!L2494)</f>
        <v>342.16428584007599</v>
      </c>
      <c r="P2494" s="226">
        <f>SUM(H2494*'Outside M25 '!$L$30+'Outside M25 '!$L$34+'Postcodes tariff'!L2494)</f>
        <v>377.97824961143402</v>
      </c>
      <c r="Q2494" s="261">
        <f>SUM(H2494*'Outside M25 '!$M$30+'Outside M25 '!$M$34+'Postcodes tariff'!L2494)</f>
        <v>410.56631625612539</v>
      </c>
    </row>
    <row r="2495" spans="1:17" s="263" customFormat="1" x14ac:dyDescent="0.25">
      <c r="A2495" s="254" t="s">
        <v>3147</v>
      </c>
      <c r="B2495" s="255"/>
      <c r="C2495" s="256" t="s">
        <v>2199</v>
      </c>
      <c r="D2495" s="257">
        <v>51.797153000000002</v>
      </c>
      <c r="E2495" s="257">
        <v>-4.9751760000000003</v>
      </c>
      <c r="F2495" s="459">
        <v>1</v>
      </c>
      <c r="G2495" s="459">
        <v>1</v>
      </c>
      <c r="H2495" s="258">
        <v>228.8</v>
      </c>
      <c r="I2495" s="259">
        <f>SUM(H2495/'Search &amp; Variables'!$E$30)</f>
        <v>5.0844444444444443</v>
      </c>
      <c r="J2495" s="259">
        <f t="shared" si="618"/>
        <v>10.168888888888889</v>
      </c>
      <c r="K2495" s="259">
        <f t="shared" si="619"/>
        <v>1.1298765432098765</v>
      </c>
      <c r="L2495" s="226">
        <f t="shared" si="620"/>
        <v>0</v>
      </c>
      <c r="M2495" s="257"/>
      <c r="N2495" s="226">
        <f>SUM(H2495*'Outside M25 '!$J$30+'Outside M25 '!$J$34+'Postcodes tariff'!L2495)</f>
        <v>388.80443513831909</v>
      </c>
      <c r="O2495" s="226">
        <f>SUM(H2495*'Outside M25 '!$K$30+'Outside M25 '!$K$34+'Postcodes tariff'!L2495)</f>
        <v>429.56365555251665</v>
      </c>
      <c r="P2495" s="226">
        <f>SUM(H2495*'Outside M25 '!$L$30+'Outside M25 '!$L$34+'Postcodes tariff'!L2495)</f>
        <v>474.71493509375125</v>
      </c>
      <c r="Q2495" s="261">
        <f>SUM(H2495*'Outside M25 '!$M$30+'Outside M25 '!$M$34+'Postcodes tariff'!L2495)</f>
        <v>516.03363712165253</v>
      </c>
    </row>
    <row r="2496" spans="1:17" s="263" customFormat="1" x14ac:dyDescent="0.25">
      <c r="A2496" s="254" t="s">
        <v>3147</v>
      </c>
      <c r="B2496" s="255"/>
      <c r="C2496" s="256" t="s">
        <v>2200</v>
      </c>
      <c r="D2496" s="257">
        <v>51.837131999999997</v>
      </c>
      <c r="E2496" s="257">
        <v>-5.0512930000000003</v>
      </c>
      <c r="F2496" s="459">
        <v>1</v>
      </c>
      <c r="G2496" s="459">
        <v>1</v>
      </c>
      <c r="H2496" s="258">
        <v>234.1</v>
      </c>
      <c r="I2496" s="259">
        <f>SUM(H2496/'Search &amp; Variables'!$E$30)</f>
        <v>5.2022222222222219</v>
      </c>
      <c r="J2496" s="259">
        <f t="shared" si="618"/>
        <v>10.404444444444444</v>
      </c>
      <c r="K2496" s="259">
        <f t="shared" si="619"/>
        <v>1.1560493827160494</v>
      </c>
      <c r="L2496" s="226">
        <f t="shared" si="620"/>
        <v>0</v>
      </c>
      <c r="M2496" s="257"/>
      <c r="N2496" s="226">
        <f>SUM(H2496*'Outside M25 '!$J$30+'Outside M25 '!$J$34+'Postcodes tariff'!L2496)</f>
        <v>397.13028718262103</v>
      </c>
      <c r="O2496" s="226">
        <f>SUM(H2496*'Outside M25 '!$K$30+'Outside M25 '!$K$34+'Postcodes tariff'!L2496)</f>
        <v>438.79107904805318</v>
      </c>
      <c r="P2496" s="226">
        <f>SUM(H2496*'Outside M25 '!$L$30+'Outside M25 '!$L$34+'Postcodes tariff'!L2496)</f>
        <v>484.92817081200383</v>
      </c>
      <c r="Q2496" s="261">
        <f>SUM(H2496*'Outside M25 '!$M$30+'Outside M25 '!$M$34+'Postcodes tariff'!L2496)</f>
        <v>527.16863314928776</v>
      </c>
    </row>
    <row r="2497" spans="1:17" s="263" customFormat="1" x14ac:dyDescent="0.25">
      <c r="A2497" s="254" t="s">
        <v>3147</v>
      </c>
      <c r="B2497" s="255"/>
      <c r="C2497" s="256" t="s">
        <v>2201</v>
      </c>
      <c r="D2497" s="257">
        <v>51.858302999999999</v>
      </c>
      <c r="E2497" s="257">
        <v>-4.8817830000000004</v>
      </c>
      <c r="F2497" s="459">
        <v>1</v>
      </c>
      <c r="G2497" s="459">
        <v>1</v>
      </c>
      <c r="H2497" s="258">
        <v>227.9</v>
      </c>
      <c r="I2497" s="259">
        <f>SUM(H2497/'Search &amp; Variables'!$E$30)</f>
        <v>5.0644444444444447</v>
      </c>
      <c r="J2497" s="259">
        <f t="shared" si="618"/>
        <v>10.128888888888889</v>
      </c>
      <c r="K2497" s="259">
        <f t="shared" si="619"/>
        <v>1.1254320987654323</v>
      </c>
      <c r="L2497" s="226">
        <f t="shared" si="620"/>
        <v>0</v>
      </c>
      <c r="M2497" s="257"/>
      <c r="N2497" s="226">
        <f>SUM(H2497*'Outside M25 '!$J$30+'Outside M25 '!$J$34+'Postcodes tariff'!L2497)</f>
        <v>387.39061120626781</v>
      </c>
      <c r="O2497" s="226">
        <f>SUM(H2497*'Outside M25 '!$K$30+'Outside M25 '!$K$34+'Postcodes tariff'!L2497)</f>
        <v>427.99673458157645</v>
      </c>
      <c r="P2497" s="226">
        <f>SUM(H2497*'Outside M25 '!$L$30+'Outside M25 '!$L$34+'Postcodes tariff'!L2497)</f>
        <v>472.98061204725548</v>
      </c>
      <c r="Q2497" s="261">
        <f>SUM(H2497*'Outside M25 '!$M$30+'Outside M25 '!$M$34+'Postcodes tariff'!L2497)</f>
        <v>514.1427887396012</v>
      </c>
    </row>
    <row r="2498" spans="1:17" s="263" customFormat="1" x14ac:dyDescent="0.25">
      <c r="A2498" s="254" t="s">
        <v>3147</v>
      </c>
      <c r="B2498" s="255"/>
      <c r="C2498" s="256" t="s">
        <v>2202</v>
      </c>
      <c r="D2498" s="257">
        <v>51.998289999999997</v>
      </c>
      <c r="E2498" s="257">
        <v>-5.0291819999999996</v>
      </c>
      <c r="F2498" s="459">
        <v>1</v>
      </c>
      <c r="G2498" s="459">
        <v>1</v>
      </c>
      <c r="H2498" s="258">
        <v>237.3</v>
      </c>
      <c r="I2498" s="259">
        <f>SUM(H2498/'Search &amp; Variables'!$E$30)</f>
        <v>5.2733333333333334</v>
      </c>
      <c r="J2498" s="259">
        <f t="shared" si="618"/>
        <v>10.546666666666667</v>
      </c>
      <c r="K2498" s="259">
        <f t="shared" si="619"/>
        <v>1.1718518518518519</v>
      </c>
      <c r="L2498" s="226">
        <f t="shared" si="620"/>
        <v>0</v>
      </c>
      <c r="M2498" s="257"/>
      <c r="N2498" s="226">
        <f>SUM(H2498*'Outside M25 '!$J$30+'Outside M25 '!$J$34+'Postcodes tariff'!L2498)</f>
        <v>402.1572167188034</v>
      </c>
      <c r="O2498" s="226">
        <f>SUM(H2498*'Outside M25 '!$K$30+'Outside M25 '!$K$34+'Postcodes tariff'!L2498)</f>
        <v>444.36235361139603</v>
      </c>
      <c r="P2498" s="226">
        <f>SUM(H2498*'Outside M25 '!$L$30+'Outside M25 '!$L$34+'Postcodes tariff'!L2498)</f>
        <v>491.09465275509979</v>
      </c>
      <c r="Q2498" s="261">
        <f>SUM(H2498*'Outside M25 '!$M$30+'Outside M25 '!$M$34+'Postcodes tariff'!L2498)</f>
        <v>533.89164961880351</v>
      </c>
    </row>
    <row r="2499" spans="1:17" s="263" customFormat="1" x14ac:dyDescent="0.25">
      <c r="A2499" s="254" t="s">
        <v>3147</v>
      </c>
      <c r="B2499" s="255"/>
      <c r="C2499" s="256" t="s">
        <v>2203</v>
      </c>
      <c r="D2499" s="257">
        <v>51.979778000000003</v>
      </c>
      <c r="E2499" s="257">
        <v>-4.9193210000000001</v>
      </c>
      <c r="F2499" s="459">
        <v>1</v>
      </c>
      <c r="G2499" s="459">
        <v>1</v>
      </c>
      <c r="H2499" s="258">
        <v>232.3</v>
      </c>
      <c r="I2499" s="259">
        <f>SUM(H2499/'Search &amp; Variables'!$E$30)</f>
        <v>5.1622222222222227</v>
      </c>
      <c r="J2499" s="259">
        <f t="shared" si="618"/>
        <v>10.324444444444445</v>
      </c>
      <c r="K2499" s="259">
        <f t="shared" si="619"/>
        <v>1.1471604938271607</v>
      </c>
      <c r="L2499" s="226">
        <f t="shared" si="620"/>
        <v>0</v>
      </c>
      <c r="M2499" s="257"/>
      <c r="N2499" s="226">
        <f>SUM(H2499*'Outside M25 '!$J$30+'Outside M25 '!$J$34+'Postcodes tariff'!L2499)</f>
        <v>394.30263931851852</v>
      </c>
      <c r="O2499" s="226">
        <f>SUM(H2499*'Outside M25 '!$K$30+'Outside M25 '!$K$34+'Postcodes tariff'!L2499)</f>
        <v>435.65723710617289</v>
      </c>
      <c r="P2499" s="226">
        <f>SUM(H2499*'Outside M25 '!$L$30+'Outside M25 '!$L$34+'Postcodes tariff'!L2499)</f>
        <v>481.45952471901239</v>
      </c>
      <c r="Q2499" s="261">
        <f>SUM(H2499*'Outside M25 '!$M$30+'Outside M25 '!$M$34+'Postcodes tariff'!L2499)</f>
        <v>523.38693638518532</v>
      </c>
    </row>
    <row r="2500" spans="1:17" s="263" customFormat="1" x14ac:dyDescent="0.25">
      <c r="A2500" s="254" t="s">
        <v>3147</v>
      </c>
      <c r="B2500" s="255"/>
      <c r="C2500" s="256" t="s">
        <v>2204</v>
      </c>
      <c r="D2500" s="257">
        <v>51.879790999999997</v>
      </c>
      <c r="E2500" s="257">
        <v>-4.7734509999999997</v>
      </c>
      <c r="F2500" s="459">
        <v>1</v>
      </c>
      <c r="G2500" s="459">
        <v>1</v>
      </c>
      <c r="H2500" s="258">
        <v>223.9</v>
      </c>
      <c r="I2500" s="259">
        <f>SUM(H2500/'Search &amp; Variables'!$E$30)</f>
        <v>4.9755555555555553</v>
      </c>
      <c r="J2500" s="259">
        <f t="shared" si="618"/>
        <v>9.9511111111111106</v>
      </c>
      <c r="K2500" s="259">
        <f t="shared" si="619"/>
        <v>1.105679012345679</v>
      </c>
      <c r="L2500" s="226">
        <f t="shared" si="620"/>
        <v>0</v>
      </c>
      <c r="M2500" s="257"/>
      <c r="N2500" s="226">
        <f>SUM(H2500*'Outside M25 '!$J$30+'Outside M25 '!$J$34+'Postcodes tariff'!L2500)</f>
        <v>381.10694928603988</v>
      </c>
      <c r="O2500" s="226">
        <f>SUM(H2500*'Outside M25 '!$K$30+'Outside M25 '!$K$34+'Postcodes tariff'!L2500)</f>
        <v>421.03264137739791</v>
      </c>
      <c r="P2500" s="226">
        <f>SUM(H2500*'Outside M25 '!$L$30+'Outside M25 '!$L$34+'Postcodes tariff'!L2500)</f>
        <v>465.27250961838558</v>
      </c>
      <c r="Q2500" s="261">
        <f>SUM(H2500*'Outside M25 '!$M$30+'Outside M25 '!$M$34+'Postcodes tariff'!L2500)</f>
        <v>505.73901815270659</v>
      </c>
    </row>
    <row r="2501" spans="1:17" s="263" customFormat="1" x14ac:dyDescent="0.25">
      <c r="A2501" s="254" t="s">
        <v>3147</v>
      </c>
      <c r="B2501" s="255"/>
      <c r="C2501" s="256" t="s">
        <v>2205</v>
      </c>
      <c r="D2501" s="257">
        <v>51.780146000000002</v>
      </c>
      <c r="E2501" s="257">
        <v>-4.7475110000000003</v>
      </c>
      <c r="F2501" s="459">
        <v>1</v>
      </c>
      <c r="G2501" s="459">
        <v>1</v>
      </c>
      <c r="H2501" s="258">
        <v>220.2</v>
      </c>
      <c r="I2501" s="259">
        <f>SUM(H2501/'Search &amp; Variables'!$E$30)</f>
        <v>4.8933333333333326</v>
      </c>
      <c r="J2501" s="259">
        <f t="shared" si="618"/>
        <v>9.7866666666666653</v>
      </c>
      <c r="K2501" s="259">
        <f t="shared" si="619"/>
        <v>1.0874074074074072</v>
      </c>
      <c r="L2501" s="226">
        <f t="shared" si="620"/>
        <v>0</v>
      </c>
      <c r="M2501" s="257"/>
      <c r="N2501" s="226">
        <f>SUM(H2501*'Outside M25 '!$J$30+'Outside M25 '!$J$34+'Postcodes tariff'!L2501)</f>
        <v>375.29456200982901</v>
      </c>
      <c r="O2501" s="226">
        <f>SUM(H2501*'Outside M25 '!$K$30+'Outside M25 '!$K$34+'Postcodes tariff'!L2501)</f>
        <v>414.59085516353275</v>
      </c>
      <c r="P2501" s="226">
        <f>SUM(H2501*'Outside M25 '!$L$30+'Outside M25 '!$L$34+'Postcodes tariff'!L2501)</f>
        <v>458.14251487168093</v>
      </c>
      <c r="Q2501" s="261">
        <f>SUM(H2501*'Outside M25 '!$M$30+'Outside M25 '!$M$34+'Postcodes tariff'!L2501)</f>
        <v>497.96553035982907</v>
      </c>
    </row>
    <row r="2502" spans="1:17" s="263" customFormat="1" x14ac:dyDescent="0.25">
      <c r="A2502" s="254" t="s">
        <v>3147</v>
      </c>
      <c r="B2502" s="255"/>
      <c r="C2502" s="256" t="s">
        <v>2206</v>
      </c>
      <c r="D2502" s="257">
        <v>51.745122000000002</v>
      </c>
      <c r="E2502" s="257">
        <v>-4.7996309999999998</v>
      </c>
      <c r="F2502" s="459">
        <v>1</v>
      </c>
      <c r="G2502" s="459">
        <v>1</v>
      </c>
      <c r="H2502" s="258">
        <v>226.4</v>
      </c>
      <c r="I2502" s="259">
        <f>SUM(H2502/'Search &amp; Variables'!$E$30)</f>
        <v>5.0311111111111115</v>
      </c>
      <c r="J2502" s="259">
        <f t="shared" si="618"/>
        <v>10.062222222222223</v>
      </c>
      <c r="K2502" s="259">
        <f t="shared" si="619"/>
        <v>1.1180246913580247</v>
      </c>
      <c r="L2502" s="226">
        <f t="shared" si="620"/>
        <v>0</v>
      </c>
      <c r="M2502" s="257"/>
      <c r="N2502" s="226">
        <f>SUM(H2502*'Outside M25 '!$J$30+'Outside M25 '!$J$34+'Postcodes tariff'!L2502)</f>
        <v>385.03423798618229</v>
      </c>
      <c r="O2502" s="226">
        <f>SUM(H2502*'Outside M25 '!$K$30+'Outside M25 '!$K$34+'Postcodes tariff'!L2502)</f>
        <v>425.38519963000954</v>
      </c>
      <c r="P2502" s="226">
        <f>SUM(H2502*'Outside M25 '!$L$30+'Outside M25 '!$L$34+'Postcodes tariff'!L2502)</f>
        <v>470.09007363642928</v>
      </c>
      <c r="Q2502" s="261">
        <f>SUM(H2502*'Outside M25 '!$M$30+'Outside M25 '!$M$34+'Postcodes tariff'!L2502)</f>
        <v>510.99137476951574</v>
      </c>
    </row>
    <row r="2503" spans="1:17" s="263" customFormat="1" x14ac:dyDescent="0.25">
      <c r="A2503" s="254" t="s">
        <v>3147</v>
      </c>
      <c r="B2503" s="255"/>
      <c r="C2503" s="256" t="s">
        <v>2207</v>
      </c>
      <c r="D2503" s="257">
        <v>51.700369999999999</v>
      </c>
      <c r="E2503" s="257">
        <v>-4.7170920000000001</v>
      </c>
      <c r="F2503" s="459">
        <v>1</v>
      </c>
      <c r="G2503" s="459">
        <v>1</v>
      </c>
      <c r="H2503" s="258">
        <v>222.2</v>
      </c>
      <c r="I2503" s="259">
        <f>SUM(H2503/'Search &amp; Variables'!$E$30)</f>
        <v>4.9377777777777778</v>
      </c>
      <c r="J2503" s="259">
        <f t="shared" si="618"/>
        <v>9.8755555555555556</v>
      </c>
      <c r="K2503" s="259">
        <f t="shared" si="619"/>
        <v>1.097283950617284</v>
      </c>
      <c r="L2503" s="226">
        <f t="shared" si="620"/>
        <v>0</v>
      </c>
      <c r="M2503" s="257"/>
      <c r="N2503" s="226">
        <f>SUM(H2503*'Outside M25 '!$J$30+'Outside M25 '!$J$34+'Postcodes tariff'!L2503)</f>
        <v>378.43639296994297</v>
      </c>
      <c r="O2503" s="226">
        <f>SUM(H2503*'Outside M25 '!$K$30+'Outside M25 '!$K$34+'Postcodes tariff'!L2503)</f>
        <v>418.07290176562202</v>
      </c>
      <c r="P2503" s="226">
        <f>SUM(H2503*'Outside M25 '!$L$30+'Outside M25 '!$L$34+'Postcodes tariff'!L2503)</f>
        <v>461.99656608611588</v>
      </c>
      <c r="Q2503" s="261">
        <f>SUM(H2503*'Outside M25 '!$M$30+'Outside M25 '!$M$34+'Postcodes tariff'!L2503)</f>
        <v>502.16741565327635</v>
      </c>
    </row>
    <row r="2504" spans="1:17" s="263" customFormat="1" x14ac:dyDescent="0.25">
      <c r="A2504" s="254" t="s">
        <v>3147</v>
      </c>
      <c r="B2504" s="255"/>
      <c r="C2504" s="256" t="s">
        <v>2208</v>
      </c>
      <c r="D2504" s="257">
        <v>51.672918000000003</v>
      </c>
      <c r="E2504" s="257">
        <v>-3.8943989999999999</v>
      </c>
      <c r="F2504" s="459">
        <v>1</v>
      </c>
      <c r="G2504" s="459">
        <v>1</v>
      </c>
      <c r="H2504" s="258">
        <v>172.5</v>
      </c>
      <c r="I2504" s="259">
        <f>SUM(H2504/'Search &amp; Variables'!$E$30)</f>
        <v>3.8333333333333335</v>
      </c>
      <c r="J2504" s="259">
        <f t="shared" si="618"/>
        <v>7.666666666666667</v>
      </c>
      <c r="K2504" s="259">
        <f t="shared" si="619"/>
        <v>0.85185185185185186</v>
      </c>
      <c r="L2504" s="226">
        <f t="shared" si="620"/>
        <v>0</v>
      </c>
      <c r="M2504" s="257"/>
      <c r="N2504" s="226">
        <f>SUM(H2504*'Outside M25 '!$J$30+'Outside M25 '!$J$34+'Postcodes tariff'!L2504)</f>
        <v>300.3618936111111</v>
      </c>
      <c r="O2504" s="226">
        <f>SUM(H2504*'Outside M25 '!$K$30+'Outside M25 '!$K$34+'Postcodes tariff'!L2504)</f>
        <v>331.54404370370372</v>
      </c>
      <c r="P2504" s="226">
        <f>SUM(H2504*'Outside M25 '!$L$30+'Outside M25 '!$L$34+'Postcodes tariff'!L2504)</f>
        <v>366.2233934074074</v>
      </c>
      <c r="Q2504" s="261">
        <f>SUM(H2504*'Outside M25 '!$M$30+'Outside M25 '!$M$34+'Postcodes tariff'!L2504)</f>
        <v>397.75056611111114</v>
      </c>
    </row>
    <row r="2505" spans="1:17" s="263" customFormat="1" x14ac:dyDescent="0.25">
      <c r="A2505" s="254" t="s">
        <v>3147</v>
      </c>
      <c r="B2505" s="255"/>
      <c r="C2505" s="256" t="s">
        <v>2209</v>
      </c>
      <c r="D2505" s="257">
        <v>51.673110999999999</v>
      </c>
      <c r="E2505" s="257">
        <v>-4.7651729999999999</v>
      </c>
      <c r="F2505" s="459">
        <v>1</v>
      </c>
      <c r="G2505" s="459">
        <v>1</v>
      </c>
      <c r="H2505" s="258">
        <v>224.8</v>
      </c>
      <c r="I2505" s="259">
        <f>SUM(H2505/'Search &amp; Variables'!$E$30)</f>
        <v>4.9955555555555557</v>
      </c>
      <c r="J2505" s="259">
        <f t="shared" si="618"/>
        <v>9.9911111111111115</v>
      </c>
      <c r="K2505" s="259">
        <f t="shared" si="619"/>
        <v>1.1101234567901235</v>
      </c>
      <c r="L2505" s="226">
        <f t="shared" si="620"/>
        <v>0</v>
      </c>
      <c r="M2505" s="257"/>
      <c r="N2505" s="226">
        <f>SUM(H2505*'Outside M25 '!$J$30+'Outside M25 '!$J$34+'Postcodes tariff'!L2505)</f>
        <v>382.52077321809116</v>
      </c>
      <c r="O2505" s="226">
        <f>SUM(H2505*'Outside M25 '!$K$30+'Outside M25 '!$K$34+'Postcodes tariff'!L2505)</f>
        <v>422.59956234833811</v>
      </c>
      <c r="P2505" s="226">
        <f>SUM(H2505*'Outside M25 '!$L$30+'Outside M25 '!$L$34+'Postcodes tariff'!L2505)</f>
        <v>467.00683266488136</v>
      </c>
      <c r="Q2505" s="261">
        <f>SUM(H2505*'Outside M25 '!$M$30+'Outside M25 '!$M$34+'Postcodes tariff'!L2505)</f>
        <v>507.62986653475792</v>
      </c>
    </row>
    <row r="2506" spans="1:17" s="263" customFormat="1" x14ac:dyDescent="0.25">
      <c r="A2506" s="254" t="s">
        <v>3147</v>
      </c>
      <c r="B2506" s="255"/>
      <c r="C2506" s="256" t="s">
        <v>2210</v>
      </c>
      <c r="D2506" s="257">
        <v>51.650302000000003</v>
      </c>
      <c r="E2506" s="257">
        <v>-4.9815050000000003</v>
      </c>
      <c r="F2506" s="459">
        <v>1</v>
      </c>
      <c r="G2506" s="459">
        <v>1</v>
      </c>
      <c r="H2506" s="258">
        <v>233.1</v>
      </c>
      <c r="I2506" s="259">
        <f>SUM(H2506/'Search &amp; Variables'!$E$30)</f>
        <v>5.18</v>
      </c>
      <c r="J2506" s="259">
        <f t="shared" si="618"/>
        <v>10.36</v>
      </c>
      <c r="K2506" s="259">
        <f t="shared" si="619"/>
        <v>1.151111111111111</v>
      </c>
      <c r="L2506" s="226">
        <f t="shared" si="620"/>
        <v>0</v>
      </c>
      <c r="M2506" s="257"/>
      <c r="N2506" s="226">
        <f>SUM(H2506*'Outside M25 '!$J$30+'Outside M25 '!$J$34+'Postcodes tariff'!L2506)</f>
        <v>395.55937170256408</v>
      </c>
      <c r="O2506" s="226">
        <f>SUM(H2506*'Outside M25 '!$K$30+'Outside M25 '!$K$34+'Postcodes tariff'!L2506)</f>
        <v>437.05005574700857</v>
      </c>
      <c r="P2506" s="226">
        <f>SUM(H2506*'Outside M25 '!$L$30+'Outside M25 '!$L$34+'Postcodes tariff'!L2506)</f>
        <v>483.00114520478633</v>
      </c>
      <c r="Q2506" s="261">
        <f>SUM(H2506*'Outside M25 '!$M$30+'Outside M25 '!$M$34+'Postcodes tariff'!L2506)</f>
        <v>525.06769050256412</v>
      </c>
    </row>
    <row r="2507" spans="1:17" s="263" customFormat="1" x14ac:dyDescent="0.25">
      <c r="A2507" s="254" t="s">
        <v>3147</v>
      </c>
      <c r="B2507" s="255"/>
      <c r="C2507" s="256" t="s">
        <v>2211</v>
      </c>
      <c r="D2507" s="257">
        <v>51.695996000000001</v>
      </c>
      <c r="E2507" s="257">
        <v>-4.9145919999999998</v>
      </c>
      <c r="F2507" s="459">
        <v>1</v>
      </c>
      <c r="G2507" s="459">
        <v>1</v>
      </c>
      <c r="H2507" s="258">
        <v>229.1</v>
      </c>
      <c r="I2507" s="259">
        <f>SUM(H2507/'Search &amp; Variables'!$E$30)</f>
        <v>5.0911111111111111</v>
      </c>
      <c r="J2507" s="259">
        <f t="shared" si="618"/>
        <v>10.182222222222222</v>
      </c>
      <c r="K2507" s="259">
        <f t="shared" si="619"/>
        <v>1.1313580246913579</v>
      </c>
      <c r="L2507" s="226">
        <f t="shared" si="620"/>
        <v>0</v>
      </c>
      <c r="M2507" s="257"/>
      <c r="N2507" s="226">
        <f>SUM(H2507*'Outside M25 '!$J$30+'Outside M25 '!$J$34+'Postcodes tariff'!L2507)</f>
        <v>389.27570978233615</v>
      </c>
      <c r="O2507" s="226">
        <f>SUM(H2507*'Outside M25 '!$K$30+'Outside M25 '!$K$34+'Postcodes tariff'!L2507)</f>
        <v>430.08596254283003</v>
      </c>
      <c r="P2507" s="226">
        <f>SUM(H2507*'Outside M25 '!$L$30+'Outside M25 '!$L$34+'Postcodes tariff'!L2507)</f>
        <v>475.29304277591643</v>
      </c>
      <c r="Q2507" s="261">
        <f>SUM(H2507*'Outside M25 '!$M$30+'Outside M25 '!$M$34+'Postcodes tariff'!L2507)</f>
        <v>516.66391991566957</v>
      </c>
    </row>
    <row r="2508" spans="1:17" s="263" customFormat="1" x14ac:dyDescent="0.25">
      <c r="A2508" s="254" t="s">
        <v>3147</v>
      </c>
      <c r="B2508" s="255" t="s">
        <v>3604</v>
      </c>
      <c r="C2508" s="256" t="s">
        <v>2212</v>
      </c>
      <c r="D2508" s="257">
        <v>51.728127000000001</v>
      </c>
      <c r="E2508" s="257">
        <v>-5.0018190000000002</v>
      </c>
      <c r="F2508" s="459">
        <v>1</v>
      </c>
      <c r="G2508" s="459">
        <v>1</v>
      </c>
      <c r="H2508" s="258">
        <v>234.4</v>
      </c>
      <c r="I2508" s="259">
        <f>SUM(H2508/'Search &amp; Variables'!$E$30)</f>
        <v>5.2088888888888887</v>
      </c>
      <c r="J2508" s="259">
        <f t="shared" si="618"/>
        <v>10.417777777777777</v>
      </c>
      <c r="K2508" s="259">
        <f t="shared" si="619"/>
        <v>1.1575308641975308</v>
      </c>
      <c r="L2508" s="226">
        <f t="shared" si="620"/>
        <v>0</v>
      </c>
      <c r="M2508" s="257"/>
      <c r="N2508" s="226">
        <f>SUM(H2508*'Outside M25 '!$J$30+'Outside M25 '!$J$34+'Postcodes tariff'!L2508)</f>
        <v>397.60156182663815</v>
      </c>
      <c r="O2508" s="226">
        <f>SUM(H2508*'Outside M25 '!$K$30+'Outside M25 '!$K$34+'Postcodes tariff'!L2508)</f>
        <v>439.31338603836662</v>
      </c>
      <c r="P2508" s="226">
        <f>SUM(H2508*'Outside M25 '!$L$30+'Outside M25 '!$L$34+'Postcodes tariff'!L2508)</f>
        <v>485.50627849416907</v>
      </c>
      <c r="Q2508" s="261">
        <f>SUM(H2508*'Outside M25 '!$M$30+'Outside M25 '!$M$34+'Postcodes tariff'!L2508)</f>
        <v>527.79891594330491</v>
      </c>
    </row>
    <row r="2509" spans="1:17" s="263" customFormat="1" x14ac:dyDescent="0.25">
      <c r="A2509" s="254" t="s">
        <v>3147</v>
      </c>
      <c r="B2509" s="255"/>
      <c r="C2509" s="256" t="s">
        <v>2213</v>
      </c>
      <c r="D2509" s="257">
        <v>51.733614000000003</v>
      </c>
      <c r="E2509" s="257">
        <v>-3.8626499999999999</v>
      </c>
      <c r="F2509" s="459">
        <v>1</v>
      </c>
      <c r="G2509" s="459">
        <v>1</v>
      </c>
      <c r="H2509" s="258">
        <v>179</v>
      </c>
      <c r="I2509" s="259">
        <f>SUM(H2509/'Search &amp; Variables'!$E$30)</f>
        <v>3.9777777777777779</v>
      </c>
      <c r="J2509" s="259">
        <f t="shared" si="618"/>
        <v>7.9555555555555557</v>
      </c>
      <c r="K2509" s="259">
        <f t="shared" si="619"/>
        <v>0.88395061728395063</v>
      </c>
      <c r="L2509" s="226">
        <f t="shared" si="620"/>
        <v>0</v>
      </c>
      <c r="M2509" s="257"/>
      <c r="N2509" s="226">
        <f>SUM(H2509*'Outside M25 '!$J$30+'Outside M25 '!$J$34+'Postcodes tariff'!L2509)</f>
        <v>310.57284423148144</v>
      </c>
      <c r="O2509" s="226">
        <f>SUM(H2509*'Outside M25 '!$K$30+'Outside M25 '!$K$34+'Postcodes tariff'!L2509)</f>
        <v>342.86069516049383</v>
      </c>
      <c r="P2509" s="226">
        <f>SUM(H2509*'Outside M25 '!$L$30+'Outside M25 '!$L$34+'Postcodes tariff'!L2509)</f>
        <v>378.74905985432099</v>
      </c>
      <c r="Q2509" s="261">
        <f>SUM(H2509*'Outside M25 '!$M$30+'Outside M25 '!$M$34+'Postcodes tariff'!L2509)</f>
        <v>411.40669331481485</v>
      </c>
    </row>
    <row r="2510" spans="1:17" s="263" customFormat="1" x14ac:dyDescent="0.25">
      <c r="A2510" s="254" t="s">
        <v>3147</v>
      </c>
      <c r="B2510" s="255"/>
      <c r="C2510" s="256" t="s">
        <v>2214</v>
      </c>
      <c r="D2510" s="256">
        <v>51.780999999999999</v>
      </c>
      <c r="E2510" s="256">
        <v>-3.7669999999999999</v>
      </c>
      <c r="F2510" s="460">
        <v>1</v>
      </c>
      <c r="G2510" s="460">
        <v>1</v>
      </c>
      <c r="H2510" s="264">
        <v>176.5</v>
      </c>
      <c r="I2510" s="265">
        <f>SUM(H2510/'Search &amp; Variables'!$E$30)</f>
        <v>3.9222222222222221</v>
      </c>
      <c r="J2510" s="265">
        <f t="shared" si="618"/>
        <v>7.8444444444444441</v>
      </c>
      <c r="K2510" s="265">
        <f t="shared" si="619"/>
        <v>0.8716049382716049</v>
      </c>
      <c r="L2510" s="266">
        <f t="shared" si="620"/>
        <v>0</v>
      </c>
      <c r="M2510" s="256"/>
      <c r="N2510" s="266">
        <f>SUM(H2510*'Outside M25 '!$J$30+'Outside M25 '!$J$34+'Postcodes tariff'!L2510)</f>
        <v>306.64555553133903</v>
      </c>
      <c r="O2510" s="266">
        <f>SUM(H2510*'Outside M25 '!$K$30+'Outside M25 '!$K$34+'Postcodes tariff'!L2510)</f>
        <v>338.50813690788226</v>
      </c>
      <c r="P2510" s="266">
        <f>SUM(H2510*'Outside M25 '!$L$30+'Outside M25 '!$L$34+'Postcodes tariff'!L2510)</f>
        <v>373.93149583627735</v>
      </c>
      <c r="Q2510" s="268">
        <f>SUM(H2510*'Outside M25 '!$M$30+'Outside M25 '!$M$34+'Postcodes tariff'!L2510)</f>
        <v>406.15433669800575</v>
      </c>
    </row>
    <row r="2511" spans="1:17" s="263" customFormat="1" x14ac:dyDescent="0.25">
      <c r="A2511" s="254"/>
      <c r="B2511" s="255"/>
      <c r="C2511" s="256"/>
      <c r="D2511" s="256"/>
      <c r="E2511" s="256"/>
      <c r="F2511" s="460"/>
      <c r="G2511" s="460"/>
      <c r="H2511" s="264"/>
      <c r="I2511" s="265"/>
      <c r="J2511" s="265"/>
      <c r="K2511" s="265"/>
      <c r="L2511" s="266"/>
      <c r="M2511" s="256"/>
      <c r="N2511" s="266"/>
      <c r="O2511" s="266"/>
      <c r="P2511" s="266"/>
      <c r="Q2511" s="268"/>
    </row>
    <row r="2512" spans="1:17" s="263" customFormat="1" ht="16.5" thickBot="1" x14ac:dyDescent="0.3">
      <c r="A2512" s="269" t="s">
        <v>3148</v>
      </c>
      <c r="B2512" s="270"/>
      <c r="C2512" s="270"/>
      <c r="D2512" s="270"/>
      <c r="E2512" s="270"/>
      <c r="F2512" s="461"/>
      <c r="G2512" s="461"/>
      <c r="H2512" s="271">
        <f>AVERAGE(H2460:H2511)</f>
        <v>211.2235294117647</v>
      </c>
      <c r="I2512" s="271">
        <f>AVERAGE(I2460:I2511)</f>
        <v>4.6938562091503275</v>
      </c>
      <c r="J2512" s="271">
        <f>AVERAGE(J2460:J2511)</f>
        <v>9.3877124183006551</v>
      </c>
      <c r="K2512" s="271">
        <f>AVERAGE(K2460:K2511)</f>
        <v>1.0430791575889613</v>
      </c>
      <c r="L2512" s="272"/>
      <c r="M2512" s="270"/>
      <c r="N2512" s="376">
        <f>AVERAGE(N2460:N2511)</f>
        <v>361.19328540649417</v>
      </c>
      <c r="O2512" s="376">
        <f>AVERAGE(O2460:O2511)</f>
        <v>398.9626107082733</v>
      </c>
      <c r="P2512" s="376">
        <f>AVERAGE(P2460:P2511)</f>
        <v>440.844626185717</v>
      </c>
      <c r="Q2512" s="377">
        <f>AVERAGE(Q2460:Q2511)</f>
        <v>479.10648048394512</v>
      </c>
    </row>
    <row r="2513" spans="1:17" s="263" customFormat="1" ht="16.5" thickBot="1" x14ac:dyDescent="0.3">
      <c r="F2513" s="462"/>
      <c r="G2513" s="462"/>
      <c r="H2513" s="276"/>
      <c r="I2513" s="277"/>
      <c r="J2513" s="277"/>
      <c r="K2513" s="277"/>
      <c r="L2513" s="262"/>
      <c r="N2513" s="225"/>
      <c r="O2513" s="225"/>
      <c r="P2513" s="225"/>
      <c r="Q2513" s="225"/>
    </row>
    <row r="2514" spans="1:17" s="243" customFormat="1" x14ac:dyDescent="0.25">
      <c r="A2514" s="410" t="s">
        <v>3173</v>
      </c>
      <c r="B2514" s="399" t="s">
        <v>3596</v>
      </c>
      <c r="C2514" s="399" t="s">
        <v>2215</v>
      </c>
      <c r="D2514" s="399">
        <v>51.495933000000001</v>
      </c>
      <c r="E2514" s="399">
        <v>-9.3867999999999993E-2</v>
      </c>
      <c r="F2514" s="480">
        <v>2</v>
      </c>
      <c r="G2514" s="480">
        <v>3</v>
      </c>
      <c r="H2514" s="400">
        <v>19.600000000000001</v>
      </c>
      <c r="I2514" s="401">
        <f>SUM(H2514/'Search &amp; Variables'!$E$32)</f>
        <v>1.9600000000000002</v>
      </c>
      <c r="J2514" s="401">
        <f t="shared" ref="J2514:J2515" si="621">SUM(I2514*2)</f>
        <v>3.9200000000000004</v>
      </c>
      <c r="K2514" s="401">
        <f t="shared" ref="K2514:K2515" si="622">SUM(J2514/9)</f>
        <v>0.43555555555555558</v>
      </c>
      <c r="L2514" s="327">
        <f t="shared" ref="L2514:L2515" si="623">IF(J2514 &gt; 12,110,0)</f>
        <v>0</v>
      </c>
      <c r="M2514" s="399"/>
      <c r="N2514" s="328">
        <f>SUM(H2514*'London template'!$J$30+'London template'!$J$34+'Postcodes tariff'!L2514+'Search &amp; Variables'!$F$23)</f>
        <v>152.54418125897436</v>
      </c>
      <c r="O2514" s="328">
        <f>SUM(H2514*'London template'!$K$30+'London template'!$K$34+'Postcodes tariff'!L2514+'Search &amp; Variables'!$F$23)</f>
        <v>160.81083180341881</v>
      </c>
      <c r="P2514" s="328">
        <f>SUM(H2514*'London template'!$L$30+'London template'!$L$34+'Postcodes tariff'!L2514+'Search &amp; Variables'!$F$23)</f>
        <v>172.94985890564104</v>
      </c>
      <c r="Q2514" s="329">
        <f>SUM(H2514*'London template'!$M$30+'London template'!$M$34+'Postcodes tariff'!L2514+'Search &amp; Variables'!$F$23)</f>
        <v>179.52533289230769</v>
      </c>
    </row>
    <row r="2515" spans="1:17" s="263" customFormat="1" x14ac:dyDescent="0.25">
      <c r="A2515" s="411" t="s">
        <v>3173</v>
      </c>
      <c r="B2515" s="412" t="s">
        <v>3525</v>
      </c>
      <c r="C2515" s="404" t="s">
        <v>2216</v>
      </c>
      <c r="D2515" s="257">
        <v>51.484791999999999</v>
      </c>
      <c r="E2515" s="257">
        <v>6.9999999999999999E-6</v>
      </c>
      <c r="F2515" s="459">
        <v>2</v>
      </c>
      <c r="G2515" s="459">
        <v>3</v>
      </c>
      <c r="H2515" s="258">
        <v>24.7</v>
      </c>
      <c r="I2515" s="259">
        <f>SUM(H2515/'Search &amp; Variables'!$E$32)</f>
        <v>2.4699999999999998</v>
      </c>
      <c r="J2515" s="259">
        <f t="shared" si="621"/>
        <v>4.9399999999999995</v>
      </c>
      <c r="K2515" s="259">
        <f t="shared" si="622"/>
        <v>0.54888888888888887</v>
      </c>
      <c r="L2515" s="226">
        <f t="shared" si="623"/>
        <v>0</v>
      </c>
      <c r="M2515" s="257"/>
      <c r="N2515" s="334">
        <f>SUM(H2515*'London template'!$J$30+'London template'!$J$34+'Postcodes tariff'!L2515+'Search &amp; Variables'!$F$23)</f>
        <v>182.05993326794871</v>
      </c>
      <c r="O2515" s="334">
        <f>SUM(H2515*'London template'!$K$30+'London template'!$K$34+'Postcodes tariff'!L2515+'Search &amp; Variables'!$F$23)</f>
        <v>192.1320299957265</v>
      </c>
      <c r="P2515" s="334">
        <f>SUM(H2515*'London template'!$L$30+'London template'!$L$34+'Postcodes tariff'!L2515+'Search &amp; Variables'!$F$23)</f>
        <v>206.8609873779487</v>
      </c>
      <c r="Q2515" s="335">
        <f>SUM(H2515*'London template'!$M$30+'London template'!$M$34+'Postcodes tariff'!L2515+'Search &amp; Variables'!$F$23)</f>
        <v>214.90962345128204</v>
      </c>
    </row>
    <row r="2516" spans="1:17" s="263" customFormat="1" x14ac:dyDescent="0.25">
      <c r="A2516" s="411" t="s">
        <v>3173</v>
      </c>
      <c r="B2516" s="412"/>
      <c r="C2516" s="404" t="s">
        <v>2217</v>
      </c>
      <c r="D2516" s="257">
        <v>51.488678999999998</v>
      </c>
      <c r="E2516" s="257">
        <v>-0.110733</v>
      </c>
      <c r="F2516" s="459">
        <v>2</v>
      </c>
      <c r="G2516" s="459">
        <v>3</v>
      </c>
      <c r="H2516" s="258">
        <v>18.399999999999999</v>
      </c>
      <c r="I2516" s="259">
        <f>SUM(H2516/'Search &amp; Variables'!$E$32)</f>
        <v>1.8399999999999999</v>
      </c>
      <c r="J2516" s="259">
        <f t="shared" ref="J2516:J2541" si="624">SUM(I2516*2)</f>
        <v>3.6799999999999997</v>
      </c>
      <c r="K2516" s="259">
        <f t="shared" ref="K2516:K2541" si="625">SUM(J2516/9)</f>
        <v>0.40888888888888886</v>
      </c>
      <c r="L2516" s="226">
        <f t="shared" ref="L2516:L2541" si="626">IF(J2516 &gt; 12,110,0)</f>
        <v>0</v>
      </c>
      <c r="M2516" s="257"/>
      <c r="N2516" s="334">
        <f>SUM(H2516*'London template'!$J$30+'London template'!$J$34+'Postcodes tariff'!L2516+'Search &amp; Variables'!$F$23)</f>
        <v>145.59929843333333</v>
      </c>
      <c r="O2516" s="334">
        <f>SUM(H2516*'London template'!$K$30+'London template'!$K$34+'Postcodes tariff'!L2516+'Search &amp; Variables'!$F$23)</f>
        <v>153.44113811111109</v>
      </c>
      <c r="P2516" s="334">
        <f>SUM(H2516*'London template'!$L$30+'London template'!$L$34+'Postcodes tariff'!L2516+'Search &amp; Variables'!$F$23)</f>
        <v>164.97076985333331</v>
      </c>
      <c r="Q2516" s="335">
        <f>SUM(H2516*'London template'!$M$30+'London template'!$M$34+'Postcodes tariff'!L2516+'Search &amp; Variables'!$F$23)</f>
        <v>171.19961746666667</v>
      </c>
    </row>
    <row r="2517" spans="1:17" s="263" customFormat="1" x14ac:dyDescent="0.25">
      <c r="A2517" s="411" t="s">
        <v>3173</v>
      </c>
      <c r="B2517" s="412"/>
      <c r="C2517" s="404" t="s">
        <v>2218</v>
      </c>
      <c r="D2517" s="257">
        <v>51.442771</v>
      </c>
      <c r="E2517" s="257">
        <v>2.8541E-2</v>
      </c>
      <c r="F2517" s="459">
        <v>2</v>
      </c>
      <c r="G2517" s="459">
        <v>3</v>
      </c>
      <c r="H2517" s="258">
        <v>30.6</v>
      </c>
      <c r="I2517" s="259">
        <f>SUM(H2517/'Search &amp; Variables'!$E$32)</f>
        <v>3.06</v>
      </c>
      <c r="J2517" s="259">
        <f t="shared" si="624"/>
        <v>6.12</v>
      </c>
      <c r="K2517" s="259">
        <f t="shared" si="625"/>
        <v>0.68</v>
      </c>
      <c r="L2517" s="226">
        <f t="shared" si="626"/>
        <v>0</v>
      </c>
      <c r="M2517" s="257"/>
      <c r="N2517" s="334">
        <f>SUM(H2517*'London template'!$J$30+'London template'!$J$34+'Postcodes tariff'!L2517+'Search &amp; Variables'!$F$23)</f>
        <v>216.20560716068377</v>
      </c>
      <c r="O2517" s="334">
        <f>SUM(H2517*'London template'!$K$30+'London template'!$K$34+'Postcodes tariff'!L2517+'Search &amp; Variables'!$F$23)</f>
        <v>228.36635731623932</v>
      </c>
      <c r="P2517" s="334">
        <f>SUM(H2517*'London template'!$L$30+'London template'!$L$34+'Postcodes tariff'!L2517+'Search &amp; Variables'!$F$23)</f>
        <v>246.09150855179487</v>
      </c>
      <c r="Q2517" s="335">
        <f>SUM(H2517*'London template'!$M$30+'London template'!$M$34+'Postcodes tariff'!L2517+'Search &amp; Variables'!$F$23)</f>
        <v>255.84439096068377</v>
      </c>
    </row>
    <row r="2518" spans="1:17" s="263" customFormat="1" x14ac:dyDescent="0.25">
      <c r="A2518" s="411" t="s">
        <v>3173</v>
      </c>
      <c r="B2518" s="412"/>
      <c r="C2518" s="404" t="s">
        <v>2219</v>
      </c>
      <c r="D2518" s="257">
        <v>51.45787</v>
      </c>
      <c r="E2518" s="257">
        <v>-1.0978E-2</v>
      </c>
      <c r="F2518" s="459">
        <v>2</v>
      </c>
      <c r="G2518" s="459">
        <v>3</v>
      </c>
      <c r="H2518" s="258">
        <v>24.2</v>
      </c>
      <c r="I2518" s="259">
        <f>SUM(H2518/'Search &amp; Variables'!$E$32)</f>
        <v>2.42</v>
      </c>
      <c r="J2518" s="259">
        <f t="shared" si="624"/>
        <v>4.84</v>
      </c>
      <c r="K2518" s="259">
        <f t="shared" si="625"/>
        <v>0.5377777777777778</v>
      </c>
      <c r="L2518" s="226">
        <f t="shared" si="626"/>
        <v>0</v>
      </c>
      <c r="M2518" s="257"/>
      <c r="N2518" s="334">
        <f>SUM(H2518*'London template'!$J$30+'London template'!$J$34+'Postcodes tariff'!L2518+'Search &amp; Variables'!$F$23)</f>
        <v>179.1662320905983</v>
      </c>
      <c r="O2518" s="334">
        <f>SUM(H2518*'London template'!$K$30+'London template'!$K$34+'Postcodes tariff'!L2518+'Search &amp; Variables'!$F$23)</f>
        <v>189.06132429059829</v>
      </c>
      <c r="P2518" s="334">
        <f>SUM(H2518*'London template'!$L$30+'London template'!$L$34+'Postcodes tariff'!L2518+'Search &amp; Variables'!$F$23)</f>
        <v>203.53636693948715</v>
      </c>
      <c r="Q2518" s="335">
        <f>SUM(H2518*'London template'!$M$30+'London template'!$M$34+'Postcodes tariff'!L2518+'Search &amp; Variables'!$F$23)</f>
        <v>211.44057535726495</v>
      </c>
    </row>
    <row r="2519" spans="1:17" s="263" customFormat="1" x14ac:dyDescent="0.25">
      <c r="A2519" s="411" t="s">
        <v>3173</v>
      </c>
      <c r="B2519" s="412"/>
      <c r="C2519" s="404" t="s">
        <v>2220</v>
      </c>
      <c r="D2519" s="257">
        <v>51.476244000000001</v>
      </c>
      <c r="E2519" s="257">
        <v>-4.1015999999999997E-2</v>
      </c>
      <c r="F2519" s="459">
        <v>2</v>
      </c>
      <c r="G2519" s="459">
        <v>3</v>
      </c>
      <c r="H2519" s="258">
        <v>22</v>
      </c>
      <c r="I2519" s="259">
        <f>SUM(H2519/'Search &amp; Variables'!$E$32)</f>
        <v>2.2000000000000002</v>
      </c>
      <c r="J2519" s="259">
        <f t="shared" si="624"/>
        <v>4.4000000000000004</v>
      </c>
      <c r="K2519" s="259">
        <f t="shared" si="625"/>
        <v>0.48888888888888893</v>
      </c>
      <c r="L2519" s="226">
        <f t="shared" si="626"/>
        <v>0</v>
      </c>
      <c r="M2519" s="257"/>
      <c r="N2519" s="334">
        <f>SUM(H2519*'London template'!$J$30+'London template'!$J$34+'Postcodes tariff'!L2519+'Search &amp; Variables'!$F$23)</f>
        <v>166.4339469102564</v>
      </c>
      <c r="O2519" s="334">
        <f>SUM(H2519*'London template'!$K$30+'London template'!$K$34+'Postcodes tariff'!L2519+'Search &amp; Variables'!$F$23)</f>
        <v>175.55021918803419</v>
      </c>
      <c r="P2519" s="334">
        <f>SUM(H2519*'London template'!$L$30+'London template'!$L$34+'Postcodes tariff'!L2519+'Search &amp; Variables'!$F$23)</f>
        <v>188.90803701025641</v>
      </c>
      <c r="Q2519" s="335">
        <f>SUM(H2519*'London template'!$M$30+'London template'!$M$34+'Postcodes tariff'!L2519+'Search &amp; Variables'!$F$23)</f>
        <v>196.17676374358973</v>
      </c>
    </row>
    <row r="2520" spans="1:17" s="263" customFormat="1" x14ac:dyDescent="0.25">
      <c r="A2520" s="411" t="s">
        <v>3173</v>
      </c>
      <c r="B2520" s="412" t="s">
        <v>3542</v>
      </c>
      <c r="C2520" s="404" t="s">
        <v>2221</v>
      </c>
      <c r="D2520" s="257">
        <v>51.470329</v>
      </c>
      <c r="E2520" s="257">
        <v>-6.4472000000000002E-2</v>
      </c>
      <c r="F2520" s="459">
        <v>2</v>
      </c>
      <c r="G2520" s="459">
        <v>3</v>
      </c>
      <c r="H2520" s="258">
        <v>20.9</v>
      </c>
      <c r="I2520" s="259">
        <f>SUM(H2520/'Search &amp; Variables'!$E$32)</f>
        <v>2.09</v>
      </c>
      <c r="J2520" s="259">
        <f t="shared" si="624"/>
        <v>4.18</v>
      </c>
      <c r="K2520" s="259">
        <f t="shared" si="625"/>
        <v>0.46444444444444444</v>
      </c>
      <c r="L2520" s="226">
        <f t="shared" si="626"/>
        <v>0</v>
      </c>
      <c r="M2520" s="257"/>
      <c r="N2520" s="334">
        <f>SUM(H2520*'London template'!$J$30+'London template'!$J$34+'Postcodes tariff'!L2520+'Search &amp; Variables'!$F$23)</f>
        <v>160.06780432008546</v>
      </c>
      <c r="O2520" s="334">
        <f>SUM(H2520*'London template'!$K$30+'London template'!$K$34+'Postcodes tariff'!L2520+'Search &amp; Variables'!$F$23)</f>
        <v>168.79466663675214</v>
      </c>
      <c r="P2520" s="334">
        <f>SUM(H2520*'London template'!$L$30+'London template'!$L$34+'Postcodes tariff'!L2520+'Search &amp; Variables'!$F$23)</f>
        <v>181.59387204564101</v>
      </c>
      <c r="Q2520" s="335">
        <f>SUM(H2520*'London template'!$M$30+'London template'!$M$34+'Postcodes tariff'!L2520+'Search &amp; Variables'!$F$23)</f>
        <v>188.54485793675212</v>
      </c>
    </row>
    <row r="2521" spans="1:17" s="263" customFormat="1" x14ac:dyDescent="0.25">
      <c r="A2521" s="411" t="s">
        <v>3173</v>
      </c>
      <c r="B2521" s="412" t="s">
        <v>3507</v>
      </c>
      <c r="C2521" s="404" t="s">
        <v>2222</v>
      </c>
      <c r="D2521" s="257">
        <v>51.496600999999998</v>
      </c>
      <c r="E2521" s="257">
        <v>-5.4981000000000002E-2</v>
      </c>
      <c r="F2521" s="459">
        <v>2</v>
      </c>
      <c r="G2521" s="459">
        <v>3</v>
      </c>
      <c r="H2521" s="258">
        <v>21.5</v>
      </c>
      <c r="I2521" s="259">
        <f>SUM(H2521/'Search &amp; Variables'!$E$32)</f>
        <v>2.15</v>
      </c>
      <c r="J2521" s="259">
        <f t="shared" si="624"/>
        <v>4.3</v>
      </c>
      <c r="K2521" s="259">
        <f t="shared" si="625"/>
        <v>0.47777777777777775</v>
      </c>
      <c r="L2521" s="226">
        <f t="shared" si="626"/>
        <v>0</v>
      </c>
      <c r="M2521" s="257"/>
      <c r="N2521" s="334">
        <f>SUM(H2521*'London template'!$J$30+'London template'!$J$34+'Postcodes tariff'!L2521+'Search &amp; Variables'!$F$23)</f>
        <v>163.54024573290599</v>
      </c>
      <c r="O2521" s="334">
        <f>SUM(H2521*'London template'!$K$30+'London template'!$K$34+'Postcodes tariff'!L2521+'Search &amp; Variables'!$F$23)</f>
        <v>172.47951348290599</v>
      </c>
      <c r="P2521" s="334">
        <f>SUM(H2521*'London template'!$L$30+'London template'!$L$34+'Postcodes tariff'!L2521+'Search &amp; Variables'!$F$23)</f>
        <v>185.58341657179486</v>
      </c>
      <c r="Q2521" s="335">
        <f>SUM(H2521*'London template'!$M$30+'London template'!$M$34+'Postcodes tariff'!L2521+'Search &amp; Variables'!$F$23)</f>
        <v>192.70771564957263</v>
      </c>
    </row>
    <row r="2522" spans="1:17" s="263" customFormat="1" x14ac:dyDescent="0.25">
      <c r="A2522" s="411" t="s">
        <v>3173</v>
      </c>
      <c r="B2522" s="412"/>
      <c r="C2522" s="404" t="s">
        <v>2223</v>
      </c>
      <c r="D2522" s="257">
        <v>51.488030999999999</v>
      </c>
      <c r="E2522" s="257">
        <v>-9.3104999999999993E-2</v>
      </c>
      <c r="F2522" s="459">
        <v>2</v>
      </c>
      <c r="G2522" s="459">
        <v>3</v>
      </c>
      <c r="H2522" s="258">
        <v>19.5</v>
      </c>
      <c r="I2522" s="259">
        <f>SUM(H2522/'Search &amp; Variables'!$E$32)</f>
        <v>1.95</v>
      </c>
      <c r="J2522" s="259">
        <f t="shared" si="624"/>
        <v>3.9</v>
      </c>
      <c r="K2522" s="259">
        <f t="shared" si="625"/>
        <v>0.43333333333333335</v>
      </c>
      <c r="L2522" s="226">
        <f t="shared" si="626"/>
        <v>0</v>
      </c>
      <c r="M2522" s="257"/>
      <c r="N2522" s="334">
        <f>SUM(H2522*'London template'!$J$30+'London template'!$J$34+'Postcodes tariff'!L2522+'Search &amp; Variables'!$F$23)</f>
        <v>151.96544102350427</v>
      </c>
      <c r="O2522" s="334">
        <f>SUM(H2522*'London template'!$K$30+'London template'!$K$34+'Postcodes tariff'!L2522+'Search &amp; Variables'!$F$23)</f>
        <v>160.19669066239317</v>
      </c>
      <c r="P2522" s="334">
        <f>SUM(H2522*'London template'!$L$30+'London template'!$L$34+'Postcodes tariff'!L2522+'Search &amp; Variables'!$F$23)</f>
        <v>172.28493481794871</v>
      </c>
      <c r="Q2522" s="335">
        <f>SUM(H2522*'London template'!$M$30+'London template'!$M$34+'Postcodes tariff'!L2522+'Search &amp; Variables'!$F$23)</f>
        <v>178.83152327350427</v>
      </c>
    </row>
    <row r="2523" spans="1:17" s="263" customFormat="1" x14ac:dyDescent="0.25">
      <c r="A2523" s="411" t="s">
        <v>3173</v>
      </c>
      <c r="B2523" s="412"/>
      <c r="C2523" s="404" t="s">
        <v>2224</v>
      </c>
      <c r="D2523" s="257">
        <v>51.480837999999999</v>
      </c>
      <c r="E2523" s="257">
        <v>7.2544999999999998E-2</v>
      </c>
      <c r="F2523" s="459">
        <v>2</v>
      </c>
      <c r="G2523" s="459">
        <v>3</v>
      </c>
      <c r="H2523" s="258">
        <v>30.5</v>
      </c>
      <c r="I2523" s="259">
        <f>SUM(H2523/'Search &amp; Variables'!$E$32)</f>
        <v>3.05</v>
      </c>
      <c r="J2523" s="259">
        <f t="shared" si="624"/>
        <v>6.1</v>
      </c>
      <c r="K2523" s="259">
        <f t="shared" si="625"/>
        <v>0.6777777777777777</v>
      </c>
      <c r="L2523" s="226">
        <f t="shared" si="626"/>
        <v>0</v>
      </c>
      <c r="M2523" s="257"/>
      <c r="N2523" s="334">
        <f>SUM(H2523*'London template'!$J$30+'London template'!$J$34+'Postcodes tariff'!L2523+'Search &amp; Variables'!$F$23)</f>
        <v>215.62686692521368</v>
      </c>
      <c r="O2523" s="334">
        <f>SUM(H2523*'London template'!$K$30+'London template'!$K$34+'Postcodes tariff'!L2523+'Search &amp; Variables'!$F$23)</f>
        <v>227.75221617521368</v>
      </c>
      <c r="P2523" s="334">
        <f>SUM(H2523*'London template'!$L$30+'London template'!$L$34+'Postcodes tariff'!L2523+'Search &amp; Variables'!$F$23)</f>
        <v>245.42658446410255</v>
      </c>
      <c r="Q2523" s="335">
        <f>SUM(H2523*'London template'!$M$30+'London template'!$M$34+'Postcodes tariff'!L2523+'Search &amp; Variables'!$F$23)</f>
        <v>255.15058134188033</v>
      </c>
    </row>
    <row r="2524" spans="1:17" s="263" customFormat="1" x14ac:dyDescent="0.25">
      <c r="A2524" s="411" t="s">
        <v>3173</v>
      </c>
      <c r="B2524" s="412"/>
      <c r="C2524" s="404" t="s">
        <v>2225</v>
      </c>
      <c r="D2524" s="257">
        <v>51.417810000000003</v>
      </c>
      <c r="E2524" s="257">
        <v>-8.7764999999999996E-2</v>
      </c>
      <c r="F2524" s="459">
        <v>2</v>
      </c>
      <c r="G2524" s="459">
        <v>3</v>
      </c>
      <c r="H2524" s="258">
        <v>22.1</v>
      </c>
      <c r="I2524" s="259">
        <f>SUM(H2524/'Search &amp; Variables'!$E$32)</f>
        <v>2.21</v>
      </c>
      <c r="J2524" s="259">
        <f t="shared" si="624"/>
        <v>4.42</v>
      </c>
      <c r="K2524" s="259">
        <f t="shared" si="625"/>
        <v>0.49111111111111111</v>
      </c>
      <c r="L2524" s="226">
        <f t="shared" si="626"/>
        <v>0</v>
      </c>
      <c r="M2524" s="257"/>
      <c r="N2524" s="334">
        <f>SUM(H2524*'London template'!$J$30+'London template'!$J$34+'Postcodes tariff'!L2524+'Search &amp; Variables'!$F$23)</f>
        <v>167.01268714572649</v>
      </c>
      <c r="O2524" s="334">
        <f>SUM(H2524*'London template'!$K$30+'London template'!$K$34+'Postcodes tariff'!L2524+'Search &amp; Variables'!$F$23)</f>
        <v>176.16436032905983</v>
      </c>
      <c r="P2524" s="334">
        <f>SUM(H2524*'London template'!$L$30+'London template'!$L$34+'Postcodes tariff'!L2524+'Search &amp; Variables'!$F$23)</f>
        <v>189.57296109794871</v>
      </c>
      <c r="Q2524" s="335">
        <f>SUM(H2524*'London template'!$M$30+'London template'!$M$34+'Postcodes tariff'!L2524+'Search &amp; Variables'!$F$23)</f>
        <v>196.87057336239317</v>
      </c>
    </row>
    <row r="2525" spans="1:17" s="263" customFormat="1" x14ac:dyDescent="0.25">
      <c r="A2525" s="411" t="s">
        <v>3173</v>
      </c>
      <c r="B2525" s="412"/>
      <c r="C2525" s="404" t="s">
        <v>2226</v>
      </c>
      <c r="D2525" s="257">
        <v>51.489981999999998</v>
      </c>
      <c r="E2525" s="257">
        <v>0.11878</v>
      </c>
      <c r="F2525" s="459">
        <v>2</v>
      </c>
      <c r="G2525" s="459">
        <v>3</v>
      </c>
      <c r="H2525" s="258">
        <v>32.1</v>
      </c>
      <c r="I2525" s="259">
        <f>SUM(H2525/'Search &amp; Variables'!$E$32)</f>
        <v>3.21</v>
      </c>
      <c r="J2525" s="259">
        <f t="shared" si="624"/>
        <v>6.42</v>
      </c>
      <c r="K2525" s="259">
        <f t="shared" si="625"/>
        <v>0.71333333333333337</v>
      </c>
      <c r="L2525" s="226">
        <f t="shared" si="626"/>
        <v>0</v>
      </c>
      <c r="M2525" s="257"/>
      <c r="N2525" s="334">
        <f>SUM(H2525*'London template'!$J$30+'London template'!$J$34+'Postcodes tariff'!L2525+'Search &amp; Variables'!$F$23)</f>
        <v>224.88671069273505</v>
      </c>
      <c r="O2525" s="334">
        <f>SUM(H2525*'London template'!$K$30+'London template'!$K$34+'Postcodes tariff'!L2525+'Search &amp; Variables'!$F$23)</f>
        <v>237.57847443162393</v>
      </c>
      <c r="P2525" s="334">
        <f>SUM(H2525*'London template'!$L$30+'London template'!$L$34+'Postcodes tariff'!L2525+'Search &amp; Variables'!$F$23)</f>
        <v>256.06536986717947</v>
      </c>
      <c r="Q2525" s="335">
        <f>SUM(H2525*'London template'!$M$30+'London template'!$M$34+'Postcodes tariff'!L2525+'Search &amp; Variables'!$F$23)</f>
        <v>266.25153524273503</v>
      </c>
    </row>
    <row r="2526" spans="1:17" s="263" customFormat="1" x14ac:dyDescent="0.25">
      <c r="A2526" s="411" t="s">
        <v>3173</v>
      </c>
      <c r="B2526" s="412"/>
      <c r="C2526" s="404" t="s">
        <v>2227</v>
      </c>
      <c r="D2526" s="257">
        <v>51.411256999999999</v>
      </c>
      <c r="E2526" s="257">
        <v>-5.9208999999999998E-2</v>
      </c>
      <c r="F2526" s="459">
        <v>2</v>
      </c>
      <c r="G2526" s="459">
        <v>3</v>
      </c>
      <c r="H2526" s="258">
        <v>21</v>
      </c>
      <c r="I2526" s="259">
        <f>SUM(H2526/'Search &amp; Variables'!$E$32)</f>
        <v>2.1</v>
      </c>
      <c r="J2526" s="259">
        <f t="shared" si="624"/>
        <v>4.2</v>
      </c>
      <c r="K2526" s="259">
        <f t="shared" si="625"/>
        <v>0.46666666666666667</v>
      </c>
      <c r="L2526" s="226">
        <f t="shared" si="626"/>
        <v>0</v>
      </c>
      <c r="M2526" s="257"/>
      <c r="N2526" s="334">
        <f>SUM(H2526*'London template'!$J$30+'London template'!$J$34+'Postcodes tariff'!L2526+'Search &amp; Variables'!$F$23)</f>
        <v>160.64654455555555</v>
      </c>
      <c r="O2526" s="334">
        <f>SUM(H2526*'London template'!$K$30+'London template'!$K$34+'Postcodes tariff'!L2526+'Search &amp; Variables'!$F$23)</f>
        <v>169.40880777777778</v>
      </c>
      <c r="P2526" s="334">
        <f>SUM(H2526*'London template'!$L$30+'London template'!$L$34+'Postcodes tariff'!L2526+'Search &amp; Variables'!$F$23)</f>
        <v>182.25879613333333</v>
      </c>
      <c r="Q2526" s="335">
        <f>SUM(H2526*'London template'!$M$30+'London template'!$M$34+'Postcodes tariff'!L2526+'Search &amp; Variables'!$F$23)</f>
        <v>189.23866755555554</v>
      </c>
    </row>
    <row r="2527" spans="1:17" s="263" customFormat="1" x14ac:dyDescent="0.25">
      <c r="A2527" s="411" t="s">
        <v>3173</v>
      </c>
      <c r="B2527" s="412"/>
      <c r="C2527" s="404" t="s">
        <v>2228</v>
      </c>
      <c r="D2527" s="257">
        <v>51.441429999999997</v>
      </c>
      <c r="E2527" s="257">
        <v>-8.7103E-2</v>
      </c>
      <c r="F2527" s="459">
        <v>2</v>
      </c>
      <c r="G2527" s="459">
        <v>3</v>
      </c>
      <c r="H2527" s="258">
        <v>21</v>
      </c>
      <c r="I2527" s="259">
        <f>SUM(H2527/'Search &amp; Variables'!$E$32)</f>
        <v>2.1</v>
      </c>
      <c r="J2527" s="259">
        <f t="shared" si="624"/>
        <v>4.2</v>
      </c>
      <c r="K2527" s="259">
        <f t="shared" si="625"/>
        <v>0.46666666666666667</v>
      </c>
      <c r="L2527" s="226">
        <f t="shared" si="626"/>
        <v>0</v>
      </c>
      <c r="M2527" s="257"/>
      <c r="N2527" s="334">
        <f>SUM(H2527*'London template'!$J$30+'London template'!$J$34+'Postcodes tariff'!L2527+'Search &amp; Variables'!$F$23)</f>
        <v>160.64654455555555</v>
      </c>
      <c r="O2527" s="334">
        <f>SUM(H2527*'London template'!$K$30+'London template'!$K$34+'Postcodes tariff'!L2527+'Search &amp; Variables'!$F$23)</f>
        <v>169.40880777777778</v>
      </c>
      <c r="P2527" s="334">
        <f>SUM(H2527*'London template'!$L$30+'London template'!$L$34+'Postcodes tariff'!L2527+'Search &amp; Variables'!$F$23)</f>
        <v>182.25879613333333</v>
      </c>
      <c r="Q2527" s="335">
        <f>SUM(H2527*'London template'!$M$30+'London template'!$M$34+'Postcodes tariff'!L2527+'Search &amp; Variables'!$F$23)</f>
        <v>189.23866755555554</v>
      </c>
    </row>
    <row r="2528" spans="1:17" s="263" customFormat="1" x14ac:dyDescent="0.25">
      <c r="A2528" s="411" t="s">
        <v>3173</v>
      </c>
      <c r="B2528" s="412"/>
      <c r="C2528" s="404" t="s">
        <v>2229</v>
      </c>
      <c r="D2528" s="257">
        <v>51.452593999999998</v>
      </c>
      <c r="E2528" s="257">
        <v>-7.0283999999999999E-2</v>
      </c>
      <c r="F2528" s="459">
        <v>2</v>
      </c>
      <c r="G2528" s="459">
        <v>3</v>
      </c>
      <c r="H2528" s="258">
        <v>21.7</v>
      </c>
      <c r="I2528" s="259">
        <f>SUM(H2528/'Search &amp; Variables'!$E$32)</f>
        <v>2.17</v>
      </c>
      <c r="J2528" s="259">
        <f t="shared" si="624"/>
        <v>4.34</v>
      </c>
      <c r="K2528" s="259">
        <f t="shared" si="625"/>
        <v>0.48222222222222222</v>
      </c>
      <c r="L2528" s="226">
        <f t="shared" si="626"/>
        <v>0</v>
      </c>
      <c r="M2528" s="257"/>
      <c r="N2528" s="334">
        <f>SUM(H2528*'London template'!$J$30+'London template'!$J$34+'Postcodes tariff'!L2528+'Search &amp; Variables'!$F$23)</f>
        <v>164.69772620384614</v>
      </c>
      <c r="O2528" s="334">
        <f>SUM(H2528*'London template'!$K$30+'London template'!$K$34+'Postcodes tariff'!L2528+'Search &amp; Variables'!$F$23)</f>
        <v>173.70779576495727</v>
      </c>
      <c r="P2528" s="334">
        <f>SUM(H2528*'London template'!$L$30+'London template'!$L$34+'Postcodes tariff'!L2528+'Search &amp; Variables'!$F$23)</f>
        <v>186.91326474717948</v>
      </c>
      <c r="Q2528" s="335">
        <f>SUM(H2528*'London template'!$M$30+'London template'!$M$34+'Postcodes tariff'!L2528+'Search &amp; Variables'!$F$23)</f>
        <v>194.09533488717946</v>
      </c>
    </row>
    <row r="2529" spans="1:17" s="263" customFormat="1" x14ac:dyDescent="0.25">
      <c r="A2529" s="411" t="s">
        <v>3173</v>
      </c>
      <c r="B2529" s="412"/>
      <c r="C2529" s="404" t="s">
        <v>2230</v>
      </c>
      <c r="D2529" s="257">
        <v>51.444074999999998</v>
      </c>
      <c r="E2529" s="257">
        <v>-4.9749000000000002E-2</v>
      </c>
      <c r="F2529" s="459">
        <v>2</v>
      </c>
      <c r="G2529" s="459">
        <v>3</v>
      </c>
      <c r="H2529" s="258">
        <v>23</v>
      </c>
      <c r="I2529" s="259">
        <f>SUM(H2529/'Search &amp; Variables'!$E$32)</f>
        <v>2.2999999999999998</v>
      </c>
      <c r="J2529" s="259">
        <f t="shared" si="624"/>
        <v>4.5999999999999996</v>
      </c>
      <c r="K2529" s="259">
        <f t="shared" si="625"/>
        <v>0.51111111111111107</v>
      </c>
      <c r="L2529" s="226">
        <f t="shared" si="626"/>
        <v>0</v>
      </c>
      <c r="M2529" s="257"/>
      <c r="N2529" s="334">
        <f>SUM(H2529*'London template'!$J$30+'London template'!$J$34+'Postcodes tariff'!L2529+'Search &amp; Variables'!$F$23)</f>
        <v>172.22134926495727</v>
      </c>
      <c r="O2529" s="334">
        <f>SUM(H2529*'London template'!$K$30+'London template'!$K$34+'Postcodes tariff'!L2529+'Search &amp; Variables'!$F$23)</f>
        <v>181.6916305982906</v>
      </c>
      <c r="P2529" s="334">
        <f>SUM(H2529*'London template'!$L$30+'London template'!$L$34+'Postcodes tariff'!L2529+'Search &amp; Variables'!$F$23)</f>
        <v>195.55727788717948</v>
      </c>
      <c r="Q2529" s="335">
        <f>SUM(H2529*'London template'!$M$30+'London template'!$M$34+'Postcodes tariff'!L2529+'Search &amp; Variables'!$F$23)</f>
        <v>203.11485993162393</v>
      </c>
    </row>
    <row r="2530" spans="1:17" s="263" customFormat="1" x14ac:dyDescent="0.25">
      <c r="A2530" s="411" t="s">
        <v>3173</v>
      </c>
      <c r="B2530" s="412"/>
      <c r="C2530" s="404" t="s">
        <v>2231</v>
      </c>
      <c r="D2530" s="257">
        <v>51.451264999999999</v>
      </c>
      <c r="E2530" s="257">
        <v>-9.9606E-2</v>
      </c>
      <c r="F2530" s="459">
        <v>2</v>
      </c>
      <c r="G2530" s="459">
        <v>3</v>
      </c>
      <c r="H2530" s="258">
        <v>21.1</v>
      </c>
      <c r="I2530" s="259">
        <f>SUM(H2530/'Search &amp; Variables'!$E$32)</f>
        <v>2.1100000000000003</v>
      </c>
      <c r="J2530" s="259">
        <f t="shared" si="624"/>
        <v>4.2200000000000006</v>
      </c>
      <c r="K2530" s="259">
        <f t="shared" si="625"/>
        <v>0.46888888888888897</v>
      </c>
      <c r="L2530" s="226">
        <f t="shared" si="626"/>
        <v>0</v>
      </c>
      <c r="M2530" s="257"/>
      <c r="N2530" s="334">
        <f>SUM(H2530*'London template'!$J$30+'London template'!$J$34+'Postcodes tariff'!L2530+'Search &amp; Variables'!$F$23)</f>
        <v>161.22528479102564</v>
      </c>
      <c r="O2530" s="334">
        <f>SUM(H2530*'London template'!$K$30+'London template'!$K$34+'Postcodes tariff'!L2530+'Search &amp; Variables'!$F$23)</f>
        <v>170.02294891880342</v>
      </c>
      <c r="P2530" s="334">
        <f>SUM(H2530*'London template'!$L$30+'London template'!$L$34+'Postcodes tariff'!L2530+'Search &amp; Variables'!$F$23)</f>
        <v>182.92372022102563</v>
      </c>
      <c r="Q2530" s="335">
        <f>SUM(H2530*'London template'!$M$30+'London template'!$M$34+'Postcodes tariff'!L2530+'Search &amp; Variables'!$F$23)</f>
        <v>189.93247717435898</v>
      </c>
    </row>
    <row r="2531" spans="1:17" s="263" customFormat="1" x14ac:dyDescent="0.25">
      <c r="A2531" s="411" t="s">
        <v>3173</v>
      </c>
      <c r="B2531" s="412"/>
      <c r="C2531" s="404" t="s">
        <v>2232</v>
      </c>
      <c r="D2531" s="257">
        <v>51.396818000000003</v>
      </c>
      <c r="E2531" s="257">
        <v>-7.5999999999999998E-2</v>
      </c>
      <c r="F2531" s="459">
        <v>2</v>
      </c>
      <c r="G2531" s="459">
        <v>3</v>
      </c>
      <c r="H2531" s="258">
        <v>24.1</v>
      </c>
      <c r="I2531" s="259">
        <f>SUM(H2531/'Search &amp; Variables'!$E$32)</f>
        <v>2.41</v>
      </c>
      <c r="J2531" s="259">
        <f t="shared" si="624"/>
        <v>4.82</v>
      </c>
      <c r="K2531" s="259">
        <f t="shared" si="625"/>
        <v>0.53555555555555556</v>
      </c>
      <c r="L2531" s="226">
        <f t="shared" si="626"/>
        <v>0</v>
      </c>
      <c r="M2531" s="257"/>
      <c r="N2531" s="334">
        <f>SUM(H2531*'London template'!$J$30+'London template'!$J$34+'Postcodes tariff'!L2531+'Search &amp; Variables'!$F$23)</f>
        <v>178.58749185512821</v>
      </c>
      <c r="O2531" s="334">
        <f>SUM(H2531*'London template'!$K$30+'London template'!$K$34+'Postcodes tariff'!L2531+'Search &amp; Variables'!$F$23)</f>
        <v>188.44718314957265</v>
      </c>
      <c r="P2531" s="334">
        <f>SUM(H2531*'London template'!$L$30+'London template'!$L$34+'Postcodes tariff'!L2531+'Search &amp; Variables'!$F$23)</f>
        <v>202.87144285179488</v>
      </c>
      <c r="Q2531" s="335">
        <f>SUM(H2531*'London template'!$M$30+'London template'!$M$34+'Postcodes tariff'!L2531+'Search &amp; Variables'!$F$23)</f>
        <v>210.74676573846153</v>
      </c>
    </row>
    <row r="2532" spans="1:17" s="263" customFormat="1" x14ac:dyDescent="0.25">
      <c r="A2532" s="411" t="s">
        <v>3173</v>
      </c>
      <c r="B2532" s="412"/>
      <c r="C2532" s="404" t="s">
        <v>2233</v>
      </c>
      <c r="D2532" s="257">
        <v>51.428317999999997</v>
      </c>
      <c r="E2532" s="257">
        <v>-5.2663000000000001E-2</v>
      </c>
      <c r="F2532" s="459">
        <v>2</v>
      </c>
      <c r="G2532" s="459">
        <v>3</v>
      </c>
      <c r="H2532" s="258">
        <v>23.5</v>
      </c>
      <c r="I2532" s="259">
        <f>SUM(H2532/'Search &amp; Variables'!$E$32)</f>
        <v>2.35</v>
      </c>
      <c r="J2532" s="259">
        <f t="shared" si="624"/>
        <v>4.7</v>
      </c>
      <c r="K2532" s="259">
        <f t="shared" si="625"/>
        <v>0.52222222222222225</v>
      </c>
      <c r="L2532" s="226">
        <f t="shared" si="626"/>
        <v>0</v>
      </c>
      <c r="M2532" s="257"/>
      <c r="N2532" s="334">
        <f>SUM(H2532*'London template'!$J$30+'London template'!$J$34+'Postcodes tariff'!L2532+'Search &amp; Variables'!$F$23)</f>
        <v>175.11505044230771</v>
      </c>
      <c r="O2532" s="334">
        <f>SUM(H2532*'London template'!$K$30+'London template'!$K$34+'Postcodes tariff'!L2532+'Search &amp; Variables'!$F$23)</f>
        <v>184.76233630341881</v>
      </c>
      <c r="P2532" s="334">
        <f>SUM(H2532*'London template'!$L$30+'London template'!$L$34+'Postcodes tariff'!L2532+'Search &amp; Variables'!$F$23)</f>
        <v>198.881898325641</v>
      </c>
      <c r="Q2532" s="335">
        <f>SUM(H2532*'London template'!$M$30+'London template'!$M$34+'Postcodes tariff'!L2532+'Search &amp; Variables'!$F$23)</f>
        <v>206.58390802564102</v>
      </c>
    </row>
    <row r="2533" spans="1:17" s="263" customFormat="1" x14ac:dyDescent="0.25">
      <c r="A2533" s="411" t="s">
        <v>3173</v>
      </c>
      <c r="B2533" s="412"/>
      <c r="C2533" s="404" t="s">
        <v>2234</v>
      </c>
      <c r="D2533" s="257">
        <v>51.431570000000001</v>
      </c>
      <c r="E2533" s="257">
        <v>-0.100975</v>
      </c>
      <c r="F2533" s="459">
        <v>2</v>
      </c>
      <c r="G2533" s="459">
        <v>3</v>
      </c>
      <c r="H2533" s="258">
        <v>21</v>
      </c>
      <c r="I2533" s="259">
        <f>SUM(H2533/'Search &amp; Variables'!$E$32)</f>
        <v>2.1</v>
      </c>
      <c r="J2533" s="259">
        <f t="shared" si="624"/>
        <v>4.2</v>
      </c>
      <c r="K2533" s="259">
        <f t="shared" si="625"/>
        <v>0.46666666666666667</v>
      </c>
      <c r="L2533" s="226">
        <f t="shared" si="626"/>
        <v>0</v>
      </c>
      <c r="M2533" s="257"/>
      <c r="N2533" s="334">
        <f>SUM(H2533*'London template'!$J$30+'London template'!$J$34+'Postcodes tariff'!L2533+'Search &amp; Variables'!$F$23)</f>
        <v>160.64654455555555</v>
      </c>
      <c r="O2533" s="334">
        <f>SUM(H2533*'London template'!$K$30+'London template'!$K$34+'Postcodes tariff'!L2533+'Search &amp; Variables'!$F$23)</f>
        <v>169.40880777777778</v>
      </c>
      <c r="P2533" s="334">
        <f>SUM(H2533*'London template'!$L$30+'London template'!$L$34+'Postcodes tariff'!L2533+'Search &amp; Variables'!$F$23)</f>
        <v>182.25879613333333</v>
      </c>
      <c r="Q2533" s="335">
        <f>SUM(H2533*'London template'!$M$30+'London template'!$M$34+'Postcodes tariff'!L2533+'Search &amp; Variables'!$F$23)</f>
        <v>189.23866755555554</v>
      </c>
    </row>
    <row r="2534" spans="1:17" s="263" customFormat="1" x14ac:dyDescent="0.25">
      <c r="A2534" s="411" t="s">
        <v>3173</v>
      </c>
      <c r="B2534" s="412"/>
      <c r="C2534" s="404" t="s">
        <v>2235</v>
      </c>
      <c r="D2534" s="257">
        <v>51.501821</v>
      </c>
      <c r="E2534" s="257">
        <v>0.105653</v>
      </c>
      <c r="F2534" s="459">
        <v>2</v>
      </c>
      <c r="G2534" s="459">
        <v>3</v>
      </c>
      <c r="H2534" s="258">
        <v>31.8</v>
      </c>
      <c r="I2534" s="259">
        <f>SUM(H2534/'Search &amp; Variables'!$E$32)</f>
        <v>3.18</v>
      </c>
      <c r="J2534" s="259">
        <f t="shared" si="624"/>
        <v>6.36</v>
      </c>
      <c r="K2534" s="259">
        <f t="shared" si="625"/>
        <v>0.70666666666666667</v>
      </c>
      <c r="L2534" s="226">
        <f t="shared" si="626"/>
        <v>0</v>
      </c>
      <c r="M2534" s="257"/>
      <c r="N2534" s="334">
        <f>SUM(H2534*'London template'!$J$30+'London template'!$J$34+'Postcodes tariff'!L2534+'Search &amp; Variables'!$F$23)</f>
        <v>223.1504899863248</v>
      </c>
      <c r="O2534" s="334">
        <f>SUM(H2534*'London template'!$K$30+'London template'!$K$34+'Postcodes tariff'!L2534+'Search &amp; Variables'!$F$23)</f>
        <v>235.73605100854701</v>
      </c>
      <c r="P2534" s="334">
        <f>SUM(H2534*'London template'!$L$30+'London template'!$L$34+'Postcodes tariff'!L2534+'Search &amp; Variables'!$F$23)</f>
        <v>254.07059760410257</v>
      </c>
      <c r="Q2534" s="335">
        <f>SUM(H2534*'London template'!$M$30+'London template'!$M$34+'Postcodes tariff'!L2534+'Search &amp; Variables'!$F$23)</f>
        <v>264.17010638632479</v>
      </c>
    </row>
    <row r="2535" spans="1:17" s="263" customFormat="1" x14ac:dyDescent="0.25">
      <c r="A2535" s="411" t="s">
        <v>3173</v>
      </c>
      <c r="B2535" s="412"/>
      <c r="C2535" s="404" t="s">
        <v>2236</v>
      </c>
      <c r="D2535" s="257">
        <v>51.469028999999999</v>
      </c>
      <c r="E2535" s="257">
        <v>2.3439000000000002E-2</v>
      </c>
      <c r="F2535" s="459">
        <v>2</v>
      </c>
      <c r="G2535" s="459">
        <v>3</v>
      </c>
      <c r="H2535" s="258">
        <v>25.1</v>
      </c>
      <c r="I2535" s="259">
        <f>SUM(H2535/'Search &amp; Variables'!$E$32)</f>
        <v>2.5100000000000002</v>
      </c>
      <c r="J2535" s="259">
        <f t="shared" si="624"/>
        <v>5.0200000000000005</v>
      </c>
      <c r="K2535" s="259">
        <f t="shared" si="625"/>
        <v>0.55777777777777782</v>
      </c>
      <c r="L2535" s="226">
        <f t="shared" si="626"/>
        <v>0</v>
      </c>
      <c r="M2535" s="257"/>
      <c r="N2535" s="334">
        <f>SUM(H2535*'London template'!$J$30+'London template'!$J$34+'Postcodes tariff'!L2535+'Search &amp; Variables'!$F$23)</f>
        <v>184.37489420982908</v>
      </c>
      <c r="O2535" s="334">
        <f>SUM(H2535*'London template'!$K$30+'London template'!$K$34+'Postcodes tariff'!L2535+'Search &amp; Variables'!$F$23)</f>
        <v>194.58859455982906</v>
      </c>
      <c r="P2535" s="334">
        <f>SUM(H2535*'London template'!$L$30+'London template'!$L$34+'Postcodes tariff'!L2535+'Search &amp; Variables'!$F$23)</f>
        <v>209.52068372871796</v>
      </c>
      <c r="Q2535" s="335">
        <f>SUM(H2535*'London template'!$M$30+'London template'!$M$34+'Postcodes tariff'!L2535+'Search &amp; Variables'!$F$23)</f>
        <v>217.68486192649573</v>
      </c>
    </row>
    <row r="2536" spans="1:17" s="263" customFormat="1" x14ac:dyDescent="0.25">
      <c r="A2536" s="411" t="s">
        <v>3173</v>
      </c>
      <c r="B2536" s="412"/>
      <c r="C2536" s="404" t="s">
        <v>2237</v>
      </c>
      <c r="D2536" s="257">
        <v>51.460490999999998</v>
      </c>
      <c r="E2536" s="257">
        <v>-3.6604999999999999E-2</v>
      </c>
      <c r="F2536" s="459">
        <v>2</v>
      </c>
      <c r="G2536" s="459">
        <v>3</v>
      </c>
      <c r="H2536" s="258">
        <v>22.7</v>
      </c>
      <c r="I2536" s="259">
        <f>SUM(H2536/'Search &amp; Variables'!$E$32)</f>
        <v>2.27</v>
      </c>
      <c r="J2536" s="259">
        <f t="shared" si="624"/>
        <v>4.54</v>
      </c>
      <c r="K2536" s="259">
        <f t="shared" si="625"/>
        <v>0.50444444444444447</v>
      </c>
      <c r="L2536" s="226">
        <f t="shared" si="626"/>
        <v>0</v>
      </c>
      <c r="M2536" s="257"/>
      <c r="N2536" s="334">
        <f>SUM(H2536*'London template'!$J$30+'London template'!$J$34+'Postcodes tariff'!L2536+'Search &amp; Variables'!$F$23)</f>
        <v>170.48512855854702</v>
      </c>
      <c r="O2536" s="334">
        <f>SUM(H2536*'London template'!$K$30+'London template'!$K$34+'Postcodes tariff'!L2536+'Search &amp; Variables'!$F$23)</f>
        <v>179.84920717521368</v>
      </c>
      <c r="P2536" s="334">
        <f>SUM(H2536*'London template'!$L$30+'London template'!$L$34+'Postcodes tariff'!L2536+'Search &amp; Variables'!$F$23)</f>
        <v>193.56250562410256</v>
      </c>
      <c r="Q2536" s="335">
        <f>SUM(H2536*'London template'!$M$30+'London template'!$M$34+'Postcodes tariff'!L2536+'Search &amp; Variables'!$F$23)</f>
        <v>201.03343107521366</v>
      </c>
    </row>
    <row r="2537" spans="1:17" s="263" customFormat="1" x14ac:dyDescent="0.25">
      <c r="A2537" s="411" t="s">
        <v>3173</v>
      </c>
      <c r="B2537" s="412" t="s">
        <v>3540</v>
      </c>
      <c r="C2537" s="404" t="s">
        <v>2238</v>
      </c>
      <c r="D2537" s="257">
        <v>51.472940000000001</v>
      </c>
      <c r="E2537" s="257">
        <v>-9.3096999999999999E-2</v>
      </c>
      <c r="F2537" s="459">
        <v>2</v>
      </c>
      <c r="G2537" s="459">
        <v>3</v>
      </c>
      <c r="H2537" s="258">
        <v>19.600000000000001</v>
      </c>
      <c r="I2537" s="259">
        <f>SUM(H2537/'Search &amp; Variables'!$E$32)</f>
        <v>1.9600000000000002</v>
      </c>
      <c r="J2537" s="259">
        <f t="shared" si="624"/>
        <v>3.9200000000000004</v>
      </c>
      <c r="K2537" s="259">
        <f t="shared" si="625"/>
        <v>0.43555555555555558</v>
      </c>
      <c r="L2537" s="226">
        <f t="shared" si="626"/>
        <v>0</v>
      </c>
      <c r="M2537" s="257"/>
      <c r="N2537" s="334">
        <f>SUM(H2537*'London template'!$J$30+'London template'!$J$34+'Postcodes tariff'!L2537+'Search &amp; Variables'!$F$23)</f>
        <v>152.54418125897436</v>
      </c>
      <c r="O2537" s="334">
        <f>SUM(H2537*'London template'!$K$30+'London template'!$K$34+'Postcodes tariff'!L2537+'Search &amp; Variables'!$F$23)</f>
        <v>160.81083180341881</v>
      </c>
      <c r="P2537" s="334">
        <f>SUM(H2537*'London template'!$L$30+'London template'!$L$34+'Postcodes tariff'!L2537+'Search &amp; Variables'!$F$23)</f>
        <v>172.94985890564104</v>
      </c>
      <c r="Q2537" s="335">
        <f>SUM(H2537*'London template'!$M$30+'London template'!$M$34+'Postcodes tariff'!L2537+'Search &amp; Variables'!$F$23)</f>
        <v>179.52533289230769</v>
      </c>
    </row>
    <row r="2538" spans="1:17" s="263" customFormat="1" x14ac:dyDescent="0.25">
      <c r="A2538" s="411" t="s">
        <v>3173</v>
      </c>
      <c r="B2538" s="412"/>
      <c r="C2538" s="404" t="s">
        <v>2239</v>
      </c>
      <c r="D2538" s="257">
        <v>51.436208999999998</v>
      </c>
      <c r="E2538" s="257">
        <v>-1.3897E-2</v>
      </c>
      <c r="F2538" s="459">
        <v>2</v>
      </c>
      <c r="G2538" s="459">
        <v>3</v>
      </c>
      <c r="H2538" s="258">
        <v>25.3</v>
      </c>
      <c r="I2538" s="259">
        <f>SUM(H2538/'Search &amp; Variables'!$E$32)</f>
        <v>2.5300000000000002</v>
      </c>
      <c r="J2538" s="259">
        <f t="shared" si="624"/>
        <v>5.0600000000000005</v>
      </c>
      <c r="K2538" s="259">
        <f t="shared" si="625"/>
        <v>0.56222222222222229</v>
      </c>
      <c r="L2538" s="226">
        <f t="shared" si="626"/>
        <v>0</v>
      </c>
      <c r="M2538" s="257"/>
      <c r="N2538" s="334">
        <f>SUM(H2538*'London template'!$J$30+'London template'!$J$34+'Postcodes tariff'!L2538+'Search &amp; Variables'!$F$23)</f>
        <v>185.53237468076924</v>
      </c>
      <c r="O2538" s="334">
        <f>SUM(H2538*'London template'!$K$30+'London template'!$K$34+'Postcodes tariff'!L2538+'Search &amp; Variables'!$F$23)</f>
        <v>195.81687684188034</v>
      </c>
      <c r="P2538" s="334">
        <f>SUM(H2538*'London template'!$L$30+'London template'!$L$34+'Postcodes tariff'!L2538+'Search &amp; Variables'!$F$23)</f>
        <v>210.85053190410255</v>
      </c>
      <c r="Q2538" s="335">
        <f>SUM(H2538*'London template'!$M$30+'London template'!$M$34+'Postcodes tariff'!L2538+'Search &amp; Variables'!$F$23)</f>
        <v>219.07248116410256</v>
      </c>
    </row>
    <row r="2539" spans="1:17" s="263" customFormat="1" x14ac:dyDescent="0.25">
      <c r="A2539" s="411" t="s">
        <v>3173</v>
      </c>
      <c r="B2539" s="412" t="s">
        <v>3668</v>
      </c>
      <c r="C2539" s="404" t="s">
        <v>2240</v>
      </c>
      <c r="D2539" s="257">
        <v>51.484129000000003</v>
      </c>
      <c r="E2539" s="257">
        <v>3.5171000000000001E-2</v>
      </c>
      <c r="F2539" s="459">
        <v>2</v>
      </c>
      <c r="G2539" s="459">
        <v>3</v>
      </c>
      <c r="H2539" s="258">
        <v>28.3</v>
      </c>
      <c r="I2539" s="259">
        <f>SUM(H2539/'Search &amp; Variables'!$E$32)</f>
        <v>2.83</v>
      </c>
      <c r="J2539" s="259">
        <f t="shared" si="624"/>
        <v>5.66</v>
      </c>
      <c r="K2539" s="259">
        <f t="shared" si="625"/>
        <v>0.62888888888888894</v>
      </c>
      <c r="L2539" s="226">
        <f t="shared" si="626"/>
        <v>0</v>
      </c>
      <c r="M2539" s="257"/>
      <c r="N2539" s="334">
        <f>SUM(H2539*'London template'!$J$30+'London template'!$J$34+'Postcodes tariff'!L2539+'Search &amp; Variables'!$F$23)</f>
        <v>202.8945817448718</v>
      </c>
      <c r="O2539" s="334">
        <f>SUM(H2539*'London template'!$K$30+'London template'!$K$34+'Postcodes tariff'!L2539+'Search &amp; Variables'!$F$23)</f>
        <v>214.24111107264957</v>
      </c>
      <c r="P2539" s="334">
        <f>SUM(H2539*'London template'!$L$30+'London template'!$L$34+'Postcodes tariff'!L2539+'Search &amp; Variables'!$F$23)</f>
        <v>230.7982545348718</v>
      </c>
      <c r="Q2539" s="335">
        <f>SUM(H2539*'London template'!$M$30+'London template'!$M$34+'Postcodes tariff'!L2539+'Search &amp; Variables'!$F$23)</f>
        <v>239.88676972820514</v>
      </c>
    </row>
    <row r="2540" spans="1:17" s="263" customFormat="1" x14ac:dyDescent="0.25">
      <c r="A2540" s="411" t="s">
        <v>3173</v>
      </c>
      <c r="B2540" s="412"/>
      <c r="C2540" s="404" t="s">
        <v>2241</v>
      </c>
      <c r="D2540" s="257">
        <v>51.479534999999998</v>
      </c>
      <c r="E2540" s="257">
        <v>-3.0041000000000002E-2</v>
      </c>
      <c r="F2540" s="459">
        <v>2</v>
      </c>
      <c r="G2540" s="459">
        <v>3</v>
      </c>
      <c r="H2540" s="258">
        <v>22.9</v>
      </c>
      <c r="I2540" s="259">
        <f>SUM(H2540/'Search &amp; Variables'!$E$32)</f>
        <v>2.29</v>
      </c>
      <c r="J2540" s="259">
        <f t="shared" si="624"/>
        <v>4.58</v>
      </c>
      <c r="K2540" s="259">
        <f t="shared" si="625"/>
        <v>0.50888888888888895</v>
      </c>
      <c r="L2540" s="226">
        <f t="shared" si="626"/>
        <v>0</v>
      </c>
      <c r="M2540" s="257"/>
      <c r="N2540" s="334">
        <f>SUM(H2540*'London template'!$J$30+'London template'!$J$34+'Postcodes tariff'!L2540+'Search &amp; Variables'!$F$23)</f>
        <v>171.64260902948718</v>
      </c>
      <c r="O2540" s="334">
        <f>SUM(H2540*'London template'!$K$30+'London template'!$K$34+'Postcodes tariff'!L2540+'Search &amp; Variables'!$F$23)</f>
        <v>181.07748945726496</v>
      </c>
      <c r="P2540" s="334">
        <f>SUM(H2540*'London template'!$L$30+'London template'!$L$34+'Postcodes tariff'!L2540+'Search &amp; Variables'!$F$23)</f>
        <v>194.89235379948715</v>
      </c>
      <c r="Q2540" s="335">
        <f>SUM(H2540*'London template'!$M$30+'London template'!$M$34+'Postcodes tariff'!L2540+'Search &amp; Variables'!$F$23)</f>
        <v>202.42105031282048</v>
      </c>
    </row>
    <row r="2541" spans="1:17" s="263" customFormat="1" x14ac:dyDescent="0.25">
      <c r="A2541" s="411" t="s">
        <v>3173</v>
      </c>
      <c r="B2541" s="412"/>
      <c r="C2541" s="404" t="s">
        <v>2242</v>
      </c>
      <c r="D2541" s="404">
        <v>51.446699000000002</v>
      </c>
      <c r="E2541" s="404">
        <v>5.5642999999999998E-2</v>
      </c>
      <c r="F2541" s="482">
        <v>2</v>
      </c>
      <c r="G2541" s="482">
        <v>3</v>
      </c>
      <c r="H2541" s="409">
        <v>31.1</v>
      </c>
      <c r="I2541" s="405">
        <f>SUM(H2541/'Search &amp; Variables'!$E$32)</f>
        <v>3.1100000000000003</v>
      </c>
      <c r="J2541" s="405">
        <f t="shared" si="624"/>
        <v>6.2200000000000006</v>
      </c>
      <c r="K2541" s="405">
        <f t="shared" si="625"/>
        <v>0.69111111111111123</v>
      </c>
      <c r="L2541" s="339">
        <f t="shared" si="626"/>
        <v>0</v>
      </c>
      <c r="M2541" s="404"/>
      <c r="N2541" s="340">
        <f>SUM(H2541*'London template'!$J$30+'London template'!$J$34+'Postcodes tariff'!L2541+'Search &amp; Variables'!$F$23)</f>
        <v>219.09930833803421</v>
      </c>
      <c r="O2541" s="340">
        <f>SUM(H2541*'London template'!$K$30+'London template'!$K$34+'Postcodes tariff'!L2541+'Search &amp; Variables'!$F$23)</f>
        <v>231.43706302136752</v>
      </c>
      <c r="P2541" s="340">
        <f>SUM(H2541*'London template'!$L$30+'London template'!$L$34+'Postcodes tariff'!L2541+'Search &amp; Variables'!$F$23)</f>
        <v>249.41612899025642</v>
      </c>
      <c r="Q2541" s="341">
        <f>SUM(H2541*'London template'!$M$30+'London template'!$M$34+'Postcodes tariff'!L2541+'Search &amp; Variables'!$F$23)</f>
        <v>259.31343905470089</v>
      </c>
    </row>
    <row r="2542" spans="1:17" s="263" customFormat="1" x14ac:dyDescent="0.25">
      <c r="A2542" s="411"/>
      <c r="B2542" s="412"/>
      <c r="C2542" s="404"/>
      <c r="D2542" s="404"/>
      <c r="E2542" s="404"/>
      <c r="F2542" s="482"/>
      <c r="G2542" s="482"/>
      <c r="H2542" s="409"/>
      <c r="I2542" s="405"/>
      <c r="J2542" s="405"/>
      <c r="K2542" s="405"/>
      <c r="L2542" s="339"/>
      <c r="M2542" s="404"/>
      <c r="N2542" s="339"/>
      <c r="O2542" s="339"/>
      <c r="P2542" s="339"/>
      <c r="Q2542" s="406"/>
    </row>
    <row r="2543" spans="1:17" s="263" customFormat="1" ht="16.5" thickBot="1" x14ac:dyDescent="0.3">
      <c r="A2543" s="413" t="s">
        <v>3174</v>
      </c>
      <c r="B2543" s="414"/>
      <c r="C2543" s="414"/>
      <c r="D2543" s="414"/>
      <c r="E2543" s="414"/>
      <c r="F2543" s="484"/>
      <c r="G2543" s="484"/>
      <c r="H2543" s="415">
        <f>AVERAGE(H2514:H2542)</f>
        <v>23.903571428571432</v>
      </c>
      <c r="I2543" s="415">
        <f>AVERAGE(I2514:I2542)</f>
        <v>2.3903571428571433</v>
      </c>
      <c r="J2543" s="415">
        <f>AVERAGE(J2514:J2542)</f>
        <v>4.7807142857142866</v>
      </c>
      <c r="K2543" s="415">
        <f>AVERAGE(K2514:K2542)</f>
        <v>0.53119047619047632</v>
      </c>
      <c r="L2543" s="345"/>
      <c r="M2543" s="414"/>
      <c r="N2543" s="416">
        <f>AVERAGE(N2514:N2542)</f>
        <v>177.45068067831198</v>
      </c>
      <c r="O2543" s="416">
        <f>AVERAGE(O2514:O2542)</f>
        <v>187.24083447970082</v>
      </c>
      <c r="P2543" s="416">
        <f>AVERAGE(P2514:P2542)</f>
        <v>201.56534196525641</v>
      </c>
      <c r="Q2543" s="416">
        <f>AVERAGE(Q2514:Q2542)</f>
        <v>209.38392541581194</v>
      </c>
    </row>
    <row r="2544" spans="1:17" s="263" customFormat="1" ht="16.5" thickBot="1" x14ac:dyDescent="0.3">
      <c r="F2544" s="462"/>
      <c r="G2544" s="462"/>
      <c r="H2544" s="276"/>
      <c r="I2544" s="277"/>
      <c r="J2544" s="277"/>
      <c r="K2544" s="277"/>
      <c r="L2544" s="262"/>
      <c r="N2544" s="225"/>
      <c r="O2544" s="225"/>
      <c r="P2544" s="225"/>
      <c r="Q2544" s="225"/>
    </row>
    <row r="2545" spans="1:17" s="243" customFormat="1" x14ac:dyDescent="0.25">
      <c r="A2545" s="246" t="s">
        <v>3091</v>
      </c>
      <c r="B2545" s="247" t="s">
        <v>3359</v>
      </c>
      <c r="C2545" s="247" t="s">
        <v>2243</v>
      </c>
      <c r="D2545" s="247">
        <v>51.910265000000003</v>
      </c>
      <c r="E2545" s="247">
        <v>-0.19603699999999999</v>
      </c>
      <c r="F2545" s="458">
        <v>1</v>
      </c>
      <c r="G2545" s="458">
        <v>1</v>
      </c>
      <c r="H2545" s="248">
        <v>43.1</v>
      </c>
      <c r="I2545" s="249">
        <f>SUM(H2545/'Search &amp; Variables'!$E$30)</f>
        <v>0.95777777777777784</v>
      </c>
      <c r="J2545" s="249">
        <f t="shared" ref="J2545:J2546" si="627">SUM(I2545*2)</f>
        <v>1.9155555555555557</v>
      </c>
      <c r="K2545" s="249">
        <f t="shared" ref="K2545:K2546" si="628">SUM(J2545/9)</f>
        <v>0.21283950617283953</v>
      </c>
      <c r="L2545" s="252">
        <f t="shared" ref="L2545:L2546" si="629">IF(J2545 &gt; 14,120,0)</f>
        <v>0</v>
      </c>
      <c r="M2545" s="247"/>
      <c r="N2545" s="252">
        <f>SUM(H2545*'Outside M25 '!$J$30+'Outside M25 '!$J$34+'Postcodes tariff'!L2545)</f>
        <v>97.085430491737895</v>
      </c>
      <c r="O2545" s="252">
        <f>SUM(H2545*'Outside M25 '!$K$30+'Outside M25 '!$K$34+'Postcodes tariff'!L2545)</f>
        <v>106.25562854852802</v>
      </c>
      <c r="P2545" s="252">
        <f>SUM(H2545*'Outside M25 '!$L$30+'Outside M25 '!$L$34+'Postcodes tariff'!L2545)</f>
        <v>116.86627983346631</v>
      </c>
      <c r="Q2545" s="253">
        <f>SUM(H2545*'Outside M25 '!$M$30+'Outside M25 '!$M$34+'Postcodes tariff'!L2545)</f>
        <v>125.88858762507124</v>
      </c>
    </row>
    <row r="2546" spans="1:17" s="263" customFormat="1" x14ac:dyDescent="0.25">
      <c r="A2546" s="254" t="s">
        <v>3091</v>
      </c>
      <c r="B2546" s="255"/>
      <c r="C2546" s="256" t="s">
        <v>2244</v>
      </c>
      <c r="D2546" s="256">
        <v>51.836421000000001</v>
      </c>
      <c r="E2546" s="257">
        <v>4.2372E-2</v>
      </c>
      <c r="F2546" s="459">
        <v>1</v>
      </c>
      <c r="G2546" s="459">
        <v>1</v>
      </c>
      <c r="H2546" s="258">
        <v>50.1</v>
      </c>
      <c r="I2546" s="259">
        <f>SUM(H2546/'Search &amp; Variables'!$E$30)</f>
        <v>1.1133333333333333</v>
      </c>
      <c r="J2546" s="259">
        <f t="shared" si="627"/>
        <v>2.2266666666666666</v>
      </c>
      <c r="K2546" s="259">
        <f t="shared" si="628"/>
        <v>0.24740740740740741</v>
      </c>
      <c r="L2546" s="226">
        <f t="shared" si="629"/>
        <v>0</v>
      </c>
      <c r="M2546" s="257"/>
      <c r="N2546" s="226">
        <f>SUM(H2546*'Outside M25 '!$J$30+'Outside M25 '!$J$34+'Postcodes tariff'!L2546)</f>
        <v>108.08183885213676</v>
      </c>
      <c r="O2546" s="226">
        <f>SUM(H2546*'Outside M25 '!$K$30+'Outside M25 '!$K$34+'Postcodes tariff'!L2546)</f>
        <v>118.44279165584047</v>
      </c>
      <c r="P2546" s="226">
        <f>SUM(H2546*'Outside M25 '!$L$30+'Outside M25 '!$L$34+'Postcodes tariff'!L2546)</f>
        <v>130.35545908398862</v>
      </c>
      <c r="Q2546" s="261">
        <f>SUM(H2546*'Outside M25 '!$M$30+'Outside M25 '!$M$34+'Postcodes tariff'!L2546)</f>
        <v>140.59518615213676</v>
      </c>
    </row>
    <row r="2547" spans="1:17" s="263" customFormat="1" x14ac:dyDescent="0.25">
      <c r="A2547" s="254" t="s">
        <v>3091</v>
      </c>
      <c r="B2547" s="255"/>
      <c r="C2547" s="256" t="s">
        <v>2245</v>
      </c>
      <c r="D2547" s="256">
        <v>51.870795999999999</v>
      </c>
      <c r="E2547" s="257">
        <v>2.3845999999999999E-2</v>
      </c>
      <c r="F2547" s="459">
        <v>1</v>
      </c>
      <c r="G2547" s="459">
        <v>1</v>
      </c>
      <c r="H2547" s="258">
        <v>50</v>
      </c>
      <c r="I2547" s="259">
        <f>SUM(H2547/'Search &amp; Variables'!$E$30)</f>
        <v>1.1111111111111112</v>
      </c>
      <c r="J2547" s="259">
        <f t="shared" ref="J2547:J2563" si="630">SUM(I2547*2)</f>
        <v>2.2222222222222223</v>
      </c>
      <c r="K2547" s="259">
        <f t="shared" ref="K2547:K2563" si="631">SUM(J2547/9)</f>
        <v>0.24691358024691359</v>
      </c>
      <c r="L2547" s="226">
        <f t="shared" ref="L2547:L2563" si="632">IF(J2547 &gt; 14,120,0)</f>
        <v>0</v>
      </c>
      <c r="M2547" s="257"/>
      <c r="N2547" s="226">
        <f>SUM(H2547*'Outside M25 '!$J$30+'Outside M25 '!$J$34+'Postcodes tariff'!L2547)</f>
        <v>107.92474730413106</v>
      </c>
      <c r="O2547" s="226">
        <f>SUM(H2547*'Outside M25 '!$K$30+'Outside M25 '!$K$34+'Postcodes tariff'!L2547)</f>
        <v>118.26868932573599</v>
      </c>
      <c r="P2547" s="226">
        <f>SUM(H2547*'Outside M25 '!$L$30+'Outside M25 '!$L$34+'Postcodes tariff'!L2547)</f>
        <v>130.16275652326686</v>
      </c>
      <c r="Q2547" s="261">
        <f>SUM(H2547*'Outside M25 '!$M$30+'Outside M25 '!$M$34+'Postcodes tariff'!L2547)</f>
        <v>140.3850918874644</v>
      </c>
    </row>
    <row r="2548" spans="1:17" s="263" customFormat="1" x14ac:dyDescent="0.25">
      <c r="A2548" s="254" t="s">
        <v>3091</v>
      </c>
      <c r="B2548" s="255"/>
      <c r="C2548" s="256" t="s">
        <v>2246</v>
      </c>
      <c r="D2548" s="256">
        <v>51.831158000000002</v>
      </c>
      <c r="E2548" s="257">
        <v>-1.7922E-2</v>
      </c>
      <c r="F2548" s="459">
        <v>1</v>
      </c>
      <c r="G2548" s="459">
        <v>1</v>
      </c>
      <c r="H2548" s="258">
        <v>44.1</v>
      </c>
      <c r="I2548" s="259">
        <f>SUM(H2548/'Search &amp; Variables'!$E$30)</f>
        <v>0.98</v>
      </c>
      <c r="J2548" s="259">
        <f t="shared" si="630"/>
        <v>1.96</v>
      </c>
      <c r="K2548" s="259">
        <f t="shared" si="631"/>
        <v>0.21777777777777776</v>
      </c>
      <c r="L2548" s="226">
        <f t="shared" si="632"/>
        <v>0</v>
      </c>
      <c r="M2548" s="257"/>
      <c r="N2548" s="226">
        <f>SUM(H2548*'Outside M25 '!$J$30+'Outside M25 '!$J$34+'Postcodes tariff'!L2548)</f>
        <v>98.656345971794877</v>
      </c>
      <c r="O2548" s="226">
        <f>SUM(H2548*'Outside M25 '!$K$30+'Outside M25 '!$K$34+'Postcodes tariff'!L2548)</f>
        <v>107.99665184957266</v>
      </c>
      <c r="P2548" s="226">
        <f>SUM(H2548*'Outside M25 '!$L$30+'Outside M25 '!$L$34+'Postcodes tariff'!L2548)</f>
        <v>118.79330544068378</v>
      </c>
      <c r="Q2548" s="261">
        <f>SUM(H2548*'Outside M25 '!$M$30+'Outside M25 '!$M$34+'Postcodes tariff'!L2548)</f>
        <v>127.98953027179489</v>
      </c>
    </row>
    <row r="2549" spans="1:17" s="263" customFormat="1" x14ac:dyDescent="0.25">
      <c r="A2549" s="254" t="s">
        <v>3091</v>
      </c>
      <c r="B2549" s="255"/>
      <c r="C2549" s="256" t="s">
        <v>2247</v>
      </c>
      <c r="D2549" s="256">
        <v>51.767775999999998</v>
      </c>
      <c r="E2549" s="257">
        <v>-7.9925999999999997E-2</v>
      </c>
      <c r="F2549" s="459">
        <v>1</v>
      </c>
      <c r="G2549" s="459">
        <v>1</v>
      </c>
      <c r="H2549" s="258">
        <v>40.4</v>
      </c>
      <c r="I2549" s="259">
        <f>SUM(H2549/'Search &amp; Variables'!$E$30)</f>
        <v>0.89777777777777779</v>
      </c>
      <c r="J2549" s="259">
        <f t="shared" si="630"/>
        <v>1.7955555555555556</v>
      </c>
      <c r="K2549" s="259">
        <f t="shared" si="631"/>
        <v>0.19950617283950617</v>
      </c>
      <c r="L2549" s="226">
        <f t="shared" si="632"/>
        <v>0</v>
      </c>
      <c r="M2549" s="257"/>
      <c r="N2549" s="226">
        <f>SUM(H2549*'Outside M25 '!$J$30+'Outside M25 '!$J$34+'Postcodes tariff'!L2549)</f>
        <v>92.84395869558405</v>
      </c>
      <c r="O2549" s="226">
        <f>SUM(H2549*'Outside M25 '!$K$30+'Outside M25 '!$K$34+'Postcodes tariff'!L2549)</f>
        <v>101.5548656357075</v>
      </c>
      <c r="P2549" s="226">
        <f>SUM(H2549*'Outside M25 '!$L$30+'Outside M25 '!$L$34+'Postcodes tariff'!L2549)</f>
        <v>111.66331069397913</v>
      </c>
      <c r="Q2549" s="261">
        <f>SUM(H2549*'Outside M25 '!$M$30+'Outside M25 '!$M$34+'Postcodes tariff'!L2549)</f>
        <v>120.21604247891739</v>
      </c>
    </row>
    <row r="2550" spans="1:17" s="263" customFormat="1" x14ac:dyDescent="0.25">
      <c r="A2550" s="254" t="s">
        <v>3091</v>
      </c>
      <c r="B2550" s="255"/>
      <c r="C2550" s="256" t="s">
        <v>2248</v>
      </c>
      <c r="D2550" s="256">
        <v>51.829768000000001</v>
      </c>
      <c r="E2550" s="257">
        <v>-0.112918</v>
      </c>
      <c r="F2550" s="459">
        <v>1</v>
      </c>
      <c r="G2550" s="459">
        <v>1</v>
      </c>
      <c r="H2550" s="258">
        <v>40.299999999999997</v>
      </c>
      <c r="I2550" s="259">
        <f>SUM(H2550/'Search &amp; Variables'!$E$30)</f>
        <v>0.89555555555555544</v>
      </c>
      <c r="J2550" s="259">
        <f t="shared" si="630"/>
        <v>1.7911111111111109</v>
      </c>
      <c r="K2550" s="259">
        <f t="shared" si="631"/>
        <v>0.19901234567901233</v>
      </c>
      <c r="L2550" s="226">
        <f t="shared" si="632"/>
        <v>0</v>
      </c>
      <c r="M2550" s="257"/>
      <c r="N2550" s="226">
        <f>SUM(H2550*'Outside M25 '!$J$30+'Outside M25 '!$J$34+'Postcodes tariff'!L2550)</f>
        <v>92.68686714757834</v>
      </c>
      <c r="O2550" s="226">
        <f>SUM(H2550*'Outside M25 '!$K$30+'Outside M25 '!$K$34+'Postcodes tariff'!L2550)</f>
        <v>101.38076330560304</v>
      </c>
      <c r="P2550" s="226">
        <f>SUM(H2550*'Outside M25 '!$L$30+'Outside M25 '!$L$34+'Postcodes tariff'!L2550)</f>
        <v>111.47060813325737</v>
      </c>
      <c r="Q2550" s="261">
        <f>SUM(H2550*'Outside M25 '!$M$30+'Outside M25 '!$M$34+'Postcodes tariff'!L2550)</f>
        <v>120.00594821424502</v>
      </c>
    </row>
    <row r="2551" spans="1:17" s="263" customFormat="1" x14ac:dyDescent="0.25">
      <c r="A2551" s="254" t="s">
        <v>3091</v>
      </c>
      <c r="B2551" s="255"/>
      <c r="C2551" s="256" t="s">
        <v>2249</v>
      </c>
      <c r="D2551" s="256">
        <v>52.007345999999998</v>
      </c>
      <c r="E2551" s="257">
        <v>-0.25743500000000002</v>
      </c>
      <c r="F2551" s="459">
        <v>1</v>
      </c>
      <c r="G2551" s="459">
        <v>1</v>
      </c>
      <c r="H2551" s="258">
        <v>54</v>
      </c>
      <c r="I2551" s="259">
        <f>SUM(H2551/'Search &amp; Variables'!$E$30)</f>
        <v>1.2</v>
      </c>
      <c r="J2551" s="259">
        <f t="shared" si="630"/>
        <v>2.4</v>
      </c>
      <c r="K2551" s="259">
        <f t="shared" si="631"/>
        <v>0.26666666666666666</v>
      </c>
      <c r="L2551" s="226">
        <f t="shared" si="632"/>
        <v>0</v>
      </c>
      <c r="M2551" s="257"/>
      <c r="N2551" s="226">
        <f>SUM(H2551*'Outside M25 '!$J$30+'Outside M25 '!$J$34+'Postcodes tariff'!L2551)</f>
        <v>114.20840922435897</v>
      </c>
      <c r="O2551" s="226">
        <f>SUM(H2551*'Outside M25 '!$K$30+'Outside M25 '!$K$34+'Postcodes tariff'!L2551)</f>
        <v>125.23278252991453</v>
      </c>
      <c r="P2551" s="226">
        <f>SUM(H2551*'Outside M25 '!$L$30+'Outside M25 '!$L$34+'Postcodes tariff'!L2551)</f>
        <v>137.87085895213676</v>
      </c>
      <c r="Q2551" s="261">
        <f>SUM(H2551*'Outside M25 '!$M$30+'Outside M25 '!$M$34+'Postcodes tariff'!L2551)</f>
        <v>148.78886247435901</v>
      </c>
    </row>
    <row r="2552" spans="1:17" s="263" customFormat="1" x14ac:dyDescent="0.25">
      <c r="A2552" s="254" t="s">
        <v>3091</v>
      </c>
      <c r="B2552" s="255"/>
      <c r="C2552" s="256" t="s">
        <v>2250</v>
      </c>
      <c r="D2552" s="256">
        <v>52.018503000000003</v>
      </c>
      <c r="E2552" s="257">
        <v>-0.30249399999999999</v>
      </c>
      <c r="F2552" s="459">
        <v>1</v>
      </c>
      <c r="G2552" s="459">
        <v>1</v>
      </c>
      <c r="H2552" s="258">
        <v>55.4</v>
      </c>
      <c r="I2552" s="259">
        <f>SUM(H2552/'Search &amp; Variables'!$E$30)</f>
        <v>1.231111111111111</v>
      </c>
      <c r="J2552" s="259">
        <f t="shared" si="630"/>
        <v>2.4622222222222221</v>
      </c>
      <c r="K2552" s="259">
        <f t="shared" si="631"/>
        <v>0.27358024691358024</v>
      </c>
      <c r="L2552" s="226">
        <f t="shared" si="632"/>
        <v>0</v>
      </c>
      <c r="M2552" s="257"/>
      <c r="N2552" s="226">
        <f>SUM(H2552*'Outside M25 '!$J$30+'Outside M25 '!$J$34+'Postcodes tariff'!L2552)</f>
        <v>116.40769089643875</v>
      </c>
      <c r="O2552" s="226">
        <f>SUM(H2552*'Outside M25 '!$K$30+'Outside M25 '!$K$34+'Postcodes tariff'!L2552)</f>
        <v>127.67021515137702</v>
      </c>
      <c r="P2552" s="226">
        <f>SUM(H2552*'Outside M25 '!$L$30+'Outside M25 '!$L$34+'Postcodes tariff'!L2552)</f>
        <v>140.56869480224123</v>
      </c>
      <c r="Q2552" s="261">
        <f>SUM(H2552*'Outside M25 '!$M$30+'Outside M25 '!$M$34+'Postcodes tariff'!L2552)</f>
        <v>151.7301821797721</v>
      </c>
    </row>
    <row r="2553" spans="1:17" s="263" customFormat="1" x14ac:dyDescent="0.25">
      <c r="A2553" s="254" t="s">
        <v>3091</v>
      </c>
      <c r="B2553" s="255"/>
      <c r="C2553" s="256" t="s">
        <v>2251</v>
      </c>
      <c r="D2553" s="256">
        <v>52.037565000000001</v>
      </c>
      <c r="E2553" s="257">
        <v>-0.34255600000000003</v>
      </c>
      <c r="F2553" s="459">
        <v>1</v>
      </c>
      <c r="G2553" s="459">
        <v>1</v>
      </c>
      <c r="H2553" s="258">
        <v>53.3</v>
      </c>
      <c r="I2553" s="259">
        <f>SUM(H2553/'Search &amp; Variables'!$E$30)</f>
        <v>1.1844444444444444</v>
      </c>
      <c r="J2553" s="259">
        <f t="shared" si="630"/>
        <v>2.3688888888888888</v>
      </c>
      <c r="K2553" s="259">
        <f t="shared" si="631"/>
        <v>0.26320987654320988</v>
      </c>
      <c r="L2553" s="226">
        <f t="shared" si="632"/>
        <v>0</v>
      </c>
      <c r="M2553" s="257"/>
      <c r="N2553" s="226">
        <f>SUM(H2553*'Outside M25 '!$J$30+'Outside M25 '!$J$34+'Postcodes tariff'!L2553)</f>
        <v>113.10876838831909</v>
      </c>
      <c r="O2553" s="226">
        <f>SUM(H2553*'Outside M25 '!$K$30+'Outside M25 '!$K$34+'Postcodes tariff'!L2553)</f>
        <v>124.01406621918329</v>
      </c>
      <c r="P2553" s="226">
        <f>SUM(H2553*'Outside M25 '!$L$30+'Outside M25 '!$L$34+'Postcodes tariff'!L2553)</f>
        <v>136.52194102708452</v>
      </c>
      <c r="Q2553" s="261">
        <f>SUM(H2553*'Outside M25 '!$M$30+'Outside M25 '!$M$34+'Postcodes tariff'!L2553)</f>
        <v>147.31820262165243</v>
      </c>
    </row>
    <row r="2554" spans="1:17" s="263" customFormat="1" x14ac:dyDescent="0.25">
      <c r="A2554" s="254" t="s">
        <v>3091</v>
      </c>
      <c r="B2554" s="255"/>
      <c r="C2554" s="256" t="s">
        <v>2252</v>
      </c>
      <c r="D2554" s="256">
        <v>52.079405999999999</v>
      </c>
      <c r="E2554" s="257">
        <v>-0.28602</v>
      </c>
      <c r="F2554" s="459">
        <v>1</v>
      </c>
      <c r="G2554" s="459">
        <v>1</v>
      </c>
      <c r="H2554" s="258">
        <v>57.8</v>
      </c>
      <c r="I2554" s="259">
        <f>SUM(H2554/'Search &amp; Variables'!$E$30)</f>
        <v>1.2844444444444443</v>
      </c>
      <c r="J2554" s="259">
        <f t="shared" si="630"/>
        <v>2.5688888888888886</v>
      </c>
      <c r="K2554" s="259">
        <f t="shared" si="631"/>
        <v>0.28543209876543207</v>
      </c>
      <c r="L2554" s="226">
        <f t="shared" si="632"/>
        <v>0</v>
      </c>
      <c r="M2554" s="257"/>
      <c r="N2554" s="226">
        <f>SUM(H2554*'Outside M25 '!$J$30+'Outside M25 '!$J$34+'Postcodes tariff'!L2554)</f>
        <v>120.1778880485755</v>
      </c>
      <c r="O2554" s="226">
        <f>SUM(H2554*'Outside M25 '!$K$30+'Outside M25 '!$K$34+'Postcodes tariff'!L2554)</f>
        <v>131.84867107388413</v>
      </c>
      <c r="P2554" s="226">
        <f>SUM(H2554*'Outside M25 '!$L$30+'Outside M25 '!$L$34+'Postcodes tariff'!L2554)</f>
        <v>145.19355625956317</v>
      </c>
      <c r="Q2554" s="261">
        <f>SUM(H2554*'Outside M25 '!$M$30+'Outside M25 '!$M$34+'Postcodes tariff'!L2554)</f>
        <v>156.77244453190883</v>
      </c>
    </row>
    <row r="2555" spans="1:17" s="263" customFormat="1" x14ac:dyDescent="0.25">
      <c r="A2555" s="254" t="s">
        <v>3091</v>
      </c>
      <c r="B2555" s="255"/>
      <c r="C2555" s="256" t="s">
        <v>2253</v>
      </c>
      <c r="D2555" s="256">
        <v>52.148690000000002</v>
      </c>
      <c r="E2555" s="257">
        <v>-0.21645700000000001</v>
      </c>
      <c r="F2555" s="459">
        <v>1</v>
      </c>
      <c r="G2555" s="459">
        <v>1</v>
      </c>
      <c r="H2555" s="258">
        <v>61.5</v>
      </c>
      <c r="I2555" s="259">
        <f>SUM(H2555/'Search &amp; Variables'!$E$30)</f>
        <v>1.3666666666666667</v>
      </c>
      <c r="J2555" s="259">
        <f t="shared" si="630"/>
        <v>2.7333333333333334</v>
      </c>
      <c r="K2555" s="259">
        <f t="shared" si="631"/>
        <v>0.3037037037037037</v>
      </c>
      <c r="L2555" s="226">
        <f t="shared" si="632"/>
        <v>0</v>
      </c>
      <c r="M2555" s="257"/>
      <c r="N2555" s="226">
        <f>SUM(H2555*'Outside M25 '!$J$30+'Outside M25 '!$J$34+'Postcodes tariff'!L2555)</f>
        <v>125.99027532478632</v>
      </c>
      <c r="O2555" s="226">
        <f>SUM(H2555*'Outside M25 '!$K$30+'Outside M25 '!$K$34+'Postcodes tariff'!L2555)</f>
        <v>138.29045728774929</v>
      </c>
      <c r="P2555" s="226">
        <f>SUM(H2555*'Outside M25 '!$L$30+'Outside M25 '!$L$34+'Postcodes tariff'!L2555)</f>
        <v>152.32355100626782</v>
      </c>
      <c r="Q2555" s="261">
        <f>SUM(H2555*'Outside M25 '!$M$30+'Outside M25 '!$M$34+'Postcodes tariff'!L2555)</f>
        <v>164.54593232478635</v>
      </c>
    </row>
    <row r="2556" spans="1:17" s="263" customFormat="1" x14ac:dyDescent="0.25">
      <c r="A2556" s="254" t="s">
        <v>3091</v>
      </c>
      <c r="B2556" s="255"/>
      <c r="C2556" s="256" t="s">
        <v>2254</v>
      </c>
      <c r="D2556" s="256">
        <v>51.905054</v>
      </c>
      <c r="E2556" s="257">
        <v>-0.13477700000000001</v>
      </c>
      <c r="F2556" s="459">
        <v>1</v>
      </c>
      <c r="G2556" s="459">
        <v>1</v>
      </c>
      <c r="H2556" s="258">
        <v>46.3</v>
      </c>
      <c r="I2556" s="259">
        <f>SUM(H2556/'Search &amp; Variables'!$E$30)</f>
        <v>1.0288888888888887</v>
      </c>
      <c r="J2556" s="259">
        <f t="shared" si="630"/>
        <v>2.0577777777777775</v>
      </c>
      <c r="K2556" s="259">
        <f t="shared" si="631"/>
        <v>0.22864197530864194</v>
      </c>
      <c r="L2556" s="226">
        <f t="shared" si="632"/>
        <v>0</v>
      </c>
      <c r="M2556" s="257"/>
      <c r="N2556" s="226">
        <f>SUM(H2556*'Outside M25 '!$J$30+'Outside M25 '!$J$34+'Postcodes tariff'!L2556)</f>
        <v>102.11236002792023</v>
      </c>
      <c r="O2556" s="226">
        <f>SUM(H2556*'Outside M25 '!$K$30+'Outside M25 '!$K$34+'Postcodes tariff'!L2556)</f>
        <v>111.82690311187085</v>
      </c>
      <c r="P2556" s="226">
        <f>SUM(H2556*'Outside M25 '!$L$30+'Outside M25 '!$L$34+'Postcodes tariff'!L2556)</f>
        <v>123.03276177656221</v>
      </c>
      <c r="Q2556" s="261">
        <f>SUM(H2556*'Outside M25 '!$M$30+'Outside M25 '!$M$34+'Postcodes tariff'!L2556)</f>
        <v>132.61160409458691</v>
      </c>
    </row>
    <row r="2557" spans="1:17" s="263" customFormat="1" x14ac:dyDescent="0.25">
      <c r="A2557" s="254" t="s">
        <v>3091</v>
      </c>
      <c r="B2557" s="255"/>
      <c r="C2557" s="256" t="s">
        <v>2255</v>
      </c>
      <c r="D2557" s="256">
        <v>51.859399000000003</v>
      </c>
      <c r="E2557" s="257">
        <v>-0.18673400000000001</v>
      </c>
      <c r="F2557" s="459">
        <v>1</v>
      </c>
      <c r="G2557" s="459">
        <v>1</v>
      </c>
      <c r="H2557" s="258">
        <v>39.6</v>
      </c>
      <c r="I2557" s="259">
        <f>SUM(H2557/'Search &amp; Variables'!$E$30)</f>
        <v>0.88</v>
      </c>
      <c r="J2557" s="259">
        <f t="shared" si="630"/>
        <v>1.76</v>
      </c>
      <c r="K2557" s="259">
        <f t="shared" si="631"/>
        <v>0.19555555555555557</v>
      </c>
      <c r="L2557" s="226">
        <f t="shared" si="632"/>
        <v>0</v>
      </c>
      <c r="M2557" s="257"/>
      <c r="N2557" s="226">
        <f>SUM(H2557*'Outside M25 '!$J$30+'Outside M25 '!$J$34+'Postcodes tariff'!L2557)</f>
        <v>91.587226311538473</v>
      </c>
      <c r="O2557" s="226">
        <f>SUM(H2557*'Outside M25 '!$K$30+'Outside M25 '!$K$34+'Postcodes tariff'!L2557)</f>
        <v>100.1620469948718</v>
      </c>
      <c r="P2557" s="226">
        <f>SUM(H2557*'Outside M25 '!$L$30+'Outside M25 '!$L$34+'Postcodes tariff'!L2557)</f>
        <v>110.12169020820514</v>
      </c>
      <c r="Q2557" s="261">
        <f>SUM(H2557*'Outside M25 '!$M$30+'Outside M25 '!$M$34+'Postcodes tariff'!L2557)</f>
        <v>118.53528836153848</v>
      </c>
    </row>
    <row r="2558" spans="1:17" s="263" customFormat="1" x14ac:dyDescent="0.25">
      <c r="A2558" s="254" t="s">
        <v>3091</v>
      </c>
      <c r="B2558" s="255"/>
      <c r="C2558" s="256" t="s">
        <v>2256</v>
      </c>
      <c r="D2558" s="256">
        <v>51.904870000000003</v>
      </c>
      <c r="E2558" s="257">
        <v>-0.24473800000000001</v>
      </c>
      <c r="F2558" s="459">
        <v>1</v>
      </c>
      <c r="G2558" s="459">
        <v>1</v>
      </c>
      <c r="H2558" s="258">
        <v>43.3</v>
      </c>
      <c r="I2558" s="259">
        <f>SUM(H2558/'Search &amp; Variables'!$E$30)</f>
        <v>0.9622222222222222</v>
      </c>
      <c r="J2558" s="259">
        <f t="shared" si="630"/>
        <v>1.9244444444444444</v>
      </c>
      <c r="K2558" s="259">
        <f t="shared" si="631"/>
        <v>0.21382716049382716</v>
      </c>
      <c r="L2558" s="226">
        <f t="shared" si="632"/>
        <v>0</v>
      </c>
      <c r="M2558" s="257"/>
      <c r="N2558" s="226">
        <f>SUM(H2558*'Outside M25 '!$J$30+'Outside M25 '!$J$34+'Postcodes tariff'!L2558)</f>
        <v>97.399613587749286</v>
      </c>
      <c r="O2558" s="226">
        <f>SUM(H2558*'Outside M25 '!$K$30+'Outside M25 '!$K$34+'Postcodes tariff'!L2558)</f>
        <v>106.60383320873694</v>
      </c>
      <c r="P2558" s="226">
        <f>SUM(H2558*'Outside M25 '!$L$30+'Outside M25 '!$L$34+'Postcodes tariff'!L2558)</f>
        <v>117.25168495490979</v>
      </c>
      <c r="Q2558" s="261">
        <f>SUM(H2558*'Outside M25 '!$M$30+'Outside M25 '!$M$34+'Postcodes tariff'!L2558)</f>
        <v>126.30877615441597</v>
      </c>
    </row>
    <row r="2559" spans="1:17" s="263" customFormat="1" x14ac:dyDescent="0.25">
      <c r="A2559" s="254" t="s">
        <v>3091</v>
      </c>
      <c r="B2559" s="255" t="s">
        <v>3568</v>
      </c>
      <c r="C2559" s="256" t="s">
        <v>2257</v>
      </c>
      <c r="D2559" s="256">
        <v>51.978844000000002</v>
      </c>
      <c r="E2559" s="257">
        <v>-0.30458000000000002</v>
      </c>
      <c r="F2559" s="459">
        <v>1</v>
      </c>
      <c r="G2559" s="459">
        <v>1</v>
      </c>
      <c r="H2559" s="258">
        <v>45.1</v>
      </c>
      <c r="I2559" s="259">
        <f>SUM(H2559/'Search &amp; Variables'!$E$30)</f>
        <v>1.0022222222222223</v>
      </c>
      <c r="J2559" s="259">
        <f t="shared" si="630"/>
        <v>2.0044444444444447</v>
      </c>
      <c r="K2559" s="259">
        <f t="shared" si="631"/>
        <v>0.22271604938271608</v>
      </c>
      <c r="L2559" s="226">
        <f t="shared" si="632"/>
        <v>0</v>
      </c>
      <c r="M2559" s="257"/>
      <c r="N2559" s="226">
        <f>SUM(H2559*'Outside M25 '!$J$30+'Outside M25 '!$J$34+'Postcodes tariff'!L2559)</f>
        <v>100.22726145185186</v>
      </c>
      <c r="O2559" s="226">
        <f>SUM(H2559*'Outside M25 '!$K$30+'Outside M25 '!$K$34+'Postcodes tariff'!L2559)</f>
        <v>109.73767515061729</v>
      </c>
      <c r="P2559" s="226">
        <f>SUM(H2559*'Outside M25 '!$L$30+'Outside M25 '!$L$34+'Postcodes tariff'!L2559)</f>
        <v>120.72033104790125</v>
      </c>
      <c r="Q2559" s="261">
        <f>SUM(H2559*'Outside M25 '!$M$30+'Outside M25 '!$M$34+'Postcodes tariff'!L2559)</f>
        <v>130.09047291851851</v>
      </c>
    </row>
    <row r="2560" spans="1:17" s="263" customFormat="1" x14ac:dyDescent="0.25">
      <c r="A2560" s="254" t="s">
        <v>3091</v>
      </c>
      <c r="B2560" s="255" t="s">
        <v>3549</v>
      </c>
      <c r="C2560" s="256" t="s">
        <v>2258</v>
      </c>
      <c r="D2560" s="256">
        <v>51.975005000000003</v>
      </c>
      <c r="E2560" s="257">
        <v>-0.22562499999999999</v>
      </c>
      <c r="F2560" s="459">
        <v>1</v>
      </c>
      <c r="G2560" s="459">
        <v>1</v>
      </c>
      <c r="H2560" s="258">
        <v>47.9</v>
      </c>
      <c r="I2560" s="259">
        <f>SUM(H2560/'Search &amp; Variables'!$E$30)</f>
        <v>1.0644444444444443</v>
      </c>
      <c r="J2560" s="259">
        <f t="shared" si="630"/>
        <v>2.1288888888888886</v>
      </c>
      <c r="K2560" s="259">
        <f t="shared" si="631"/>
        <v>0.23654320987654318</v>
      </c>
      <c r="L2560" s="226">
        <f t="shared" si="632"/>
        <v>0</v>
      </c>
      <c r="M2560" s="257"/>
      <c r="N2560" s="226">
        <f>SUM(H2560*'Outside M25 '!$J$30+'Outside M25 '!$J$34+'Postcodes tariff'!L2560)</f>
        <v>104.6258247960114</v>
      </c>
      <c r="O2560" s="226">
        <f>SUM(H2560*'Outside M25 '!$K$30+'Outside M25 '!$K$34+'Postcodes tariff'!L2560)</f>
        <v>114.61254039354226</v>
      </c>
      <c r="P2560" s="226">
        <f>SUM(H2560*'Outside M25 '!$L$30+'Outside M25 '!$L$34+'Postcodes tariff'!L2560)</f>
        <v>126.11600274811016</v>
      </c>
      <c r="Q2560" s="261">
        <f>SUM(H2560*'Outside M25 '!$M$30+'Outside M25 '!$M$34+'Postcodes tariff'!L2560)</f>
        <v>135.97311232934476</v>
      </c>
    </row>
    <row r="2561" spans="1:17" s="263" customFormat="1" x14ac:dyDescent="0.25">
      <c r="A2561" s="254" t="s">
        <v>3091</v>
      </c>
      <c r="B2561" s="255"/>
      <c r="C2561" s="256" t="s">
        <v>2259</v>
      </c>
      <c r="D2561" s="256">
        <v>52.020135000000003</v>
      </c>
      <c r="E2561" s="257">
        <v>-0.15565399999999999</v>
      </c>
      <c r="F2561" s="459">
        <v>1</v>
      </c>
      <c r="G2561" s="459">
        <v>1</v>
      </c>
      <c r="H2561" s="258">
        <v>51.7</v>
      </c>
      <c r="I2561" s="259">
        <f>SUM(H2561/'Search &amp; Variables'!$E$30)</f>
        <v>1.1488888888888888</v>
      </c>
      <c r="J2561" s="259">
        <f t="shared" si="630"/>
        <v>2.2977777777777777</v>
      </c>
      <c r="K2561" s="259">
        <f t="shared" si="631"/>
        <v>0.25530864197530861</v>
      </c>
      <c r="L2561" s="226">
        <f t="shared" si="632"/>
        <v>0</v>
      </c>
      <c r="M2561" s="257"/>
      <c r="N2561" s="226">
        <f>SUM(H2561*'Outside M25 '!$J$30+'Outside M25 '!$J$34+'Postcodes tariff'!L2561)</f>
        <v>110.59530362022792</v>
      </c>
      <c r="O2561" s="226">
        <f>SUM(H2561*'Outside M25 '!$K$30+'Outside M25 '!$K$34+'Postcodes tariff'!L2561)</f>
        <v>121.22842893751188</v>
      </c>
      <c r="P2561" s="226">
        <f>SUM(H2561*'Outside M25 '!$L$30+'Outside M25 '!$L$34+'Postcodes tariff'!L2561)</f>
        <v>133.43870005553657</v>
      </c>
      <c r="Q2561" s="261">
        <f>SUM(H2561*'Outside M25 '!$M$30+'Outside M25 '!$M$34+'Postcodes tariff'!L2561)</f>
        <v>143.95669438689461</v>
      </c>
    </row>
    <row r="2562" spans="1:17" s="263" customFormat="1" x14ac:dyDescent="0.25">
      <c r="A2562" s="254" t="s">
        <v>3485</v>
      </c>
      <c r="B2562" s="255" t="s">
        <v>3486</v>
      </c>
      <c r="C2562" s="256" t="s">
        <v>2260</v>
      </c>
      <c r="D2562" s="256">
        <v>52.074565999999997</v>
      </c>
      <c r="E2562" s="257">
        <v>-1.7992999999999999E-2</v>
      </c>
      <c r="F2562" s="459">
        <v>1</v>
      </c>
      <c r="G2562" s="459">
        <v>1</v>
      </c>
      <c r="H2562" s="258">
        <v>58.8</v>
      </c>
      <c r="I2562" s="259">
        <f>SUM(H2562/'Search &amp; Variables'!$E$30)</f>
        <v>1.3066666666666666</v>
      </c>
      <c r="J2562" s="259">
        <f t="shared" si="630"/>
        <v>2.6133333333333333</v>
      </c>
      <c r="K2562" s="259">
        <f t="shared" si="631"/>
        <v>0.29037037037037039</v>
      </c>
      <c r="L2562" s="226">
        <f t="shared" si="632"/>
        <v>0</v>
      </c>
      <c r="M2562" s="257"/>
      <c r="N2562" s="226">
        <f>SUM(H2562*'Outside M25 '!$J$30+'Outside M25 '!$J$34+'Postcodes tariff'!L2562)</f>
        <v>121.74880352863248</v>
      </c>
      <c r="O2562" s="226">
        <f>SUM(H2562*'Outside M25 '!$K$30+'Outside M25 '!$K$34+'Postcodes tariff'!L2562)</f>
        <v>133.58969437492877</v>
      </c>
      <c r="P2562" s="226">
        <f>SUM(H2562*'Outside M25 '!$L$30+'Outside M25 '!$L$34+'Postcodes tariff'!L2562)</f>
        <v>147.12058186678064</v>
      </c>
      <c r="Q2562" s="261">
        <f>SUM(H2562*'Outside M25 '!$M$30+'Outside M25 '!$M$34+'Postcodes tariff'!L2562)</f>
        <v>158.87338717863247</v>
      </c>
    </row>
    <row r="2563" spans="1:17" s="263" customFormat="1" x14ac:dyDescent="0.25">
      <c r="A2563" s="254" t="s">
        <v>3091</v>
      </c>
      <c r="B2563" s="255"/>
      <c r="C2563" s="256" t="s">
        <v>2261</v>
      </c>
      <c r="D2563" s="256">
        <v>51.905836000000001</v>
      </c>
      <c r="E2563" s="256">
        <v>-9.1000000000000003E-5</v>
      </c>
      <c r="F2563" s="460">
        <v>1</v>
      </c>
      <c r="G2563" s="460">
        <v>1</v>
      </c>
      <c r="H2563" s="264">
        <v>54.4</v>
      </c>
      <c r="I2563" s="265">
        <f>SUM(H2563/'Search &amp; Variables'!$E$30)</f>
        <v>1.2088888888888889</v>
      </c>
      <c r="J2563" s="265">
        <f t="shared" si="630"/>
        <v>2.4177777777777778</v>
      </c>
      <c r="K2563" s="265">
        <f t="shared" si="631"/>
        <v>0.26864197530864198</v>
      </c>
      <c r="L2563" s="266">
        <f t="shared" si="632"/>
        <v>0</v>
      </c>
      <c r="M2563" s="256"/>
      <c r="N2563" s="266">
        <f>SUM(H2563*'Outside M25 '!$J$30+'Outside M25 '!$J$34+'Postcodes tariff'!L2563)</f>
        <v>114.83677541638177</v>
      </c>
      <c r="O2563" s="266">
        <f>SUM(H2563*'Outside M25 '!$K$30+'Outside M25 '!$K$34+'Postcodes tariff'!L2563)</f>
        <v>125.92919185033239</v>
      </c>
      <c r="P2563" s="266">
        <f>SUM(H2563*'Outside M25 '!$L$30+'Outside M25 '!$L$34+'Postcodes tariff'!L2563)</f>
        <v>138.64166919502375</v>
      </c>
      <c r="Q2563" s="268">
        <f>SUM(H2563*'Outside M25 '!$M$30+'Outside M25 '!$M$34+'Postcodes tariff'!L2563)</f>
        <v>149.62923953304846</v>
      </c>
    </row>
    <row r="2564" spans="1:17" s="263" customFormat="1" x14ac:dyDescent="0.25">
      <c r="A2564" s="254"/>
      <c r="B2564" s="255"/>
      <c r="C2564" s="256"/>
      <c r="D2564" s="256"/>
      <c r="E2564" s="256"/>
      <c r="F2564" s="460"/>
      <c r="G2564" s="460"/>
      <c r="H2564" s="264"/>
      <c r="I2564" s="265"/>
      <c r="J2564" s="265"/>
      <c r="K2564" s="265"/>
      <c r="L2564" s="266"/>
      <c r="M2564" s="256"/>
      <c r="N2564" s="266"/>
      <c r="O2564" s="266"/>
      <c r="P2564" s="266"/>
      <c r="Q2564" s="268"/>
    </row>
    <row r="2565" spans="1:17" s="263" customFormat="1" ht="16.5" thickBot="1" x14ac:dyDescent="0.3">
      <c r="A2565" s="269" t="s">
        <v>3136</v>
      </c>
      <c r="B2565" s="270"/>
      <c r="C2565" s="270"/>
      <c r="D2565" s="270"/>
      <c r="E2565" s="270"/>
      <c r="F2565" s="461"/>
      <c r="G2565" s="461"/>
      <c r="H2565" s="271">
        <f>AVERAGE(H2545:H2564)</f>
        <v>49.321052631578944</v>
      </c>
      <c r="I2565" s="271">
        <f>AVERAGE(I2545:I2564)</f>
        <v>1.0960233918128655</v>
      </c>
      <c r="J2565" s="271">
        <f>AVERAGE(J2545:J2564)</f>
        <v>2.1920467836257309</v>
      </c>
      <c r="K2565" s="271">
        <f>AVERAGE(K2545:K2564)</f>
        <v>0.24356075373619232</v>
      </c>
      <c r="L2565" s="272"/>
      <c r="M2565" s="270"/>
      <c r="N2565" s="274">
        <f>AVERAGE(N2545:N2564)</f>
        <v>106.85817837293447</v>
      </c>
      <c r="O2565" s="274">
        <f>AVERAGE(O2545:O2564)</f>
        <v>117.08662613713201</v>
      </c>
      <c r="P2565" s="274">
        <f>AVERAGE(P2545:P2564)</f>
        <v>128.85440755836657</v>
      </c>
      <c r="Q2565" s="275">
        <f>AVERAGE(Q2545:Q2564)</f>
        <v>138.95866240626782</v>
      </c>
    </row>
    <row r="2566" spans="1:17" s="263" customFormat="1" ht="16.5" thickBot="1" x14ac:dyDescent="0.3">
      <c r="F2566" s="462"/>
      <c r="G2566" s="462"/>
      <c r="H2566" s="276"/>
      <c r="I2566" s="277"/>
      <c r="J2566" s="277"/>
      <c r="K2566" s="277"/>
      <c r="L2566" s="262"/>
      <c r="N2566" s="225"/>
      <c r="O2566" s="225"/>
      <c r="P2566" s="225"/>
      <c r="Q2566" s="225"/>
    </row>
    <row r="2567" spans="1:17" s="243" customFormat="1" x14ac:dyDescent="0.25">
      <c r="A2567" s="246" t="s">
        <v>3104</v>
      </c>
      <c r="B2567" s="247"/>
      <c r="C2567" s="247" t="s">
        <v>2262</v>
      </c>
      <c r="D2567" s="247">
        <v>53.408557999999999</v>
      </c>
      <c r="E2567" s="247">
        <v>-2.1475919999999999</v>
      </c>
      <c r="F2567" s="458">
        <v>1</v>
      </c>
      <c r="G2567" s="458">
        <v>1</v>
      </c>
      <c r="H2567" s="248">
        <v>197.1</v>
      </c>
      <c r="I2567" s="249">
        <f>SUM(H2567/'Search &amp; Variables'!$E$30)</f>
        <v>4.38</v>
      </c>
      <c r="J2567" s="249">
        <f t="shared" ref="J2567:J2568" si="633">SUM(I2567*2)</f>
        <v>8.76</v>
      </c>
      <c r="K2567" s="249">
        <f t="shared" ref="K2567:K2568" si="634">SUM(J2567/9)</f>
        <v>0.97333333333333327</v>
      </c>
      <c r="L2567" s="252">
        <f t="shared" ref="L2567:L2568" si="635">IF(J2567 &gt; 14,120,0)</f>
        <v>0</v>
      </c>
      <c r="M2567" s="247"/>
      <c r="N2567" s="252">
        <f>SUM(H2567*'Outside M25 '!$J$30+'Outside M25 '!$J$34+'Postcodes tariff'!L2567)</f>
        <v>339.00641442051278</v>
      </c>
      <c r="O2567" s="252">
        <f>SUM(H2567*'Outside M25 '!$K$30+'Outside M25 '!$K$34+'Postcodes tariff'!L2567)</f>
        <v>374.37321690940172</v>
      </c>
      <c r="P2567" s="252">
        <f>SUM(H2567*'Outside M25 '!$L$30+'Outside M25 '!$L$34+'Postcodes tariff'!L2567)</f>
        <v>413.62822334495729</v>
      </c>
      <c r="Q2567" s="253">
        <f>SUM(H2567*'Outside M25 '!$M$30+'Outside M25 '!$M$34+'Postcodes tariff'!L2567)</f>
        <v>449.43375522051286</v>
      </c>
    </row>
    <row r="2568" spans="1:17" s="263" customFormat="1" x14ac:dyDescent="0.25">
      <c r="A2568" s="254" t="s">
        <v>3104</v>
      </c>
      <c r="B2568" s="255" t="s">
        <v>3666</v>
      </c>
      <c r="C2568" s="256" t="s">
        <v>2263</v>
      </c>
      <c r="D2568" s="257">
        <v>53.296294000000003</v>
      </c>
      <c r="E2568" s="257">
        <v>-2.15042</v>
      </c>
      <c r="F2568" s="459">
        <v>1</v>
      </c>
      <c r="G2568" s="459">
        <v>1</v>
      </c>
      <c r="H2568" s="258">
        <v>185</v>
      </c>
      <c r="I2568" s="259">
        <f>SUM(H2568/'Search &amp; Variables'!$E$30)</f>
        <v>4.1111111111111107</v>
      </c>
      <c r="J2568" s="259">
        <f t="shared" si="633"/>
        <v>8.2222222222222214</v>
      </c>
      <c r="K2568" s="259">
        <f t="shared" si="634"/>
        <v>0.9135802469135802</v>
      </c>
      <c r="L2568" s="226">
        <f t="shared" si="635"/>
        <v>0</v>
      </c>
      <c r="M2568" s="257"/>
      <c r="N2568" s="226">
        <f>SUM(H2568*'Outside M25 '!$J$30+'Outside M25 '!$J$34+'Postcodes tariff'!L2568)</f>
        <v>319.99833711182333</v>
      </c>
      <c r="O2568" s="226">
        <f>SUM(H2568*'Outside M25 '!$K$30+'Outside M25 '!$K$34+'Postcodes tariff'!L2568)</f>
        <v>353.30683496676164</v>
      </c>
      <c r="P2568" s="226">
        <f>SUM(H2568*'Outside M25 '!$L$30+'Outside M25 '!$L$34+'Postcodes tariff'!L2568)</f>
        <v>390.31121349762583</v>
      </c>
      <c r="Q2568" s="261">
        <f>SUM(H2568*'Outside M25 '!$M$30+'Outside M25 '!$M$34+'Postcodes tariff'!L2568)</f>
        <v>424.01234919515673</v>
      </c>
    </row>
    <row r="2569" spans="1:17" s="263" customFormat="1" x14ac:dyDescent="0.25">
      <c r="A2569" s="254" t="s">
        <v>3104</v>
      </c>
      <c r="B2569" s="255"/>
      <c r="C2569" s="256" t="s">
        <v>2264</v>
      </c>
      <c r="D2569" s="257">
        <v>53.210405999999999</v>
      </c>
      <c r="E2569" s="257">
        <v>-2.1593779999999998</v>
      </c>
      <c r="F2569" s="459">
        <v>1</v>
      </c>
      <c r="G2569" s="459">
        <v>1</v>
      </c>
      <c r="H2569" s="258">
        <v>180.6</v>
      </c>
      <c r="I2569" s="259">
        <f>SUM(H2569/'Search &amp; Variables'!$E$30)</f>
        <v>4.0133333333333336</v>
      </c>
      <c r="J2569" s="259">
        <f t="shared" ref="J2569:J2585" si="636">SUM(I2569*2)</f>
        <v>8.0266666666666673</v>
      </c>
      <c r="K2569" s="259">
        <f t="shared" ref="K2569:K2585" si="637">SUM(J2569/9)</f>
        <v>0.8918518518518519</v>
      </c>
      <c r="L2569" s="226">
        <f t="shared" ref="L2569:L2585" si="638">IF(J2569 &gt; 14,120,0)</f>
        <v>0</v>
      </c>
      <c r="M2569" s="257"/>
      <c r="N2569" s="226">
        <f>SUM(H2569*'Outside M25 '!$J$30+'Outside M25 '!$J$34+'Postcodes tariff'!L2569)</f>
        <v>313.08630899957262</v>
      </c>
      <c r="O2569" s="226">
        <f>SUM(H2569*'Outside M25 '!$K$30+'Outside M25 '!$K$34+'Postcodes tariff'!L2569)</f>
        <v>345.64633244216526</v>
      </c>
      <c r="P2569" s="226">
        <f>SUM(H2569*'Outside M25 '!$L$30+'Outside M25 '!$L$34+'Postcodes tariff'!L2569)</f>
        <v>381.83230082586897</v>
      </c>
      <c r="Q2569" s="261">
        <f>SUM(H2569*'Outside M25 '!$M$30+'Outside M25 '!$M$34+'Postcodes tariff'!L2569)</f>
        <v>414.76820154957267</v>
      </c>
    </row>
    <row r="2570" spans="1:17" s="263" customFormat="1" x14ac:dyDescent="0.25">
      <c r="A2570" s="254" t="s">
        <v>3104</v>
      </c>
      <c r="B2570" s="255"/>
      <c r="C2570" s="256" t="s">
        <v>2265</v>
      </c>
      <c r="D2570" s="257">
        <v>53.351098</v>
      </c>
      <c r="E2570" s="257">
        <v>-2.0862039999999999</v>
      </c>
      <c r="F2570" s="459">
        <v>1</v>
      </c>
      <c r="G2570" s="459">
        <v>1</v>
      </c>
      <c r="H2570" s="258">
        <v>185.8</v>
      </c>
      <c r="I2570" s="259">
        <f>SUM(H2570/'Search &amp; Variables'!$E$30)</f>
        <v>4.1288888888888895</v>
      </c>
      <c r="J2570" s="259">
        <f t="shared" si="636"/>
        <v>8.257777777777779</v>
      </c>
      <c r="K2570" s="259">
        <f t="shared" si="637"/>
        <v>0.91753086419753105</v>
      </c>
      <c r="L2570" s="226">
        <f t="shared" si="638"/>
        <v>0</v>
      </c>
      <c r="M2570" s="257"/>
      <c r="N2570" s="226">
        <f>SUM(H2570*'Outside M25 '!$J$30+'Outside M25 '!$J$34+'Postcodes tariff'!L2570)</f>
        <v>321.25506949586895</v>
      </c>
      <c r="O2570" s="226">
        <f>SUM(H2570*'Outside M25 '!$K$30+'Outside M25 '!$K$34+'Postcodes tariff'!L2570)</f>
        <v>354.69965360759738</v>
      </c>
      <c r="P2570" s="226">
        <f>SUM(H2570*'Outside M25 '!$L$30+'Outside M25 '!$L$34+'Postcodes tariff'!L2570)</f>
        <v>391.85283398339988</v>
      </c>
      <c r="Q2570" s="261">
        <f>SUM(H2570*'Outside M25 '!$M$30+'Outside M25 '!$M$34+'Postcodes tariff'!L2570)</f>
        <v>425.69310331253564</v>
      </c>
    </row>
    <row r="2571" spans="1:17" s="263" customFormat="1" x14ac:dyDescent="0.25">
      <c r="A2571" s="254" t="s">
        <v>3104</v>
      </c>
      <c r="B2571" s="255"/>
      <c r="C2571" s="256" t="s">
        <v>2266</v>
      </c>
      <c r="D2571" s="257">
        <v>53.448</v>
      </c>
      <c r="E2571" s="257">
        <v>-1.9630000000000001</v>
      </c>
      <c r="F2571" s="459">
        <v>1</v>
      </c>
      <c r="G2571" s="459">
        <v>1</v>
      </c>
      <c r="H2571" s="258">
        <v>191.7</v>
      </c>
      <c r="I2571" s="259">
        <f>SUM(H2571/'Search &amp; Variables'!$E$30)</f>
        <v>4.26</v>
      </c>
      <c r="J2571" s="259">
        <f t="shared" si="636"/>
        <v>8.52</v>
      </c>
      <c r="K2571" s="259">
        <f t="shared" si="637"/>
        <v>0.94666666666666666</v>
      </c>
      <c r="L2571" s="226">
        <f t="shared" si="638"/>
        <v>0</v>
      </c>
      <c r="M2571" s="257"/>
      <c r="N2571" s="226">
        <f>SUM(H2571*'Outside M25 '!$J$30+'Outside M25 '!$J$34+'Postcodes tariff'!L2571)</f>
        <v>330.52347082820506</v>
      </c>
      <c r="O2571" s="226">
        <f>SUM(H2571*'Outside M25 '!$K$30+'Outside M25 '!$K$34+'Postcodes tariff'!L2571)</f>
        <v>364.97169108376067</v>
      </c>
      <c r="P2571" s="226">
        <f>SUM(H2571*'Outside M25 '!$L$30+'Outside M25 '!$L$34+'Postcodes tariff'!L2571)</f>
        <v>403.22228506598293</v>
      </c>
      <c r="Q2571" s="261">
        <f>SUM(H2571*'Outside M25 '!$M$30+'Outside M25 '!$M$34+'Postcodes tariff'!L2571)</f>
        <v>438.08866492820516</v>
      </c>
    </row>
    <row r="2572" spans="1:17" s="263" customFormat="1" x14ac:dyDescent="0.25">
      <c r="A2572" s="254" t="s">
        <v>3104</v>
      </c>
      <c r="B2572" s="255" t="s">
        <v>3584</v>
      </c>
      <c r="C2572" s="256" t="s">
        <v>2267</v>
      </c>
      <c r="D2572" s="257">
        <v>53.450279999999999</v>
      </c>
      <c r="E2572" s="257">
        <v>-2.0351710000000001</v>
      </c>
      <c r="F2572" s="459">
        <v>1</v>
      </c>
      <c r="G2572" s="459">
        <v>1</v>
      </c>
      <c r="H2572" s="258">
        <v>196.9</v>
      </c>
      <c r="I2572" s="259">
        <f>SUM(H2572/'Search &amp; Variables'!$E$30)</f>
        <v>4.3755555555555556</v>
      </c>
      <c r="J2572" s="259">
        <f t="shared" si="636"/>
        <v>8.7511111111111113</v>
      </c>
      <c r="K2572" s="259">
        <f t="shared" si="637"/>
        <v>0.9723456790123457</v>
      </c>
      <c r="L2572" s="226">
        <f t="shared" si="638"/>
        <v>0</v>
      </c>
      <c r="M2572" s="257"/>
      <c r="N2572" s="226">
        <f>SUM(H2572*'Outside M25 '!$J$30+'Outside M25 '!$J$34+'Postcodes tariff'!L2572)</f>
        <v>338.69223132450139</v>
      </c>
      <c r="O2572" s="226">
        <f>SUM(H2572*'Outside M25 '!$K$30+'Outside M25 '!$K$34+'Postcodes tariff'!L2572)</f>
        <v>374.0250122491928</v>
      </c>
      <c r="P2572" s="226">
        <f>SUM(H2572*'Outside M25 '!$L$30+'Outside M25 '!$L$34+'Postcodes tariff'!L2572)</f>
        <v>413.24281822351378</v>
      </c>
      <c r="Q2572" s="261">
        <f>SUM(H2572*'Outside M25 '!$M$30+'Outside M25 '!$M$34+'Postcodes tariff'!L2572)</f>
        <v>449.01356669116814</v>
      </c>
    </row>
    <row r="2573" spans="1:17" s="263" customFormat="1" x14ac:dyDescent="0.25">
      <c r="A2573" s="254" t="s">
        <v>3104</v>
      </c>
      <c r="B2573" s="255"/>
      <c r="C2573" s="256" t="s">
        <v>2268</v>
      </c>
      <c r="D2573" s="257">
        <v>53.489640999999999</v>
      </c>
      <c r="E2573" s="257">
        <v>-2.0526249999999999</v>
      </c>
      <c r="F2573" s="459">
        <v>1</v>
      </c>
      <c r="G2573" s="459">
        <v>1</v>
      </c>
      <c r="H2573" s="258">
        <v>199.2</v>
      </c>
      <c r="I2573" s="259">
        <f>SUM(H2573/'Search &amp; Variables'!$E$30)</f>
        <v>4.4266666666666667</v>
      </c>
      <c r="J2573" s="259">
        <f t="shared" si="636"/>
        <v>8.8533333333333335</v>
      </c>
      <c r="K2573" s="259">
        <f t="shared" si="637"/>
        <v>0.98370370370370375</v>
      </c>
      <c r="L2573" s="226">
        <f t="shared" si="638"/>
        <v>0</v>
      </c>
      <c r="M2573" s="257"/>
      <c r="N2573" s="226">
        <f>SUM(H2573*'Outside M25 '!$J$30+'Outside M25 '!$J$34+'Postcodes tariff'!L2573)</f>
        <v>342.30533692863241</v>
      </c>
      <c r="O2573" s="226">
        <f>SUM(H2573*'Outside M25 '!$K$30+'Outside M25 '!$K$34+'Postcodes tariff'!L2573)</f>
        <v>378.02936584159545</v>
      </c>
      <c r="P2573" s="226">
        <f>SUM(H2573*'Outside M25 '!$L$30+'Outside M25 '!$L$34+'Postcodes tariff'!L2573)</f>
        <v>417.67497712011397</v>
      </c>
      <c r="Q2573" s="261">
        <f>SUM(H2573*'Outside M25 '!$M$30+'Outside M25 '!$M$34+'Postcodes tariff'!L2573)</f>
        <v>453.8457347786325</v>
      </c>
    </row>
    <row r="2574" spans="1:17" s="263" customFormat="1" x14ac:dyDescent="0.25">
      <c r="A2574" s="254" t="s">
        <v>3104</v>
      </c>
      <c r="B2574" s="255"/>
      <c r="C2574" s="256" t="s">
        <v>2269</v>
      </c>
      <c r="D2574" s="257">
        <v>53.469166999999999</v>
      </c>
      <c r="E2574" s="257">
        <v>-2.0771139999999999</v>
      </c>
      <c r="F2574" s="459">
        <v>1</v>
      </c>
      <c r="G2574" s="459">
        <v>1</v>
      </c>
      <c r="H2574" s="258">
        <v>204.2</v>
      </c>
      <c r="I2574" s="259">
        <f>SUM(H2574/'Search &amp; Variables'!$E$30)</f>
        <v>4.5377777777777775</v>
      </c>
      <c r="J2574" s="259">
        <f t="shared" si="636"/>
        <v>9.0755555555555549</v>
      </c>
      <c r="K2574" s="259">
        <f t="shared" si="637"/>
        <v>1.008395061728395</v>
      </c>
      <c r="L2574" s="226">
        <f t="shared" si="638"/>
        <v>0</v>
      </c>
      <c r="M2574" s="257"/>
      <c r="N2574" s="226">
        <f>SUM(H2574*'Outside M25 '!$J$30+'Outside M25 '!$J$34+'Postcodes tariff'!L2574)</f>
        <v>350.15991432891735</v>
      </c>
      <c r="O2574" s="226">
        <f>SUM(H2574*'Outside M25 '!$K$30+'Outside M25 '!$K$34+'Postcodes tariff'!L2574)</f>
        <v>386.7344823468186</v>
      </c>
      <c r="P2574" s="226">
        <f>SUM(H2574*'Outside M25 '!$L$30+'Outside M25 '!$L$34+'Postcodes tariff'!L2574)</f>
        <v>427.31010515620136</v>
      </c>
      <c r="Q2574" s="261">
        <f>SUM(H2574*'Outside M25 '!$M$30+'Outside M25 '!$M$34+'Postcodes tariff'!L2574)</f>
        <v>464.35044801225069</v>
      </c>
    </row>
    <row r="2575" spans="1:17" s="263" customFormat="1" x14ac:dyDescent="0.25">
      <c r="A2575" s="254" t="s">
        <v>3104</v>
      </c>
      <c r="B2575" s="255"/>
      <c r="C2575" s="256" t="s">
        <v>2270</v>
      </c>
      <c r="D2575" s="257">
        <v>53.244</v>
      </c>
      <c r="E2575" s="257">
        <v>-1.879</v>
      </c>
      <c r="F2575" s="459">
        <v>1</v>
      </c>
      <c r="G2575" s="459">
        <v>1</v>
      </c>
      <c r="H2575" s="258">
        <v>167.7</v>
      </c>
      <c r="I2575" s="259">
        <f>SUM(H2575/'Search &amp; Variables'!$E$30)</f>
        <v>3.7266666666666666</v>
      </c>
      <c r="J2575" s="259">
        <f t="shared" si="636"/>
        <v>7.4533333333333331</v>
      </c>
      <c r="K2575" s="259">
        <f t="shared" si="637"/>
        <v>0.82814814814814808</v>
      </c>
      <c r="L2575" s="226">
        <f t="shared" si="638"/>
        <v>0</v>
      </c>
      <c r="M2575" s="257"/>
      <c r="N2575" s="226">
        <f>SUM(H2575*'Outside M25 '!$J$30+'Outside M25 '!$J$34+'Postcodes tariff'!L2575)</f>
        <v>292.82149930683755</v>
      </c>
      <c r="O2575" s="226">
        <f>SUM(H2575*'Outside M25 '!$K$30+'Outside M25 '!$K$34+'Postcodes tariff'!L2575)</f>
        <v>323.18713185868944</v>
      </c>
      <c r="P2575" s="226">
        <f>SUM(H2575*'Outside M25 '!$L$30+'Outside M25 '!$L$34+'Postcodes tariff'!L2575)</f>
        <v>356.97367049276352</v>
      </c>
      <c r="Q2575" s="261">
        <f>SUM(H2575*'Outside M25 '!$M$30+'Outside M25 '!$M$34+'Postcodes tariff'!L2575)</f>
        <v>387.66604140683762</v>
      </c>
    </row>
    <row r="2576" spans="1:17" s="263" customFormat="1" x14ac:dyDescent="0.25">
      <c r="A2576" s="254" t="s">
        <v>3104</v>
      </c>
      <c r="B2576" s="255"/>
      <c r="C2576" s="256" t="s">
        <v>2271</v>
      </c>
      <c r="D2576" s="257">
        <v>53.395144999999999</v>
      </c>
      <c r="E2576" s="257">
        <v>-2.1280960000000002</v>
      </c>
      <c r="F2576" s="459">
        <v>1</v>
      </c>
      <c r="G2576" s="459">
        <v>1</v>
      </c>
      <c r="H2576" s="258">
        <v>198.5</v>
      </c>
      <c r="I2576" s="259">
        <f>SUM(H2576/'Search &amp; Variables'!$E$30)</f>
        <v>4.4111111111111114</v>
      </c>
      <c r="J2576" s="259">
        <f t="shared" si="636"/>
        <v>8.8222222222222229</v>
      </c>
      <c r="K2576" s="259">
        <f t="shared" si="637"/>
        <v>0.98024691358024696</v>
      </c>
      <c r="L2576" s="226">
        <f t="shared" si="638"/>
        <v>0</v>
      </c>
      <c r="M2576" s="257"/>
      <c r="N2576" s="226">
        <f>SUM(H2576*'Outside M25 '!$J$30+'Outside M25 '!$J$34+'Postcodes tariff'!L2576)</f>
        <v>341.20569609259258</v>
      </c>
      <c r="O2576" s="226">
        <f>SUM(H2576*'Outside M25 '!$K$30+'Outside M25 '!$K$34+'Postcodes tariff'!L2576)</f>
        <v>376.81064953086423</v>
      </c>
      <c r="P2576" s="226">
        <f>SUM(H2576*'Outside M25 '!$L$30+'Outside M25 '!$L$34+'Postcodes tariff'!L2576)</f>
        <v>416.32605919506176</v>
      </c>
      <c r="Q2576" s="261">
        <f>SUM(H2576*'Outside M25 '!$M$30+'Outside M25 '!$M$34+'Postcodes tariff'!L2576)</f>
        <v>452.37507492592596</v>
      </c>
    </row>
    <row r="2577" spans="1:17" s="263" customFormat="1" x14ac:dyDescent="0.25">
      <c r="A2577" s="254" t="s">
        <v>3104</v>
      </c>
      <c r="B2577" s="255"/>
      <c r="C2577" s="256" t="s">
        <v>2272</v>
      </c>
      <c r="D2577" s="257">
        <v>53.372999999999998</v>
      </c>
      <c r="E2577" s="257">
        <v>-1.9850000000000001</v>
      </c>
      <c r="F2577" s="459">
        <v>1</v>
      </c>
      <c r="G2577" s="459">
        <v>1</v>
      </c>
      <c r="H2577" s="258">
        <v>178.4</v>
      </c>
      <c r="I2577" s="259">
        <f>SUM(H2577/'Search &amp; Variables'!$E$30)</f>
        <v>3.9644444444444447</v>
      </c>
      <c r="J2577" s="259">
        <f t="shared" si="636"/>
        <v>7.9288888888888893</v>
      </c>
      <c r="K2577" s="259">
        <f t="shared" si="637"/>
        <v>0.88098765432098769</v>
      </c>
      <c r="L2577" s="226">
        <f t="shared" si="638"/>
        <v>0</v>
      </c>
      <c r="M2577" s="257"/>
      <c r="N2577" s="226">
        <f>SUM(H2577*'Outside M25 '!$J$30+'Outside M25 '!$J$34+'Postcodes tariff'!L2577)</f>
        <v>309.63029494344727</v>
      </c>
      <c r="O2577" s="226">
        <f>SUM(H2577*'Outside M25 '!$K$30+'Outside M25 '!$K$34+'Postcodes tariff'!L2577)</f>
        <v>341.81608117986707</v>
      </c>
      <c r="P2577" s="226">
        <f>SUM(H2577*'Outside M25 '!$L$30+'Outside M25 '!$L$34+'Postcodes tariff'!L2577)</f>
        <v>377.59284448999051</v>
      </c>
      <c r="Q2577" s="261">
        <f>SUM(H2577*'Outside M25 '!$M$30+'Outside M25 '!$M$34+'Postcodes tariff'!L2577)</f>
        <v>410.14612772678066</v>
      </c>
    </row>
    <row r="2578" spans="1:17" s="263" customFormat="1" x14ac:dyDescent="0.25">
      <c r="A2578" s="254" t="s">
        <v>3104</v>
      </c>
      <c r="B2578" s="255"/>
      <c r="C2578" s="256" t="s">
        <v>2273</v>
      </c>
      <c r="D2578" s="257">
        <v>53.328000000000003</v>
      </c>
      <c r="E2578" s="257">
        <v>-1.9490000000000001</v>
      </c>
      <c r="F2578" s="459">
        <v>1</v>
      </c>
      <c r="G2578" s="459">
        <v>1</v>
      </c>
      <c r="H2578" s="258">
        <v>176.8</v>
      </c>
      <c r="I2578" s="259">
        <f>SUM(H2578/'Search &amp; Variables'!$E$30)</f>
        <v>3.9288888888888893</v>
      </c>
      <c r="J2578" s="259">
        <f t="shared" si="636"/>
        <v>7.8577777777777786</v>
      </c>
      <c r="K2578" s="259">
        <f t="shared" si="637"/>
        <v>0.87308641975308654</v>
      </c>
      <c r="L2578" s="226">
        <f t="shared" si="638"/>
        <v>0</v>
      </c>
      <c r="M2578" s="257"/>
      <c r="N2578" s="226">
        <f>SUM(H2578*'Outside M25 '!$J$30+'Outside M25 '!$J$34+'Postcodes tariff'!L2578)</f>
        <v>307.11683017535609</v>
      </c>
      <c r="O2578" s="226">
        <f>SUM(H2578*'Outside M25 '!$K$30+'Outside M25 '!$K$34+'Postcodes tariff'!L2578)</f>
        <v>339.03044389819564</v>
      </c>
      <c r="P2578" s="226">
        <f>SUM(H2578*'Outside M25 '!$L$30+'Outside M25 '!$L$34+'Postcodes tariff'!L2578)</f>
        <v>374.50960351844259</v>
      </c>
      <c r="Q2578" s="261">
        <f>SUM(H2578*'Outside M25 '!$M$30+'Outside M25 '!$M$34+'Postcodes tariff'!L2578)</f>
        <v>406.78461949202284</v>
      </c>
    </row>
    <row r="2579" spans="1:17" s="263" customFormat="1" x14ac:dyDescent="0.25">
      <c r="A2579" s="254" t="s">
        <v>3104</v>
      </c>
      <c r="B2579" s="255"/>
      <c r="C2579" s="256" t="s">
        <v>2274</v>
      </c>
      <c r="D2579" s="257">
        <v>53.395994999999999</v>
      </c>
      <c r="E2579" s="257">
        <v>-2.1756220000000002</v>
      </c>
      <c r="F2579" s="459">
        <v>1</v>
      </c>
      <c r="G2579" s="459">
        <v>1</v>
      </c>
      <c r="H2579" s="258">
        <v>195.4</v>
      </c>
      <c r="I2579" s="259">
        <f>SUM(H2579/'Search &amp; Variables'!$E$30)</f>
        <v>4.3422222222222224</v>
      </c>
      <c r="J2579" s="259">
        <f t="shared" si="636"/>
        <v>8.6844444444444449</v>
      </c>
      <c r="K2579" s="259">
        <f t="shared" si="637"/>
        <v>0.96493827160493828</v>
      </c>
      <c r="L2579" s="226">
        <f t="shared" si="638"/>
        <v>0</v>
      </c>
      <c r="M2579" s="257"/>
      <c r="N2579" s="226">
        <f>SUM(H2579*'Outside M25 '!$J$30+'Outside M25 '!$J$34+'Postcodes tariff'!L2579)</f>
        <v>336.33585810441593</v>
      </c>
      <c r="O2579" s="226">
        <f>SUM(H2579*'Outside M25 '!$K$30+'Outside M25 '!$K$34+'Postcodes tariff'!L2579)</f>
        <v>371.41347729762583</v>
      </c>
      <c r="P2579" s="226">
        <f>SUM(H2579*'Outside M25 '!$L$30+'Outside M25 '!$L$34+'Postcodes tariff'!L2579)</f>
        <v>410.35227981268758</v>
      </c>
      <c r="Q2579" s="261">
        <f>SUM(H2579*'Outside M25 '!$M$30+'Outside M25 '!$M$34+'Postcodes tariff'!L2579)</f>
        <v>445.86215272108268</v>
      </c>
    </row>
    <row r="2580" spans="1:17" s="263" customFormat="1" x14ac:dyDescent="0.25">
      <c r="A2580" s="254" t="s">
        <v>3104</v>
      </c>
      <c r="B2580" s="255"/>
      <c r="C2580" s="256" t="s">
        <v>2275</v>
      </c>
      <c r="D2580" s="257">
        <v>53.420603</v>
      </c>
      <c r="E2580" s="257">
        <v>-2.1840790000000001</v>
      </c>
      <c r="F2580" s="459">
        <v>1</v>
      </c>
      <c r="G2580" s="459">
        <v>1</v>
      </c>
      <c r="H2580" s="258">
        <v>196.3</v>
      </c>
      <c r="I2580" s="259">
        <f>SUM(H2580/'Search &amp; Variables'!$E$30)</f>
        <v>4.3622222222222229</v>
      </c>
      <c r="J2580" s="259">
        <f t="shared" si="636"/>
        <v>8.7244444444444458</v>
      </c>
      <c r="K2580" s="259">
        <f t="shared" si="637"/>
        <v>0.96938271604938286</v>
      </c>
      <c r="L2580" s="226">
        <f t="shared" si="638"/>
        <v>0</v>
      </c>
      <c r="M2580" s="257"/>
      <c r="N2580" s="226">
        <f>SUM(H2580*'Outside M25 '!$J$30+'Outside M25 '!$J$34+'Postcodes tariff'!L2580)</f>
        <v>337.74968203646722</v>
      </c>
      <c r="O2580" s="226">
        <f>SUM(H2580*'Outside M25 '!$K$30+'Outside M25 '!$K$34+'Postcodes tariff'!L2580)</f>
        <v>372.98039826856603</v>
      </c>
      <c r="P2580" s="226">
        <f>SUM(H2580*'Outside M25 '!$L$30+'Outside M25 '!$L$34+'Postcodes tariff'!L2580)</f>
        <v>412.08660285918336</v>
      </c>
      <c r="Q2580" s="261">
        <f>SUM(H2580*'Outside M25 '!$M$30+'Outside M25 '!$M$34+'Postcodes tariff'!L2580)</f>
        <v>447.75300110313395</v>
      </c>
    </row>
    <row r="2581" spans="1:17" s="263" customFormat="1" x14ac:dyDescent="0.25">
      <c r="A2581" s="254" t="s">
        <v>3104</v>
      </c>
      <c r="B2581" s="255"/>
      <c r="C2581" s="256" t="s">
        <v>2276</v>
      </c>
      <c r="D2581" s="257">
        <v>53.431243000000002</v>
      </c>
      <c r="E2581" s="257">
        <v>-2.1465559999999999</v>
      </c>
      <c r="F2581" s="459">
        <v>1</v>
      </c>
      <c r="G2581" s="459">
        <v>1</v>
      </c>
      <c r="H2581" s="258">
        <v>198.5</v>
      </c>
      <c r="I2581" s="259">
        <f>SUM(H2581/'Search &amp; Variables'!$E$30)</f>
        <v>4.4111111111111114</v>
      </c>
      <c r="J2581" s="259">
        <f t="shared" si="636"/>
        <v>8.8222222222222229</v>
      </c>
      <c r="K2581" s="259">
        <f t="shared" si="637"/>
        <v>0.98024691358024696</v>
      </c>
      <c r="L2581" s="226">
        <f t="shared" si="638"/>
        <v>0</v>
      </c>
      <c r="M2581" s="257"/>
      <c r="N2581" s="226">
        <f>SUM(H2581*'Outside M25 '!$J$30+'Outside M25 '!$J$34+'Postcodes tariff'!L2581)</f>
        <v>341.20569609259258</v>
      </c>
      <c r="O2581" s="226">
        <f>SUM(H2581*'Outside M25 '!$K$30+'Outside M25 '!$K$34+'Postcodes tariff'!L2581)</f>
        <v>376.81064953086423</v>
      </c>
      <c r="P2581" s="226">
        <f>SUM(H2581*'Outside M25 '!$L$30+'Outside M25 '!$L$34+'Postcodes tariff'!L2581)</f>
        <v>416.32605919506176</v>
      </c>
      <c r="Q2581" s="261">
        <f>SUM(H2581*'Outside M25 '!$M$30+'Outside M25 '!$M$34+'Postcodes tariff'!L2581)</f>
        <v>452.37507492592596</v>
      </c>
    </row>
    <row r="2582" spans="1:17" s="263" customFormat="1" x14ac:dyDescent="0.25">
      <c r="A2582" s="254" t="s">
        <v>3104</v>
      </c>
      <c r="B2582" s="255"/>
      <c r="C2582" s="256" t="s">
        <v>2277</v>
      </c>
      <c r="D2582" s="257">
        <v>53.397309</v>
      </c>
      <c r="E2582" s="257">
        <v>-2.068041</v>
      </c>
      <c r="F2582" s="459">
        <v>1</v>
      </c>
      <c r="G2582" s="459">
        <v>1</v>
      </c>
      <c r="H2582" s="258">
        <v>202.5</v>
      </c>
      <c r="I2582" s="259">
        <f>SUM(H2582/'Search &amp; Variables'!$E$30)</f>
        <v>4.5</v>
      </c>
      <c r="J2582" s="259">
        <f t="shared" si="636"/>
        <v>9</v>
      </c>
      <c r="K2582" s="259">
        <f t="shared" si="637"/>
        <v>1</v>
      </c>
      <c r="L2582" s="226">
        <f t="shared" si="638"/>
        <v>0</v>
      </c>
      <c r="M2582" s="257"/>
      <c r="N2582" s="226">
        <f>SUM(H2582*'Outside M25 '!$J$30+'Outside M25 '!$J$34+'Postcodes tariff'!L2582)</f>
        <v>347.4893580128205</v>
      </c>
      <c r="O2582" s="226">
        <f>SUM(H2582*'Outside M25 '!$K$30+'Outside M25 '!$K$34+'Postcodes tariff'!L2582)</f>
        <v>383.77474273504276</v>
      </c>
      <c r="P2582" s="226">
        <f>SUM(H2582*'Outside M25 '!$L$30+'Outside M25 '!$L$34+'Postcodes tariff'!L2582)</f>
        <v>424.03416162393165</v>
      </c>
      <c r="Q2582" s="261">
        <f>SUM(H2582*'Outside M25 '!$M$30+'Outside M25 '!$M$34+'Postcodes tariff'!L2582)</f>
        <v>460.77884551282057</v>
      </c>
    </row>
    <row r="2583" spans="1:17" s="263" customFormat="1" x14ac:dyDescent="0.25">
      <c r="A2583" s="254" t="s">
        <v>3104</v>
      </c>
      <c r="B2583" s="255"/>
      <c r="C2583" s="256" t="s">
        <v>2278</v>
      </c>
      <c r="D2583" s="257">
        <v>53.360604000000002</v>
      </c>
      <c r="E2583" s="257">
        <v>-2.1363430000000001</v>
      </c>
      <c r="F2583" s="459">
        <v>1</v>
      </c>
      <c r="G2583" s="459">
        <v>1</v>
      </c>
      <c r="H2583" s="258">
        <v>189.3</v>
      </c>
      <c r="I2583" s="259">
        <f>SUM(H2583/'Search &amp; Variables'!$E$30)</f>
        <v>4.206666666666667</v>
      </c>
      <c r="J2583" s="259">
        <f t="shared" si="636"/>
        <v>8.413333333333334</v>
      </c>
      <c r="K2583" s="259">
        <f t="shared" si="637"/>
        <v>0.93481481481481488</v>
      </c>
      <c r="L2583" s="226">
        <f t="shared" si="638"/>
        <v>0</v>
      </c>
      <c r="M2583" s="257"/>
      <c r="N2583" s="226">
        <f>SUM(H2583*'Outside M25 '!$J$30+'Outside M25 '!$J$34+'Postcodes tariff'!L2583)</f>
        <v>326.75327367606837</v>
      </c>
      <c r="O2583" s="226">
        <f>SUM(H2583*'Outside M25 '!$K$30+'Outside M25 '!$K$34+'Postcodes tariff'!L2583)</f>
        <v>360.79323516125362</v>
      </c>
      <c r="P2583" s="226">
        <f>SUM(H2583*'Outside M25 '!$L$30+'Outside M25 '!$L$34+'Postcodes tariff'!L2583)</f>
        <v>398.59742360866102</v>
      </c>
      <c r="Q2583" s="261">
        <f>SUM(H2583*'Outside M25 '!$M$30+'Outside M25 '!$M$34+'Postcodes tariff'!L2583)</f>
        <v>433.04640257606843</v>
      </c>
    </row>
    <row r="2584" spans="1:17" s="263" customFormat="1" x14ac:dyDescent="0.25">
      <c r="A2584" s="254" t="s">
        <v>3104</v>
      </c>
      <c r="B2584" s="255"/>
      <c r="C2584" s="256" t="s">
        <v>2279</v>
      </c>
      <c r="D2584" s="257">
        <v>53.375717999999999</v>
      </c>
      <c r="E2584" s="257">
        <v>-2.2115610000000001</v>
      </c>
      <c r="F2584" s="459">
        <v>1</v>
      </c>
      <c r="G2584" s="459">
        <v>1</v>
      </c>
      <c r="H2584" s="258">
        <v>189.1</v>
      </c>
      <c r="I2584" s="259">
        <f>SUM(H2584/'Search &amp; Variables'!$E$30)</f>
        <v>4.2022222222222219</v>
      </c>
      <c r="J2584" s="259">
        <f t="shared" si="636"/>
        <v>8.4044444444444437</v>
      </c>
      <c r="K2584" s="259">
        <f t="shared" si="637"/>
        <v>0.93382716049382708</v>
      </c>
      <c r="L2584" s="226">
        <f t="shared" si="638"/>
        <v>0</v>
      </c>
      <c r="M2584" s="257"/>
      <c r="N2584" s="226">
        <f>SUM(H2584*'Outside M25 '!$J$30+'Outside M25 '!$J$34+'Postcodes tariff'!L2584)</f>
        <v>326.43909058005693</v>
      </c>
      <c r="O2584" s="226">
        <f>SUM(H2584*'Outside M25 '!$K$30+'Outside M25 '!$K$34+'Postcodes tariff'!L2584)</f>
        <v>360.44503050104464</v>
      </c>
      <c r="P2584" s="226">
        <f>SUM(H2584*'Outside M25 '!$L$30+'Outside M25 '!$L$34+'Postcodes tariff'!L2584)</f>
        <v>398.21201848721751</v>
      </c>
      <c r="Q2584" s="261">
        <f>SUM(H2584*'Outside M25 '!$M$30+'Outside M25 '!$M$34+'Postcodes tariff'!L2584)</f>
        <v>432.62621404672365</v>
      </c>
    </row>
    <row r="2585" spans="1:17" s="263" customFormat="1" x14ac:dyDescent="0.25">
      <c r="A2585" s="254" t="s">
        <v>3104</v>
      </c>
      <c r="B2585" s="255" t="s">
        <v>3574</v>
      </c>
      <c r="C2585" s="256" t="s">
        <v>2280</v>
      </c>
      <c r="D2585" s="256">
        <v>53.321931999999997</v>
      </c>
      <c r="E2585" s="256">
        <v>-2.2408760000000001</v>
      </c>
      <c r="F2585" s="460">
        <v>1</v>
      </c>
      <c r="G2585" s="460">
        <v>1</v>
      </c>
      <c r="H2585" s="264">
        <v>182.9</v>
      </c>
      <c r="I2585" s="265">
        <f>SUM(H2585/'Search &amp; Variables'!$E$30)</f>
        <v>4.0644444444444447</v>
      </c>
      <c r="J2585" s="265">
        <f t="shared" si="636"/>
        <v>8.1288888888888895</v>
      </c>
      <c r="K2585" s="265">
        <f t="shared" si="637"/>
        <v>0.90320987654320994</v>
      </c>
      <c r="L2585" s="266">
        <f t="shared" si="638"/>
        <v>0</v>
      </c>
      <c r="M2585" s="256"/>
      <c r="N2585" s="266">
        <f>SUM(H2585*'Outside M25 '!$J$30+'Outside M25 '!$J$34+'Postcodes tariff'!L2585)</f>
        <v>316.6994146037037</v>
      </c>
      <c r="O2585" s="266">
        <f>SUM(H2585*'Outside M25 '!$K$30+'Outside M25 '!$K$34+'Postcodes tariff'!L2585)</f>
        <v>349.65068603456791</v>
      </c>
      <c r="P2585" s="266">
        <f>SUM(H2585*'Outside M25 '!$L$30+'Outside M25 '!$L$34+'Postcodes tariff'!L2585)</f>
        <v>386.26445972246916</v>
      </c>
      <c r="Q2585" s="268">
        <f>SUM(H2585*'Outside M25 '!$M$30+'Outside M25 '!$M$34+'Postcodes tariff'!L2585)</f>
        <v>419.60036963703709</v>
      </c>
    </row>
    <row r="2586" spans="1:17" s="263" customFormat="1" x14ac:dyDescent="0.25">
      <c r="A2586" s="254"/>
      <c r="B2586" s="255"/>
      <c r="C2586" s="256"/>
      <c r="D2586" s="256"/>
      <c r="E2586" s="256"/>
      <c r="F2586" s="460"/>
      <c r="G2586" s="460"/>
      <c r="H2586" s="264"/>
      <c r="I2586" s="265"/>
      <c r="J2586" s="265"/>
      <c r="K2586" s="265"/>
      <c r="L2586" s="266"/>
      <c r="M2586" s="256"/>
      <c r="N2586" s="266"/>
      <c r="O2586" s="266"/>
      <c r="P2586" s="266"/>
      <c r="Q2586" s="268"/>
    </row>
    <row r="2587" spans="1:17" s="263" customFormat="1" ht="16.5" thickBot="1" x14ac:dyDescent="0.3">
      <c r="A2587" s="269" t="s">
        <v>3137</v>
      </c>
      <c r="B2587" s="270"/>
      <c r="C2587" s="270"/>
      <c r="D2587" s="270"/>
      <c r="E2587" s="270"/>
      <c r="F2587" s="461"/>
      <c r="G2587" s="461"/>
      <c r="H2587" s="271">
        <f>AVERAGE(H2567:H2586)</f>
        <v>190.31052631578953</v>
      </c>
      <c r="I2587" s="271">
        <f>AVERAGE(I2567:I2586)</f>
        <v>4.2291228070175437</v>
      </c>
      <c r="J2587" s="271">
        <f>AVERAGE(J2567:J2586)</f>
        <v>8.4582456140350875</v>
      </c>
      <c r="K2587" s="271">
        <f>AVERAGE(K2567:K2586)</f>
        <v>0.93980506822612109</v>
      </c>
      <c r="L2587" s="272"/>
      <c r="M2587" s="270"/>
      <c r="N2587" s="274">
        <f>AVERAGE(N2567:N2586)</f>
        <v>328.34072510854702</v>
      </c>
      <c r="O2587" s="274">
        <f>AVERAGE(O2567:O2586)</f>
        <v>362.55258502336187</v>
      </c>
      <c r="P2587" s="274">
        <f>AVERAGE(P2567:P2586)</f>
        <v>400.54473369595445</v>
      </c>
      <c r="Q2587" s="275">
        <f>AVERAGE(Q2567:Q2586)</f>
        <v>435.16946040854708</v>
      </c>
    </row>
    <row r="2588" spans="1:17" s="263" customFormat="1" ht="16.5" thickBot="1" x14ac:dyDescent="0.3">
      <c r="F2588" s="462"/>
      <c r="G2588" s="462"/>
      <c r="H2588" s="276"/>
      <c r="I2588" s="277"/>
      <c r="J2588" s="277"/>
      <c r="K2588" s="277"/>
      <c r="L2588" s="262"/>
      <c r="N2588" s="262"/>
      <c r="O2588" s="262"/>
      <c r="P2588" s="262"/>
      <c r="Q2588" s="262"/>
    </row>
    <row r="2589" spans="1:17" s="243" customFormat="1" x14ac:dyDescent="0.25">
      <c r="A2589" s="246" t="s">
        <v>3105</v>
      </c>
      <c r="B2589" s="247" t="s">
        <v>3664</v>
      </c>
      <c r="C2589" s="247" t="s">
        <v>2281</v>
      </c>
      <c r="D2589" s="247">
        <v>51.526972999999998</v>
      </c>
      <c r="E2589" s="247">
        <v>-0.51558599999999999</v>
      </c>
      <c r="F2589" s="458">
        <v>1</v>
      </c>
      <c r="G2589" s="458">
        <v>1</v>
      </c>
      <c r="H2589" s="248">
        <v>7.8</v>
      </c>
      <c r="I2589" s="249">
        <f>SUM(H2589/'Search &amp; Variables'!$E$30)</f>
        <v>0.17333333333333334</v>
      </c>
      <c r="J2589" s="249">
        <f t="shared" ref="J2589:J2590" si="639">SUM(I2589*2)</f>
        <v>0.34666666666666668</v>
      </c>
      <c r="K2589" s="249">
        <f t="shared" ref="K2589:K2590" si="640">SUM(J2589/9)</f>
        <v>3.8518518518518521E-2</v>
      </c>
      <c r="L2589" s="252">
        <f t="shared" ref="L2589:L2590" si="641">IF(J2589 &gt; 14,120,0)</f>
        <v>0</v>
      </c>
      <c r="M2589" s="247"/>
      <c r="N2589" s="252">
        <f>SUM(H2589*'Outside M25 '!$J$30+'Outside M25 '!$J$34+'Postcodes tariff'!L2589)</f>
        <v>41.632114045726496</v>
      </c>
      <c r="O2589" s="252">
        <f>SUM(H2589*'Outside M25 '!$K$30+'Outside M25 '!$K$34+'Postcodes tariff'!L2589)</f>
        <v>44.797506021652424</v>
      </c>
      <c r="P2589" s="252">
        <f>SUM(H2589*'Outside M25 '!$L$30+'Outside M25 '!$L$34+'Postcodes tariff'!L2589)</f>
        <v>48.842275898689465</v>
      </c>
      <c r="Q2589" s="253">
        <f>SUM(H2589*'Outside M25 '!$M$30+'Outside M25 '!$M$34+'Postcodes tariff'!L2589)</f>
        <v>51.725312195726502</v>
      </c>
    </row>
    <row r="2590" spans="1:17" s="263" customFormat="1" x14ac:dyDescent="0.25">
      <c r="A2590" s="254" t="s">
        <v>3105</v>
      </c>
      <c r="B2590" s="255"/>
      <c r="C2590" s="256" t="s">
        <v>2282</v>
      </c>
      <c r="D2590" s="257">
        <v>51.536391000000002</v>
      </c>
      <c r="E2590" s="257">
        <v>-0.62619999999999998</v>
      </c>
      <c r="F2590" s="459">
        <v>1</v>
      </c>
      <c r="G2590" s="459">
        <v>1</v>
      </c>
      <c r="H2590" s="258">
        <v>13</v>
      </c>
      <c r="I2590" s="259">
        <f>SUM(H2590/'Search &amp; Variables'!$E$30)</f>
        <v>0.28888888888888886</v>
      </c>
      <c r="J2590" s="259">
        <f t="shared" si="639"/>
        <v>0.57777777777777772</v>
      </c>
      <c r="K2590" s="259">
        <f t="shared" si="640"/>
        <v>6.4197530864197522E-2</v>
      </c>
      <c r="L2590" s="226">
        <f t="shared" si="641"/>
        <v>0</v>
      </c>
      <c r="M2590" s="257"/>
      <c r="N2590" s="226">
        <f>SUM(H2590*'Outside M25 '!$J$30+'Outside M25 '!$J$34+'Postcodes tariff'!L2590)</f>
        <v>49.800874542022797</v>
      </c>
      <c r="O2590" s="226">
        <f>SUM(H2590*'Outside M25 '!$K$30+'Outside M25 '!$K$34+'Postcodes tariff'!L2590)</f>
        <v>53.850827187084519</v>
      </c>
      <c r="P2590" s="226">
        <f>SUM(H2590*'Outside M25 '!$L$30+'Outside M25 '!$L$34+'Postcodes tariff'!L2590)</f>
        <v>58.862809056220328</v>
      </c>
      <c r="Q2590" s="261">
        <f>SUM(H2590*'Outside M25 '!$M$30+'Outside M25 '!$M$34+'Postcodes tariff'!L2590)</f>
        <v>62.650213958689463</v>
      </c>
    </row>
    <row r="2591" spans="1:17" s="263" customFormat="1" x14ac:dyDescent="0.25">
      <c r="A2591" s="254" t="s">
        <v>3105</v>
      </c>
      <c r="B2591" s="255"/>
      <c r="C2591" s="256" t="s">
        <v>2283</v>
      </c>
      <c r="D2591" s="257">
        <v>51.545084000000003</v>
      </c>
      <c r="E2591" s="257">
        <v>-0.60699400000000003</v>
      </c>
      <c r="F2591" s="459">
        <v>1</v>
      </c>
      <c r="G2591" s="459">
        <v>1</v>
      </c>
      <c r="H2591" s="258">
        <v>13.2</v>
      </c>
      <c r="I2591" s="259">
        <f>SUM(H2591/'Search &amp; Variables'!$E$30)</f>
        <v>0.29333333333333333</v>
      </c>
      <c r="J2591" s="259">
        <f t="shared" ref="J2591:J2598" si="642">SUM(I2591*2)</f>
        <v>0.58666666666666667</v>
      </c>
      <c r="K2591" s="259">
        <f t="shared" ref="K2591:K2598" si="643">SUM(J2591/9)</f>
        <v>6.5185185185185179E-2</v>
      </c>
      <c r="L2591" s="226">
        <f t="shared" ref="L2591:L2598" si="644">IF(J2591 &gt; 14,120,0)</f>
        <v>0</v>
      </c>
      <c r="M2591" s="257"/>
      <c r="N2591" s="226">
        <f>SUM(H2591*'Outside M25 '!$J$30+'Outside M25 '!$J$34+'Postcodes tariff'!L2591)</f>
        <v>50.115057638034187</v>
      </c>
      <c r="O2591" s="226">
        <f>SUM(H2591*'Outside M25 '!$K$30+'Outside M25 '!$K$34+'Postcodes tariff'!L2591)</f>
        <v>54.199031847293455</v>
      </c>
      <c r="P2591" s="226">
        <f>SUM(H2591*'Outside M25 '!$L$30+'Outside M25 '!$L$34+'Postcodes tariff'!L2591)</f>
        <v>59.248214177663826</v>
      </c>
      <c r="Q2591" s="261">
        <f>SUM(H2591*'Outside M25 '!$M$30+'Outside M25 '!$M$34+'Postcodes tariff'!L2591)</f>
        <v>63.07040248803419</v>
      </c>
    </row>
    <row r="2592" spans="1:17" s="263" customFormat="1" x14ac:dyDescent="0.25">
      <c r="A2592" s="254" t="s">
        <v>3105</v>
      </c>
      <c r="B2592" s="255" t="s">
        <v>3581</v>
      </c>
      <c r="C2592" s="256" t="s">
        <v>2284</v>
      </c>
      <c r="D2592" s="257">
        <v>51.513762999999997</v>
      </c>
      <c r="E2592" s="257">
        <v>-0.54368300000000003</v>
      </c>
      <c r="F2592" s="459">
        <v>1</v>
      </c>
      <c r="G2592" s="459">
        <v>1</v>
      </c>
      <c r="H2592" s="258">
        <v>7.3</v>
      </c>
      <c r="I2592" s="259">
        <f>SUM(H2592/'Search &amp; Variables'!$E$30)</f>
        <v>0.16222222222222221</v>
      </c>
      <c r="J2592" s="259">
        <f t="shared" si="642"/>
        <v>0.32444444444444442</v>
      </c>
      <c r="K2592" s="259">
        <f t="shared" si="643"/>
        <v>3.6049382716049377E-2</v>
      </c>
      <c r="L2592" s="226">
        <f t="shared" si="644"/>
        <v>0</v>
      </c>
      <c r="M2592" s="257"/>
      <c r="N2592" s="226">
        <f>SUM(H2592*'Outside M25 '!$J$30+'Outside M25 '!$J$34+'Postcodes tariff'!L2592)</f>
        <v>40.846656305698005</v>
      </c>
      <c r="O2592" s="226">
        <f>SUM(H2592*'Outside M25 '!$K$30+'Outside M25 '!$K$34+'Postcodes tariff'!L2592)</f>
        <v>43.926994371130107</v>
      </c>
      <c r="P2592" s="226">
        <f>SUM(H2592*'Outside M25 '!$L$30+'Outside M25 '!$L$34+'Postcodes tariff'!L2592)</f>
        <v>47.878763095080728</v>
      </c>
      <c r="Q2592" s="261">
        <f>SUM(H2592*'Outside M25 '!$M$30+'Outside M25 '!$M$34+'Postcodes tariff'!L2592)</f>
        <v>50.674840872364676</v>
      </c>
    </row>
    <row r="2593" spans="1:17" s="263" customFormat="1" x14ac:dyDescent="0.25">
      <c r="A2593" s="254" t="s">
        <v>3105</v>
      </c>
      <c r="B2593" s="255"/>
      <c r="C2593" s="256" t="s">
        <v>2285</v>
      </c>
      <c r="D2593" s="257">
        <v>51.470509</v>
      </c>
      <c r="E2593" s="257">
        <v>-0.639046</v>
      </c>
      <c r="F2593" s="459">
        <v>1</v>
      </c>
      <c r="G2593" s="459">
        <v>1</v>
      </c>
      <c r="H2593" s="258">
        <v>12.9</v>
      </c>
      <c r="I2593" s="259">
        <f>SUM(H2593/'Search &amp; Variables'!$E$30)</f>
        <v>0.28666666666666668</v>
      </c>
      <c r="J2593" s="259">
        <f t="shared" si="642"/>
        <v>0.57333333333333336</v>
      </c>
      <c r="K2593" s="259">
        <f t="shared" si="643"/>
        <v>6.3703703703703707E-2</v>
      </c>
      <c r="L2593" s="226">
        <f t="shared" si="644"/>
        <v>0</v>
      </c>
      <c r="M2593" s="257"/>
      <c r="N2593" s="226">
        <f>SUM(H2593*'Outside M25 '!$J$30+'Outside M25 '!$J$34+'Postcodes tariff'!L2593)</f>
        <v>49.643782994017101</v>
      </c>
      <c r="O2593" s="226">
        <f>SUM(H2593*'Outside M25 '!$K$30+'Outside M25 '!$K$34+'Postcodes tariff'!L2593)</f>
        <v>53.676724856980059</v>
      </c>
      <c r="P2593" s="226">
        <f>SUM(H2593*'Outside M25 '!$L$30+'Outside M25 '!$L$34+'Postcodes tariff'!L2593)</f>
        <v>58.670106495498587</v>
      </c>
      <c r="Q2593" s="261">
        <f>SUM(H2593*'Outside M25 '!$M$30+'Outside M25 '!$M$34+'Postcodes tariff'!L2593)</f>
        <v>62.440119694017099</v>
      </c>
    </row>
    <row r="2594" spans="1:17" s="263" customFormat="1" x14ac:dyDescent="0.25">
      <c r="A2594" s="254" t="s">
        <v>3105</v>
      </c>
      <c r="B2594" s="255"/>
      <c r="C2594" s="256" t="s">
        <v>2286</v>
      </c>
      <c r="D2594" s="257">
        <v>51.405481000000002</v>
      </c>
      <c r="E2594" s="257">
        <v>-0.66424099999999997</v>
      </c>
      <c r="F2594" s="459">
        <v>1</v>
      </c>
      <c r="G2594" s="459">
        <v>1</v>
      </c>
      <c r="H2594" s="258">
        <v>15.3</v>
      </c>
      <c r="I2594" s="259">
        <f>SUM(H2594/'Search &amp; Variables'!$E$30)</f>
        <v>0.34</v>
      </c>
      <c r="J2594" s="259">
        <f t="shared" si="642"/>
        <v>0.68</v>
      </c>
      <c r="K2594" s="259">
        <f t="shared" si="643"/>
        <v>7.5555555555555556E-2</v>
      </c>
      <c r="L2594" s="226">
        <f t="shared" si="644"/>
        <v>0</v>
      </c>
      <c r="M2594" s="257"/>
      <c r="N2594" s="226">
        <f>SUM(H2594*'Outside M25 '!$J$30+'Outside M25 '!$J$34+'Postcodes tariff'!L2594)</f>
        <v>53.413980146153847</v>
      </c>
      <c r="O2594" s="226">
        <f>SUM(H2594*'Outside M25 '!$K$30+'Outside M25 '!$K$34+'Postcodes tariff'!L2594)</f>
        <v>57.855180779487185</v>
      </c>
      <c r="P2594" s="226">
        <f>SUM(H2594*'Outside M25 '!$L$30+'Outside M25 '!$L$34+'Postcodes tariff'!L2594)</f>
        <v>63.294967952820528</v>
      </c>
      <c r="Q2594" s="261">
        <f>SUM(H2594*'Outside M25 '!$M$30+'Outside M25 '!$M$34+'Postcodes tariff'!L2594)</f>
        <v>67.482382046153845</v>
      </c>
    </row>
    <row r="2595" spans="1:17" s="263" customFormat="1" x14ac:dyDescent="0.25">
      <c r="A2595" s="254" t="s">
        <v>3105</v>
      </c>
      <c r="B2595" s="255" t="s">
        <v>3645</v>
      </c>
      <c r="C2595" s="256" t="s">
        <v>2287</v>
      </c>
      <c r="D2595" s="257">
        <v>51.512824000000002</v>
      </c>
      <c r="E2595" s="257">
        <v>-0.751332</v>
      </c>
      <c r="F2595" s="459">
        <v>1</v>
      </c>
      <c r="G2595" s="459">
        <v>1</v>
      </c>
      <c r="H2595" s="258">
        <v>18</v>
      </c>
      <c r="I2595" s="259">
        <f>SUM(H2595/'Search &amp; Variables'!$E$30)</f>
        <v>0.4</v>
      </c>
      <c r="J2595" s="259">
        <f t="shared" si="642"/>
        <v>0.8</v>
      </c>
      <c r="K2595" s="259">
        <f t="shared" si="643"/>
        <v>8.8888888888888892E-2</v>
      </c>
      <c r="L2595" s="226">
        <f t="shared" si="644"/>
        <v>0</v>
      </c>
      <c r="M2595" s="257"/>
      <c r="N2595" s="226">
        <f>SUM(H2595*'Outside M25 '!$J$30+'Outside M25 '!$J$34+'Postcodes tariff'!L2595)</f>
        <v>57.655451942307693</v>
      </c>
      <c r="O2595" s="226">
        <f>SUM(H2595*'Outside M25 '!$K$30+'Outside M25 '!$K$34+'Postcodes tariff'!L2595)</f>
        <v>62.555943692307693</v>
      </c>
      <c r="P2595" s="226">
        <f>SUM(H2595*'Outside M25 '!$L$30+'Outside M25 '!$L$34+'Postcodes tariff'!L2595)</f>
        <v>68.497937092307694</v>
      </c>
      <c r="Q2595" s="261">
        <f>SUM(H2595*'Outside M25 '!$M$30+'Outside M25 '!$M$34+'Postcodes tariff'!L2595)</f>
        <v>73.154927192307696</v>
      </c>
    </row>
    <row r="2596" spans="1:17" s="263" customFormat="1" x14ac:dyDescent="0.25">
      <c r="A2596" s="254" t="s">
        <v>3105</v>
      </c>
      <c r="B2596" s="255"/>
      <c r="C2596" s="256" t="s">
        <v>2288</v>
      </c>
      <c r="D2596" s="257">
        <v>51.580497999999999</v>
      </c>
      <c r="E2596" s="257">
        <v>-0.787968</v>
      </c>
      <c r="F2596" s="459">
        <v>1</v>
      </c>
      <c r="G2596" s="459">
        <v>1</v>
      </c>
      <c r="H2596" s="258">
        <v>22.5</v>
      </c>
      <c r="I2596" s="259">
        <f>SUM(H2596/'Search &amp; Variables'!$E$30)</f>
        <v>0.5</v>
      </c>
      <c r="J2596" s="259">
        <f t="shared" si="642"/>
        <v>1</v>
      </c>
      <c r="K2596" s="259">
        <f t="shared" si="643"/>
        <v>0.1111111111111111</v>
      </c>
      <c r="L2596" s="226">
        <f t="shared" si="644"/>
        <v>0</v>
      </c>
      <c r="M2596" s="257"/>
      <c r="N2596" s="226">
        <f>SUM(H2596*'Outside M25 '!$J$30+'Outside M25 '!$J$34+'Postcodes tariff'!L2596)</f>
        <v>64.724571602564112</v>
      </c>
      <c r="O2596" s="226">
        <f>SUM(H2596*'Outside M25 '!$K$30+'Outside M25 '!$K$34+'Postcodes tariff'!L2596)</f>
        <v>70.390548547008549</v>
      </c>
      <c r="P2596" s="226">
        <f>SUM(H2596*'Outside M25 '!$L$30+'Outside M25 '!$L$34+'Postcodes tariff'!L2596)</f>
        <v>77.169552324786338</v>
      </c>
      <c r="Q2596" s="261">
        <f>SUM(H2596*'Outside M25 '!$M$30+'Outside M25 '!$M$34+'Postcodes tariff'!L2596)</f>
        <v>82.60916910256411</v>
      </c>
    </row>
    <row r="2597" spans="1:17" s="263" customFormat="1" x14ac:dyDescent="0.25">
      <c r="A2597" s="254" t="s">
        <v>3105</v>
      </c>
      <c r="B2597" s="255"/>
      <c r="C2597" s="256" t="s">
        <v>2289</v>
      </c>
      <c r="D2597" s="257">
        <v>51.576656</v>
      </c>
      <c r="E2597" s="257">
        <v>-0.70907900000000001</v>
      </c>
      <c r="F2597" s="459">
        <v>1</v>
      </c>
      <c r="G2597" s="459">
        <v>1</v>
      </c>
      <c r="H2597" s="258">
        <v>20.100000000000001</v>
      </c>
      <c r="I2597" s="259">
        <f>SUM(H2597/'Search &amp; Variables'!$E$30)</f>
        <v>0.44666666666666671</v>
      </c>
      <c r="J2597" s="259">
        <f t="shared" si="642"/>
        <v>0.89333333333333342</v>
      </c>
      <c r="K2597" s="259">
        <f t="shared" si="643"/>
        <v>9.9259259259259269E-2</v>
      </c>
      <c r="L2597" s="226">
        <f t="shared" si="644"/>
        <v>0</v>
      </c>
      <c r="M2597" s="257"/>
      <c r="N2597" s="226">
        <f>SUM(H2597*'Outside M25 '!$J$30+'Outside M25 '!$J$34+'Postcodes tariff'!L2597)</f>
        <v>60.954374450427352</v>
      </c>
      <c r="O2597" s="226">
        <f>SUM(H2597*'Outside M25 '!$K$30+'Outside M25 '!$K$34+'Postcodes tariff'!L2597)</f>
        <v>66.212092624501423</v>
      </c>
      <c r="P2597" s="226">
        <f>SUM(H2597*'Outside M25 '!$L$30+'Outside M25 '!$L$34+'Postcodes tariff'!L2597)</f>
        <v>72.544690867464396</v>
      </c>
      <c r="Q2597" s="261">
        <f>SUM(H2597*'Outside M25 '!$M$30+'Outside M25 '!$M$34+'Postcodes tariff'!L2597)</f>
        <v>77.566906750427364</v>
      </c>
    </row>
    <row r="2598" spans="1:17" s="263" customFormat="1" x14ac:dyDescent="0.25">
      <c r="A2598" s="254" t="s">
        <v>3105</v>
      </c>
      <c r="B2598" s="255"/>
      <c r="C2598" s="256" t="s">
        <v>2290</v>
      </c>
      <c r="D2598" s="256">
        <v>51.595337000000001</v>
      </c>
      <c r="E2598" s="256">
        <v>-0.56229700000000005</v>
      </c>
      <c r="F2598" s="460">
        <v>1</v>
      </c>
      <c r="G2598" s="460">
        <v>1</v>
      </c>
      <c r="H2598" s="264">
        <v>15.4</v>
      </c>
      <c r="I2598" s="265">
        <f>SUM(H2598/'Search &amp; Variables'!$E$30)</f>
        <v>0.34222222222222221</v>
      </c>
      <c r="J2598" s="265">
        <f t="shared" si="642"/>
        <v>0.68444444444444441</v>
      </c>
      <c r="K2598" s="265">
        <f t="shared" si="643"/>
        <v>7.6049382716049385E-2</v>
      </c>
      <c r="L2598" s="266">
        <f t="shared" si="644"/>
        <v>0</v>
      </c>
      <c r="M2598" s="256"/>
      <c r="N2598" s="266">
        <f>SUM(H2598*'Outside M25 '!$J$30+'Outside M25 '!$J$34+'Postcodes tariff'!L2598)</f>
        <v>53.571071694159549</v>
      </c>
      <c r="O2598" s="266">
        <f>SUM(H2598*'Outside M25 '!$K$30+'Outside M25 '!$K$34+'Postcodes tariff'!L2598)</f>
        <v>58.029283109591645</v>
      </c>
      <c r="P2598" s="266">
        <f>SUM(H2598*'Outside M25 '!$L$30+'Outside M25 '!$L$34+'Postcodes tariff'!L2598)</f>
        <v>63.48767051354227</v>
      </c>
      <c r="Q2598" s="268">
        <f>SUM(H2598*'Outside M25 '!$M$30+'Outside M25 '!$M$34+'Postcodes tariff'!L2598)</f>
        <v>67.692476310826208</v>
      </c>
    </row>
    <row r="2599" spans="1:17" s="263" customFormat="1" x14ac:dyDescent="0.25">
      <c r="A2599" s="254"/>
      <c r="B2599" s="255"/>
      <c r="C2599" s="256"/>
      <c r="D2599" s="256"/>
      <c r="E2599" s="256"/>
      <c r="F2599" s="460"/>
      <c r="G2599" s="460"/>
      <c r="H2599" s="264"/>
      <c r="I2599" s="265"/>
      <c r="J2599" s="265"/>
      <c r="K2599" s="265"/>
      <c r="L2599" s="266"/>
      <c r="M2599" s="256"/>
      <c r="N2599" s="266"/>
      <c r="O2599" s="266"/>
      <c r="P2599" s="266"/>
      <c r="Q2599" s="268"/>
    </row>
    <row r="2600" spans="1:17" s="263" customFormat="1" ht="16.5" thickBot="1" x14ac:dyDescent="0.3">
      <c r="A2600" s="269" t="s">
        <v>3138</v>
      </c>
      <c r="B2600" s="270"/>
      <c r="C2600" s="270"/>
      <c r="D2600" s="270"/>
      <c r="E2600" s="270"/>
      <c r="F2600" s="461"/>
      <c r="G2600" s="461"/>
      <c r="H2600" s="271">
        <f>AVERAGE(H2589:H2599)</f>
        <v>14.55</v>
      </c>
      <c r="I2600" s="271">
        <f>AVERAGE(I2589:I2599)</f>
        <v>0.32333333333333336</v>
      </c>
      <c r="J2600" s="271">
        <f>AVERAGE(J2589:J2599)</f>
        <v>0.64666666666666672</v>
      </c>
      <c r="K2600" s="271">
        <f>AVERAGE(K2589:K2599)</f>
        <v>7.1851851851851861E-2</v>
      </c>
      <c r="L2600" s="272"/>
      <c r="M2600" s="270"/>
      <c r="N2600" s="274">
        <f>AVERAGE(N2589:N2599)</f>
        <v>52.23579353611111</v>
      </c>
      <c r="O2600" s="274">
        <f>AVERAGE(O2589:O2599)</f>
        <v>56.549413303703702</v>
      </c>
      <c r="P2600" s="274">
        <f>AVERAGE(P2589:P2599)</f>
        <v>61.849698747407409</v>
      </c>
      <c r="Q2600" s="275">
        <f>AVERAGE(Q2589:Q2599)</f>
        <v>65.90667506111113</v>
      </c>
    </row>
    <row r="2601" spans="1:17" s="263" customFormat="1" ht="16.5" thickBot="1" x14ac:dyDescent="0.3">
      <c r="F2601" s="462"/>
      <c r="G2601" s="462"/>
      <c r="H2601" s="276"/>
      <c r="I2601" s="277"/>
      <c r="J2601" s="277"/>
      <c r="K2601" s="277"/>
      <c r="L2601" s="262"/>
      <c r="N2601" s="225"/>
      <c r="O2601" s="225"/>
      <c r="P2601" s="225"/>
      <c r="Q2601" s="225"/>
    </row>
    <row r="2602" spans="1:17" s="243" customFormat="1" x14ac:dyDescent="0.25">
      <c r="A2602" s="246" t="s">
        <v>3106</v>
      </c>
      <c r="B2602" s="247"/>
      <c r="C2602" s="247" t="s">
        <v>2291</v>
      </c>
      <c r="D2602" s="247">
        <v>51.370446000000001</v>
      </c>
      <c r="E2602" s="247">
        <v>-0.19290599999999999</v>
      </c>
      <c r="F2602" s="458">
        <v>1</v>
      </c>
      <c r="G2602" s="458">
        <v>1</v>
      </c>
      <c r="H2602" s="248">
        <v>33.299999999999997</v>
      </c>
      <c r="I2602" s="249">
        <f>SUM(H2602/'Search &amp; Variables'!$E$30)</f>
        <v>0.74</v>
      </c>
      <c r="J2602" s="249">
        <f t="shared" ref="J2602:J2603" si="645">SUM(I2602*2)</f>
        <v>1.48</v>
      </c>
      <c r="K2602" s="249">
        <f t="shared" ref="K2602:K2603" si="646">SUM(J2602/9)</f>
        <v>0.16444444444444445</v>
      </c>
      <c r="L2602" s="252">
        <f t="shared" ref="L2602:L2603" si="647">IF(J2602 &gt; 14,120,0)</f>
        <v>0</v>
      </c>
      <c r="M2602" s="247"/>
      <c r="N2602" s="252">
        <f>SUM(H2602*'Outside M25 '!$J$30+'Outside M25 '!$J$34+'Postcodes tariff'!L2602)</f>
        <v>81.69045878717948</v>
      </c>
      <c r="O2602" s="252">
        <f>SUM(H2602*'Outside M25 '!$K$30+'Outside M25 '!$K$34+'Postcodes tariff'!L2602)</f>
        <v>89.193600198290596</v>
      </c>
      <c r="P2602" s="252">
        <f>SUM(H2602*'Outside M25 '!$L$30+'Outside M25 '!$L$34+'Postcodes tariff'!L2602)</f>
        <v>97.981428882735059</v>
      </c>
      <c r="Q2602" s="253">
        <f>SUM(H2602*'Outside M25 '!$M$30+'Outside M25 '!$M$34+'Postcodes tariff'!L2602)</f>
        <v>105.29934968717949</v>
      </c>
    </row>
    <row r="2603" spans="1:17" s="263" customFormat="1" x14ac:dyDescent="0.25">
      <c r="A2603" s="254" t="s">
        <v>3106</v>
      </c>
      <c r="B2603" s="255"/>
      <c r="C2603" s="256" t="s">
        <v>2292</v>
      </c>
      <c r="D2603" s="257">
        <v>51.347529000000002</v>
      </c>
      <c r="E2603" s="257">
        <v>-0.20452699999999999</v>
      </c>
      <c r="F2603" s="459">
        <v>1</v>
      </c>
      <c r="G2603" s="459">
        <v>1</v>
      </c>
      <c r="H2603" s="258">
        <v>31.7</v>
      </c>
      <c r="I2603" s="259">
        <f>SUM(H2603/'Search &amp; Variables'!$E$30)</f>
        <v>0.70444444444444443</v>
      </c>
      <c r="J2603" s="259">
        <f t="shared" si="645"/>
        <v>1.4088888888888889</v>
      </c>
      <c r="K2603" s="259">
        <f t="shared" si="646"/>
        <v>0.15654320987654322</v>
      </c>
      <c r="L2603" s="226">
        <f t="shared" si="647"/>
        <v>0</v>
      </c>
      <c r="M2603" s="257"/>
      <c r="N2603" s="226">
        <f>SUM(H2603*'Outside M25 '!$J$30+'Outside M25 '!$J$34+'Postcodes tariff'!L2603)</f>
        <v>79.176994019088326</v>
      </c>
      <c r="O2603" s="226">
        <f>SUM(H2603*'Outside M25 '!$K$30+'Outside M25 '!$K$34+'Postcodes tariff'!L2603)</f>
        <v>86.407962916619184</v>
      </c>
      <c r="P2603" s="226">
        <f>SUM(H2603*'Outside M25 '!$L$30+'Outside M25 '!$L$34+'Postcodes tariff'!L2603)</f>
        <v>94.898187911187094</v>
      </c>
      <c r="Q2603" s="261">
        <f>SUM(H2603*'Outside M25 '!$M$30+'Outside M25 '!$M$34+'Postcodes tariff'!L2603)</f>
        <v>101.93784145242167</v>
      </c>
    </row>
    <row r="2604" spans="1:17" s="263" customFormat="1" x14ac:dyDescent="0.25">
      <c r="A2604" s="254" t="s">
        <v>3106</v>
      </c>
      <c r="B2604" s="255"/>
      <c r="C2604" s="256" t="s">
        <v>2293</v>
      </c>
      <c r="D2604" s="257">
        <v>51.37</v>
      </c>
      <c r="E2604" s="257">
        <v>-0.21299999999999999</v>
      </c>
      <c r="F2604" s="459">
        <v>1</v>
      </c>
      <c r="G2604" s="459">
        <v>1</v>
      </c>
      <c r="H2604" s="258">
        <v>31.2</v>
      </c>
      <c r="I2604" s="259">
        <f>SUM(H2604/'Search &amp; Variables'!$E$30)</f>
        <v>0.69333333333333336</v>
      </c>
      <c r="J2604" s="259">
        <f t="shared" ref="J2604:J2608" si="648">SUM(I2604*2)</f>
        <v>1.3866666666666667</v>
      </c>
      <c r="K2604" s="259">
        <f t="shared" ref="K2604:K2608" si="649">SUM(J2604/9)</f>
        <v>0.15407407407407409</v>
      </c>
      <c r="L2604" s="226">
        <f t="shared" ref="L2604:L2608" si="650">IF(J2604 &gt; 14,120,0)</f>
        <v>0</v>
      </c>
      <c r="M2604" s="257"/>
      <c r="N2604" s="226">
        <f>SUM(H2604*'Outside M25 '!$J$30+'Outside M25 '!$J$34+'Postcodes tariff'!L2604)</f>
        <v>78.391536279059835</v>
      </c>
      <c r="O2604" s="226">
        <f>SUM(H2604*'Outside M25 '!$K$30+'Outside M25 '!$K$34+'Postcodes tariff'!L2604)</f>
        <v>85.537451266096866</v>
      </c>
      <c r="P2604" s="226">
        <f>SUM(H2604*'Outside M25 '!$L$30+'Outside M25 '!$L$34+'Postcodes tariff'!L2604)</f>
        <v>93.934675107578357</v>
      </c>
      <c r="Q2604" s="261">
        <f>SUM(H2604*'Outside M25 '!$M$30+'Outside M25 '!$M$34+'Postcodes tariff'!L2604)</f>
        <v>100.88737012905983</v>
      </c>
    </row>
    <row r="2605" spans="1:17" s="263" customFormat="1" x14ac:dyDescent="0.25">
      <c r="A2605" s="254" t="s">
        <v>3106</v>
      </c>
      <c r="B2605" s="255"/>
      <c r="C2605" s="256" t="s">
        <v>2294</v>
      </c>
      <c r="D2605" s="257">
        <v>51.391413</v>
      </c>
      <c r="E2605" s="257">
        <v>-0.19895399999999999</v>
      </c>
      <c r="F2605" s="459">
        <v>1</v>
      </c>
      <c r="G2605" s="459">
        <v>1</v>
      </c>
      <c r="H2605" s="258">
        <v>32.299999999999997</v>
      </c>
      <c r="I2605" s="259">
        <f>SUM(H2605/'Search &amp; Variables'!$E$30)</f>
        <v>0.71777777777777774</v>
      </c>
      <c r="J2605" s="259">
        <f t="shared" si="648"/>
        <v>1.4355555555555555</v>
      </c>
      <c r="K2605" s="259">
        <f t="shared" si="649"/>
        <v>0.15950617283950616</v>
      </c>
      <c r="L2605" s="226">
        <f t="shared" si="650"/>
        <v>0</v>
      </c>
      <c r="M2605" s="257"/>
      <c r="N2605" s="226">
        <f>SUM(H2605*'Outside M25 '!$J$30+'Outside M25 '!$J$34+'Postcodes tariff'!L2605)</f>
        <v>80.119543307122498</v>
      </c>
      <c r="O2605" s="226">
        <f>SUM(H2605*'Outside M25 '!$K$30+'Outside M25 '!$K$34+'Postcodes tariff'!L2605)</f>
        <v>87.452576897245962</v>
      </c>
      <c r="P2605" s="226">
        <f>SUM(H2605*'Outside M25 '!$L$30+'Outside M25 '!$L$34+'Postcodes tariff'!L2605)</f>
        <v>96.054403275517586</v>
      </c>
      <c r="Q2605" s="261">
        <f>SUM(H2605*'Outside M25 '!$M$30+'Outside M25 '!$M$34+'Postcodes tariff'!L2605)</f>
        <v>103.19840704045585</v>
      </c>
    </row>
    <row r="2606" spans="1:17" s="263" customFormat="1" x14ac:dyDescent="0.25">
      <c r="A2606" s="254" t="s">
        <v>3106</v>
      </c>
      <c r="B2606" s="255"/>
      <c r="C2606" s="256" t="s">
        <v>2295</v>
      </c>
      <c r="D2606" s="257">
        <v>51.362631999999998</v>
      </c>
      <c r="E2606" s="257">
        <v>-0.169464</v>
      </c>
      <c r="F2606" s="459">
        <v>1</v>
      </c>
      <c r="G2606" s="459">
        <v>1</v>
      </c>
      <c r="H2606" s="258">
        <v>34.1</v>
      </c>
      <c r="I2606" s="259">
        <f>SUM(H2606/'Search &amp; Variables'!$E$30)</f>
        <v>0.75777777777777777</v>
      </c>
      <c r="J2606" s="259">
        <f t="shared" si="648"/>
        <v>1.5155555555555555</v>
      </c>
      <c r="K2606" s="259">
        <f t="shared" si="649"/>
        <v>0.16839506172839505</v>
      </c>
      <c r="L2606" s="226">
        <f t="shared" si="650"/>
        <v>0</v>
      </c>
      <c r="M2606" s="257"/>
      <c r="N2606" s="226">
        <f>SUM(H2606*'Outside M25 '!$J$30+'Outside M25 '!$J$34+'Postcodes tariff'!L2606)</f>
        <v>82.947191171225072</v>
      </c>
      <c r="O2606" s="226">
        <f>SUM(H2606*'Outside M25 '!$K$30+'Outside M25 '!$K$34+'Postcodes tariff'!L2606)</f>
        <v>90.58641883912631</v>
      </c>
      <c r="P2606" s="226">
        <f>SUM(H2606*'Outside M25 '!$L$30+'Outside M25 '!$L$34+'Postcodes tariff'!L2606)</f>
        <v>99.523049368509049</v>
      </c>
      <c r="Q2606" s="261">
        <f>SUM(H2606*'Outside M25 '!$M$30+'Outside M25 '!$M$34+'Postcodes tariff'!L2606)</f>
        <v>106.98010380455842</v>
      </c>
    </row>
    <row r="2607" spans="1:17" s="263" customFormat="1" x14ac:dyDescent="0.25">
      <c r="A2607" s="254" t="s">
        <v>3106</v>
      </c>
      <c r="B2607" s="255"/>
      <c r="C2607" s="256" t="s">
        <v>2296</v>
      </c>
      <c r="D2607" s="257">
        <v>51.358060999999999</v>
      </c>
      <c r="E2607" s="257">
        <v>-0.140241</v>
      </c>
      <c r="F2607" s="459">
        <v>1</v>
      </c>
      <c r="G2607" s="459">
        <v>1</v>
      </c>
      <c r="H2607" s="258">
        <v>35.6</v>
      </c>
      <c r="I2607" s="259">
        <f>SUM(H2607/'Search &amp; Variables'!$E$30)</f>
        <v>0.7911111111111111</v>
      </c>
      <c r="J2607" s="259">
        <f t="shared" si="648"/>
        <v>1.5822222222222222</v>
      </c>
      <c r="K2607" s="259">
        <f t="shared" si="649"/>
        <v>0.17580246913580247</v>
      </c>
      <c r="L2607" s="226">
        <f t="shared" si="650"/>
        <v>0</v>
      </c>
      <c r="M2607" s="257"/>
      <c r="N2607" s="226">
        <f>SUM(H2607*'Outside M25 '!$J$30+'Outside M25 '!$J$34+'Postcodes tariff'!L2607)</f>
        <v>85.303564391310545</v>
      </c>
      <c r="O2607" s="226">
        <f>SUM(H2607*'Outside M25 '!$K$30+'Outside M25 '!$K$34+'Postcodes tariff'!L2607)</f>
        <v>93.197953790693262</v>
      </c>
      <c r="P2607" s="226">
        <f>SUM(H2607*'Outside M25 '!$L$30+'Outside M25 '!$L$34+'Postcodes tariff'!L2607)</f>
        <v>102.41358777933524</v>
      </c>
      <c r="Q2607" s="261">
        <f>SUM(H2607*'Outside M25 '!$M$30+'Outside M25 '!$M$34+'Postcodes tariff'!L2607)</f>
        <v>110.13151777464388</v>
      </c>
    </row>
    <row r="2608" spans="1:17" s="263" customFormat="1" x14ac:dyDescent="0.25">
      <c r="A2608" s="254" t="s">
        <v>3106</v>
      </c>
      <c r="B2608" s="255"/>
      <c r="C2608" s="256" t="s">
        <v>2297</v>
      </c>
      <c r="D2608" s="256">
        <v>51.321280999999999</v>
      </c>
      <c r="E2608" s="256">
        <v>-0.19848099999999999</v>
      </c>
      <c r="F2608" s="460">
        <v>1</v>
      </c>
      <c r="G2608" s="460">
        <v>1</v>
      </c>
      <c r="H2608" s="264">
        <v>37</v>
      </c>
      <c r="I2608" s="265">
        <f>SUM(H2608/'Search &amp; Variables'!$E$30)</f>
        <v>0.82222222222222219</v>
      </c>
      <c r="J2608" s="265">
        <f t="shared" si="648"/>
        <v>1.6444444444444444</v>
      </c>
      <c r="K2608" s="265">
        <f t="shared" si="649"/>
        <v>0.18271604938271604</v>
      </c>
      <c r="L2608" s="266">
        <f t="shared" si="650"/>
        <v>0</v>
      </c>
      <c r="M2608" s="256"/>
      <c r="N2608" s="266">
        <f>SUM(H2608*'Outside M25 '!$J$30+'Outside M25 '!$J$34+'Postcodes tariff'!L2608)</f>
        <v>87.502846063390322</v>
      </c>
      <c r="O2608" s="266">
        <f>SUM(H2608*'Outside M25 '!$K$30+'Outside M25 '!$K$34+'Postcodes tariff'!L2608)</f>
        <v>95.635386412155754</v>
      </c>
      <c r="P2608" s="266">
        <f>SUM(H2608*'Outside M25 '!$L$30+'Outside M25 '!$L$34+'Postcodes tariff'!L2608)</f>
        <v>105.11142362943971</v>
      </c>
      <c r="Q2608" s="268">
        <f>SUM(H2608*'Outside M25 '!$M$30+'Outside M25 '!$M$34+'Postcodes tariff'!L2608)</f>
        <v>113.07283748005699</v>
      </c>
    </row>
    <row r="2609" spans="1:17" s="263" customFormat="1" x14ac:dyDescent="0.25">
      <c r="A2609" s="254"/>
      <c r="B2609" s="255"/>
      <c r="C2609" s="256"/>
      <c r="D2609" s="256"/>
      <c r="E2609" s="256"/>
      <c r="F2609" s="460"/>
      <c r="G2609" s="460"/>
      <c r="H2609" s="264"/>
      <c r="I2609" s="265"/>
      <c r="J2609" s="265"/>
      <c r="K2609" s="265"/>
      <c r="L2609" s="266"/>
      <c r="M2609" s="256"/>
      <c r="N2609" s="266"/>
      <c r="O2609" s="266"/>
      <c r="P2609" s="266"/>
      <c r="Q2609" s="268"/>
    </row>
    <row r="2610" spans="1:17" s="263" customFormat="1" ht="16.5" thickBot="1" x14ac:dyDescent="0.3">
      <c r="A2610" s="269" t="s">
        <v>3139</v>
      </c>
      <c r="B2610" s="270"/>
      <c r="C2610" s="270"/>
      <c r="D2610" s="270"/>
      <c r="E2610" s="270"/>
      <c r="F2610" s="461"/>
      <c r="G2610" s="461"/>
      <c r="H2610" s="271">
        <f>AVERAGE(H2602:H2609)</f>
        <v>33.6</v>
      </c>
      <c r="I2610" s="271">
        <f>AVERAGE(I2602:I2609)</f>
        <v>0.7466666666666667</v>
      </c>
      <c r="J2610" s="271">
        <f>AVERAGE(J2602:J2609)</f>
        <v>1.4933333333333334</v>
      </c>
      <c r="K2610" s="271">
        <f>AVERAGE(K2602:K2609)</f>
        <v>0.16592592592592589</v>
      </c>
      <c r="L2610" s="272"/>
      <c r="M2610" s="270"/>
      <c r="N2610" s="274">
        <f>AVERAGE(N2602:N2609)</f>
        <v>82.161733431196581</v>
      </c>
      <c r="O2610" s="274">
        <f>AVERAGE(O2602:O2609)</f>
        <v>89.715907188603992</v>
      </c>
      <c r="P2610" s="274">
        <f>AVERAGE(P2602:P2609)</f>
        <v>98.559536564900299</v>
      </c>
      <c r="Q2610" s="275">
        <f>AVERAGE(Q2602:Q2609)</f>
        <v>105.92963248119658</v>
      </c>
    </row>
    <row r="2611" spans="1:17" s="263" customFormat="1" ht="16.5" thickBot="1" x14ac:dyDescent="0.3">
      <c r="F2611" s="462"/>
      <c r="G2611" s="462"/>
      <c r="H2611" s="276"/>
      <c r="I2611" s="277"/>
      <c r="J2611" s="277"/>
      <c r="K2611" s="277"/>
      <c r="L2611" s="262"/>
      <c r="N2611" s="225"/>
      <c r="O2611" s="225"/>
      <c r="P2611" s="225"/>
      <c r="Q2611" s="225"/>
    </row>
    <row r="2612" spans="1:17" s="243" customFormat="1" x14ac:dyDescent="0.25">
      <c r="A2612" s="246" t="s">
        <v>3107</v>
      </c>
      <c r="B2612" s="247"/>
      <c r="C2612" s="247" t="s">
        <v>2298</v>
      </c>
      <c r="D2612" s="247">
        <v>51.556859000000003</v>
      </c>
      <c r="E2612" s="247">
        <v>-1.7721070000000001</v>
      </c>
      <c r="F2612" s="458">
        <v>1</v>
      </c>
      <c r="G2612" s="458">
        <v>1</v>
      </c>
      <c r="H2612" s="248">
        <v>67.7</v>
      </c>
      <c r="I2612" s="249">
        <f>SUM(H2612/'Search &amp; Variables'!$E$30)</f>
        <v>1.5044444444444445</v>
      </c>
      <c r="J2612" s="249">
        <f t="shared" ref="J2612:J2613" si="651">SUM(I2612*2)</f>
        <v>3.0088888888888889</v>
      </c>
      <c r="K2612" s="249">
        <f t="shared" ref="K2612:K2613" si="652">SUM(J2612/9)</f>
        <v>0.334320987654321</v>
      </c>
      <c r="L2612" s="252">
        <f t="shared" ref="L2612:L2613" si="653">IF(J2612 &gt; 14,120,0)</f>
        <v>0</v>
      </c>
      <c r="M2612" s="247"/>
      <c r="N2612" s="252">
        <f>SUM(H2612*'Outside M25 '!$J$30+'Outside M25 '!$J$34+'Postcodes tariff'!L2612)</f>
        <v>135.72995130113961</v>
      </c>
      <c r="O2612" s="252">
        <f>SUM(H2612*'Outside M25 '!$K$30+'Outside M25 '!$K$34+'Postcodes tariff'!L2612)</f>
        <v>149.08480175422602</v>
      </c>
      <c r="P2612" s="252">
        <f>SUM(H2612*'Outside M25 '!$L$30+'Outside M25 '!$L$34+'Postcodes tariff'!L2612)</f>
        <v>164.27110977101617</v>
      </c>
      <c r="Q2612" s="253">
        <f>SUM(H2612*'Outside M25 '!$M$30+'Outside M25 '!$M$34+'Postcodes tariff'!L2612)</f>
        <v>177.57177673447296</v>
      </c>
    </row>
    <row r="2613" spans="1:17" s="263" customFormat="1" x14ac:dyDescent="0.25">
      <c r="A2613" s="254" t="s">
        <v>3107</v>
      </c>
      <c r="B2613" s="255"/>
      <c r="C2613" s="256" t="s">
        <v>2299</v>
      </c>
      <c r="D2613" s="257">
        <v>51.323154000000002</v>
      </c>
      <c r="E2613" s="257">
        <v>-1.9733890000000001</v>
      </c>
      <c r="F2613" s="459">
        <v>1</v>
      </c>
      <c r="G2613" s="459">
        <v>1</v>
      </c>
      <c r="H2613" s="258">
        <v>80</v>
      </c>
      <c r="I2613" s="259">
        <f>SUM(H2613/'Search &amp; Variables'!$E$30)</f>
        <v>1.7777777777777777</v>
      </c>
      <c r="J2613" s="259">
        <f t="shared" si="651"/>
        <v>3.5555555555555554</v>
      </c>
      <c r="K2613" s="259">
        <f t="shared" si="652"/>
        <v>0.39506172839506171</v>
      </c>
      <c r="L2613" s="226">
        <f t="shared" si="653"/>
        <v>0</v>
      </c>
      <c r="M2613" s="257"/>
      <c r="N2613" s="226">
        <f>SUM(H2613*'Outside M25 '!$J$30+'Outside M25 '!$J$34+'Postcodes tariff'!L2613)</f>
        <v>155.05221170584045</v>
      </c>
      <c r="O2613" s="226">
        <f>SUM(H2613*'Outside M25 '!$K$30+'Outside M25 '!$K$34+'Postcodes tariff'!L2613)</f>
        <v>170.49938835707502</v>
      </c>
      <c r="P2613" s="226">
        <f>SUM(H2613*'Outside M25 '!$L$30+'Outside M25 '!$L$34+'Postcodes tariff'!L2613)</f>
        <v>187.97352473979109</v>
      </c>
      <c r="Q2613" s="261">
        <f>SUM(H2613*'Outside M25 '!$M$30+'Outside M25 '!$M$34+'Postcodes tariff'!L2613)</f>
        <v>203.41337128917382</v>
      </c>
    </row>
    <row r="2614" spans="1:17" s="263" customFormat="1" x14ac:dyDescent="0.25">
      <c r="A2614" s="254" t="s">
        <v>3107</v>
      </c>
      <c r="B2614" s="255"/>
      <c r="C2614" s="256" t="s">
        <v>2300</v>
      </c>
      <c r="D2614" s="257">
        <v>51.444965000000003</v>
      </c>
      <c r="E2614" s="257">
        <v>-1.9883120000000001</v>
      </c>
      <c r="F2614" s="459">
        <v>1</v>
      </c>
      <c r="G2614" s="459">
        <v>1</v>
      </c>
      <c r="H2614" s="258">
        <v>81.3</v>
      </c>
      <c r="I2614" s="259">
        <f>SUM(H2614/'Search &amp; Variables'!$E$30)</f>
        <v>1.8066666666666666</v>
      </c>
      <c r="J2614" s="259">
        <f t="shared" ref="J2614:J2629" si="654">SUM(I2614*2)</f>
        <v>3.6133333333333333</v>
      </c>
      <c r="K2614" s="259">
        <f t="shared" ref="K2614:K2629" si="655">SUM(J2614/9)</f>
        <v>0.40148148148148149</v>
      </c>
      <c r="L2614" s="226">
        <f t="shared" ref="L2614:L2629" si="656">IF(J2614 &gt; 14,120,0)</f>
        <v>0</v>
      </c>
      <c r="M2614" s="257"/>
      <c r="N2614" s="226">
        <f>SUM(H2614*'Outside M25 '!$J$30+'Outside M25 '!$J$34+'Postcodes tariff'!L2614)</f>
        <v>157.09440182991452</v>
      </c>
      <c r="O2614" s="226">
        <f>SUM(H2614*'Outside M25 '!$K$30+'Outside M25 '!$K$34+'Postcodes tariff'!L2614)</f>
        <v>172.76271864843304</v>
      </c>
      <c r="P2614" s="226">
        <f>SUM(H2614*'Outside M25 '!$L$30+'Outside M25 '!$L$34+'Postcodes tariff'!L2614)</f>
        <v>190.4786580291738</v>
      </c>
      <c r="Q2614" s="261">
        <f>SUM(H2614*'Outside M25 '!$M$30+'Outside M25 '!$M$34+'Postcodes tariff'!L2614)</f>
        <v>206.14459672991455</v>
      </c>
    </row>
    <row r="2615" spans="1:17" s="263" customFormat="1" x14ac:dyDescent="0.25">
      <c r="A2615" s="254" t="s">
        <v>3107</v>
      </c>
      <c r="B2615" s="255"/>
      <c r="C2615" s="256" t="s">
        <v>2301</v>
      </c>
      <c r="D2615" s="257">
        <v>51.370134999999998</v>
      </c>
      <c r="E2615" s="257">
        <v>-2.143427</v>
      </c>
      <c r="F2615" s="459">
        <v>1</v>
      </c>
      <c r="G2615" s="459">
        <v>1</v>
      </c>
      <c r="H2615" s="258">
        <v>92.9</v>
      </c>
      <c r="I2615" s="259">
        <f>SUM(H2615/'Search &amp; Variables'!$E$30)</f>
        <v>2.0644444444444447</v>
      </c>
      <c r="J2615" s="259">
        <f t="shared" si="654"/>
        <v>4.1288888888888895</v>
      </c>
      <c r="K2615" s="259">
        <f t="shared" si="655"/>
        <v>0.45876543209876552</v>
      </c>
      <c r="L2615" s="226">
        <f t="shared" si="656"/>
        <v>0</v>
      </c>
      <c r="M2615" s="257"/>
      <c r="N2615" s="226">
        <f>SUM(H2615*'Outside M25 '!$J$30+'Outside M25 '!$J$34+'Postcodes tariff'!L2615)</f>
        <v>175.31702139857552</v>
      </c>
      <c r="O2615" s="226">
        <f>SUM(H2615*'Outside M25 '!$K$30+'Outside M25 '!$K$34+'Postcodes tariff'!L2615)</f>
        <v>192.95858894055081</v>
      </c>
      <c r="P2615" s="226">
        <f>SUM(H2615*'Outside M25 '!$L$30+'Outside M25 '!$L$34+'Postcodes tariff'!L2615)</f>
        <v>212.83215507289654</v>
      </c>
      <c r="Q2615" s="261">
        <f>SUM(H2615*'Outside M25 '!$M$30+'Outside M25 '!$M$34+'Postcodes tariff'!L2615)</f>
        <v>230.51553143190887</v>
      </c>
    </row>
    <row r="2616" spans="1:17" s="263" customFormat="1" x14ac:dyDescent="0.25">
      <c r="A2616" s="254" t="s">
        <v>3107</v>
      </c>
      <c r="B2616" s="255"/>
      <c r="C2616" s="256" t="s">
        <v>2302</v>
      </c>
      <c r="D2616" s="257">
        <v>51.420982000000002</v>
      </c>
      <c r="E2616" s="257">
        <v>-2.2171259999999999</v>
      </c>
      <c r="F2616" s="459">
        <v>1</v>
      </c>
      <c r="G2616" s="459">
        <v>1</v>
      </c>
      <c r="H2616" s="258">
        <v>90.3</v>
      </c>
      <c r="I2616" s="259">
        <f>SUM(H2616/'Search &amp; Variables'!$E$30)</f>
        <v>2.0066666666666668</v>
      </c>
      <c r="J2616" s="259">
        <f t="shared" si="654"/>
        <v>4.0133333333333336</v>
      </c>
      <c r="K2616" s="259">
        <f t="shared" si="655"/>
        <v>0.44592592592592595</v>
      </c>
      <c r="L2616" s="226">
        <f t="shared" si="656"/>
        <v>0</v>
      </c>
      <c r="M2616" s="257"/>
      <c r="N2616" s="226">
        <f>SUM(H2616*'Outside M25 '!$J$30+'Outside M25 '!$J$34+'Postcodes tariff'!L2616)</f>
        <v>171.23264115042736</v>
      </c>
      <c r="O2616" s="226">
        <f>SUM(H2616*'Outside M25 '!$K$30+'Outside M25 '!$K$34+'Postcodes tariff'!L2616)</f>
        <v>188.43192835783475</v>
      </c>
      <c r="P2616" s="226">
        <f>SUM(H2616*'Outside M25 '!$L$30+'Outside M25 '!$L$34+'Postcodes tariff'!L2616)</f>
        <v>207.82188849413109</v>
      </c>
      <c r="Q2616" s="261">
        <f>SUM(H2616*'Outside M25 '!$M$30+'Outside M25 '!$M$34+'Postcodes tariff'!L2616)</f>
        <v>225.05308055042735</v>
      </c>
    </row>
    <row r="2617" spans="1:17" s="263" customFormat="1" x14ac:dyDescent="0.25">
      <c r="A2617" s="254" t="s">
        <v>3107</v>
      </c>
      <c r="B2617" s="255"/>
      <c r="C2617" s="256" t="s">
        <v>2303</v>
      </c>
      <c r="D2617" s="257">
        <v>51.503148000000003</v>
      </c>
      <c r="E2617" s="257">
        <v>-2.2569149999999998</v>
      </c>
      <c r="F2617" s="459">
        <v>1</v>
      </c>
      <c r="G2617" s="459">
        <v>1</v>
      </c>
      <c r="H2617" s="258">
        <v>90.5</v>
      </c>
      <c r="I2617" s="259">
        <f>SUM(H2617/'Search &amp; Variables'!$E$30)</f>
        <v>2.0111111111111111</v>
      </c>
      <c r="J2617" s="259">
        <f t="shared" si="654"/>
        <v>4.0222222222222221</v>
      </c>
      <c r="K2617" s="259">
        <f t="shared" si="655"/>
        <v>0.44691358024691358</v>
      </c>
      <c r="L2617" s="226">
        <f t="shared" si="656"/>
        <v>0</v>
      </c>
      <c r="M2617" s="257"/>
      <c r="N2617" s="226">
        <f>SUM(H2617*'Outside M25 '!$J$30+'Outside M25 '!$J$34+'Postcodes tariff'!L2617)</f>
        <v>171.54682424643875</v>
      </c>
      <c r="O2617" s="226">
        <f>SUM(H2617*'Outside M25 '!$K$30+'Outside M25 '!$K$34+'Postcodes tariff'!L2617)</f>
        <v>188.78013301804367</v>
      </c>
      <c r="P2617" s="226">
        <f>SUM(H2617*'Outside M25 '!$L$30+'Outside M25 '!$L$34+'Postcodes tariff'!L2617)</f>
        <v>208.20729361557457</v>
      </c>
      <c r="Q2617" s="261">
        <f>SUM(H2617*'Outside M25 '!$M$30+'Outside M25 '!$M$34+'Postcodes tariff'!L2617)</f>
        <v>225.47326907977208</v>
      </c>
    </row>
    <row r="2618" spans="1:17" s="263" customFormat="1" x14ac:dyDescent="0.25">
      <c r="A2618" s="254" t="s">
        <v>3107</v>
      </c>
      <c r="B2618" s="255"/>
      <c r="C2618" s="256" t="s">
        <v>2304</v>
      </c>
      <c r="D2618" s="257">
        <v>51.476677000000002</v>
      </c>
      <c r="E2618" s="257">
        <v>-2.0431849999999998</v>
      </c>
      <c r="F2618" s="459">
        <v>1</v>
      </c>
      <c r="G2618" s="459">
        <v>1</v>
      </c>
      <c r="H2618" s="258">
        <v>88.4</v>
      </c>
      <c r="I2618" s="259">
        <f>SUM(H2618/'Search &amp; Variables'!$E$30)</f>
        <v>1.9644444444444447</v>
      </c>
      <c r="J2618" s="259">
        <f t="shared" si="654"/>
        <v>3.9288888888888893</v>
      </c>
      <c r="K2618" s="259">
        <f t="shared" si="655"/>
        <v>0.43654320987654327</v>
      </c>
      <c r="L2618" s="226">
        <f t="shared" si="656"/>
        <v>0</v>
      </c>
      <c r="M2618" s="257"/>
      <c r="N2618" s="226">
        <f>SUM(H2618*'Outside M25 '!$J$30+'Outside M25 '!$J$34+'Postcodes tariff'!L2618)</f>
        <v>168.24790173831909</v>
      </c>
      <c r="O2618" s="226">
        <f>SUM(H2618*'Outside M25 '!$K$30+'Outside M25 '!$K$34+'Postcodes tariff'!L2618)</f>
        <v>185.12398408584994</v>
      </c>
      <c r="P2618" s="226">
        <f>SUM(H2618*'Outside M25 '!$L$30+'Outside M25 '!$L$34+'Postcodes tariff'!L2618)</f>
        <v>204.1605398404179</v>
      </c>
      <c r="Q2618" s="261">
        <f>SUM(H2618*'Outside M25 '!$M$30+'Outside M25 '!$M$34+'Postcodes tariff'!L2618)</f>
        <v>221.06128952165244</v>
      </c>
    </row>
    <row r="2619" spans="1:17" s="263" customFormat="1" x14ac:dyDescent="0.25">
      <c r="A2619" s="254" t="s">
        <v>3107</v>
      </c>
      <c r="B2619" s="255"/>
      <c r="C2619" s="256" t="s">
        <v>2305</v>
      </c>
      <c r="D2619" s="257">
        <v>51.601422999999997</v>
      </c>
      <c r="E2619" s="257">
        <v>-2.0899420000000002</v>
      </c>
      <c r="F2619" s="459">
        <v>1</v>
      </c>
      <c r="G2619" s="459">
        <v>1</v>
      </c>
      <c r="H2619" s="258">
        <v>82.1</v>
      </c>
      <c r="I2619" s="259">
        <f>SUM(H2619/'Search &amp; Variables'!$E$30)</f>
        <v>1.8244444444444443</v>
      </c>
      <c r="J2619" s="259">
        <f t="shared" si="654"/>
        <v>3.6488888888888886</v>
      </c>
      <c r="K2619" s="259">
        <f t="shared" si="655"/>
        <v>0.40543209876543207</v>
      </c>
      <c r="L2619" s="226">
        <f t="shared" si="656"/>
        <v>0</v>
      </c>
      <c r="M2619" s="257"/>
      <c r="N2619" s="226">
        <f>SUM(H2619*'Outside M25 '!$J$30+'Outside M25 '!$J$34+'Postcodes tariff'!L2619)</f>
        <v>158.35113421396011</v>
      </c>
      <c r="O2619" s="226">
        <f>SUM(H2619*'Outside M25 '!$K$30+'Outside M25 '!$K$34+'Postcodes tariff'!L2619)</f>
        <v>174.15553728926872</v>
      </c>
      <c r="P2619" s="226">
        <f>SUM(H2619*'Outside M25 '!$L$30+'Outside M25 '!$L$34+'Postcodes tariff'!L2619)</f>
        <v>192.02027851494779</v>
      </c>
      <c r="Q2619" s="261">
        <f>SUM(H2619*'Outside M25 '!$M$30+'Outside M25 '!$M$34+'Postcodes tariff'!L2619)</f>
        <v>207.82535084729346</v>
      </c>
    </row>
    <row r="2620" spans="1:17" s="263" customFormat="1" x14ac:dyDescent="0.25">
      <c r="A2620" s="254" t="s">
        <v>3107</v>
      </c>
      <c r="B2620" s="255"/>
      <c r="C2620" s="256" t="s">
        <v>2306</v>
      </c>
      <c r="D2620" s="257">
        <v>51.576360999999999</v>
      </c>
      <c r="E2620" s="257">
        <v>-1.77433</v>
      </c>
      <c r="F2620" s="459">
        <v>1</v>
      </c>
      <c r="G2620" s="459">
        <v>1</v>
      </c>
      <c r="H2620" s="258">
        <v>71.8</v>
      </c>
      <c r="I2620" s="259">
        <f>SUM(H2620/'Search &amp; Variables'!$E$30)</f>
        <v>1.5955555555555554</v>
      </c>
      <c r="J2620" s="259">
        <f t="shared" si="654"/>
        <v>3.1911111111111108</v>
      </c>
      <c r="K2620" s="259">
        <f t="shared" si="655"/>
        <v>0.35456790123456788</v>
      </c>
      <c r="L2620" s="226">
        <f t="shared" si="656"/>
        <v>0</v>
      </c>
      <c r="M2620" s="257"/>
      <c r="N2620" s="226">
        <f>SUM(H2620*'Outside M25 '!$J$30+'Outside M25 '!$J$34+'Postcodes tariff'!L2620)</f>
        <v>142.1707047693732</v>
      </c>
      <c r="O2620" s="226">
        <f>SUM(H2620*'Outside M25 '!$K$30+'Outside M25 '!$K$34+'Postcodes tariff'!L2620)</f>
        <v>156.22299728850902</v>
      </c>
      <c r="P2620" s="226">
        <f>SUM(H2620*'Outside M25 '!$L$30+'Outside M25 '!$L$34+'Postcodes tariff'!L2620)</f>
        <v>172.17191476060782</v>
      </c>
      <c r="Q2620" s="261">
        <f>SUM(H2620*'Outside M25 '!$M$30+'Outside M25 '!$M$34+'Postcodes tariff'!L2620)</f>
        <v>186.18564158603988</v>
      </c>
    </row>
    <row r="2621" spans="1:17" s="263" customFormat="1" x14ac:dyDescent="0.25">
      <c r="A2621" s="254" t="s">
        <v>3107</v>
      </c>
      <c r="B2621" s="255"/>
      <c r="C2621" s="256" t="s">
        <v>2307</v>
      </c>
      <c r="D2621" s="257">
        <v>51.581344000000001</v>
      </c>
      <c r="E2621" s="257">
        <v>-1.7825169999999999</v>
      </c>
      <c r="F2621" s="459">
        <v>1</v>
      </c>
      <c r="G2621" s="459">
        <v>1</v>
      </c>
      <c r="H2621" s="258">
        <v>71.099999999999994</v>
      </c>
      <c r="I2621" s="259">
        <f>SUM(H2621/'Search &amp; Variables'!$E$30)</f>
        <v>1.5799999999999998</v>
      </c>
      <c r="J2621" s="259">
        <f t="shared" si="654"/>
        <v>3.1599999999999997</v>
      </c>
      <c r="K2621" s="259">
        <f t="shared" si="655"/>
        <v>0.3511111111111111</v>
      </c>
      <c r="L2621" s="226">
        <f t="shared" si="656"/>
        <v>0</v>
      </c>
      <c r="M2621" s="257"/>
      <c r="N2621" s="226">
        <f>SUM(H2621*'Outside M25 '!$J$30+'Outside M25 '!$J$34+'Postcodes tariff'!L2621)</f>
        <v>141.07106393333333</v>
      </c>
      <c r="O2621" s="226">
        <f>SUM(H2621*'Outside M25 '!$K$30+'Outside M25 '!$K$34+'Postcodes tariff'!L2621)</f>
        <v>155.00428097777777</v>
      </c>
      <c r="P2621" s="226">
        <f>SUM(H2621*'Outside M25 '!$L$30+'Outside M25 '!$L$34+'Postcodes tariff'!L2621)</f>
        <v>170.82299683555559</v>
      </c>
      <c r="Q2621" s="261">
        <f>SUM(H2621*'Outside M25 '!$M$30+'Outside M25 '!$M$34+'Postcodes tariff'!L2621)</f>
        <v>184.71498173333333</v>
      </c>
    </row>
    <row r="2622" spans="1:17" s="263" customFormat="1" x14ac:dyDescent="0.25">
      <c r="A2622" s="254" t="s">
        <v>3107</v>
      </c>
      <c r="B2622" s="255"/>
      <c r="C2622" s="256" t="s">
        <v>2308</v>
      </c>
      <c r="D2622" s="257">
        <v>51.596829999999997</v>
      </c>
      <c r="E2622" s="257">
        <v>-1.7952459999999999</v>
      </c>
      <c r="F2622" s="459">
        <v>1</v>
      </c>
      <c r="G2622" s="459">
        <v>1</v>
      </c>
      <c r="H2622" s="258">
        <v>71.599999999999994</v>
      </c>
      <c r="I2622" s="259">
        <f>SUM(H2622/'Search &amp; Variables'!$E$30)</f>
        <v>1.5911111111111109</v>
      </c>
      <c r="J2622" s="259">
        <f t="shared" si="654"/>
        <v>3.1822222222222218</v>
      </c>
      <c r="K2622" s="259">
        <f t="shared" si="655"/>
        <v>0.3535802469135802</v>
      </c>
      <c r="L2622" s="226">
        <f t="shared" si="656"/>
        <v>0</v>
      </c>
      <c r="M2622" s="257"/>
      <c r="N2622" s="226">
        <f>SUM(H2622*'Outside M25 '!$J$30+'Outside M25 '!$J$34+'Postcodes tariff'!L2622)</f>
        <v>141.85652167336181</v>
      </c>
      <c r="O2622" s="226">
        <f>SUM(H2622*'Outside M25 '!$K$30+'Outside M25 '!$K$34+'Postcodes tariff'!L2622)</f>
        <v>155.87479262830007</v>
      </c>
      <c r="P2622" s="226">
        <f>SUM(H2622*'Outside M25 '!$L$30+'Outside M25 '!$L$34+'Postcodes tariff'!L2622)</f>
        <v>171.78650963916431</v>
      </c>
      <c r="Q2622" s="261">
        <f>SUM(H2622*'Outside M25 '!$M$30+'Outside M25 '!$M$34+'Postcodes tariff'!L2622)</f>
        <v>185.76545305669515</v>
      </c>
    </row>
    <row r="2623" spans="1:17" s="263" customFormat="1" x14ac:dyDescent="0.25">
      <c r="A2623" s="254" t="s">
        <v>3107</v>
      </c>
      <c r="B2623" s="255"/>
      <c r="C2623" s="256" t="s">
        <v>2309</v>
      </c>
      <c r="D2623" s="257">
        <v>51.569885999999997</v>
      </c>
      <c r="E2623" s="257">
        <v>-1.7459</v>
      </c>
      <c r="F2623" s="459">
        <v>1</v>
      </c>
      <c r="G2623" s="459">
        <v>1</v>
      </c>
      <c r="H2623" s="258">
        <v>65.3</v>
      </c>
      <c r="I2623" s="259">
        <f>SUM(H2623/'Search &amp; Variables'!$E$30)</f>
        <v>1.451111111111111</v>
      </c>
      <c r="J2623" s="259">
        <f t="shared" si="654"/>
        <v>2.902222222222222</v>
      </c>
      <c r="K2623" s="259">
        <f t="shared" si="655"/>
        <v>0.32246913580246911</v>
      </c>
      <c r="L2623" s="226">
        <f t="shared" si="656"/>
        <v>0</v>
      </c>
      <c r="M2623" s="257"/>
      <c r="N2623" s="226">
        <f>SUM(H2623*'Outside M25 '!$J$30+'Outside M25 '!$J$34+'Postcodes tariff'!L2623)</f>
        <v>131.95975414900283</v>
      </c>
      <c r="O2623" s="226">
        <f>SUM(H2623*'Outside M25 '!$K$30+'Outside M25 '!$K$34+'Postcodes tariff'!L2623)</f>
        <v>144.90634583171888</v>
      </c>
      <c r="P2623" s="226">
        <f>SUM(H2623*'Outside M25 '!$L$30+'Outside M25 '!$L$34+'Postcodes tariff'!L2623)</f>
        <v>159.64624831369423</v>
      </c>
      <c r="Q2623" s="261">
        <f>SUM(H2623*'Outside M25 '!$M$30+'Outside M25 '!$M$34+'Postcodes tariff'!L2623)</f>
        <v>172.52951438233617</v>
      </c>
    </row>
    <row r="2624" spans="1:17" s="263" customFormat="1" x14ac:dyDescent="0.25">
      <c r="A2624" s="254" t="s">
        <v>3107</v>
      </c>
      <c r="B2624" s="255"/>
      <c r="C2624" s="256" t="s">
        <v>2310</v>
      </c>
      <c r="D2624" s="257">
        <v>51.510778000000002</v>
      </c>
      <c r="E2624" s="257">
        <v>-1.804996</v>
      </c>
      <c r="F2624" s="459">
        <v>1</v>
      </c>
      <c r="G2624" s="459">
        <v>1</v>
      </c>
      <c r="H2624" s="258">
        <v>68.900000000000006</v>
      </c>
      <c r="I2624" s="259">
        <f>SUM(H2624/'Search &amp; Variables'!$E$30)</f>
        <v>1.5311111111111113</v>
      </c>
      <c r="J2624" s="259">
        <f t="shared" si="654"/>
        <v>3.0622222222222226</v>
      </c>
      <c r="K2624" s="259">
        <f t="shared" si="655"/>
        <v>0.34024691358024695</v>
      </c>
      <c r="L2624" s="226">
        <f t="shared" si="656"/>
        <v>0</v>
      </c>
      <c r="M2624" s="257"/>
      <c r="N2624" s="226">
        <f>SUM(H2624*'Outside M25 '!$J$30+'Outside M25 '!$J$34+'Postcodes tariff'!L2624)</f>
        <v>137.61504987720798</v>
      </c>
      <c r="O2624" s="226">
        <f>SUM(H2624*'Outside M25 '!$K$30+'Outside M25 '!$K$34+'Postcodes tariff'!L2624)</f>
        <v>151.17402971547958</v>
      </c>
      <c r="P2624" s="226">
        <f>SUM(H2624*'Outside M25 '!$L$30+'Outside M25 '!$L$34+'Postcodes tariff'!L2624)</f>
        <v>166.58354049967716</v>
      </c>
      <c r="Q2624" s="261">
        <f>SUM(H2624*'Outside M25 '!$M$30+'Outside M25 '!$M$34+'Postcodes tariff'!L2624)</f>
        <v>180.09290791054133</v>
      </c>
    </row>
    <row r="2625" spans="1:17" s="263" customFormat="1" x14ac:dyDescent="0.25">
      <c r="A2625" s="254" t="s">
        <v>3107</v>
      </c>
      <c r="B2625" s="255"/>
      <c r="C2625" s="256" t="s">
        <v>2311</v>
      </c>
      <c r="D2625" s="257">
        <v>51.584612999999997</v>
      </c>
      <c r="E2625" s="257">
        <v>-1.8713599999999999</v>
      </c>
      <c r="F2625" s="459">
        <v>1</v>
      </c>
      <c r="G2625" s="459">
        <v>1</v>
      </c>
      <c r="H2625" s="258">
        <v>73.8</v>
      </c>
      <c r="I2625" s="259">
        <f>SUM(H2625/'Search &amp; Variables'!$E$30)</f>
        <v>1.64</v>
      </c>
      <c r="J2625" s="259">
        <f t="shared" si="654"/>
        <v>3.28</v>
      </c>
      <c r="K2625" s="259">
        <f t="shared" si="655"/>
        <v>0.3644444444444444</v>
      </c>
      <c r="L2625" s="226">
        <f t="shared" si="656"/>
        <v>0</v>
      </c>
      <c r="M2625" s="257"/>
      <c r="N2625" s="226">
        <f>SUM(H2625*'Outside M25 '!$J$30+'Outside M25 '!$J$34+'Postcodes tariff'!L2625)</f>
        <v>145.31253572948717</v>
      </c>
      <c r="O2625" s="226">
        <f>SUM(H2625*'Outside M25 '!$K$30+'Outside M25 '!$K$34+'Postcodes tariff'!L2625)</f>
        <v>159.70504389059826</v>
      </c>
      <c r="P2625" s="226">
        <f>SUM(H2625*'Outside M25 '!$L$30+'Outside M25 '!$L$34+'Postcodes tariff'!L2625)</f>
        <v>176.02596597504277</v>
      </c>
      <c r="Q2625" s="261">
        <f>SUM(H2625*'Outside M25 '!$M$30+'Outside M25 '!$M$34+'Postcodes tariff'!L2625)</f>
        <v>190.38752687948721</v>
      </c>
    </row>
    <row r="2626" spans="1:17" s="263" customFormat="1" x14ac:dyDescent="0.25">
      <c r="A2626" s="254" t="s">
        <v>3107</v>
      </c>
      <c r="B2626" s="255"/>
      <c r="C2626" s="256" t="s">
        <v>2312</v>
      </c>
      <c r="D2626" s="257">
        <v>51.617113000000003</v>
      </c>
      <c r="E2626" s="257">
        <v>-1.7812749999999999</v>
      </c>
      <c r="F2626" s="459">
        <v>1</v>
      </c>
      <c r="G2626" s="459">
        <v>1</v>
      </c>
      <c r="H2626" s="258">
        <v>72.3</v>
      </c>
      <c r="I2626" s="259">
        <f>SUM(H2626/'Search &amp; Variables'!$E$30)</f>
        <v>1.6066666666666667</v>
      </c>
      <c r="J2626" s="259">
        <f t="shared" si="654"/>
        <v>3.2133333333333334</v>
      </c>
      <c r="K2626" s="259">
        <f t="shared" si="655"/>
        <v>0.35703703703703704</v>
      </c>
      <c r="L2626" s="226">
        <f t="shared" si="656"/>
        <v>0</v>
      </c>
      <c r="M2626" s="257"/>
      <c r="N2626" s="226">
        <f>SUM(H2626*'Outside M25 '!$J$30+'Outside M25 '!$J$34+'Postcodes tariff'!L2626)</f>
        <v>142.95616250940171</v>
      </c>
      <c r="O2626" s="226">
        <f>SUM(H2626*'Outside M25 '!$K$30+'Outside M25 '!$K$34+'Postcodes tariff'!L2626)</f>
        <v>157.09350893903132</v>
      </c>
      <c r="P2626" s="226">
        <f>SUM(H2626*'Outside M25 '!$L$30+'Outside M25 '!$L$34+'Postcodes tariff'!L2626)</f>
        <v>173.13542756421654</v>
      </c>
      <c r="Q2626" s="261">
        <f>SUM(H2626*'Outside M25 '!$M$30+'Outside M25 '!$M$34+'Postcodes tariff'!L2626)</f>
        <v>187.2361129094017</v>
      </c>
    </row>
    <row r="2627" spans="1:17" s="263" customFormat="1" x14ac:dyDescent="0.25">
      <c r="A2627" s="254" t="s">
        <v>3107</v>
      </c>
      <c r="B2627" s="255"/>
      <c r="C2627" s="256" t="s">
        <v>2313</v>
      </c>
      <c r="D2627" s="257">
        <v>51.641444999999997</v>
      </c>
      <c r="E2627" s="257">
        <v>-1.571002</v>
      </c>
      <c r="F2627" s="459">
        <v>1</v>
      </c>
      <c r="G2627" s="459">
        <v>1</v>
      </c>
      <c r="H2627" s="258">
        <v>66.599999999999994</v>
      </c>
      <c r="I2627" s="259">
        <f>SUM(H2627/'Search &amp; Variables'!$E$30)</f>
        <v>1.48</v>
      </c>
      <c r="J2627" s="259">
        <f t="shared" si="654"/>
        <v>2.96</v>
      </c>
      <c r="K2627" s="259">
        <f t="shared" si="655"/>
        <v>0.3288888888888889</v>
      </c>
      <c r="L2627" s="226">
        <f t="shared" si="656"/>
        <v>0</v>
      </c>
      <c r="M2627" s="257"/>
      <c r="N2627" s="226">
        <f>SUM(H2627*'Outside M25 '!$J$30+'Outside M25 '!$J$34+'Postcodes tariff'!L2627)</f>
        <v>134.0019442730769</v>
      </c>
      <c r="O2627" s="226">
        <f>SUM(H2627*'Outside M25 '!$K$30+'Outside M25 '!$K$34+'Postcodes tariff'!L2627)</f>
        <v>147.1696761230769</v>
      </c>
      <c r="P2627" s="226">
        <f>SUM(H2627*'Outside M25 '!$L$30+'Outside M25 '!$L$34+'Postcodes tariff'!L2627)</f>
        <v>162.15138160307694</v>
      </c>
      <c r="Q2627" s="261">
        <f>SUM(H2627*'Outside M25 '!$M$30+'Outside M25 '!$M$34+'Postcodes tariff'!L2627)</f>
        <v>175.2607398230769</v>
      </c>
    </row>
    <row r="2628" spans="1:17" s="263" customFormat="1" x14ac:dyDescent="0.25">
      <c r="A2628" s="254" t="s">
        <v>3107</v>
      </c>
      <c r="B2628" s="255"/>
      <c r="C2628" s="256" t="s">
        <v>2314</v>
      </c>
      <c r="D2628" s="257">
        <v>51.398676000000002</v>
      </c>
      <c r="E2628" s="257">
        <v>-1.687187</v>
      </c>
      <c r="F2628" s="459">
        <v>1</v>
      </c>
      <c r="G2628" s="459">
        <v>1</v>
      </c>
      <c r="H2628" s="258">
        <v>64.400000000000006</v>
      </c>
      <c r="I2628" s="259">
        <f>SUM(H2628/'Search &amp; Variables'!$E$30)</f>
        <v>1.4311111111111112</v>
      </c>
      <c r="J2628" s="259">
        <f t="shared" si="654"/>
        <v>2.8622222222222224</v>
      </c>
      <c r="K2628" s="259">
        <f t="shared" si="655"/>
        <v>0.31802469135802469</v>
      </c>
      <c r="L2628" s="226">
        <f t="shared" si="656"/>
        <v>0</v>
      </c>
      <c r="M2628" s="257"/>
      <c r="N2628" s="226">
        <f>SUM(H2628*'Outside M25 '!$J$30+'Outside M25 '!$J$34+'Postcodes tariff'!L2628)</f>
        <v>130.54593021695158</v>
      </c>
      <c r="O2628" s="226">
        <f>SUM(H2628*'Outside M25 '!$K$30+'Outside M25 '!$K$34+'Postcodes tariff'!L2628)</f>
        <v>143.33942486077873</v>
      </c>
      <c r="P2628" s="226">
        <f>SUM(H2628*'Outside M25 '!$L$30+'Outside M25 '!$L$34+'Postcodes tariff'!L2628)</f>
        <v>157.91192526719851</v>
      </c>
      <c r="Q2628" s="261">
        <f>SUM(H2628*'Outside M25 '!$M$30+'Outside M25 '!$M$34+'Postcodes tariff'!L2628)</f>
        <v>170.63866600028496</v>
      </c>
    </row>
    <row r="2629" spans="1:17" s="263" customFormat="1" x14ac:dyDescent="0.25">
      <c r="A2629" s="254" t="s">
        <v>3107</v>
      </c>
      <c r="B2629" s="255"/>
      <c r="C2629" s="256" t="s">
        <v>2315</v>
      </c>
      <c r="D2629" s="256">
        <v>51.30735</v>
      </c>
      <c r="E2629" s="256">
        <v>-1.7812479999999999</v>
      </c>
      <c r="F2629" s="460">
        <v>1</v>
      </c>
      <c r="G2629" s="460">
        <v>1</v>
      </c>
      <c r="H2629" s="264">
        <v>71.900000000000006</v>
      </c>
      <c r="I2629" s="265">
        <f>SUM(H2629/'Search &amp; Variables'!$E$30)</f>
        <v>1.597777777777778</v>
      </c>
      <c r="J2629" s="265">
        <f t="shared" si="654"/>
        <v>3.1955555555555559</v>
      </c>
      <c r="K2629" s="265">
        <f t="shared" si="655"/>
        <v>0.35506172839506178</v>
      </c>
      <c r="L2629" s="266">
        <f t="shared" si="656"/>
        <v>0</v>
      </c>
      <c r="M2629" s="256"/>
      <c r="N2629" s="266">
        <f>SUM(H2629*'Outside M25 '!$J$30+'Outside M25 '!$J$34+'Postcodes tariff'!L2629)</f>
        <v>142.32779631737893</v>
      </c>
      <c r="O2629" s="266">
        <f>SUM(H2629*'Outside M25 '!$K$30+'Outside M25 '!$K$34+'Postcodes tariff'!L2629)</f>
        <v>156.39709961861348</v>
      </c>
      <c r="P2629" s="266">
        <f>SUM(H2629*'Outside M25 '!$L$30+'Outside M25 '!$L$34+'Postcodes tariff'!L2629)</f>
        <v>172.36461732132958</v>
      </c>
      <c r="Q2629" s="268">
        <f>SUM(H2629*'Outside M25 '!$M$30+'Outside M25 '!$M$34+'Postcodes tariff'!L2629)</f>
        <v>186.3957358507123</v>
      </c>
    </row>
    <row r="2630" spans="1:17" s="263" customFormat="1" x14ac:dyDescent="0.25">
      <c r="A2630" s="254"/>
      <c r="B2630" s="255"/>
      <c r="C2630" s="256"/>
      <c r="D2630" s="256"/>
      <c r="E2630" s="256"/>
      <c r="F2630" s="460"/>
      <c r="G2630" s="460"/>
      <c r="H2630" s="264"/>
      <c r="I2630" s="265"/>
      <c r="J2630" s="265"/>
      <c r="K2630" s="265"/>
      <c r="L2630" s="266"/>
      <c r="M2630" s="256"/>
      <c r="N2630" s="266"/>
      <c r="O2630" s="266"/>
      <c r="P2630" s="266"/>
      <c r="Q2630" s="268"/>
    </row>
    <row r="2631" spans="1:17" s="263" customFormat="1" ht="16.5" thickBot="1" x14ac:dyDescent="0.3">
      <c r="A2631" s="269" t="s">
        <v>3149</v>
      </c>
      <c r="B2631" s="270"/>
      <c r="C2631" s="270"/>
      <c r="D2631" s="270"/>
      <c r="E2631" s="270"/>
      <c r="F2631" s="461"/>
      <c r="G2631" s="461"/>
      <c r="H2631" s="271">
        <f>AVERAGE(H2612:H2630)</f>
        <v>76.161111111111111</v>
      </c>
      <c r="I2631" s="271">
        <f>AVERAGE(I2612:I2630)</f>
        <v>1.692469135802469</v>
      </c>
      <c r="J2631" s="271">
        <f>AVERAGE(J2612:J2630)</f>
        <v>3.3849382716049381</v>
      </c>
      <c r="K2631" s="271">
        <f>AVERAGE(K2612:K2630)</f>
        <v>0.37610425240054868</v>
      </c>
      <c r="L2631" s="272"/>
      <c r="M2631" s="270"/>
      <c r="N2631" s="376">
        <f>AVERAGE(N2612:N2630)</f>
        <v>149.02164172406617</v>
      </c>
      <c r="O2631" s="376">
        <f>AVERAGE(O2612:O2630)</f>
        <v>163.81579335139813</v>
      </c>
      <c r="P2631" s="376">
        <f>AVERAGE(P2612:P2630)</f>
        <v>180.57588754763958</v>
      </c>
      <c r="Q2631" s="377">
        <f>AVERAGE(Q2612:Q2630)</f>
        <v>195.34808590647356</v>
      </c>
    </row>
    <row r="2632" spans="1:17" s="263" customFormat="1" ht="16.5" thickBot="1" x14ac:dyDescent="0.3">
      <c r="A2632" s="243"/>
      <c r="B2632" s="243"/>
      <c r="C2632" s="243"/>
      <c r="D2632" s="243"/>
      <c r="E2632" s="243"/>
      <c r="F2632" s="477"/>
      <c r="G2632" s="477"/>
      <c r="H2632" s="383"/>
      <c r="I2632" s="383"/>
      <c r="J2632" s="383"/>
      <c r="K2632" s="383"/>
      <c r="L2632" s="384"/>
      <c r="M2632" s="243"/>
      <c r="N2632" s="385"/>
      <c r="O2632" s="385"/>
      <c r="P2632" s="385"/>
      <c r="Q2632" s="385"/>
    </row>
    <row r="2633" spans="1:17" s="243" customFormat="1" x14ac:dyDescent="0.25">
      <c r="A2633" s="246" t="s">
        <v>3108</v>
      </c>
      <c r="B2633" s="247" t="s">
        <v>3632</v>
      </c>
      <c r="C2633" s="247" t="s">
        <v>2316</v>
      </c>
      <c r="D2633" s="247">
        <v>50.918357</v>
      </c>
      <c r="E2633" s="247">
        <v>-1.438121</v>
      </c>
      <c r="F2633" s="458">
        <v>1</v>
      </c>
      <c r="G2633" s="458">
        <v>1</v>
      </c>
      <c r="H2633" s="248">
        <v>70.099999999999994</v>
      </c>
      <c r="I2633" s="249">
        <f>SUM(H2633/'Search &amp; Variables'!$E$30)</f>
        <v>1.5577777777777777</v>
      </c>
      <c r="J2633" s="249">
        <f t="shared" ref="J2633:J2634" si="657">SUM(I2633*2)</f>
        <v>3.1155555555555554</v>
      </c>
      <c r="K2633" s="249">
        <f t="shared" ref="K2633:K2634" si="658">SUM(J2633/9)</f>
        <v>0.34617283950617284</v>
      </c>
      <c r="L2633" s="252">
        <f t="shared" ref="L2633:L2634" si="659">IF(J2633 &gt; 14,120,0)</f>
        <v>0</v>
      </c>
      <c r="M2633" s="247"/>
      <c r="N2633" s="252">
        <f>SUM(H2633*'Outside M25 '!$J$30+'Outside M25 '!$J$34+'Postcodes tariff'!L2633)</f>
        <v>139.50014845327635</v>
      </c>
      <c r="O2633" s="252">
        <f>SUM(H2633*'Outside M25 '!$K$30+'Outside M25 '!$K$34+'Postcodes tariff'!L2633)</f>
        <v>153.26325767673313</v>
      </c>
      <c r="P2633" s="252">
        <f>SUM(H2633*'Outside M25 '!$L$30+'Outside M25 '!$L$34+'Postcodes tariff'!L2633)</f>
        <v>168.89597122833811</v>
      </c>
      <c r="Q2633" s="253">
        <f>SUM(H2633*'Outside M25 '!$M$30+'Outside M25 '!$M$34+'Postcodes tariff'!L2633)</f>
        <v>182.61403908660969</v>
      </c>
    </row>
    <row r="2634" spans="1:17" s="263" customFormat="1" x14ac:dyDescent="0.25">
      <c r="A2634" s="254" t="s">
        <v>3108</v>
      </c>
      <c r="B2634" s="255"/>
      <c r="C2634" s="256" t="s">
        <v>2317</v>
      </c>
      <c r="D2634" s="257">
        <v>50.940978999999999</v>
      </c>
      <c r="E2634" s="257">
        <v>-1.434965</v>
      </c>
      <c r="F2634" s="459">
        <v>1</v>
      </c>
      <c r="G2634" s="459">
        <v>1</v>
      </c>
      <c r="H2634" s="258">
        <v>66.3</v>
      </c>
      <c r="I2634" s="259">
        <f>SUM(H2634/'Search &amp; Variables'!$E$30)</f>
        <v>1.4733333333333332</v>
      </c>
      <c r="J2634" s="259">
        <f t="shared" si="657"/>
        <v>2.9466666666666663</v>
      </c>
      <c r="K2634" s="259">
        <f t="shared" si="658"/>
        <v>0.32740740740740737</v>
      </c>
      <c r="L2634" s="226">
        <f t="shared" si="659"/>
        <v>0</v>
      </c>
      <c r="M2634" s="257"/>
      <c r="N2634" s="226">
        <f>SUM(H2634*'Outside M25 '!$J$30+'Outside M25 '!$J$34+'Postcodes tariff'!L2634)</f>
        <v>133.53066962905982</v>
      </c>
      <c r="O2634" s="226">
        <f>SUM(H2634*'Outside M25 '!$K$30+'Outside M25 '!$K$34+'Postcodes tariff'!L2634)</f>
        <v>146.64736913276352</v>
      </c>
      <c r="P2634" s="226">
        <f>SUM(H2634*'Outside M25 '!$L$30+'Outside M25 '!$L$34+'Postcodes tariff'!L2634)</f>
        <v>161.5732739209117</v>
      </c>
      <c r="Q2634" s="261">
        <f>SUM(H2634*'Outside M25 '!$M$30+'Outside M25 '!$M$34+'Postcodes tariff'!L2634)</f>
        <v>174.63045702905987</v>
      </c>
    </row>
    <row r="2635" spans="1:17" s="263" customFormat="1" x14ac:dyDescent="0.25">
      <c r="A2635" s="254" t="s">
        <v>3108</v>
      </c>
      <c r="B2635" s="255" t="s">
        <v>3369</v>
      </c>
      <c r="C2635" s="256" t="s">
        <v>2318</v>
      </c>
      <c r="D2635" s="257">
        <v>50.927796000000001</v>
      </c>
      <c r="E2635" s="257">
        <v>-1.404315</v>
      </c>
      <c r="F2635" s="459">
        <v>1</v>
      </c>
      <c r="G2635" s="459">
        <v>1</v>
      </c>
      <c r="H2635" s="258">
        <v>65.5</v>
      </c>
      <c r="I2635" s="259">
        <f>SUM(H2635/'Search &amp; Variables'!$E$30)</f>
        <v>1.4555555555555555</v>
      </c>
      <c r="J2635" s="259">
        <f t="shared" ref="J2635:J2654" si="660">SUM(I2635*2)</f>
        <v>2.911111111111111</v>
      </c>
      <c r="K2635" s="259">
        <f t="shared" ref="K2635:K2654" si="661">SUM(J2635/9)</f>
        <v>0.32345679012345679</v>
      </c>
      <c r="L2635" s="226">
        <f t="shared" ref="L2635:L2654" si="662">IF(J2635 &gt; 14,120,0)</f>
        <v>0</v>
      </c>
      <c r="M2635" s="257"/>
      <c r="N2635" s="226">
        <f>SUM(H2635*'Outside M25 '!$J$30+'Outside M25 '!$J$34+'Postcodes tariff'!L2635)</f>
        <v>132.27393724501425</v>
      </c>
      <c r="O2635" s="226">
        <f>SUM(H2635*'Outside M25 '!$K$30+'Outside M25 '!$K$34+'Postcodes tariff'!L2635)</f>
        <v>145.25455049192783</v>
      </c>
      <c r="P2635" s="226">
        <f>SUM(H2635*'Outside M25 '!$L$30+'Outside M25 '!$L$34+'Postcodes tariff'!L2635)</f>
        <v>160.03165343513771</v>
      </c>
      <c r="Q2635" s="261">
        <f>SUM(H2635*'Outside M25 '!$M$30+'Outside M25 '!$M$34+'Postcodes tariff'!L2635)</f>
        <v>172.9497029116809</v>
      </c>
    </row>
    <row r="2636" spans="1:17" s="263" customFormat="1" x14ac:dyDescent="0.25">
      <c r="A2636" s="254" t="s">
        <v>3108</v>
      </c>
      <c r="B2636" s="255"/>
      <c r="C2636" s="256" t="s">
        <v>2319</v>
      </c>
      <c r="D2636" s="257">
        <v>50.929870999999999</v>
      </c>
      <c r="E2636" s="257">
        <v>-1.3575250000000001</v>
      </c>
      <c r="F2636" s="459">
        <v>1</v>
      </c>
      <c r="G2636" s="459">
        <v>1</v>
      </c>
      <c r="H2636" s="258">
        <v>67.8</v>
      </c>
      <c r="I2636" s="259">
        <f>SUM(H2636/'Search &amp; Variables'!$E$30)</f>
        <v>1.5066666666666666</v>
      </c>
      <c r="J2636" s="259">
        <f t="shared" si="660"/>
        <v>3.0133333333333332</v>
      </c>
      <c r="K2636" s="259">
        <f t="shared" si="661"/>
        <v>0.33481481481481479</v>
      </c>
      <c r="L2636" s="226">
        <f t="shared" si="662"/>
        <v>0</v>
      </c>
      <c r="M2636" s="257"/>
      <c r="N2636" s="226">
        <f>SUM(H2636*'Outside M25 '!$J$30+'Outside M25 '!$J$34+'Postcodes tariff'!L2636)</f>
        <v>135.8870428491453</v>
      </c>
      <c r="O2636" s="226">
        <f>SUM(H2636*'Outside M25 '!$K$30+'Outside M25 '!$K$34+'Postcodes tariff'!L2636)</f>
        <v>149.25890408433048</v>
      </c>
      <c r="P2636" s="226">
        <f>SUM(H2636*'Outside M25 '!$L$30+'Outside M25 '!$L$34+'Postcodes tariff'!L2636)</f>
        <v>164.46381233173793</v>
      </c>
      <c r="Q2636" s="261">
        <f>SUM(H2636*'Outside M25 '!$M$30+'Outside M25 '!$M$34+'Postcodes tariff'!L2636)</f>
        <v>177.78187099914533</v>
      </c>
    </row>
    <row r="2637" spans="1:17" s="263" customFormat="1" x14ac:dyDescent="0.25">
      <c r="A2637" s="254" t="s">
        <v>3108</v>
      </c>
      <c r="B2637" s="255"/>
      <c r="C2637" s="256" t="s">
        <v>2320</v>
      </c>
      <c r="D2637" s="257">
        <v>50.900069000000002</v>
      </c>
      <c r="E2637" s="257">
        <v>-1.3528249999999999</v>
      </c>
      <c r="F2637" s="459">
        <v>1</v>
      </c>
      <c r="G2637" s="459">
        <v>1</v>
      </c>
      <c r="H2637" s="258">
        <v>72.400000000000006</v>
      </c>
      <c r="I2637" s="259">
        <f>SUM(H2637/'Search &amp; Variables'!$E$30)</f>
        <v>1.608888888888889</v>
      </c>
      <c r="J2637" s="259">
        <f t="shared" si="660"/>
        <v>3.2177777777777781</v>
      </c>
      <c r="K2637" s="259">
        <f t="shared" si="661"/>
        <v>0.35753086419753088</v>
      </c>
      <c r="L2637" s="226">
        <f t="shared" si="662"/>
        <v>0</v>
      </c>
      <c r="M2637" s="257"/>
      <c r="N2637" s="226">
        <f>SUM(H2637*'Outside M25 '!$J$30+'Outside M25 '!$J$34+'Postcodes tariff'!L2637)</f>
        <v>143.1132540574074</v>
      </c>
      <c r="O2637" s="226">
        <f>SUM(H2637*'Outside M25 '!$K$30+'Outside M25 '!$K$34+'Postcodes tariff'!L2637)</f>
        <v>157.26761126913581</v>
      </c>
      <c r="P2637" s="226">
        <f>SUM(H2637*'Outside M25 '!$L$30+'Outside M25 '!$L$34+'Postcodes tariff'!L2637)</f>
        <v>173.3281301249383</v>
      </c>
      <c r="Q2637" s="261">
        <f>SUM(H2637*'Outside M25 '!$M$30+'Outside M25 '!$M$34+'Postcodes tariff'!L2637)</f>
        <v>187.44620717407412</v>
      </c>
    </row>
    <row r="2638" spans="1:17" s="263" customFormat="1" x14ac:dyDescent="0.25">
      <c r="A2638" s="254" t="s">
        <v>3108</v>
      </c>
      <c r="B2638" s="255"/>
      <c r="C2638" s="256" t="s">
        <v>2321</v>
      </c>
      <c r="D2638" s="257">
        <v>51.107567000000003</v>
      </c>
      <c r="E2638" s="257">
        <v>-1.4551970000000001</v>
      </c>
      <c r="F2638" s="459">
        <v>1</v>
      </c>
      <c r="G2638" s="459">
        <v>1</v>
      </c>
      <c r="H2638" s="258">
        <v>59.6</v>
      </c>
      <c r="I2638" s="259">
        <f>SUM(H2638/'Search &amp; Variables'!$E$30)</f>
        <v>1.3244444444444445</v>
      </c>
      <c r="J2638" s="259">
        <f t="shared" si="660"/>
        <v>2.6488888888888891</v>
      </c>
      <c r="K2638" s="259">
        <f t="shared" si="661"/>
        <v>0.29432098765432102</v>
      </c>
      <c r="L2638" s="226">
        <f t="shared" si="662"/>
        <v>0</v>
      </c>
      <c r="M2638" s="257"/>
      <c r="N2638" s="226">
        <f>SUM(H2638*'Outside M25 '!$J$30+'Outside M25 '!$J$34+'Postcodes tariff'!L2638)</f>
        <v>123.00553591267807</v>
      </c>
      <c r="O2638" s="226">
        <f>SUM(H2638*'Outside M25 '!$K$30+'Outside M25 '!$K$34+'Postcodes tariff'!L2638)</f>
        <v>134.98251301576448</v>
      </c>
      <c r="P2638" s="226">
        <f>SUM(H2638*'Outside M25 '!$L$30+'Outside M25 '!$L$34+'Postcodes tariff'!L2638)</f>
        <v>148.66220235255463</v>
      </c>
      <c r="Q2638" s="261">
        <f>SUM(H2638*'Outside M25 '!$M$30+'Outside M25 '!$M$34+'Postcodes tariff'!L2638)</f>
        <v>160.55414129601141</v>
      </c>
    </row>
    <row r="2639" spans="1:17" s="263" customFormat="1" x14ac:dyDescent="0.25">
      <c r="A2639" s="254" t="s">
        <v>3108</v>
      </c>
      <c r="B2639" s="255"/>
      <c r="C2639" s="256" t="s">
        <v>2322</v>
      </c>
      <c r="D2639" s="257">
        <v>51.089134999999999</v>
      </c>
      <c r="E2639" s="257">
        <v>-1.3125329999999999</v>
      </c>
      <c r="F2639" s="459">
        <v>1</v>
      </c>
      <c r="G2639" s="459">
        <v>1</v>
      </c>
      <c r="H2639" s="258">
        <v>54.1</v>
      </c>
      <c r="I2639" s="259">
        <f>SUM(H2639/'Search &amp; Variables'!$E$30)</f>
        <v>1.2022222222222223</v>
      </c>
      <c r="J2639" s="259">
        <f t="shared" si="660"/>
        <v>2.4044444444444446</v>
      </c>
      <c r="K2639" s="259">
        <f t="shared" si="661"/>
        <v>0.26716049382716051</v>
      </c>
      <c r="L2639" s="226">
        <f t="shared" si="662"/>
        <v>0</v>
      </c>
      <c r="M2639" s="257"/>
      <c r="N2639" s="226">
        <f>SUM(H2639*'Outside M25 '!$J$30+'Outside M25 '!$J$34+'Postcodes tariff'!L2639)</f>
        <v>114.36550077236468</v>
      </c>
      <c r="O2639" s="226">
        <f>SUM(H2639*'Outside M25 '!$K$30+'Outside M25 '!$K$34+'Postcodes tariff'!L2639)</f>
        <v>125.40688486001901</v>
      </c>
      <c r="P2639" s="226">
        <f>SUM(H2639*'Outside M25 '!$L$30+'Outside M25 '!$L$34+'Postcodes tariff'!L2639)</f>
        <v>138.06356151285851</v>
      </c>
      <c r="Q2639" s="261">
        <f>SUM(H2639*'Outside M25 '!$M$30+'Outside M25 '!$M$34+'Postcodes tariff'!L2639)</f>
        <v>148.99895673903137</v>
      </c>
    </row>
    <row r="2640" spans="1:17" s="263" customFormat="1" x14ac:dyDescent="0.25">
      <c r="A2640" s="254" t="s">
        <v>3108</v>
      </c>
      <c r="B2640" s="255"/>
      <c r="C2640" s="256" t="s">
        <v>2323</v>
      </c>
      <c r="D2640" s="257">
        <v>51.068562</v>
      </c>
      <c r="E2640" s="257">
        <v>-1.335537</v>
      </c>
      <c r="F2640" s="459">
        <v>1</v>
      </c>
      <c r="G2640" s="459">
        <v>1</v>
      </c>
      <c r="H2640" s="258">
        <v>56.9</v>
      </c>
      <c r="I2640" s="259">
        <f>SUM(H2640/'Search &amp; Variables'!$E$30)</f>
        <v>1.2644444444444445</v>
      </c>
      <c r="J2640" s="259">
        <f t="shared" si="660"/>
        <v>2.528888888888889</v>
      </c>
      <c r="K2640" s="259">
        <f t="shared" si="661"/>
        <v>0.28098765432098766</v>
      </c>
      <c r="L2640" s="226">
        <f t="shared" si="662"/>
        <v>0</v>
      </c>
      <c r="M2640" s="257"/>
      <c r="N2640" s="226">
        <f>SUM(H2640*'Outside M25 '!$J$30+'Outside M25 '!$J$34+'Postcodes tariff'!L2640)</f>
        <v>118.76406411652422</v>
      </c>
      <c r="O2640" s="226">
        <f>SUM(H2640*'Outside M25 '!$K$30+'Outside M25 '!$K$34+'Postcodes tariff'!L2640)</f>
        <v>130.28175010294396</v>
      </c>
      <c r="P2640" s="226">
        <f>SUM(H2640*'Outside M25 '!$L$30+'Outside M25 '!$L$34+'Postcodes tariff'!L2640)</f>
        <v>143.45923321306745</v>
      </c>
      <c r="Q2640" s="261">
        <f>SUM(H2640*'Outside M25 '!$M$30+'Outside M25 '!$M$34+'Postcodes tariff'!L2640)</f>
        <v>154.88159614985756</v>
      </c>
    </row>
    <row r="2641" spans="1:17" s="263" customFormat="1" x14ac:dyDescent="0.25">
      <c r="A2641" s="254" t="s">
        <v>3487</v>
      </c>
      <c r="B2641" s="255" t="s">
        <v>3488</v>
      </c>
      <c r="C2641" s="256" t="s">
        <v>2324</v>
      </c>
      <c r="D2641" s="257">
        <v>51.074728999999998</v>
      </c>
      <c r="E2641" s="257">
        <v>-1.3113060000000001</v>
      </c>
      <c r="F2641" s="459">
        <v>1</v>
      </c>
      <c r="G2641" s="459">
        <v>1</v>
      </c>
      <c r="H2641" s="258">
        <v>55.7</v>
      </c>
      <c r="I2641" s="259">
        <f>SUM(H2641/'Search &amp; Variables'!$E$30)</f>
        <v>1.2377777777777779</v>
      </c>
      <c r="J2641" s="259">
        <f t="shared" si="660"/>
        <v>2.4755555555555557</v>
      </c>
      <c r="K2641" s="259">
        <f t="shared" si="661"/>
        <v>0.27506172839506177</v>
      </c>
      <c r="L2641" s="226">
        <f t="shared" si="662"/>
        <v>0</v>
      </c>
      <c r="M2641" s="257"/>
      <c r="N2641" s="226">
        <f>SUM(H2641*'Outside M25 '!$J$30+'Outside M25 '!$J$34+'Postcodes tariff'!L2641)</f>
        <v>116.87896554045585</v>
      </c>
      <c r="O2641" s="226">
        <f>SUM(H2641*'Outside M25 '!$K$30+'Outside M25 '!$K$34+'Postcodes tariff'!L2641)</f>
        <v>128.1925221416904</v>
      </c>
      <c r="P2641" s="226">
        <f>SUM(H2641*'Outside M25 '!$L$30+'Outside M25 '!$L$34+'Postcodes tariff'!L2641)</f>
        <v>141.14680248440649</v>
      </c>
      <c r="Q2641" s="261">
        <f>SUM(H2641*'Outside M25 '!$M$30+'Outside M25 '!$M$34+'Postcodes tariff'!L2641)</f>
        <v>152.36046497378919</v>
      </c>
    </row>
    <row r="2642" spans="1:17" s="263" customFormat="1" x14ac:dyDescent="0.25">
      <c r="A2642" s="254" t="s">
        <v>3108</v>
      </c>
      <c r="B2642" s="255"/>
      <c r="C2642" s="256" t="s">
        <v>2325</v>
      </c>
      <c r="D2642" s="257">
        <v>51.090271999999999</v>
      </c>
      <c r="E2642" s="257">
        <v>-1.124835</v>
      </c>
      <c r="F2642" s="459">
        <v>1</v>
      </c>
      <c r="G2642" s="459">
        <v>1</v>
      </c>
      <c r="H2642" s="258">
        <v>50.7</v>
      </c>
      <c r="I2642" s="259">
        <f>SUM(H2642/'Search &amp; Variables'!$E$30)</f>
        <v>1.1266666666666667</v>
      </c>
      <c r="J2642" s="259">
        <f t="shared" si="660"/>
        <v>2.2533333333333334</v>
      </c>
      <c r="K2642" s="259">
        <f t="shared" si="661"/>
        <v>0.25037037037037035</v>
      </c>
      <c r="L2642" s="226">
        <f t="shared" si="662"/>
        <v>0</v>
      </c>
      <c r="M2642" s="257"/>
      <c r="N2642" s="226">
        <f>SUM(H2642*'Outside M25 '!$J$30+'Outside M25 '!$J$34+'Postcodes tariff'!L2642)</f>
        <v>109.02438814017096</v>
      </c>
      <c r="O2642" s="226">
        <f>SUM(H2642*'Outside M25 '!$K$30+'Outside M25 '!$K$34+'Postcodes tariff'!L2642)</f>
        <v>119.48740563646724</v>
      </c>
      <c r="P2642" s="226">
        <f>SUM(H2642*'Outside M25 '!$L$30+'Outside M25 '!$L$34+'Postcodes tariff'!L2642)</f>
        <v>131.5116744483191</v>
      </c>
      <c r="Q2642" s="261">
        <f>SUM(H2642*'Outside M25 '!$M$30+'Outside M25 '!$M$34+'Postcodes tariff'!L2642)</f>
        <v>141.85575174017094</v>
      </c>
    </row>
    <row r="2643" spans="1:17" s="263" customFormat="1" x14ac:dyDescent="0.25">
      <c r="A2643" s="254" t="s">
        <v>3108</v>
      </c>
      <c r="B2643" s="255"/>
      <c r="C2643" s="256" t="s">
        <v>2326</v>
      </c>
      <c r="D2643" s="257">
        <v>50.923236000000003</v>
      </c>
      <c r="E2643" s="257">
        <v>-1.301237</v>
      </c>
      <c r="F2643" s="459">
        <v>1</v>
      </c>
      <c r="G2643" s="459">
        <v>1</v>
      </c>
      <c r="H2643" s="258">
        <v>69.3</v>
      </c>
      <c r="I2643" s="259">
        <f>SUM(H2643/'Search &amp; Variables'!$E$30)</f>
        <v>1.54</v>
      </c>
      <c r="J2643" s="259">
        <f t="shared" si="660"/>
        <v>3.08</v>
      </c>
      <c r="K2643" s="259">
        <f t="shared" si="661"/>
        <v>0.34222222222222221</v>
      </c>
      <c r="L2643" s="226">
        <f t="shared" si="662"/>
        <v>0</v>
      </c>
      <c r="M2643" s="257"/>
      <c r="N2643" s="226">
        <f>SUM(H2643*'Outside M25 '!$J$30+'Outside M25 '!$J$34+'Postcodes tariff'!L2643)</f>
        <v>138.24341606923076</v>
      </c>
      <c r="O2643" s="226">
        <f>SUM(H2643*'Outside M25 '!$K$30+'Outside M25 '!$K$34+'Postcodes tariff'!L2643)</f>
        <v>151.87043903589742</v>
      </c>
      <c r="P2643" s="226">
        <f>SUM(H2643*'Outside M25 '!$L$30+'Outside M25 '!$L$34+'Postcodes tariff'!L2643)</f>
        <v>167.35435074256412</v>
      </c>
      <c r="Q2643" s="261">
        <f>SUM(H2643*'Outside M25 '!$M$30+'Outside M25 '!$M$34+'Postcodes tariff'!L2643)</f>
        <v>180.93328496923078</v>
      </c>
    </row>
    <row r="2644" spans="1:17" s="263" customFormat="1" x14ac:dyDescent="0.25">
      <c r="A2644" s="254" t="s">
        <v>3108</v>
      </c>
      <c r="B2644" s="255"/>
      <c r="C2644" s="256" t="s">
        <v>2327</v>
      </c>
      <c r="D2644" s="257">
        <v>50.867725</v>
      </c>
      <c r="E2644" s="257">
        <v>-1.308176</v>
      </c>
      <c r="F2644" s="459">
        <v>1</v>
      </c>
      <c r="G2644" s="459">
        <v>1</v>
      </c>
      <c r="H2644" s="258">
        <v>72.400000000000006</v>
      </c>
      <c r="I2644" s="259">
        <f>SUM(H2644/'Search &amp; Variables'!$E$30)</f>
        <v>1.608888888888889</v>
      </c>
      <c r="J2644" s="259">
        <f t="shared" si="660"/>
        <v>3.2177777777777781</v>
      </c>
      <c r="K2644" s="259">
        <f t="shared" si="661"/>
        <v>0.35753086419753088</v>
      </c>
      <c r="L2644" s="226">
        <f t="shared" si="662"/>
        <v>0</v>
      </c>
      <c r="M2644" s="257"/>
      <c r="N2644" s="226">
        <f>SUM(H2644*'Outside M25 '!$J$30+'Outside M25 '!$J$34+'Postcodes tariff'!L2644)</f>
        <v>143.1132540574074</v>
      </c>
      <c r="O2644" s="226">
        <f>SUM(H2644*'Outside M25 '!$K$30+'Outside M25 '!$K$34+'Postcodes tariff'!L2644)</f>
        <v>157.26761126913581</v>
      </c>
      <c r="P2644" s="226">
        <f>SUM(H2644*'Outside M25 '!$L$30+'Outside M25 '!$L$34+'Postcodes tariff'!L2644)</f>
        <v>173.3281301249383</v>
      </c>
      <c r="Q2644" s="261">
        <f>SUM(H2644*'Outside M25 '!$M$30+'Outside M25 '!$M$34+'Postcodes tariff'!L2644)</f>
        <v>187.44620717407412</v>
      </c>
    </row>
    <row r="2645" spans="1:17" s="263" customFormat="1" x14ac:dyDescent="0.25">
      <c r="A2645" s="254" t="s">
        <v>3108</v>
      </c>
      <c r="B2645" s="255"/>
      <c r="C2645" s="256" t="s">
        <v>2328</v>
      </c>
      <c r="D2645" s="257">
        <v>50.960630999999999</v>
      </c>
      <c r="E2645" s="257">
        <v>-1.2006650000000001</v>
      </c>
      <c r="F2645" s="459">
        <v>1</v>
      </c>
      <c r="G2645" s="459">
        <v>1</v>
      </c>
      <c r="H2645" s="258">
        <v>59.7</v>
      </c>
      <c r="I2645" s="259">
        <f>SUM(H2645/'Search &amp; Variables'!$E$30)</f>
        <v>1.3266666666666667</v>
      </c>
      <c r="J2645" s="259">
        <f t="shared" si="660"/>
        <v>2.6533333333333333</v>
      </c>
      <c r="K2645" s="259">
        <f t="shared" si="661"/>
        <v>0.29481481481481481</v>
      </c>
      <c r="L2645" s="226">
        <f t="shared" si="662"/>
        <v>0</v>
      </c>
      <c r="M2645" s="257"/>
      <c r="N2645" s="226">
        <f>SUM(H2645*'Outside M25 '!$J$30+'Outside M25 '!$J$34+'Postcodes tariff'!L2645)</f>
        <v>123.16262746068377</v>
      </c>
      <c r="O2645" s="226">
        <f>SUM(H2645*'Outside M25 '!$K$30+'Outside M25 '!$K$34+'Postcodes tariff'!L2645)</f>
        <v>135.15661534586894</v>
      </c>
      <c r="P2645" s="226">
        <f>SUM(H2645*'Outside M25 '!$L$30+'Outside M25 '!$L$34+'Postcodes tariff'!L2645)</f>
        <v>148.85490491327639</v>
      </c>
      <c r="Q2645" s="261">
        <f>SUM(H2645*'Outside M25 '!$M$30+'Outside M25 '!$M$34+'Postcodes tariff'!L2645)</f>
        <v>160.7642355606838</v>
      </c>
    </row>
    <row r="2646" spans="1:17" s="263" customFormat="1" x14ac:dyDescent="0.25">
      <c r="A2646" s="254" t="s">
        <v>3108</v>
      </c>
      <c r="B2646" s="255"/>
      <c r="C2646" s="256" t="s">
        <v>2329</v>
      </c>
      <c r="D2646" s="257">
        <v>50.901885999999998</v>
      </c>
      <c r="E2646" s="257">
        <v>-1.5134449999999999</v>
      </c>
      <c r="F2646" s="459">
        <v>1</v>
      </c>
      <c r="G2646" s="459">
        <v>1</v>
      </c>
      <c r="H2646" s="258">
        <v>72.599999999999994</v>
      </c>
      <c r="I2646" s="259">
        <f>SUM(H2646/'Search &amp; Variables'!$E$30)</f>
        <v>1.6133333333333333</v>
      </c>
      <c r="J2646" s="259">
        <f t="shared" si="660"/>
        <v>3.2266666666666666</v>
      </c>
      <c r="K2646" s="259">
        <f t="shared" si="661"/>
        <v>0.35851851851851851</v>
      </c>
      <c r="L2646" s="226">
        <f t="shared" si="662"/>
        <v>0</v>
      </c>
      <c r="M2646" s="257"/>
      <c r="N2646" s="226">
        <f>SUM(H2646*'Outside M25 '!$J$30+'Outside M25 '!$J$34+'Postcodes tariff'!L2646)</f>
        <v>143.42743715341879</v>
      </c>
      <c r="O2646" s="226">
        <f>SUM(H2646*'Outside M25 '!$K$30+'Outside M25 '!$K$34+'Postcodes tariff'!L2646)</f>
        <v>157.61581592934471</v>
      </c>
      <c r="P2646" s="226">
        <f>SUM(H2646*'Outside M25 '!$L$30+'Outside M25 '!$L$34+'Postcodes tariff'!L2646)</f>
        <v>173.71353524638178</v>
      </c>
      <c r="Q2646" s="261">
        <f>SUM(H2646*'Outside M25 '!$M$30+'Outside M25 '!$M$34+'Postcodes tariff'!L2646)</f>
        <v>187.86639570341879</v>
      </c>
    </row>
    <row r="2647" spans="1:17" s="263" customFormat="1" x14ac:dyDescent="0.25">
      <c r="A2647" s="254" t="s">
        <v>3487</v>
      </c>
      <c r="B2647" s="255" t="s">
        <v>3489</v>
      </c>
      <c r="C2647" s="256" t="s">
        <v>2330</v>
      </c>
      <c r="D2647" s="257">
        <v>50.756841999999999</v>
      </c>
      <c r="E2647" s="257">
        <v>-1.55786</v>
      </c>
      <c r="F2647" s="459">
        <v>1</v>
      </c>
      <c r="G2647" s="459">
        <v>1</v>
      </c>
      <c r="H2647" s="258">
        <v>84.7</v>
      </c>
      <c r="I2647" s="259">
        <f>SUM(H2647/'Search &amp; Variables'!$E$30)</f>
        <v>1.8822222222222222</v>
      </c>
      <c r="J2647" s="259">
        <f t="shared" si="660"/>
        <v>3.7644444444444445</v>
      </c>
      <c r="K2647" s="259">
        <f t="shared" si="661"/>
        <v>0.41827160493827159</v>
      </c>
      <c r="L2647" s="226">
        <f t="shared" si="662"/>
        <v>0</v>
      </c>
      <c r="M2647" s="257"/>
      <c r="N2647" s="226">
        <f>SUM(H2647*'Outside M25 '!$J$30+'Outside M25 '!$J$34+'Postcodes tariff'!L2647)</f>
        <v>162.43551446210827</v>
      </c>
      <c r="O2647" s="226">
        <f>SUM(H2647*'Outside M25 '!$K$30+'Outside M25 '!$K$34+'Postcodes tariff'!L2647)</f>
        <v>178.68219787198481</v>
      </c>
      <c r="P2647" s="226">
        <f>SUM(H2647*'Outside M25 '!$L$30+'Outside M25 '!$L$34+'Postcodes tariff'!L2647)</f>
        <v>197.03054509371324</v>
      </c>
      <c r="Q2647" s="261">
        <f>SUM(H2647*'Outside M25 '!$M$30+'Outside M25 '!$M$34+'Postcodes tariff'!L2647)</f>
        <v>213.28780172877498</v>
      </c>
    </row>
    <row r="2648" spans="1:17" s="263" customFormat="1" x14ac:dyDescent="0.25">
      <c r="A2648" s="254" t="s">
        <v>3108</v>
      </c>
      <c r="B2648" s="255"/>
      <c r="C2648" s="256" t="s">
        <v>2331</v>
      </c>
      <c r="D2648" s="257">
        <v>50.806468000000002</v>
      </c>
      <c r="E2648" s="257">
        <v>-1.5129509999999999</v>
      </c>
      <c r="F2648" s="459">
        <v>1</v>
      </c>
      <c r="G2648" s="459">
        <v>1</v>
      </c>
      <c r="H2648" s="258">
        <v>82.2</v>
      </c>
      <c r="I2648" s="259">
        <f>SUM(H2648/'Search &amp; Variables'!$E$30)</f>
        <v>1.8266666666666667</v>
      </c>
      <c r="J2648" s="259">
        <f t="shared" si="660"/>
        <v>3.6533333333333333</v>
      </c>
      <c r="K2648" s="259">
        <f t="shared" si="661"/>
        <v>0.40592592592592591</v>
      </c>
      <c r="L2648" s="226">
        <f t="shared" si="662"/>
        <v>0</v>
      </c>
      <c r="M2648" s="257"/>
      <c r="N2648" s="226">
        <f>SUM(H2648*'Outside M25 '!$J$30+'Outside M25 '!$J$34+'Postcodes tariff'!L2648)</f>
        <v>158.50822576196583</v>
      </c>
      <c r="O2648" s="226">
        <f>SUM(H2648*'Outside M25 '!$K$30+'Outside M25 '!$K$34+'Postcodes tariff'!L2648)</f>
        <v>174.32963961937321</v>
      </c>
      <c r="P2648" s="226">
        <f>SUM(H2648*'Outside M25 '!$L$30+'Outside M25 '!$L$34+'Postcodes tariff'!L2648)</f>
        <v>192.21298107566955</v>
      </c>
      <c r="Q2648" s="261">
        <f>SUM(H2648*'Outside M25 '!$M$30+'Outside M25 '!$M$34+'Postcodes tariff'!L2648)</f>
        <v>208.03544511196583</v>
      </c>
    </row>
    <row r="2649" spans="1:17" s="263" customFormat="1" x14ac:dyDescent="0.25">
      <c r="A2649" s="254" t="s">
        <v>3108</v>
      </c>
      <c r="B2649" s="255"/>
      <c r="C2649" s="256" t="s">
        <v>2332</v>
      </c>
      <c r="D2649" s="257">
        <v>50.897900999999997</v>
      </c>
      <c r="E2649" s="257">
        <v>-1.5892409999999999</v>
      </c>
      <c r="F2649" s="459">
        <v>1</v>
      </c>
      <c r="G2649" s="459">
        <v>1</v>
      </c>
      <c r="H2649" s="258">
        <v>75.2</v>
      </c>
      <c r="I2649" s="259">
        <f>SUM(H2649/'Search &amp; Variables'!$E$30)</f>
        <v>1.6711111111111112</v>
      </c>
      <c r="J2649" s="259">
        <f t="shared" si="660"/>
        <v>3.3422222222222224</v>
      </c>
      <c r="K2649" s="259">
        <f t="shared" si="661"/>
        <v>0.37135802469135804</v>
      </c>
      <c r="L2649" s="226">
        <f t="shared" si="662"/>
        <v>0</v>
      </c>
      <c r="M2649" s="257"/>
      <c r="N2649" s="226">
        <f>SUM(H2649*'Outside M25 '!$J$30+'Outside M25 '!$J$34+'Postcodes tariff'!L2649)</f>
        <v>147.51181740156696</v>
      </c>
      <c r="O2649" s="226">
        <f>SUM(H2649*'Outside M25 '!$K$30+'Outside M25 '!$K$34+'Postcodes tariff'!L2649)</f>
        <v>162.14247651206077</v>
      </c>
      <c r="P2649" s="226">
        <f>SUM(H2649*'Outside M25 '!$L$30+'Outside M25 '!$L$34+'Postcodes tariff'!L2649)</f>
        <v>178.72380182514723</v>
      </c>
      <c r="Q2649" s="261">
        <f>SUM(H2649*'Outside M25 '!$M$30+'Outside M25 '!$M$34+'Postcodes tariff'!L2649)</f>
        <v>193.3288465849003</v>
      </c>
    </row>
    <row r="2650" spans="1:17" s="263" customFormat="1" x14ac:dyDescent="0.25">
      <c r="A2650" s="254" t="s">
        <v>3108</v>
      </c>
      <c r="B2650" s="255"/>
      <c r="C2650" s="256" t="s">
        <v>2333</v>
      </c>
      <c r="D2650" s="257">
        <v>50.831659000000002</v>
      </c>
      <c r="E2650" s="257">
        <v>-1.38134</v>
      </c>
      <c r="F2650" s="459">
        <v>1</v>
      </c>
      <c r="G2650" s="459">
        <v>1</v>
      </c>
      <c r="H2650" s="258">
        <v>77.2</v>
      </c>
      <c r="I2650" s="259">
        <f>SUM(H2650/'Search &amp; Variables'!$E$30)</f>
        <v>1.7155555555555557</v>
      </c>
      <c r="J2650" s="259">
        <f t="shared" si="660"/>
        <v>3.4311111111111114</v>
      </c>
      <c r="K2650" s="259">
        <f t="shared" si="661"/>
        <v>0.38123456790123461</v>
      </c>
      <c r="L2650" s="226">
        <f t="shared" si="662"/>
        <v>0</v>
      </c>
      <c r="M2650" s="257"/>
      <c r="N2650" s="226">
        <f>SUM(H2650*'Outside M25 '!$J$30+'Outside M25 '!$J$34+'Postcodes tariff'!L2650)</f>
        <v>150.65364836168092</v>
      </c>
      <c r="O2650" s="226">
        <f>SUM(H2650*'Outside M25 '!$K$30+'Outside M25 '!$K$34+'Postcodes tariff'!L2650)</f>
        <v>165.62452311415004</v>
      </c>
      <c r="P2650" s="226">
        <f>SUM(H2650*'Outside M25 '!$L$30+'Outside M25 '!$L$34+'Postcodes tariff'!L2650)</f>
        <v>182.57785303958218</v>
      </c>
      <c r="Q2650" s="261">
        <f>SUM(H2650*'Outside M25 '!$M$30+'Outside M25 '!$M$34+'Postcodes tariff'!L2650)</f>
        <v>197.53073187834758</v>
      </c>
    </row>
    <row r="2651" spans="1:17" s="263" customFormat="1" x14ac:dyDescent="0.25">
      <c r="A2651" s="254" t="s">
        <v>3108</v>
      </c>
      <c r="B2651" s="255"/>
      <c r="C2651" s="256" t="s">
        <v>2334</v>
      </c>
      <c r="D2651" s="257">
        <v>50.971062000000003</v>
      </c>
      <c r="E2651" s="257">
        <v>-1.333531</v>
      </c>
      <c r="F2651" s="459">
        <v>1</v>
      </c>
      <c r="G2651" s="459">
        <v>1</v>
      </c>
      <c r="H2651" s="258">
        <v>62.8</v>
      </c>
      <c r="I2651" s="259">
        <f>SUM(H2651/'Search &amp; Variables'!$E$30)</f>
        <v>1.3955555555555554</v>
      </c>
      <c r="J2651" s="259">
        <f t="shared" si="660"/>
        <v>2.7911111111111109</v>
      </c>
      <c r="K2651" s="259">
        <f t="shared" si="661"/>
        <v>0.31012345679012343</v>
      </c>
      <c r="L2651" s="226">
        <f t="shared" si="662"/>
        <v>0</v>
      </c>
      <c r="M2651" s="257"/>
      <c r="N2651" s="226">
        <f>SUM(H2651*'Outside M25 '!$J$30+'Outside M25 '!$J$34+'Postcodes tariff'!L2651)</f>
        <v>128.03246544886039</v>
      </c>
      <c r="O2651" s="226">
        <f>SUM(H2651*'Outside M25 '!$K$30+'Outside M25 '!$K$34+'Postcodes tariff'!L2651)</f>
        <v>140.55378757910731</v>
      </c>
      <c r="P2651" s="226">
        <f>SUM(H2651*'Outside M25 '!$L$30+'Outside M25 '!$L$34+'Postcodes tariff'!L2651)</f>
        <v>154.82868429565053</v>
      </c>
      <c r="Q2651" s="261">
        <f>SUM(H2651*'Outside M25 '!$M$30+'Outside M25 '!$M$34+'Postcodes tariff'!L2651)</f>
        <v>167.27715776552708</v>
      </c>
    </row>
    <row r="2652" spans="1:17" s="263" customFormat="1" x14ac:dyDescent="0.25">
      <c r="A2652" s="254" t="s">
        <v>3108</v>
      </c>
      <c r="B2652" s="255"/>
      <c r="C2652" s="256" t="s">
        <v>2335</v>
      </c>
      <c r="D2652" s="257">
        <v>51.002620999999998</v>
      </c>
      <c r="E2652" s="257">
        <v>-1.5068919999999999</v>
      </c>
      <c r="F2652" s="459">
        <v>1</v>
      </c>
      <c r="G2652" s="459">
        <v>1</v>
      </c>
      <c r="H2652" s="258">
        <v>72.5</v>
      </c>
      <c r="I2652" s="259">
        <f>SUM(H2652/'Search &amp; Variables'!$E$30)</f>
        <v>1.6111111111111112</v>
      </c>
      <c r="J2652" s="259">
        <f t="shared" si="660"/>
        <v>3.2222222222222223</v>
      </c>
      <c r="K2652" s="259">
        <f t="shared" si="661"/>
        <v>0.35802469135802473</v>
      </c>
      <c r="L2652" s="226">
        <f t="shared" si="662"/>
        <v>0</v>
      </c>
      <c r="M2652" s="257"/>
      <c r="N2652" s="226">
        <f>SUM(H2652*'Outside M25 '!$J$30+'Outside M25 '!$J$34+'Postcodes tariff'!L2652)</f>
        <v>143.2703456054131</v>
      </c>
      <c r="O2652" s="226">
        <f>SUM(H2652*'Outside M25 '!$K$30+'Outside M25 '!$K$34+'Postcodes tariff'!L2652)</f>
        <v>157.44171359924027</v>
      </c>
      <c r="P2652" s="226">
        <f>SUM(H2652*'Outside M25 '!$L$30+'Outside M25 '!$L$34+'Postcodes tariff'!L2652)</f>
        <v>173.52083268566005</v>
      </c>
      <c r="Q2652" s="261">
        <f>SUM(H2652*'Outside M25 '!$M$30+'Outside M25 '!$M$34+'Postcodes tariff'!L2652)</f>
        <v>187.65630143874648</v>
      </c>
    </row>
    <row r="2653" spans="1:17" s="263" customFormat="1" x14ac:dyDescent="0.25">
      <c r="A2653" s="254" t="s">
        <v>3108</v>
      </c>
      <c r="B2653" s="255"/>
      <c r="C2653" s="256" t="s">
        <v>2336</v>
      </c>
      <c r="D2653" s="257">
        <v>50.980198000000001</v>
      </c>
      <c r="E2653" s="257">
        <v>-1.410874</v>
      </c>
      <c r="F2653" s="459">
        <v>1</v>
      </c>
      <c r="G2653" s="459">
        <v>1</v>
      </c>
      <c r="H2653" s="258">
        <v>66.099999999999994</v>
      </c>
      <c r="I2653" s="259">
        <f>SUM(H2653/'Search &amp; Variables'!$E$30)</f>
        <v>1.4688888888888887</v>
      </c>
      <c r="J2653" s="259">
        <f t="shared" si="660"/>
        <v>2.9377777777777774</v>
      </c>
      <c r="K2653" s="259">
        <f t="shared" si="661"/>
        <v>0.32641975308641968</v>
      </c>
      <c r="L2653" s="226">
        <f t="shared" si="662"/>
        <v>0</v>
      </c>
      <c r="M2653" s="257"/>
      <c r="N2653" s="226">
        <f>SUM(H2653*'Outside M25 '!$J$30+'Outside M25 '!$J$34+'Postcodes tariff'!L2653)</f>
        <v>133.21648653304842</v>
      </c>
      <c r="O2653" s="226">
        <f>SUM(H2653*'Outside M25 '!$K$30+'Outside M25 '!$K$34+'Postcodes tariff'!L2653)</f>
        <v>146.29916447255459</v>
      </c>
      <c r="P2653" s="226">
        <f>SUM(H2653*'Outside M25 '!$L$30+'Outside M25 '!$L$34+'Postcodes tariff'!L2653)</f>
        <v>161.18786879946819</v>
      </c>
      <c r="Q2653" s="261">
        <f>SUM(H2653*'Outside M25 '!$M$30+'Outside M25 '!$M$34+'Postcodes tariff'!L2653)</f>
        <v>174.21026849971508</v>
      </c>
    </row>
    <row r="2654" spans="1:17" s="263" customFormat="1" x14ac:dyDescent="0.25">
      <c r="A2654" s="254" t="s">
        <v>3108</v>
      </c>
      <c r="B2654" s="255"/>
      <c r="C2654" s="256" t="s">
        <v>2337</v>
      </c>
      <c r="D2654" s="256">
        <v>50.984000000000002</v>
      </c>
      <c r="E2654" s="256">
        <v>-1.38</v>
      </c>
      <c r="F2654" s="460">
        <v>1</v>
      </c>
      <c r="G2654" s="460">
        <v>1</v>
      </c>
      <c r="H2654" s="264">
        <v>61.8</v>
      </c>
      <c r="I2654" s="265">
        <f>SUM(H2654/'Search &amp; Variables'!$E$30)</f>
        <v>1.3733333333333333</v>
      </c>
      <c r="J2654" s="265">
        <f t="shared" si="660"/>
        <v>2.7466666666666666</v>
      </c>
      <c r="K2654" s="265">
        <f t="shared" si="661"/>
        <v>0.30518518518518517</v>
      </c>
      <c r="L2654" s="266">
        <f t="shared" si="662"/>
        <v>0</v>
      </c>
      <c r="M2654" s="256"/>
      <c r="N2654" s="266">
        <f>SUM(H2654*'Outside M25 '!$J$30+'Outside M25 '!$J$34+'Postcodes tariff'!L2654)</f>
        <v>126.46154996880342</v>
      </c>
      <c r="O2654" s="266">
        <f>SUM(H2654*'Outside M25 '!$K$30+'Outside M25 '!$K$34+'Postcodes tariff'!L2654)</f>
        <v>138.81276427806267</v>
      </c>
      <c r="P2654" s="266">
        <f>SUM(H2654*'Outside M25 '!$L$30+'Outside M25 '!$L$34+'Postcodes tariff'!L2654)</f>
        <v>152.90165868843306</v>
      </c>
      <c r="Q2654" s="268">
        <f>SUM(H2654*'Outside M25 '!$M$30+'Outside M25 '!$M$34+'Postcodes tariff'!L2654)</f>
        <v>165.17621511880344</v>
      </c>
    </row>
    <row r="2655" spans="1:17" s="263" customFormat="1" x14ac:dyDescent="0.25">
      <c r="A2655" s="254"/>
      <c r="B2655" s="255"/>
      <c r="C2655" s="256"/>
      <c r="D2655" s="256"/>
      <c r="E2655" s="256"/>
      <c r="F2655" s="460"/>
      <c r="G2655" s="460"/>
      <c r="H2655" s="264"/>
      <c r="I2655" s="265"/>
      <c r="J2655" s="265"/>
      <c r="K2655" s="265"/>
      <c r="L2655" s="266"/>
      <c r="M2655" s="256"/>
      <c r="N2655" s="266"/>
      <c r="O2655" s="266"/>
      <c r="P2655" s="266"/>
      <c r="Q2655" s="268"/>
    </row>
    <row r="2656" spans="1:17" s="263" customFormat="1" ht="16.5" thickBot="1" x14ac:dyDescent="0.3">
      <c r="A2656" s="269" t="s">
        <v>3150</v>
      </c>
      <c r="B2656" s="270"/>
      <c r="C2656" s="270"/>
      <c r="D2656" s="270"/>
      <c r="E2656" s="270"/>
      <c r="F2656" s="461"/>
      <c r="G2656" s="461"/>
      <c r="H2656" s="271">
        <f>AVERAGE(H2633:H2655)</f>
        <v>67.072727272727278</v>
      </c>
      <c r="I2656" s="271">
        <f>AVERAGE(I2633:I2655)</f>
        <v>1.4905050505050506</v>
      </c>
      <c r="J2656" s="271">
        <f>AVERAGE(J2633:J2655)</f>
        <v>2.9810101010101011</v>
      </c>
      <c r="K2656" s="271">
        <f>AVERAGE(K2633:K2655)</f>
        <v>0.3312233445566779</v>
      </c>
      <c r="L2656" s="272"/>
      <c r="M2656" s="270"/>
      <c r="N2656" s="376">
        <f>AVERAGE(N2633:N2655)</f>
        <v>134.74455886364933</v>
      </c>
      <c r="O2656" s="376">
        <f>AVERAGE(O2633:O2655)</f>
        <v>147.9927053199344</v>
      </c>
      <c r="P2656" s="376">
        <f>AVERAGE(P2633:P2655)</f>
        <v>163.06233916285248</v>
      </c>
      <c r="Q2656" s="377">
        <f>AVERAGE(Q2633:Q2655)</f>
        <v>176.25391271061903</v>
      </c>
    </row>
    <row r="2657" spans="1:17" s="263" customFormat="1" ht="16.5" thickBot="1" x14ac:dyDescent="0.3">
      <c r="F2657" s="462"/>
      <c r="G2657" s="462"/>
      <c r="H2657" s="276"/>
      <c r="I2657" s="277"/>
      <c r="J2657" s="277"/>
      <c r="K2657" s="277"/>
      <c r="L2657" s="262"/>
      <c r="N2657" s="225"/>
      <c r="O2657" s="225"/>
      <c r="P2657" s="225"/>
      <c r="Q2657" s="225"/>
    </row>
    <row r="2658" spans="1:17" s="243" customFormat="1" x14ac:dyDescent="0.25">
      <c r="A2658" s="246" t="s">
        <v>3109</v>
      </c>
      <c r="B2658" s="247"/>
      <c r="C2658" s="247" t="s">
        <v>2338</v>
      </c>
      <c r="D2658" s="247">
        <v>51.079262999999997</v>
      </c>
      <c r="E2658" s="247">
        <v>-1.7933600000000001</v>
      </c>
      <c r="F2658" s="458">
        <v>1</v>
      </c>
      <c r="G2658" s="458">
        <v>1</v>
      </c>
      <c r="H2658" s="248">
        <v>73.900000000000006</v>
      </c>
      <c r="I2658" s="249">
        <f>SUM(H2658/'Search &amp; Variables'!$E$30)</f>
        <v>1.6422222222222222</v>
      </c>
      <c r="J2658" s="249">
        <f t="shared" ref="J2658:J2659" si="663">SUM(I2658*2)</f>
        <v>3.2844444444444445</v>
      </c>
      <c r="K2658" s="249">
        <f t="shared" ref="K2658:K2659" si="664">SUM(J2658/9)</f>
        <v>0.3649382716049383</v>
      </c>
      <c r="L2658" s="252">
        <f t="shared" ref="L2658:L2659" si="665">IF(J2658 &gt; 14,120,0)</f>
        <v>0</v>
      </c>
      <c r="M2658" s="247"/>
      <c r="N2658" s="252">
        <f>SUM(H2658*'Outside M25 '!$J$30+'Outside M25 '!$J$34+'Postcodes tariff'!L2658)</f>
        <v>145.46962727749289</v>
      </c>
      <c r="O2658" s="252">
        <f>SUM(H2658*'Outside M25 '!$K$30+'Outside M25 '!$K$34+'Postcodes tariff'!L2658)</f>
        <v>159.87914622070275</v>
      </c>
      <c r="P2658" s="252">
        <f>SUM(H2658*'Outside M25 '!$L$30+'Outside M25 '!$L$34+'Postcodes tariff'!L2658)</f>
        <v>176.21866853576452</v>
      </c>
      <c r="Q2658" s="253">
        <f>SUM(H2658*'Outside M25 '!$M$30+'Outside M25 '!$M$34+'Postcodes tariff'!L2658)</f>
        <v>190.59762114415958</v>
      </c>
    </row>
    <row r="2659" spans="1:17" s="263" customFormat="1" x14ac:dyDescent="0.25">
      <c r="A2659" s="254" t="s">
        <v>3109</v>
      </c>
      <c r="B2659" s="255" t="s">
        <v>3490</v>
      </c>
      <c r="C2659" s="256" t="s">
        <v>2339</v>
      </c>
      <c r="D2659" s="257">
        <v>51.211951999999997</v>
      </c>
      <c r="E2659" s="257">
        <v>-1.487706</v>
      </c>
      <c r="F2659" s="459">
        <v>1</v>
      </c>
      <c r="G2659" s="459">
        <v>1</v>
      </c>
      <c r="H2659" s="258">
        <v>57.7</v>
      </c>
      <c r="I2659" s="259">
        <f>SUM(H2659/'Search &amp; Variables'!$E$30)</f>
        <v>1.2822222222222224</v>
      </c>
      <c r="J2659" s="259">
        <f t="shared" si="663"/>
        <v>2.5644444444444447</v>
      </c>
      <c r="K2659" s="259">
        <f t="shared" si="664"/>
        <v>0.28493827160493829</v>
      </c>
      <c r="L2659" s="226">
        <f t="shared" si="665"/>
        <v>0</v>
      </c>
      <c r="M2659" s="257"/>
      <c r="N2659" s="226">
        <f>SUM(H2659*'Outside M25 '!$J$30+'Outside M25 '!$J$34+'Postcodes tariff'!L2659)</f>
        <v>120.02079650056982</v>
      </c>
      <c r="O2659" s="226">
        <f>SUM(H2659*'Outside M25 '!$K$30+'Outside M25 '!$K$34+'Postcodes tariff'!L2659)</f>
        <v>131.67456874377967</v>
      </c>
      <c r="P2659" s="226">
        <f>SUM(H2659*'Outside M25 '!$L$30+'Outside M25 '!$L$34+'Postcodes tariff'!L2659)</f>
        <v>145.00085369884144</v>
      </c>
      <c r="Q2659" s="261">
        <f>SUM(H2659*'Outside M25 '!$M$30+'Outside M25 '!$M$34+'Postcodes tariff'!L2659)</f>
        <v>156.56235026723647</v>
      </c>
    </row>
    <row r="2660" spans="1:17" s="263" customFormat="1" x14ac:dyDescent="0.25">
      <c r="A2660" s="254" t="s">
        <v>3109</v>
      </c>
      <c r="B2660" s="255"/>
      <c r="C2660" s="256" t="s">
        <v>2340</v>
      </c>
      <c r="D2660" s="257">
        <v>51.232249000000003</v>
      </c>
      <c r="E2660" s="257">
        <v>-1.4982359999999999</v>
      </c>
      <c r="F2660" s="459">
        <v>1</v>
      </c>
      <c r="G2660" s="459">
        <v>1</v>
      </c>
      <c r="H2660" s="258">
        <v>61.3</v>
      </c>
      <c r="I2660" s="259">
        <f>SUM(H2660/'Search &amp; Variables'!$E$30)</f>
        <v>1.3622222222222222</v>
      </c>
      <c r="J2660" s="259">
        <f t="shared" ref="J2660:J2668" si="666">SUM(I2660*2)</f>
        <v>2.7244444444444444</v>
      </c>
      <c r="K2660" s="259">
        <f t="shared" ref="K2660:K2668" si="667">SUM(J2660/9)</f>
        <v>0.30271604938271607</v>
      </c>
      <c r="L2660" s="226">
        <f t="shared" ref="L2660:L2668" si="668">IF(J2660 &gt; 14,120,0)</f>
        <v>0</v>
      </c>
      <c r="M2660" s="257"/>
      <c r="N2660" s="226">
        <f>SUM(H2660*'Outside M25 '!$J$30+'Outside M25 '!$J$34+'Postcodes tariff'!L2660)</f>
        <v>125.67609222877493</v>
      </c>
      <c r="O2660" s="226">
        <f>SUM(H2660*'Outside M25 '!$K$30+'Outside M25 '!$K$34+'Postcodes tariff'!L2660)</f>
        <v>137.94225262754034</v>
      </c>
      <c r="P2660" s="226">
        <f>SUM(H2660*'Outside M25 '!$L$30+'Outside M25 '!$L$34+'Postcodes tariff'!L2660)</f>
        <v>151.93814588482434</v>
      </c>
      <c r="Q2660" s="261">
        <f>SUM(H2660*'Outside M25 '!$M$30+'Outside M25 '!$M$34+'Postcodes tariff'!L2660)</f>
        <v>164.12574379544162</v>
      </c>
    </row>
    <row r="2661" spans="1:17" s="263" customFormat="1" x14ac:dyDescent="0.25">
      <c r="A2661" s="254" t="s">
        <v>3109</v>
      </c>
      <c r="B2661" s="255"/>
      <c r="C2661" s="256" t="s">
        <v>2341</v>
      </c>
      <c r="D2661" s="257">
        <v>51.083970999999998</v>
      </c>
      <c r="E2661" s="257">
        <v>-1.845961</v>
      </c>
      <c r="F2661" s="459">
        <v>1</v>
      </c>
      <c r="G2661" s="459">
        <v>1</v>
      </c>
      <c r="H2661" s="258">
        <v>80.8</v>
      </c>
      <c r="I2661" s="259">
        <f>SUM(H2661/'Search &amp; Variables'!$E$30)</f>
        <v>1.7955555555555556</v>
      </c>
      <c r="J2661" s="259">
        <f t="shared" si="666"/>
        <v>3.5911111111111111</v>
      </c>
      <c r="K2661" s="259">
        <f t="shared" si="667"/>
        <v>0.39901234567901234</v>
      </c>
      <c r="L2661" s="226">
        <f t="shared" si="668"/>
        <v>0</v>
      </c>
      <c r="M2661" s="257"/>
      <c r="N2661" s="226">
        <f>SUM(H2661*'Outside M25 '!$J$30+'Outside M25 '!$J$34+'Postcodes tariff'!L2661)</f>
        <v>156.30894408988604</v>
      </c>
      <c r="O2661" s="226">
        <f>SUM(H2661*'Outside M25 '!$K$30+'Outside M25 '!$K$34+'Postcodes tariff'!L2661)</f>
        <v>171.89220699791071</v>
      </c>
      <c r="P2661" s="226">
        <f>SUM(H2661*'Outside M25 '!$L$30+'Outside M25 '!$L$34+'Postcodes tariff'!L2661)</f>
        <v>189.51514522556508</v>
      </c>
      <c r="Q2661" s="261">
        <f>SUM(H2661*'Outside M25 '!$M$30+'Outside M25 '!$M$34+'Postcodes tariff'!L2661)</f>
        <v>205.09412540655273</v>
      </c>
    </row>
    <row r="2662" spans="1:17" s="263" customFormat="1" x14ac:dyDescent="0.25">
      <c r="A2662" s="254" t="s">
        <v>3109</v>
      </c>
      <c r="B2662" s="255"/>
      <c r="C2662" s="256" t="s">
        <v>2342</v>
      </c>
      <c r="D2662" s="257">
        <v>51.131371999999999</v>
      </c>
      <c r="E2662" s="257">
        <v>-2.0028640000000002</v>
      </c>
      <c r="F2662" s="459">
        <v>1</v>
      </c>
      <c r="G2662" s="459">
        <v>1</v>
      </c>
      <c r="H2662" s="258">
        <v>84.6</v>
      </c>
      <c r="I2662" s="259">
        <f>SUM(H2662/'Search &amp; Variables'!$E$30)</f>
        <v>1.88</v>
      </c>
      <c r="J2662" s="259">
        <f t="shared" si="666"/>
        <v>3.76</v>
      </c>
      <c r="K2662" s="259">
        <f t="shared" si="667"/>
        <v>0.41777777777777775</v>
      </c>
      <c r="L2662" s="226">
        <f t="shared" si="668"/>
        <v>0</v>
      </c>
      <c r="M2662" s="257"/>
      <c r="N2662" s="226">
        <f>SUM(H2662*'Outside M25 '!$J$30+'Outside M25 '!$J$34+'Postcodes tariff'!L2662)</f>
        <v>162.27842291410255</v>
      </c>
      <c r="O2662" s="226">
        <f>SUM(H2662*'Outside M25 '!$K$30+'Outside M25 '!$K$34+'Postcodes tariff'!L2662)</f>
        <v>178.50809554188032</v>
      </c>
      <c r="P2662" s="226">
        <f>SUM(H2662*'Outside M25 '!$L$30+'Outside M25 '!$L$34+'Postcodes tariff'!L2662)</f>
        <v>196.83784253299146</v>
      </c>
      <c r="Q2662" s="261">
        <f>SUM(H2662*'Outside M25 '!$M$30+'Outside M25 '!$M$34+'Postcodes tariff'!L2662)</f>
        <v>213.07770746410256</v>
      </c>
    </row>
    <row r="2663" spans="1:17" s="263" customFormat="1" x14ac:dyDescent="0.25">
      <c r="A2663" s="254" t="s">
        <v>3109</v>
      </c>
      <c r="B2663" s="255" t="s">
        <v>3642</v>
      </c>
      <c r="C2663" s="256" t="s">
        <v>2343</v>
      </c>
      <c r="D2663" s="257">
        <v>51.160722999999997</v>
      </c>
      <c r="E2663" s="257">
        <v>-1.7415590000000001</v>
      </c>
      <c r="F2663" s="459">
        <v>1</v>
      </c>
      <c r="G2663" s="459">
        <v>1</v>
      </c>
      <c r="H2663" s="258">
        <v>70.3</v>
      </c>
      <c r="I2663" s="259">
        <f>SUM(H2663/'Search &amp; Variables'!$E$30)</f>
        <v>1.5622222222222222</v>
      </c>
      <c r="J2663" s="259">
        <f t="shared" si="666"/>
        <v>3.1244444444444444</v>
      </c>
      <c r="K2663" s="259">
        <f t="shared" si="667"/>
        <v>0.34716049382716047</v>
      </c>
      <c r="L2663" s="226">
        <f t="shared" si="668"/>
        <v>0</v>
      </c>
      <c r="M2663" s="257"/>
      <c r="N2663" s="226">
        <f>SUM(H2663*'Outside M25 '!$J$30+'Outside M25 '!$J$34+'Postcodes tariff'!L2663)</f>
        <v>139.81433154928774</v>
      </c>
      <c r="O2663" s="226">
        <f>SUM(H2663*'Outside M25 '!$K$30+'Outside M25 '!$K$34+'Postcodes tariff'!L2663)</f>
        <v>153.61146233694205</v>
      </c>
      <c r="P2663" s="226">
        <f>SUM(H2663*'Outside M25 '!$L$30+'Outside M25 '!$L$34+'Postcodes tariff'!L2663)</f>
        <v>169.2813763497816</v>
      </c>
      <c r="Q2663" s="261">
        <f>SUM(H2663*'Outside M25 '!$M$30+'Outside M25 '!$M$34+'Postcodes tariff'!L2663)</f>
        <v>183.03422761595442</v>
      </c>
    </row>
    <row r="2664" spans="1:17" s="263" customFormat="1" x14ac:dyDescent="0.25">
      <c r="A2664" s="254" t="s">
        <v>3109</v>
      </c>
      <c r="B2664" s="255"/>
      <c r="C2664" s="256" t="s">
        <v>2344</v>
      </c>
      <c r="D2664" s="257">
        <v>51.039192</v>
      </c>
      <c r="E2664" s="257">
        <v>-1.856838</v>
      </c>
      <c r="F2664" s="459">
        <v>1</v>
      </c>
      <c r="G2664" s="459">
        <v>1</v>
      </c>
      <c r="H2664" s="258">
        <v>79.400000000000006</v>
      </c>
      <c r="I2664" s="259">
        <f>SUM(H2664/'Search &amp; Variables'!$E$30)</f>
        <v>1.7644444444444445</v>
      </c>
      <c r="J2664" s="259">
        <f t="shared" si="666"/>
        <v>3.528888888888889</v>
      </c>
      <c r="K2664" s="259">
        <f t="shared" si="667"/>
        <v>0.39209876543209876</v>
      </c>
      <c r="L2664" s="226">
        <f t="shared" si="668"/>
        <v>0</v>
      </c>
      <c r="M2664" s="257"/>
      <c r="N2664" s="226">
        <f>SUM(H2664*'Outside M25 '!$J$30+'Outside M25 '!$J$34+'Postcodes tariff'!L2664)</f>
        <v>154.10966241780628</v>
      </c>
      <c r="O2664" s="226">
        <f>SUM(H2664*'Outside M25 '!$K$30+'Outside M25 '!$K$34+'Postcodes tariff'!L2664)</f>
        <v>169.45477437644826</v>
      </c>
      <c r="P2664" s="226">
        <f>SUM(H2664*'Outside M25 '!$L$30+'Outside M25 '!$L$34+'Postcodes tariff'!L2664)</f>
        <v>186.81730937546064</v>
      </c>
      <c r="Q2664" s="261">
        <f>SUM(H2664*'Outside M25 '!$M$30+'Outside M25 '!$M$34+'Postcodes tariff'!L2664)</f>
        <v>202.15280570113964</v>
      </c>
    </row>
    <row r="2665" spans="1:17" s="263" customFormat="1" x14ac:dyDescent="0.25">
      <c r="A2665" s="254" t="s">
        <v>3109</v>
      </c>
      <c r="B2665" s="255"/>
      <c r="C2665" s="256" t="s">
        <v>2345</v>
      </c>
      <c r="D2665" s="257">
        <v>50.941479000000001</v>
      </c>
      <c r="E2665" s="257">
        <v>-1.81619</v>
      </c>
      <c r="F2665" s="459">
        <v>1</v>
      </c>
      <c r="G2665" s="459">
        <v>1</v>
      </c>
      <c r="H2665" s="258">
        <v>86.4</v>
      </c>
      <c r="I2665" s="259">
        <f>SUM(H2665/'Search &amp; Variables'!$E$30)</f>
        <v>1.9200000000000002</v>
      </c>
      <c r="J2665" s="259">
        <f t="shared" si="666"/>
        <v>3.8400000000000003</v>
      </c>
      <c r="K2665" s="259">
        <f t="shared" si="667"/>
        <v>0.42666666666666669</v>
      </c>
      <c r="L2665" s="226">
        <f t="shared" si="668"/>
        <v>0</v>
      </c>
      <c r="M2665" s="257"/>
      <c r="N2665" s="226">
        <f>SUM(H2665*'Outside M25 '!$J$30+'Outside M25 '!$J$34+'Postcodes tariff'!L2665)</f>
        <v>165.10607077820515</v>
      </c>
      <c r="O2665" s="226">
        <f>SUM(H2665*'Outside M25 '!$K$30+'Outside M25 '!$K$34+'Postcodes tariff'!L2665)</f>
        <v>181.64193748376067</v>
      </c>
      <c r="P2665" s="226">
        <f>SUM(H2665*'Outside M25 '!$L$30+'Outside M25 '!$L$34+'Postcodes tariff'!L2665)</f>
        <v>200.30648862598295</v>
      </c>
      <c r="Q2665" s="261">
        <f>SUM(H2665*'Outside M25 '!$M$30+'Outside M25 '!$M$34+'Postcodes tariff'!L2665)</f>
        <v>216.85940422820516</v>
      </c>
    </row>
    <row r="2666" spans="1:17" s="263" customFormat="1" x14ac:dyDescent="0.25">
      <c r="A2666" s="254" t="s">
        <v>3109</v>
      </c>
      <c r="B2666" s="255" t="s">
        <v>3587</v>
      </c>
      <c r="C2666" s="256" t="s">
        <v>2346</v>
      </c>
      <c r="D2666" s="257">
        <v>51.001618999999998</v>
      </c>
      <c r="E2666" s="257">
        <v>-2.1574520000000001</v>
      </c>
      <c r="F2666" s="459">
        <v>1</v>
      </c>
      <c r="G2666" s="459">
        <v>1</v>
      </c>
      <c r="H2666" s="258">
        <v>97.1</v>
      </c>
      <c r="I2666" s="259">
        <f>SUM(H2666/'Search &amp; Variables'!$E$30)</f>
        <v>2.1577777777777776</v>
      </c>
      <c r="J2666" s="259">
        <f t="shared" si="666"/>
        <v>4.3155555555555551</v>
      </c>
      <c r="K2666" s="259">
        <f t="shared" si="667"/>
        <v>0.47950617283950614</v>
      </c>
      <c r="L2666" s="226">
        <f t="shared" si="668"/>
        <v>0</v>
      </c>
      <c r="M2666" s="257"/>
      <c r="N2666" s="226">
        <f>SUM(H2666*'Outside M25 '!$J$30+'Outside M25 '!$J$34+'Postcodes tariff'!L2666)</f>
        <v>181.91486641481481</v>
      </c>
      <c r="O2666" s="226">
        <f>SUM(H2666*'Outside M25 '!$K$30+'Outside M25 '!$K$34+'Postcodes tariff'!L2666)</f>
        <v>200.27088680493824</v>
      </c>
      <c r="P2666" s="226">
        <f>SUM(H2666*'Outside M25 '!$L$30+'Outside M25 '!$L$34+'Postcodes tariff'!L2666)</f>
        <v>220.92566262320989</v>
      </c>
      <c r="Q2666" s="261">
        <f>SUM(H2666*'Outside M25 '!$M$30+'Outside M25 '!$M$34+'Postcodes tariff'!L2666)</f>
        <v>239.33949054814815</v>
      </c>
    </row>
    <row r="2667" spans="1:17" s="263" customFormat="1" x14ac:dyDescent="0.25">
      <c r="A2667" s="254" t="s">
        <v>3109</v>
      </c>
      <c r="B2667" s="255"/>
      <c r="C2667" s="256" t="s">
        <v>2347</v>
      </c>
      <c r="D2667" s="257">
        <v>51.033047000000003</v>
      </c>
      <c r="E2667" s="257">
        <v>-2.3027139999999999</v>
      </c>
      <c r="F2667" s="459">
        <v>1</v>
      </c>
      <c r="G2667" s="459">
        <v>1</v>
      </c>
      <c r="H2667" s="258">
        <v>102.3</v>
      </c>
      <c r="I2667" s="259">
        <f>SUM(H2667/'Search &amp; Variables'!$E$30)</f>
        <v>2.2733333333333334</v>
      </c>
      <c r="J2667" s="259">
        <f t="shared" si="666"/>
        <v>4.5466666666666669</v>
      </c>
      <c r="K2667" s="259">
        <f t="shared" si="667"/>
        <v>0.50518518518518518</v>
      </c>
      <c r="L2667" s="226">
        <f t="shared" si="668"/>
        <v>0</v>
      </c>
      <c r="M2667" s="257"/>
      <c r="N2667" s="226">
        <f>SUM(H2667*'Outside M25 '!$J$30+'Outside M25 '!$J$34+'Postcodes tariff'!L2667)</f>
        <v>190.08362691111111</v>
      </c>
      <c r="O2667" s="226">
        <f>SUM(H2667*'Outside M25 '!$K$30+'Outside M25 '!$K$34+'Postcodes tariff'!L2667)</f>
        <v>209.32420797037037</v>
      </c>
      <c r="P2667" s="226">
        <f>SUM(H2667*'Outside M25 '!$L$30+'Outside M25 '!$L$34+'Postcodes tariff'!L2667)</f>
        <v>230.94619578074077</v>
      </c>
      <c r="Q2667" s="261">
        <f>SUM(H2667*'Outside M25 '!$M$30+'Outside M25 '!$M$34+'Postcodes tariff'!L2667)</f>
        <v>250.26439231111112</v>
      </c>
    </row>
    <row r="2668" spans="1:17" s="263" customFormat="1" x14ac:dyDescent="0.25">
      <c r="A2668" s="254" t="s">
        <v>3109</v>
      </c>
      <c r="B2668" s="255"/>
      <c r="C2668" s="256" t="s">
        <v>2348</v>
      </c>
      <c r="D2668" s="256">
        <v>51.228422000000002</v>
      </c>
      <c r="E2668" s="256">
        <v>-1.6632899999999999</v>
      </c>
      <c r="F2668" s="460">
        <v>1</v>
      </c>
      <c r="G2668" s="460">
        <v>1</v>
      </c>
      <c r="H2668" s="264">
        <v>69.7</v>
      </c>
      <c r="I2668" s="265">
        <f>SUM(H2668/'Search &amp; Variables'!$E$30)</f>
        <v>1.548888888888889</v>
      </c>
      <c r="J2668" s="265">
        <f t="shared" si="666"/>
        <v>3.097777777777778</v>
      </c>
      <c r="K2668" s="265">
        <f t="shared" si="667"/>
        <v>0.34419753086419758</v>
      </c>
      <c r="L2668" s="266">
        <f t="shared" si="668"/>
        <v>0</v>
      </c>
      <c r="M2668" s="256"/>
      <c r="N2668" s="266">
        <f>SUM(H2668*'Outside M25 '!$J$30+'Outside M25 '!$J$34+'Postcodes tariff'!L2668)</f>
        <v>138.87178226125357</v>
      </c>
      <c r="O2668" s="266">
        <f>SUM(H2668*'Outside M25 '!$K$30+'Outside M25 '!$K$34+'Postcodes tariff'!L2668)</f>
        <v>152.56684835631529</v>
      </c>
      <c r="P2668" s="266">
        <f>SUM(H2668*'Outside M25 '!$L$30+'Outside M25 '!$L$34+'Postcodes tariff'!L2668)</f>
        <v>168.12516098545112</v>
      </c>
      <c r="Q2668" s="268">
        <f>SUM(H2668*'Outside M25 '!$M$30+'Outside M25 '!$M$34+'Postcodes tariff'!L2668)</f>
        <v>181.77366202792024</v>
      </c>
    </row>
    <row r="2669" spans="1:17" s="263" customFormat="1" x14ac:dyDescent="0.25">
      <c r="A2669" s="254"/>
      <c r="B2669" s="255"/>
      <c r="C2669" s="256"/>
      <c r="D2669" s="256"/>
      <c r="E2669" s="256"/>
      <c r="F2669" s="460"/>
      <c r="G2669" s="460"/>
      <c r="H2669" s="264"/>
      <c r="I2669" s="265"/>
      <c r="J2669" s="265"/>
      <c r="K2669" s="265"/>
      <c r="L2669" s="266"/>
      <c r="M2669" s="256"/>
      <c r="N2669" s="266"/>
      <c r="O2669" s="266"/>
      <c r="P2669" s="266"/>
      <c r="Q2669" s="268"/>
    </row>
    <row r="2670" spans="1:17" s="263" customFormat="1" ht="16.5" thickBot="1" x14ac:dyDescent="0.3">
      <c r="A2670" s="269" t="s">
        <v>3164</v>
      </c>
      <c r="B2670" s="270"/>
      <c r="C2670" s="270"/>
      <c r="D2670" s="270"/>
      <c r="E2670" s="270"/>
      <c r="F2670" s="461"/>
      <c r="G2670" s="461"/>
      <c r="H2670" s="271">
        <f>AVERAGE(H2658:H2669)</f>
        <v>78.500000000000014</v>
      </c>
      <c r="I2670" s="271">
        <f>AVERAGE(I2658:I2669)</f>
        <v>1.7444444444444445</v>
      </c>
      <c r="J2670" s="271">
        <f>AVERAGE(J2658:J2669)</f>
        <v>3.4888888888888889</v>
      </c>
      <c r="K2670" s="271">
        <f>AVERAGE(K2658:K2669)</f>
        <v>0.38765432098765429</v>
      </c>
      <c r="L2670" s="272"/>
      <c r="M2670" s="270"/>
      <c r="N2670" s="376">
        <f>AVERAGE(N2658:N2669)</f>
        <v>152.69583848575502</v>
      </c>
      <c r="O2670" s="376">
        <f>AVERAGE(O2658:O2669)</f>
        <v>167.88785340550805</v>
      </c>
      <c r="P2670" s="376">
        <f>AVERAGE(P2658:P2669)</f>
        <v>185.08298632896489</v>
      </c>
      <c r="Q2670" s="377">
        <f>AVERAGE(Q2658:Q2669)</f>
        <v>200.26195731908837</v>
      </c>
    </row>
    <row r="2671" spans="1:17" s="263" customFormat="1" ht="16.5" thickBot="1" x14ac:dyDescent="0.3">
      <c r="A2671" s="243"/>
      <c r="B2671" s="243"/>
      <c r="F2671" s="462"/>
      <c r="G2671" s="462"/>
      <c r="H2671" s="276"/>
      <c r="I2671" s="277"/>
      <c r="J2671" s="277"/>
      <c r="K2671" s="277"/>
      <c r="L2671" s="262"/>
      <c r="N2671" s="262"/>
      <c r="O2671" s="262"/>
      <c r="P2671" s="262"/>
      <c r="Q2671" s="262"/>
    </row>
    <row r="2672" spans="1:17" s="243" customFormat="1" x14ac:dyDescent="0.25">
      <c r="A2672" s="246" t="s">
        <v>3110</v>
      </c>
      <c r="B2672" s="247"/>
      <c r="C2672" s="247" t="s">
        <v>2349</v>
      </c>
      <c r="D2672" s="247">
        <v>54.909047999999999</v>
      </c>
      <c r="E2672" s="247">
        <v>-1.3880079999999999</v>
      </c>
      <c r="F2672" s="458">
        <v>1</v>
      </c>
      <c r="G2672" s="458">
        <v>1</v>
      </c>
      <c r="H2672" s="248">
        <v>277</v>
      </c>
      <c r="I2672" s="249">
        <f>SUM(H2672/'Search &amp; Variables'!$E$30)</f>
        <v>6.1555555555555559</v>
      </c>
      <c r="J2672" s="249">
        <f t="shared" ref="J2672:J2673" si="669">SUM(I2672*2)</f>
        <v>12.311111111111112</v>
      </c>
      <c r="K2672" s="249">
        <f t="shared" ref="K2672:K2673" si="670">SUM(J2672/9)</f>
        <v>1.3679012345679014</v>
      </c>
      <c r="L2672" s="252">
        <f t="shared" ref="L2672:L2673" si="671">IF(J2672 &gt; 14,120,0)</f>
        <v>0</v>
      </c>
      <c r="M2672" s="247"/>
      <c r="N2672" s="252">
        <f>SUM(H2672*'Outside M25 '!$J$30+'Outside M25 '!$J$34+'Postcodes tariff'!L2672)</f>
        <v>464.52256127706551</v>
      </c>
      <c r="O2672" s="252">
        <f>SUM(H2672*'Outside M25 '!$K$30+'Outside M25 '!$K$34+'Postcodes tariff'!L2672)</f>
        <v>513.48097866286798</v>
      </c>
      <c r="P2672" s="252">
        <f>SUM(H2672*'Outside M25 '!$L$30+'Outside M25 '!$L$34+'Postcodes tariff'!L2672)</f>
        <v>567.59756936163353</v>
      </c>
      <c r="Q2672" s="253">
        <f>SUM(H2672*'Outside M25 '!$M$30+'Outside M25 '!$M$34+'Postcodes tariff'!L2672)</f>
        <v>617.29907269373234</v>
      </c>
    </row>
    <row r="2673" spans="1:17" s="263" customFormat="1" x14ac:dyDescent="0.25">
      <c r="A2673" s="254" t="s">
        <v>3110</v>
      </c>
      <c r="B2673" s="255"/>
      <c r="C2673" s="256" t="s">
        <v>2350</v>
      </c>
      <c r="D2673" s="257">
        <v>54.887</v>
      </c>
      <c r="E2673" s="257">
        <v>-1.3759999999999999</v>
      </c>
      <c r="F2673" s="459">
        <v>1</v>
      </c>
      <c r="G2673" s="459">
        <v>1</v>
      </c>
      <c r="H2673" s="258">
        <v>275.3</v>
      </c>
      <c r="I2673" s="259">
        <f>SUM(H2673/'Search &amp; Variables'!$E$30)</f>
        <v>6.1177777777777784</v>
      </c>
      <c r="J2673" s="259">
        <f t="shared" si="669"/>
        <v>12.235555555555557</v>
      </c>
      <c r="K2673" s="259">
        <f t="shared" si="670"/>
        <v>1.3595061728395064</v>
      </c>
      <c r="L2673" s="226">
        <f t="shared" si="671"/>
        <v>0</v>
      </c>
      <c r="M2673" s="257"/>
      <c r="N2673" s="226">
        <f>SUM(H2673*'Outside M25 '!$J$30+'Outside M25 '!$J$34+'Postcodes tariff'!L2673)</f>
        <v>461.85200496096866</v>
      </c>
      <c r="O2673" s="226">
        <f>SUM(H2673*'Outside M25 '!$K$30+'Outside M25 '!$K$34+'Postcodes tariff'!L2673)</f>
        <v>510.52123905109215</v>
      </c>
      <c r="P2673" s="226">
        <f>SUM(H2673*'Outside M25 '!$L$30+'Outside M25 '!$L$34+'Postcodes tariff'!L2673)</f>
        <v>564.32162582936382</v>
      </c>
      <c r="Q2673" s="261">
        <f>SUM(H2673*'Outside M25 '!$M$30+'Outside M25 '!$M$34+'Postcodes tariff'!L2673)</f>
        <v>613.7274701943021</v>
      </c>
    </row>
    <row r="2674" spans="1:17" s="263" customFormat="1" x14ac:dyDescent="0.25">
      <c r="A2674" s="254" t="s">
        <v>3110</v>
      </c>
      <c r="B2674" s="255"/>
      <c r="C2674" s="256" t="s">
        <v>2351</v>
      </c>
      <c r="D2674" s="257">
        <v>54.877000000000002</v>
      </c>
      <c r="E2674" s="257">
        <v>-1.415</v>
      </c>
      <c r="F2674" s="459">
        <v>1</v>
      </c>
      <c r="G2674" s="459">
        <v>1</v>
      </c>
      <c r="H2674" s="258">
        <v>276.8</v>
      </c>
      <c r="I2674" s="259">
        <f>SUM(H2674/'Search &amp; Variables'!$E$30)</f>
        <v>6.1511111111111116</v>
      </c>
      <c r="J2674" s="259">
        <f t="shared" ref="J2674:J2680" si="672">SUM(I2674*2)</f>
        <v>12.302222222222223</v>
      </c>
      <c r="K2674" s="259">
        <f t="shared" ref="K2674:K2680" si="673">SUM(J2674/9)</f>
        <v>1.3669135802469137</v>
      </c>
      <c r="L2674" s="226">
        <f t="shared" ref="L2674:L2680" si="674">IF(J2674 &gt; 14,120,0)</f>
        <v>0</v>
      </c>
      <c r="M2674" s="257"/>
      <c r="N2674" s="226">
        <f>SUM(H2674*'Outside M25 '!$J$30+'Outside M25 '!$J$34+'Postcodes tariff'!L2674)</f>
        <v>464.20837818105412</v>
      </c>
      <c r="O2674" s="226">
        <f>SUM(H2674*'Outside M25 '!$K$30+'Outside M25 '!$K$34+'Postcodes tariff'!L2674)</f>
        <v>513.13277400265906</v>
      </c>
      <c r="P2674" s="226">
        <f>SUM(H2674*'Outside M25 '!$L$30+'Outside M25 '!$L$34+'Postcodes tariff'!L2674)</f>
        <v>567.21216424019008</v>
      </c>
      <c r="Q2674" s="261">
        <f>SUM(H2674*'Outside M25 '!$M$30+'Outside M25 '!$M$34+'Postcodes tariff'!L2674)</f>
        <v>616.87888416438761</v>
      </c>
    </row>
    <row r="2675" spans="1:17" s="263" customFormat="1" x14ac:dyDescent="0.25">
      <c r="A2675" s="254" t="s">
        <v>3110</v>
      </c>
      <c r="B2675" s="255"/>
      <c r="C2675" s="256" t="s">
        <v>2352</v>
      </c>
      <c r="D2675" s="257">
        <v>54.899475000000002</v>
      </c>
      <c r="E2675" s="257">
        <v>-1.4465490000000001</v>
      </c>
      <c r="F2675" s="459">
        <v>1</v>
      </c>
      <c r="G2675" s="459">
        <v>1</v>
      </c>
      <c r="H2675" s="258">
        <v>277.39999999999998</v>
      </c>
      <c r="I2675" s="259">
        <f>SUM(H2675/'Search &amp; Variables'!$E$30)</f>
        <v>6.1644444444444435</v>
      </c>
      <c r="J2675" s="259">
        <f t="shared" si="672"/>
        <v>12.328888888888887</v>
      </c>
      <c r="K2675" s="259">
        <f t="shared" si="673"/>
        <v>1.3698765432098763</v>
      </c>
      <c r="L2675" s="226">
        <f t="shared" si="674"/>
        <v>0</v>
      </c>
      <c r="M2675" s="257"/>
      <c r="N2675" s="226">
        <f>SUM(H2675*'Outside M25 '!$J$30+'Outside M25 '!$J$34+'Postcodes tariff'!L2675)</f>
        <v>465.15092746908823</v>
      </c>
      <c r="O2675" s="226">
        <f>SUM(H2675*'Outside M25 '!$K$30+'Outside M25 '!$K$34+'Postcodes tariff'!L2675)</f>
        <v>514.17738798328583</v>
      </c>
      <c r="P2675" s="226">
        <f>SUM(H2675*'Outside M25 '!$L$30+'Outside M25 '!$L$34+'Postcodes tariff'!L2675)</f>
        <v>568.36837960452044</v>
      </c>
      <c r="Q2675" s="261">
        <f>SUM(H2675*'Outside M25 '!$M$30+'Outside M25 '!$M$34+'Postcodes tariff'!L2675)</f>
        <v>618.13944975242168</v>
      </c>
    </row>
    <row r="2676" spans="1:17" s="263" customFormat="1" x14ac:dyDescent="0.25">
      <c r="A2676" s="254" t="s">
        <v>3110</v>
      </c>
      <c r="B2676" s="255"/>
      <c r="C2676" s="256" t="s">
        <v>2353</v>
      </c>
      <c r="D2676" s="257">
        <v>54.919722999999998</v>
      </c>
      <c r="E2676" s="257">
        <v>-1.4358500000000001</v>
      </c>
      <c r="F2676" s="459">
        <v>1</v>
      </c>
      <c r="G2676" s="459">
        <v>1</v>
      </c>
      <c r="H2676" s="258">
        <v>284.2</v>
      </c>
      <c r="I2676" s="259">
        <f>SUM(H2676/'Search &amp; Variables'!$E$30)</f>
        <v>6.3155555555555551</v>
      </c>
      <c r="J2676" s="259">
        <f t="shared" si="672"/>
        <v>12.63111111111111</v>
      </c>
      <c r="K2676" s="259">
        <f t="shared" si="673"/>
        <v>1.4034567901234567</v>
      </c>
      <c r="L2676" s="226">
        <f t="shared" si="674"/>
        <v>0</v>
      </c>
      <c r="M2676" s="257"/>
      <c r="N2676" s="226">
        <f>SUM(H2676*'Outside M25 '!$J$30+'Outside M25 '!$J$34+'Postcodes tariff'!L2676)</f>
        <v>475.83315273347574</v>
      </c>
      <c r="O2676" s="226">
        <f>SUM(H2676*'Outside M25 '!$K$30+'Outside M25 '!$K$34+'Postcodes tariff'!L2676)</f>
        <v>526.01634643038938</v>
      </c>
      <c r="P2676" s="226">
        <f>SUM(H2676*'Outside M25 '!$L$30+'Outside M25 '!$L$34+'Postcodes tariff'!L2676)</f>
        <v>581.47215373359927</v>
      </c>
      <c r="Q2676" s="261">
        <f>SUM(H2676*'Outside M25 '!$M$30+'Outside M25 '!$M$34+'Postcodes tariff'!L2676)</f>
        <v>632.42585975014254</v>
      </c>
    </row>
    <row r="2677" spans="1:17" s="263" customFormat="1" x14ac:dyDescent="0.25">
      <c r="A2677" s="254" t="s">
        <v>3110</v>
      </c>
      <c r="B2677" s="255"/>
      <c r="C2677" s="256" t="s">
        <v>2354</v>
      </c>
      <c r="D2677" s="257">
        <v>54.935000000000002</v>
      </c>
      <c r="E2677" s="257">
        <v>-1.3779999999999999</v>
      </c>
      <c r="F2677" s="459">
        <v>1</v>
      </c>
      <c r="G2677" s="459">
        <v>1</v>
      </c>
      <c r="H2677" s="258">
        <v>286.8</v>
      </c>
      <c r="I2677" s="259">
        <f>SUM(H2677/'Search &amp; Variables'!$E$30)</f>
        <v>6.373333333333334</v>
      </c>
      <c r="J2677" s="259">
        <f t="shared" si="672"/>
        <v>12.746666666666668</v>
      </c>
      <c r="K2677" s="259">
        <f t="shared" si="673"/>
        <v>1.4162962962962964</v>
      </c>
      <c r="L2677" s="226">
        <f t="shared" si="674"/>
        <v>0</v>
      </c>
      <c r="M2677" s="257"/>
      <c r="N2677" s="226">
        <f>SUM(H2677*'Outside M25 '!$J$30+'Outside M25 '!$J$34+'Postcodes tariff'!L2677)</f>
        <v>479.91753298162394</v>
      </c>
      <c r="O2677" s="226">
        <f>SUM(H2677*'Outside M25 '!$K$30+'Outside M25 '!$K$34+'Postcodes tariff'!L2677)</f>
        <v>530.54300701310547</v>
      </c>
      <c r="P2677" s="226">
        <f>SUM(H2677*'Outside M25 '!$L$30+'Outside M25 '!$L$34+'Postcodes tariff'!L2677)</f>
        <v>586.48242031236475</v>
      </c>
      <c r="Q2677" s="261">
        <f>SUM(H2677*'Outside M25 '!$M$30+'Outside M25 '!$M$34+'Postcodes tariff'!L2677)</f>
        <v>637.88831063162411</v>
      </c>
    </row>
    <row r="2678" spans="1:17" s="263" customFormat="1" x14ac:dyDescent="0.25">
      <c r="A2678" s="254" t="s">
        <v>3110</v>
      </c>
      <c r="B2678" s="255"/>
      <c r="C2678" s="256" t="s">
        <v>2355</v>
      </c>
      <c r="D2678" s="257">
        <v>54.83</v>
      </c>
      <c r="E2678" s="257">
        <v>-1.3620000000000001</v>
      </c>
      <c r="F2678" s="459">
        <v>1</v>
      </c>
      <c r="G2678" s="459">
        <v>1</v>
      </c>
      <c r="H2678" s="258">
        <v>275.10000000000002</v>
      </c>
      <c r="I2678" s="259">
        <f>SUM(H2678/'Search &amp; Variables'!$E$30)</f>
        <v>6.1133333333333342</v>
      </c>
      <c r="J2678" s="259">
        <f t="shared" si="672"/>
        <v>12.226666666666668</v>
      </c>
      <c r="K2678" s="259">
        <f t="shared" si="673"/>
        <v>1.3585185185185187</v>
      </c>
      <c r="L2678" s="226">
        <f t="shared" si="674"/>
        <v>0</v>
      </c>
      <c r="M2678" s="257"/>
      <c r="N2678" s="226">
        <f>SUM(H2678*'Outside M25 '!$J$30+'Outside M25 '!$J$34+'Postcodes tariff'!L2678)</f>
        <v>461.53782186495727</v>
      </c>
      <c r="O2678" s="226">
        <f>SUM(H2678*'Outside M25 '!$K$30+'Outside M25 '!$K$34+'Postcodes tariff'!L2678)</f>
        <v>510.17303439088323</v>
      </c>
      <c r="P2678" s="226">
        <f>SUM(H2678*'Outside M25 '!$L$30+'Outside M25 '!$L$34+'Postcodes tariff'!L2678)</f>
        <v>563.93622070792037</v>
      </c>
      <c r="Q2678" s="261">
        <f>SUM(H2678*'Outside M25 '!$M$30+'Outside M25 '!$M$34+'Postcodes tariff'!L2678)</f>
        <v>613.30728166495737</v>
      </c>
    </row>
    <row r="2679" spans="1:17" s="263" customFormat="1" x14ac:dyDescent="0.25">
      <c r="A2679" s="254" t="s">
        <v>3110</v>
      </c>
      <c r="B2679" s="255"/>
      <c r="C2679" s="256" t="s">
        <v>2356</v>
      </c>
      <c r="D2679" s="257">
        <v>54.770904000000002</v>
      </c>
      <c r="E2679" s="257">
        <v>-1.340001</v>
      </c>
      <c r="F2679" s="459">
        <v>1</v>
      </c>
      <c r="G2679" s="459">
        <v>1</v>
      </c>
      <c r="H2679" s="258">
        <v>267.39999999999998</v>
      </c>
      <c r="I2679" s="259">
        <f>SUM(H2679/'Search &amp; Variables'!$E$30)</f>
        <v>5.9422222222222221</v>
      </c>
      <c r="J2679" s="259">
        <f t="shared" si="672"/>
        <v>11.884444444444444</v>
      </c>
      <c r="K2679" s="259">
        <f t="shared" si="673"/>
        <v>1.3204938271604938</v>
      </c>
      <c r="L2679" s="226">
        <f t="shared" si="674"/>
        <v>0</v>
      </c>
      <c r="M2679" s="257"/>
      <c r="N2679" s="226">
        <f>SUM(H2679*'Outside M25 '!$J$30+'Outside M25 '!$J$34+'Postcodes tariff'!L2679)</f>
        <v>449.44177266851847</v>
      </c>
      <c r="O2679" s="226">
        <f>SUM(H2679*'Outside M25 '!$K$30+'Outside M25 '!$K$34+'Postcodes tariff'!L2679)</f>
        <v>496.76715497283948</v>
      </c>
      <c r="P2679" s="226">
        <f>SUM(H2679*'Outside M25 '!$L$30+'Outside M25 '!$L$34+'Postcodes tariff'!L2679)</f>
        <v>549.09812353234577</v>
      </c>
      <c r="Q2679" s="261">
        <f>SUM(H2679*'Outside M25 '!$M$30+'Outside M25 '!$M$34+'Postcodes tariff'!L2679)</f>
        <v>597.13002328518519</v>
      </c>
    </row>
    <row r="2680" spans="1:17" s="263" customFormat="1" x14ac:dyDescent="0.25">
      <c r="A2680" s="254" t="s">
        <v>3110</v>
      </c>
      <c r="B2680" s="255"/>
      <c r="C2680" s="256" t="s">
        <v>2357</v>
      </c>
      <c r="D2680" s="256">
        <v>54.902000000000001</v>
      </c>
      <c r="E2680" s="256">
        <v>-1.3740000000000001</v>
      </c>
      <c r="F2680" s="460">
        <v>1</v>
      </c>
      <c r="G2680" s="460">
        <v>1</v>
      </c>
      <c r="H2680" s="264">
        <v>278.10000000000002</v>
      </c>
      <c r="I2680" s="265">
        <f>SUM(H2680/'Search &amp; Variables'!$E$30)</f>
        <v>6.1800000000000006</v>
      </c>
      <c r="J2680" s="265">
        <f t="shared" si="672"/>
        <v>12.360000000000001</v>
      </c>
      <c r="K2680" s="265">
        <f t="shared" si="673"/>
        <v>1.3733333333333335</v>
      </c>
      <c r="L2680" s="266">
        <f t="shared" si="674"/>
        <v>0</v>
      </c>
      <c r="M2680" s="256"/>
      <c r="N2680" s="266">
        <f>SUM(H2680*'Outside M25 '!$J$30+'Outside M25 '!$J$34+'Postcodes tariff'!L2680)</f>
        <v>466.25056830512818</v>
      </c>
      <c r="O2680" s="266">
        <f>SUM(H2680*'Outside M25 '!$K$30+'Outside M25 '!$K$34+'Postcodes tariff'!L2680)</f>
        <v>515.39610429401716</v>
      </c>
      <c r="P2680" s="266">
        <f>SUM(H2680*'Outside M25 '!$L$30+'Outside M25 '!$L$34+'Postcodes tariff'!L2680)</f>
        <v>569.71729752957276</v>
      </c>
      <c r="Q2680" s="268">
        <f>SUM(H2680*'Outside M25 '!$M$30+'Outside M25 '!$M$34+'Postcodes tariff'!L2680)</f>
        <v>619.6101096051284</v>
      </c>
    </row>
    <row r="2681" spans="1:17" s="263" customFormat="1" x14ac:dyDescent="0.25">
      <c r="A2681" s="254"/>
      <c r="B2681" s="255"/>
      <c r="C2681" s="256"/>
      <c r="D2681" s="256"/>
      <c r="E2681" s="256"/>
      <c r="F2681" s="460"/>
      <c r="G2681" s="460"/>
      <c r="H2681" s="264"/>
      <c r="I2681" s="265"/>
      <c r="J2681" s="265"/>
      <c r="K2681" s="265"/>
      <c r="L2681" s="266"/>
      <c r="M2681" s="256"/>
      <c r="N2681" s="266"/>
      <c r="O2681" s="266"/>
      <c r="P2681" s="266"/>
      <c r="Q2681" s="268"/>
    </row>
    <row r="2682" spans="1:17" s="263" customFormat="1" ht="16.5" thickBot="1" x14ac:dyDescent="0.3">
      <c r="A2682" s="269" t="s">
        <v>3165</v>
      </c>
      <c r="B2682" s="270"/>
      <c r="C2682" s="270"/>
      <c r="D2682" s="270"/>
      <c r="E2682" s="270"/>
      <c r="F2682" s="461"/>
      <c r="G2682" s="461"/>
      <c r="H2682" s="271">
        <f>AVERAGE(H2672:H2681)</f>
        <v>277.56666666666666</v>
      </c>
      <c r="I2682" s="271">
        <f>AVERAGE(I2672:I2681)</f>
        <v>6.1681481481481484</v>
      </c>
      <c r="J2682" s="271">
        <f>AVERAGE(J2672:J2681)</f>
        <v>12.336296296296297</v>
      </c>
      <c r="K2682" s="271">
        <f>AVERAGE(K2672:K2681)</f>
        <v>1.3706995884773663</v>
      </c>
      <c r="L2682" s="272"/>
      <c r="M2682" s="270"/>
      <c r="N2682" s="376">
        <f>AVERAGE(N2672:N2681)</f>
        <v>465.4127467157644</v>
      </c>
      <c r="O2682" s="376">
        <f>AVERAGE(O2672:O2681)</f>
        <v>514.46755853346008</v>
      </c>
      <c r="P2682" s="376">
        <f>AVERAGE(P2672:P2681)</f>
        <v>568.68955053905677</v>
      </c>
      <c r="Q2682" s="377">
        <f>AVERAGE(Q2672:Q2681)</f>
        <v>618.48960686020894</v>
      </c>
    </row>
    <row r="2683" spans="1:17" s="263" customFormat="1" ht="16.5" thickBot="1" x14ac:dyDescent="0.3">
      <c r="F2683" s="462"/>
      <c r="G2683" s="462"/>
      <c r="H2683" s="276"/>
      <c r="I2683" s="277"/>
      <c r="J2683" s="277"/>
      <c r="K2683" s="277"/>
      <c r="L2683" s="262"/>
      <c r="N2683" s="225"/>
      <c r="O2683" s="225"/>
      <c r="P2683" s="225"/>
      <c r="Q2683" s="225"/>
    </row>
    <row r="2684" spans="1:17" s="243" customFormat="1" x14ac:dyDescent="0.25">
      <c r="A2684" s="246" t="s">
        <v>3111</v>
      </c>
      <c r="B2684" s="247"/>
      <c r="C2684" s="247" t="s">
        <v>2358</v>
      </c>
      <c r="D2684" s="247">
        <v>51.549177999999998</v>
      </c>
      <c r="E2684" s="247">
        <v>0.68752100000000005</v>
      </c>
      <c r="F2684" s="458">
        <v>1</v>
      </c>
      <c r="G2684" s="458">
        <v>1</v>
      </c>
      <c r="H2684" s="248">
        <v>76.400000000000006</v>
      </c>
      <c r="I2684" s="249">
        <f>SUM(H2684/'Search &amp; Variables'!$E$30)</f>
        <v>1.6977777777777778</v>
      </c>
      <c r="J2684" s="249">
        <f t="shared" ref="J2684:J2685" si="675">SUM(I2684*2)</f>
        <v>3.3955555555555557</v>
      </c>
      <c r="K2684" s="249">
        <f t="shared" ref="K2684:K2685" si="676">SUM(J2684/9)</f>
        <v>0.37728395061728398</v>
      </c>
      <c r="L2684" s="252">
        <f t="shared" ref="L2684:L2685" si="677">IF(J2684 &gt; 14,120,0)</f>
        <v>0</v>
      </c>
      <c r="M2684" s="247"/>
      <c r="N2684" s="252">
        <f>SUM(H2684*'Outside M25 '!$J$30+'Outside M25 '!$J$34+'Postcodes tariff'!L2684)</f>
        <v>149.39691597763533</v>
      </c>
      <c r="O2684" s="252">
        <f>SUM(H2684*'Outside M25 '!$K$30+'Outside M25 '!$K$34+'Postcodes tariff'!L2684)</f>
        <v>164.23170447331435</v>
      </c>
      <c r="P2684" s="252">
        <f>SUM(H2684*'Outside M25 '!$L$30+'Outside M25 '!$L$34+'Postcodes tariff'!L2684)</f>
        <v>181.03623255380822</v>
      </c>
      <c r="Q2684" s="253">
        <f>SUM(H2684*'Outside M25 '!$M$30+'Outside M25 '!$M$34+'Postcodes tariff'!L2684)</f>
        <v>195.84997776096867</v>
      </c>
    </row>
    <row r="2685" spans="1:17" s="263" customFormat="1" x14ac:dyDescent="0.25">
      <c r="A2685" s="254" t="s">
        <v>3111</v>
      </c>
      <c r="B2685" s="255"/>
      <c r="C2685" s="256" t="s">
        <v>2359</v>
      </c>
      <c r="D2685" s="257">
        <v>51.535533999999998</v>
      </c>
      <c r="E2685" s="257">
        <v>0.73641900000000005</v>
      </c>
      <c r="F2685" s="459">
        <v>1</v>
      </c>
      <c r="G2685" s="459">
        <v>1</v>
      </c>
      <c r="H2685" s="258">
        <v>79.3</v>
      </c>
      <c r="I2685" s="259">
        <f>SUM(H2685/'Search &amp; Variables'!$E$30)</f>
        <v>1.7622222222222221</v>
      </c>
      <c r="J2685" s="259">
        <f t="shared" si="675"/>
        <v>3.5244444444444443</v>
      </c>
      <c r="K2685" s="259">
        <f t="shared" si="676"/>
        <v>0.39160493827160492</v>
      </c>
      <c r="L2685" s="226">
        <f t="shared" si="677"/>
        <v>0</v>
      </c>
      <c r="M2685" s="257"/>
      <c r="N2685" s="226">
        <f>SUM(H2685*'Outside M25 '!$J$30+'Outside M25 '!$J$34+'Postcodes tariff'!L2685)</f>
        <v>153.95257086980055</v>
      </c>
      <c r="O2685" s="226">
        <f>SUM(H2685*'Outside M25 '!$K$30+'Outside M25 '!$K$34+'Postcodes tariff'!L2685)</f>
        <v>169.28067204634377</v>
      </c>
      <c r="P2685" s="226">
        <f>SUM(H2685*'Outside M25 '!$L$30+'Outside M25 '!$L$34+'Postcodes tariff'!L2685)</f>
        <v>186.62460681473885</v>
      </c>
      <c r="Q2685" s="261">
        <f>SUM(H2685*'Outside M25 '!$M$30+'Outside M25 '!$M$34+'Postcodes tariff'!L2685)</f>
        <v>201.94271143646728</v>
      </c>
    </row>
    <row r="2686" spans="1:17" s="263" customFormat="1" x14ac:dyDescent="0.25">
      <c r="A2686" s="254" t="s">
        <v>3111</v>
      </c>
      <c r="B2686" s="255"/>
      <c r="C2686" s="256" t="s">
        <v>2360</v>
      </c>
      <c r="D2686" s="257">
        <v>51.621574000000003</v>
      </c>
      <c r="E2686" s="257">
        <v>0.55086800000000002</v>
      </c>
      <c r="F2686" s="459">
        <v>1</v>
      </c>
      <c r="G2686" s="459">
        <v>1</v>
      </c>
      <c r="H2686" s="258">
        <v>73.599999999999994</v>
      </c>
      <c r="I2686" s="259">
        <f>SUM(H2686/'Search &amp; Variables'!$E$30)</f>
        <v>1.6355555555555554</v>
      </c>
      <c r="J2686" s="259">
        <f t="shared" ref="J2686:J2700" si="678">SUM(I2686*2)</f>
        <v>3.2711111111111109</v>
      </c>
      <c r="K2686" s="259">
        <f t="shared" ref="K2686:K2700" si="679">SUM(J2686/9)</f>
        <v>0.36345679012345677</v>
      </c>
      <c r="L2686" s="226">
        <f t="shared" ref="L2686:L2700" si="680">IF(J2686 &gt; 14,120,0)</f>
        <v>0</v>
      </c>
      <c r="M2686" s="257"/>
      <c r="N2686" s="226">
        <f>SUM(H2686*'Outside M25 '!$J$30+'Outside M25 '!$J$34+'Postcodes tariff'!L2686)</f>
        <v>144.99835263347578</v>
      </c>
      <c r="O2686" s="226">
        <f>SUM(H2686*'Outside M25 '!$K$30+'Outside M25 '!$K$34+'Postcodes tariff'!L2686)</f>
        <v>159.35683923038934</v>
      </c>
      <c r="P2686" s="226">
        <f>SUM(H2686*'Outside M25 '!$L$30+'Outside M25 '!$L$34+'Postcodes tariff'!L2686)</f>
        <v>175.64056085359925</v>
      </c>
      <c r="Q2686" s="261">
        <f>SUM(H2686*'Outside M25 '!$M$30+'Outside M25 '!$M$34+'Postcodes tariff'!L2686)</f>
        <v>189.96733835014248</v>
      </c>
    </row>
    <row r="2687" spans="1:17" s="263" customFormat="1" x14ac:dyDescent="0.25">
      <c r="A2687" s="254" t="s">
        <v>3111</v>
      </c>
      <c r="B2687" s="255"/>
      <c r="C2687" s="256" t="s">
        <v>2361</v>
      </c>
      <c r="D2687" s="257">
        <v>51.600659999999998</v>
      </c>
      <c r="E2687" s="257">
        <v>0.52266199999999996</v>
      </c>
      <c r="F2687" s="459">
        <v>1</v>
      </c>
      <c r="G2687" s="459">
        <v>1</v>
      </c>
      <c r="H2687" s="258">
        <v>68.400000000000006</v>
      </c>
      <c r="I2687" s="259">
        <f>SUM(H2687/'Search &amp; Variables'!$E$30)</f>
        <v>1.52</v>
      </c>
      <c r="J2687" s="259">
        <f t="shared" si="678"/>
        <v>3.04</v>
      </c>
      <c r="K2687" s="259">
        <f t="shared" si="679"/>
        <v>0.33777777777777779</v>
      </c>
      <c r="L2687" s="226">
        <f t="shared" si="680"/>
        <v>0</v>
      </c>
      <c r="M2687" s="257"/>
      <c r="N2687" s="226">
        <f>SUM(H2687*'Outside M25 '!$J$30+'Outside M25 '!$J$34+'Postcodes tariff'!L2687)</f>
        <v>136.8295921371795</v>
      </c>
      <c r="O2687" s="226">
        <f>SUM(H2687*'Outside M25 '!$K$30+'Outside M25 '!$K$34+'Postcodes tariff'!L2687)</f>
        <v>150.30351806495727</v>
      </c>
      <c r="P2687" s="226">
        <f>SUM(H2687*'Outside M25 '!$L$30+'Outside M25 '!$L$34+'Postcodes tariff'!L2687)</f>
        <v>165.62002769606841</v>
      </c>
      <c r="Q2687" s="261">
        <f>SUM(H2687*'Outside M25 '!$M$30+'Outside M25 '!$M$34+'Postcodes tariff'!L2687)</f>
        <v>179.04243658717951</v>
      </c>
    </row>
    <row r="2688" spans="1:17" s="263" customFormat="1" x14ac:dyDescent="0.25">
      <c r="A2688" s="254" t="s">
        <v>3111</v>
      </c>
      <c r="B2688" s="255"/>
      <c r="C2688" s="256" t="s">
        <v>2362</v>
      </c>
      <c r="D2688" s="257">
        <v>51.576371999999999</v>
      </c>
      <c r="E2688" s="257">
        <v>0.50140499999999999</v>
      </c>
      <c r="F2688" s="459">
        <v>1</v>
      </c>
      <c r="G2688" s="459">
        <v>1</v>
      </c>
      <c r="H2688" s="258">
        <v>68.7</v>
      </c>
      <c r="I2688" s="259">
        <f>SUM(H2688/'Search &amp; Variables'!$E$30)</f>
        <v>1.5266666666666668</v>
      </c>
      <c r="J2688" s="259">
        <f t="shared" si="678"/>
        <v>3.0533333333333337</v>
      </c>
      <c r="K2688" s="259">
        <f t="shared" si="679"/>
        <v>0.33925925925925932</v>
      </c>
      <c r="L2688" s="226">
        <f t="shared" si="680"/>
        <v>0</v>
      </c>
      <c r="M2688" s="257"/>
      <c r="N2688" s="226">
        <f>SUM(H2688*'Outside M25 '!$J$30+'Outside M25 '!$J$34+'Postcodes tariff'!L2688)</f>
        <v>137.30086678119659</v>
      </c>
      <c r="O2688" s="226">
        <f>SUM(H2688*'Outside M25 '!$K$30+'Outside M25 '!$K$34+'Postcodes tariff'!L2688)</f>
        <v>150.82582505527066</v>
      </c>
      <c r="P2688" s="226">
        <f>SUM(H2688*'Outside M25 '!$L$30+'Outside M25 '!$L$34+'Postcodes tariff'!L2688)</f>
        <v>166.19813537823364</v>
      </c>
      <c r="Q2688" s="261">
        <f>SUM(H2688*'Outside M25 '!$M$30+'Outside M25 '!$M$34+'Postcodes tariff'!L2688)</f>
        <v>179.6727193811966</v>
      </c>
    </row>
    <row r="2689" spans="1:17" s="263" customFormat="1" x14ac:dyDescent="0.25">
      <c r="A2689" s="254" t="s">
        <v>3491</v>
      </c>
      <c r="B2689" s="255" t="s">
        <v>3639</v>
      </c>
      <c r="C2689" s="256" t="s">
        <v>2363</v>
      </c>
      <c r="D2689" s="257">
        <v>51.577722000000001</v>
      </c>
      <c r="E2689" s="257">
        <v>0.47201100000000001</v>
      </c>
      <c r="F2689" s="459">
        <v>1</v>
      </c>
      <c r="G2689" s="459">
        <v>1</v>
      </c>
      <c r="H2689" s="258">
        <v>67.2</v>
      </c>
      <c r="I2689" s="259">
        <f>SUM(H2689/'Search &amp; Variables'!$E$30)</f>
        <v>1.4933333333333334</v>
      </c>
      <c r="J2689" s="259">
        <f t="shared" si="678"/>
        <v>2.9866666666666668</v>
      </c>
      <c r="K2689" s="259">
        <f t="shared" si="679"/>
        <v>0.33185185185185184</v>
      </c>
      <c r="L2689" s="226">
        <f t="shared" si="680"/>
        <v>0</v>
      </c>
      <c r="M2689" s="257"/>
      <c r="N2689" s="226">
        <f>SUM(H2689*'Outside M25 '!$J$30+'Outside M25 '!$J$34+'Postcodes tariff'!L2689)</f>
        <v>134.9444935611111</v>
      </c>
      <c r="O2689" s="226">
        <f>SUM(H2689*'Outside M25 '!$K$30+'Outside M25 '!$K$34+'Postcodes tariff'!L2689)</f>
        <v>148.21429010370372</v>
      </c>
      <c r="P2689" s="226">
        <f>SUM(H2689*'Outside M25 '!$L$30+'Outside M25 '!$L$34+'Postcodes tariff'!L2689)</f>
        <v>163.30759696740745</v>
      </c>
      <c r="Q2689" s="261">
        <f>SUM(H2689*'Outside M25 '!$M$30+'Outside M25 '!$M$34+'Postcodes tariff'!L2689)</f>
        <v>176.52130541111114</v>
      </c>
    </row>
    <row r="2690" spans="1:17" s="263" customFormat="1" x14ac:dyDescent="0.25">
      <c r="A2690" s="254" t="s">
        <v>3111</v>
      </c>
      <c r="B2690" s="255"/>
      <c r="C2690" s="256" t="s">
        <v>2364</v>
      </c>
      <c r="D2690" s="257">
        <v>51.581856000000002</v>
      </c>
      <c r="E2690" s="257">
        <v>0.427985</v>
      </c>
      <c r="F2690" s="459">
        <v>1</v>
      </c>
      <c r="G2690" s="459">
        <v>1</v>
      </c>
      <c r="H2690" s="258">
        <v>64.599999999999994</v>
      </c>
      <c r="I2690" s="259">
        <f>SUM(H2690/'Search &amp; Variables'!$E$30)</f>
        <v>1.4355555555555555</v>
      </c>
      <c r="J2690" s="259">
        <f t="shared" si="678"/>
        <v>2.8711111111111109</v>
      </c>
      <c r="K2690" s="259">
        <f t="shared" si="679"/>
        <v>0.31901234567901232</v>
      </c>
      <c r="L2690" s="226">
        <f t="shared" si="680"/>
        <v>0</v>
      </c>
      <c r="M2690" s="257"/>
      <c r="N2690" s="226">
        <f>SUM(H2690*'Outside M25 '!$J$30+'Outside M25 '!$J$34+'Postcodes tariff'!L2690)</f>
        <v>130.86011331296294</v>
      </c>
      <c r="O2690" s="226">
        <f>SUM(H2690*'Outside M25 '!$K$30+'Outside M25 '!$K$34+'Postcodes tariff'!L2690)</f>
        <v>143.68762952098763</v>
      </c>
      <c r="P2690" s="226">
        <f>SUM(H2690*'Outside M25 '!$L$30+'Outside M25 '!$L$34+'Postcodes tariff'!L2690)</f>
        <v>158.297330388642</v>
      </c>
      <c r="Q2690" s="261">
        <f>SUM(H2690*'Outside M25 '!$M$30+'Outside M25 '!$M$34+'Postcodes tariff'!L2690)</f>
        <v>171.05885452962963</v>
      </c>
    </row>
    <row r="2691" spans="1:17" s="263" customFormat="1" x14ac:dyDescent="0.25">
      <c r="A2691" s="254" t="s">
        <v>3111</v>
      </c>
      <c r="B2691" s="255"/>
      <c r="C2691" s="256" t="s">
        <v>2365</v>
      </c>
      <c r="D2691" s="257">
        <v>51.557648</v>
      </c>
      <c r="E2691" s="257">
        <v>0.44860699999999998</v>
      </c>
      <c r="F2691" s="459">
        <v>1</v>
      </c>
      <c r="G2691" s="459">
        <v>1</v>
      </c>
      <c r="H2691" s="258">
        <v>67.099999999999994</v>
      </c>
      <c r="I2691" s="259">
        <f>SUM(H2691/'Search &amp; Variables'!$E$30)</f>
        <v>1.4911111111111111</v>
      </c>
      <c r="J2691" s="259">
        <f t="shared" si="678"/>
        <v>2.9822222222222221</v>
      </c>
      <c r="K2691" s="259">
        <f t="shared" si="679"/>
        <v>0.331358024691358</v>
      </c>
      <c r="L2691" s="226">
        <f t="shared" si="680"/>
        <v>0</v>
      </c>
      <c r="M2691" s="257"/>
      <c r="N2691" s="226">
        <f>SUM(H2691*'Outside M25 '!$J$30+'Outside M25 '!$J$34+'Postcodes tariff'!L2691)</f>
        <v>134.78740201310541</v>
      </c>
      <c r="O2691" s="226">
        <f>SUM(H2691*'Outside M25 '!$K$30+'Outside M25 '!$K$34+'Postcodes tariff'!L2691)</f>
        <v>148.04018777359923</v>
      </c>
      <c r="P2691" s="226">
        <f>SUM(H2691*'Outside M25 '!$L$30+'Outside M25 '!$L$34+'Postcodes tariff'!L2691)</f>
        <v>163.11489440668566</v>
      </c>
      <c r="Q2691" s="261">
        <f>SUM(H2691*'Outside M25 '!$M$30+'Outside M25 '!$M$34+'Postcodes tariff'!L2691)</f>
        <v>176.31121114643878</v>
      </c>
    </row>
    <row r="2692" spans="1:17" s="263" customFormat="1" x14ac:dyDescent="0.25">
      <c r="A2692" s="254" t="s">
        <v>3111</v>
      </c>
      <c r="B2692" s="255"/>
      <c r="C2692" s="256" t="s">
        <v>2366</v>
      </c>
      <c r="D2692" s="257">
        <v>51.518807000000002</v>
      </c>
      <c r="E2692" s="257">
        <v>0.45079900000000001</v>
      </c>
      <c r="F2692" s="459">
        <v>1</v>
      </c>
      <c r="G2692" s="459">
        <v>1</v>
      </c>
      <c r="H2692" s="258">
        <v>72</v>
      </c>
      <c r="I2692" s="259">
        <f>SUM(H2692/'Search &amp; Variables'!$E$30)</f>
        <v>1.6</v>
      </c>
      <c r="J2692" s="259">
        <f t="shared" si="678"/>
        <v>3.2</v>
      </c>
      <c r="K2692" s="259">
        <f t="shared" si="679"/>
        <v>0.35555555555555557</v>
      </c>
      <c r="L2692" s="226">
        <f t="shared" si="680"/>
        <v>0</v>
      </c>
      <c r="M2692" s="257"/>
      <c r="N2692" s="226">
        <f>SUM(H2692*'Outside M25 '!$J$30+'Outside M25 '!$J$34+'Postcodes tariff'!L2692)</f>
        <v>142.48488786538462</v>
      </c>
      <c r="O2692" s="226">
        <f>SUM(H2692*'Outside M25 '!$K$30+'Outside M25 '!$K$34+'Postcodes tariff'!L2692)</f>
        <v>156.57120194871794</v>
      </c>
      <c r="P2692" s="226">
        <f>SUM(H2692*'Outside M25 '!$L$30+'Outside M25 '!$L$34+'Postcodes tariff'!L2692)</f>
        <v>172.5573198820513</v>
      </c>
      <c r="Q2692" s="261">
        <f>SUM(H2692*'Outside M25 '!$M$30+'Outside M25 '!$M$34+'Postcodes tariff'!L2692)</f>
        <v>186.60583011538461</v>
      </c>
    </row>
    <row r="2693" spans="1:17" s="263" customFormat="1" x14ac:dyDescent="0.25">
      <c r="A2693" s="254" t="s">
        <v>3111</v>
      </c>
      <c r="B2693" s="255"/>
      <c r="C2693" s="256" t="s">
        <v>2367</v>
      </c>
      <c r="D2693" s="257">
        <v>51.55</v>
      </c>
      <c r="E2693" s="257">
        <v>0.71699999999999997</v>
      </c>
      <c r="F2693" s="459">
        <v>1</v>
      </c>
      <c r="G2693" s="459">
        <v>1</v>
      </c>
      <c r="H2693" s="258">
        <v>77.400000000000006</v>
      </c>
      <c r="I2693" s="259">
        <f>SUM(H2693/'Search &amp; Variables'!$E$30)</f>
        <v>1.7200000000000002</v>
      </c>
      <c r="J2693" s="259">
        <f t="shared" si="678"/>
        <v>3.4400000000000004</v>
      </c>
      <c r="K2693" s="259">
        <f t="shared" si="679"/>
        <v>0.38222222222222224</v>
      </c>
      <c r="L2693" s="226">
        <f t="shared" si="680"/>
        <v>0</v>
      </c>
      <c r="M2693" s="257"/>
      <c r="N2693" s="226">
        <f>SUM(H2693*'Outside M25 '!$J$30+'Outside M25 '!$J$34+'Postcodes tariff'!L2693)</f>
        <v>150.96783145769231</v>
      </c>
      <c r="O2693" s="226">
        <f>SUM(H2693*'Outside M25 '!$K$30+'Outside M25 '!$K$34+'Postcodes tariff'!L2693)</f>
        <v>165.97272777435899</v>
      </c>
      <c r="P2693" s="226">
        <f>SUM(H2693*'Outside M25 '!$L$30+'Outside M25 '!$L$34+'Postcodes tariff'!L2693)</f>
        <v>182.96325816102569</v>
      </c>
      <c r="Q2693" s="261">
        <f>SUM(H2693*'Outside M25 '!$M$30+'Outside M25 '!$M$34+'Postcodes tariff'!L2693)</f>
        <v>197.95092040769237</v>
      </c>
    </row>
    <row r="2694" spans="1:17" s="263" customFormat="1" x14ac:dyDescent="0.25">
      <c r="A2694" s="254" t="s">
        <v>3111</v>
      </c>
      <c r="B2694" s="255"/>
      <c r="C2694" s="256" t="s">
        <v>2368</v>
      </c>
      <c r="D2694" s="257">
        <v>51.564619999999998</v>
      </c>
      <c r="E2694" s="257">
        <v>0.83923400000000004</v>
      </c>
      <c r="F2694" s="459">
        <v>1</v>
      </c>
      <c r="G2694" s="459">
        <v>1</v>
      </c>
      <c r="H2694" s="258">
        <v>84.4</v>
      </c>
      <c r="I2694" s="259">
        <f>SUM(H2694/'Search &amp; Variables'!$E$30)</f>
        <v>1.8755555555555556</v>
      </c>
      <c r="J2694" s="259">
        <f t="shared" si="678"/>
        <v>3.7511111111111113</v>
      </c>
      <c r="K2694" s="259">
        <f t="shared" si="679"/>
        <v>0.41679012345679012</v>
      </c>
      <c r="L2694" s="226">
        <f t="shared" si="680"/>
        <v>0</v>
      </c>
      <c r="M2694" s="257"/>
      <c r="N2694" s="226">
        <f>SUM(H2694*'Outside M25 '!$J$30+'Outside M25 '!$J$34+'Postcodes tariff'!L2694)</f>
        <v>161.96423981809119</v>
      </c>
      <c r="O2694" s="226">
        <f>SUM(H2694*'Outside M25 '!$K$30+'Outside M25 '!$K$34+'Postcodes tariff'!L2694)</f>
        <v>178.1598908816714</v>
      </c>
      <c r="P2694" s="226">
        <f>SUM(H2694*'Outside M25 '!$L$30+'Outside M25 '!$L$34+'Postcodes tariff'!L2694)</f>
        <v>196.452437411548</v>
      </c>
      <c r="Q2694" s="261">
        <f>SUM(H2694*'Outside M25 '!$M$30+'Outside M25 '!$M$34+'Postcodes tariff'!L2694)</f>
        <v>212.65751893475789</v>
      </c>
    </row>
    <row r="2695" spans="1:17" s="263" customFormat="1" x14ac:dyDescent="0.25">
      <c r="A2695" s="254" t="s">
        <v>3111</v>
      </c>
      <c r="B2695" s="255"/>
      <c r="C2695" s="256" t="s">
        <v>2369</v>
      </c>
      <c r="D2695" s="257">
        <v>51.59704</v>
      </c>
      <c r="E2695" s="257">
        <v>0.73623499999999997</v>
      </c>
      <c r="F2695" s="459">
        <v>1</v>
      </c>
      <c r="G2695" s="459">
        <v>1</v>
      </c>
      <c r="H2695" s="258">
        <v>84.7</v>
      </c>
      <c r="I2695" s="259">
        <f>SUM(H2695/'Search &amp; Variables'!$E$30)</f>
        <v>1.8822222222222222</v>
      </c>
      <c r="J2695" s="259">
        <f t="shared" si="678"/>
        <v>3.7644444444444445</v>
      </c>
      <c r="K2695" s="259">
        <f t="shared" si="679"/>
        <v>0.41827160493827159</v>
      </c>
      <c r="L2695" s="226">
        <f t="shared" si="680"/>
        <v>0</v>
      </c>
      <c r="M2695" s="257"/>
      <c r="N2695" s="226">
        <f>SUM(H2695*'Outside M25 '!$J$30+'Outside M25 '!$J$34+'Postcodes tariff'!L2695)</f>
        <v>162.43551446210827</v>
      </c>
      <c r="O2695" s="226">
        <f>SUM(H2695*'Outside M25 '!$K$30+'Outside M25 '!$K$34+'Postcodes tariff'!L2695)</f>
        <v>178.68219787198481</v>
      </c>
      <c r="P2695" s="226">
        <f>SUM(H2695*'Outside M25 '!$L$30+'Outside M25 '!$L$34+'Postcodes tariff'!L2695)</f>
        <v>197.03054509371324</v>
      </c>
      <c r="Q2695" s="261">
        <f>SUM(H2695*'Outside M25 '!$M$30+'Outside M25 '!$M$34+'Postcodes tariff'!L2695)</f>
        <v>213.28780172877498</v>
      </c>
    </row>
    <row r="2696" spans="1:17" s="263" customFormat="1" x14ac:dyDescent="0.25">
      <c r="A2696" s="254" t="s">
        <v>3111</v>
      </c>
      <c r="B2696" s="255"/>
      <c r="C2696" s="256" t="s">
        <v>2370</v>
      </c>
      <c r="D2696" s="257">
        <v>51.609921999999997</v>
      </c>
      <c r="E2696" s="257">
        <v>0.64570300000000003</v>
      </c>
      <c r="F2696" s="459">
        <v>1</v>
      </c>
      <c r="G2696" s="459">
        <v>1</v>
      </c>
      <c r="H2696" s="258">
        <v>75.2</v>
      </c>
      <c r="I2696" s="259">
        <f>SUM(H2696/'Search &amp; Variables'!$E$30)</f>
        <v>1.6711111111111112</v>
      </c>
      <c r="J2696" s="259">
        <f t="shared" si="678"/>
        <v>3.3422222222222224</v>
      </c>
      <c r="K2696" s="259">
        <f t="shared" si="679"/>
        <v>0.37135802469135804</v>
      </c>
      <c r="L2696" s="226">
        <f t="shared" si="680"/>
        <v>0</v>
      </c>
      <c r="M2696" s="257"/>
      <c r="N2696" s="226">
        <f>SUM(H2696*'Outside M25 '!$J$30+'Outside M25 '!$J$34+'Postcodes tariff'!L2696)</f>
        <v>147.51181740156696</v>
      </c>
      <c r="O2696" s="226">
        <f>SUM(H2696*'Outside M25 '!$K$30+'Outside M25 '!$K$34+'Postcodes tariff'!L2696)</f>
        <v>162.14247651206077</v>
      </c>
      <c r="P2696" s="226">
        <f>SUM(H2696*'Outside M25 '!$L$30+'Outside M25 '!$L$34+'Postcodes tariff'!L2696)</f>
        <v>178.72380182514723</v>
      </c>
      <c r="Q2696" s="261">
        <f>SUM(H2696*'Outside M25 '!$M$30+'Outside M25 '!$M$34+'Postcodes tariff'!L2696)</f>
        <v>193.3288465849003</v>
      </c>
    </row>
    <row r="2697" spans="1:17" s="263" customFormat="1" x14ac:dyDescent="0.25">
      <c r="A2697" s="254" t="s">
        <v>3111</v>
      </c>
      <c r="B2697" s="255"/>
      <c r="C2697" s="256" t="s">
        <v>2371</v>
      </c>
      <c r="D2697" s="257">
        <v>51.592298999999997</v>
      </c>
      <c r="E2697" s="257">
        <v>0.60056299999999996</v>
      </c>
      <c r="F2697" s="459">
        <v>1</v>
      </c>
      <c r="G2697" s="459">
        <v>1</v>
      </c>
      <c r="H2697" s="258">
        <v>72.2</v>
      </c>
      <c r="I2697" s="259">
        <f>SUM(H2697/'Search &amp; Variables'!$E$30)</f>
        <v>1.6044444444444446</v>
      </c>
      <c r="J2697" s="259">
        <f t="shared" si="678"/>
        <v>3.2088888888888891</v>
      </c>
      <c r="K2697" s="259">
        <f t="shared" si="679"/>
        <v>0.35654320987654325</v>
      </c>
      <c r="L2697" s="226">
        <f t="shared" si="680"/>
        <v>0</v>
      </c>
      <c r="M2697" s="257"/>
      <c r="N2697" s="226">
        <f>SUM(H2697*'Outside M25 '!$J$30+'Outside M25 '!$J$34+'Postcodes tariff'!L2697)</f>
        <v>142.79907096139601</v>
      </c>
      <c r="O2697" s="226">
        <f>SUM(H2697*'Outside M25 '!$K$30+'Outside M25 '!$K$34+'Postcodes tariff'!L2697)</f>
        <v>156.91940660892686</v>
      </c>
      <c r="P2697" s="226">
        <f>SUM(H2697*'Outside M25 '!$L$30+'Outside M25 '!$L$34+'Postcodes tariff'!L2697)</f>
        <v>172.94272500349481</v>
      </c>
      <c r="Q2697" s="261">
        <f>SUM(H2697*'Outside M25 '!$M$30+'Outside M25 '!$M$34+'Postcodes tariff'!L2697)</f>
        <v>187.02601864472939</v>
      </c>
    </row>
    <row r="2698" spans="1:17" s="263" customFormat="1" x14ac:dyDescent="0.25">
      <c r="A2698" s="254" t="s">
        <v>3111</v>
      </c>
      <c r="B2698" s="255"/>
      <c r="C2698" s="256" t="s">
        <v>2372</v>
      </c>
      <c r="D2698" s="257">
        <v>51.563612999999997</v>
      </c>
      <c r="E2698" s="257">
        <v>0.58441100000000001</v>
      </c>
      <c r="F2698" s="459">
        <v>1</v>
      </c>
      <c r="G2698" s="459">
        <v>1</v>
      </c>
      <c r="H2698" s="258">
        <v>72.3</v>
      </c>
      <c r="I2698" s="259">
        <f>SUM(H2698/'Search &amp; Variables'!$E$30)</f>
        <v>1.6066666666666667</v>
      </c>
      <c r="J2698" s="259">
        <f t="shared" si="678"/>
        <v>3.2133333333333334</v>
      </c>
      <c r="K2698" s="259">
        <f t="shared" si="679"/>
        <v>0.35703703703703704</v>
      </c>
      <c r="L2698" s="226">
        <f t="shared" si="680"/>
        <v>0</v>
      </c>
      <c r="M2698" s="257"/>
      <c r="N2698" s="226">
        <f>SUM(H2698*'Outside M25 '!$J$30+'Outside M25 '!$J$34+'Postcodes tariff'!L2698)</f>
        <v>142.95616250940171</v>
      </c>
      <c r="O2698" s="226">
        <f>SUM(H2698*'Outside M25 '!$K$30+'Outside M25 '!$K$34+'Postcodes tariff'!L2698)</f>
        <v>157.09350893903132</v>
      </c>
      <c r="P2698" s="226">
        <f>SUM(H2698*'Outside M25 '!$L$30+'Outside M25 '!$L$34+'Postcodes tariff'!L2698)</f>
        <v>173.13542756421654</v>
      </c>
      <c r="Q2698" s="261">
        <f>SUM(H2698*'Outside M25 '!$M$30+'Outside M25 '!$M$34+'Postcodes tariff'!L2698)</f>
        <v>187.2361129094017</v>
      </c>
    </row>
    <row r="2699" spans="1:17" s="263" customFormat="1" x14ac:dyDescent="0.25">
      <c r="A2699" s="254" t="s">
        <v>3111</v>
      </c>
      <c r="B2699" s="255"/>
      <c r="C2699" s="256" t="s">
        <v>2373</v>
      </c>
      <c r="D2699" s="257">
        <v>51.524084999999999</v>
      </c>
      <c r="E2699" s="257">
        <v>0.57845599999999997</v>
      </c>
      <c r="F2699" s="459">
        <v>1</v>
      </c>
      <c r="G2699" s="459">
        <v>1</v>
      </c>
      <c r="H2699" s="258">
        <v>74.2</v>
      </c>
      <c r="I2699" s="259">
        <f>SUM(H2699/'Search &amp; Variables'!$E$30)</f>
        <v>1.6488888888888888</v>
      </c>
      <c r="J2699" s="259">
        <f t="shared" si="678"/>
        <v>3.2977777777777777</v>
      </c>
      <c r="K2699" s="259">
        <f t="shared" si="679"/>
        <v>0.36641975308641972</v>
      </c>
      <c r="L2699" s="226">
        <f t="shared" si="680"/>
        <v>0</v>
      </c>
      <c r="M2699" s="257"/>
      <c r="N2699" s="226">
        <f>SUM(H2699*'Outside M25 '!$J$30+'Outside M25 '!$J$34+'Postcodes tariff'!L2699)</f>
        <v>145.94090192150998</v>
      </c>
      <c r="O2699" s="226">
        <f>SUM(H2699*'Outside M25 '!$K$30+'Outside M25 '!$K$34+'Postcodes tariff'!L2699)</f>
        <v>160.40145321101613</v>
      </c>
      <c r="P2699" s="226">
        <f>SUM(H2699*'Outside M25 '!$L$30+'Outside M25 '!$L$34+'Postcodes tariff'!L2699)</f>
        <v>176.79677621792976</v>
      </c>
      <c r="Q2699" s="261">
        <f>SUM(H2699*'Outside M25 '!$M$30+'Outside M25 '!$M$34+'Postcodes tariff'!L2699)</f>
        <v>191.22790393817667</v>
      </c>
    </row>
    <row r="2700" spans="1:17" s="263" customFormat="1" x14ac:dyDescent="0.25">
      <c r="A2700" s="254" t="s">
        <v>3111</v>
      </c>
      <c r="B2700" s="255"/>
      <c r="C2700" s="256" t="s">
        <v>2374</v>
      </c>
      <c r="D2700" s="256">
        <v>51.556691000000001</v>
      </c>
      <c r="E2700" s="256">
        <v>0.65051999999999999</v>
      </c>
      <c r="F2700" s="460">
        <v>1</v>
      </c>
      <c r="G2700" s="460">
        <v>1</v>
      </c>
      <c r="H2700" s="264">
        <v>74.5</v>
      </c>
      <c r="I2700" s="265">
        <f>SUM(H2700/'Search &amp; Variables'!$E$30)</f>
        <v>1.6555555555555554</v>
      </c>
      <c r="J2700" s="265">
        <f t="shared" si="678"/>
        <v>3.3111111111111109</v>
      </c>
      <c r="K2700" s="265">
        <f t="shared" si="679"/>
        <v>0.36790123456790119</v>
      </c>
      <c r="L2700" s="266">
        <f t="shared" si="680"/>
        <v>0</v>
      </c>
      <c r="M2700" s="256"/>
      <c r="N2700" s="266">
        <f>SUM(H2700*'Outside M25 '!$J$30+'Outside M25 '!$J$34+'Postcodes tariff'!L2700)</f>
        <v>146.41217656552706</v>
      </c>
      <c r="O2700" s="266">
        <f>SUM(H2700*'Outside M25 '!$K$30+'Outside M25 '!$K$34+'Postcodes tariff'!L2700)</f>
        <v>160.92376020132951</v>
      </c>
      <c r="P2700" s="266">
        <f>SUM(H2700*'Outside M25 '!$L$30+'Outside M25 '!$L$34+'Postcodes tariff'!L2700)</f>
        <v>177.374883900095</v>
      </c>
      <c r="Q2700" s="268">
        <f>SUM(H2700*'Outside M25 '!$M$30+'Outside M25 '!$M$34+'Postcodes tariff'!L2700)</f>
        <v>191.85818673219376</v>
      </c>
    </row>
    <row r="2701" spans="1:17" s="263" customFormat="1" x14ac:dyDescent="0.25">
      <c r="A2701" s="254"/>
      <c r="B2701" s="255"/>
      <c r="C2701" s="256"/>
      <c r="D2701" s="256"/>
      <c r="E2701" s="256"/>
      <c r="F2701" s="460"/>
      <c r="G2701" s="460"/>
      <c r="H2701" s="264"/>
      <c r="I2701" s="265"/>
      <c r="J2701" s="265"/>
      <c r="K2701" s="265"/>
      <c r="L2701" s="266"/>
      <c r="M2701" s="256"/>
      <c r="N2701" s="266"/>
      <c r="O2701" s="266"/>
      <c r="P2701" s="266"/>
      <c r="Q2701" s="268"/>
    </row>
    <row r="2702" spans="1:17" s="263" customFormat="1" ht="16.5" thickBot="1" x14ac:dyDescent="0.3">
      <c r="A2702" s="269" t="s">
        <v>3166</v>
      </c>
      <c r="B2702" s="270"/>
      <c r="C2702" s="270"/>
      <c r="D2702" s="270"/>
      <c r="E2702" s="270"/>
      <c r="F2702" s="461"/>
      <c r="G2702" s="461"/>
      <c r="H2702" s="271">
        <f>AVERAGE(H2684:H2701)</f>
        <v>73.658823529411762</v>
      </c>
      <c r="I2702" s="271">
        <f>AVERAGE(I2684:I2701)</f>
        <v>1.6368627450980393</v>
      </c>
      <c r="J2702" s="271">
        <f>AVERAGE(J2684:J2701)</f>
        <v>3.2737254901960786</v>
      </c>
      <c r="K2702" s="271">
        <f>AVERAGE(K2684:K2701)</f>
        <v>0.36374727668845314</v>
      </c>
      <c r="L2702" s="272"/>
      <c r="M2702" s="270"/>
      <c r="N2702" s="376">
        <f>AVERAGE(N2684:N2701)</f>
        <v>145.09075942642033</v>
      </c>
      <c r="O2702" s="376">
        <f>AVERAGE(O2684:O2701)</f>
        <v>159.4592523657449</v>
      </c>
      <c r="P2702" s="376">
        <f>AVERAGE(P2684:P2701)</f>
        <v>175.75391530108266</v>
      </c>
      <c r="Q2702" s="377">
        <f>AVERAGE(Q2684:Q2701)</f>
        <v>190.09092321171443</v>
      </c>
    </row>
    <row r="2703" spans="1:17" s="263" customFormat="1" ht="16.5" thickBot="1" x14ac:dyDescent="0.3">
      <c r="F2703" s="462"/>
      <c r="G2703" s="462"/>
      <c r="H2703" s="276"/>
      <c r="I2703" s="277"/>
      <c r="J2703" s="277"/>
      <c r="K2703" s="277"/>
      <c r="L2703" s="262"/>
      <c r="N2703" s="225"/>
      <c r="O2703" s="225"/>
      <c r="P2703" s="225"/>
      <c r="Q2703" s="225"/>
    </row>
    <row r="2704" spans="1:17" s="243" customFormat="1" x14ac:dyDescent="0.25">
      <c r="A2704" s="246" t="s">
        <v>3112</v>
      </c>
      <c r="B2704" s="247"/>
      <c r="C2704" s="247" t="s">
        <v>2375</v>
      </c>
      <c r="D2704" s="247">
        <v>53.026000000000003</v>
      </c>
      <c r="E2704" s="247">
        <v>-2.1720000000000002</v>
      </c>
      <c r="F2704" s="458">
        <v>1</v>
      </c>
      <c r="G2704" s="458">
        <v>1</v>
      </c>
      <c r="H2704" s="248">
        <v>157.9</v>
      </c>
      <c r="I2704" s="249">
        <f>SUM(H2704/'Search &amp; Variables'!$E$30)</f>
        <v>3.5088888888888889</v>
      </c>
      <c r="J2704" s="249">
        <f t="shared" ref="J2704:J2705" si="681">SUM(I2704*2)</f>
        <v>7.0177777777777779</v>
      </c>
      <c r="K2704" s="249">
        <f t="shared" ref="K2704:K2705" si="682">SUM(J2704/9)</f>
        <v>0.77975308641975305</v>
      </c>
      <c r="L2704" s="252">
        <f t="shared" ref="L2704:L2705" si="683">IF(J2704 &gt; 14,120,0)</f>
        <v>0</v>
      </c>
      <c r="M2704" s="247"/>
      <c r="N2704" s="252">
        <f>SUM(H2704*'Outside M25 '!$J$30+'Outside M25 '!$J$34+'Postcodes tariff'!L2704)</f>
        <v>277.42652760227918</v>
      </c>
      <c r="O2704" s="252">
        <f>SUM(H2704*'Outside M25 '!$K$30+'Outside M25 '!$K$34+'Postcodes tariff'!L2704)</f>
        <v>306.12510350845207</v>
      </c>
      <c r="P2704" s="252">
        <f>SUM(H2704*'Outside M25 '!$L$30+'Outside M25 '!$L$34+'Postcodes tariff'!L2704)</f>
        <v>338.0888195420323</v>
      </c>
      <c r="Q2704" s="253">
        <f>SUM(H2704*'Outside M25 '!$M$30+'Outside M25 '!$M$34+'Postcodes tariff'!L2704)</f>
        <v>367.07680346894591</v>
      </c>
    </row>
    <row r="2705" spans="1:17" s="263" customFormat="1" x14ac:dyDescent="0.25">
      <c r="A2705" s="254" t="s">
        <v>3112</v>
      </c>
      <c r="B2705" s="255" t="s">
        <v>3554</v>
      </c>
      <c r="C2705" s="256" t="s">
        <v>2376</v>
      </c>
      <c r="D2705" s="257">
        <v>52.988999999999997</v>
      </c>
      <c r="E2705" s="257">
        <v>-1.9630000000000001</v>
      </c>
      <c r="F2705" s="459">
        <v>1</v>
      </c>
      <c r="G2705" s="459">
        <v>1</v>
      </c>
      <c r="H2705" s="258">
        <v>154.5</v>
      </c>
      <c r="I2705" s="259">
        <f>SUM(H2705/'Search &amp; Variables'!$E$30)</f>
        <v>3.4333333333333331</v>
      </c>
      <c r="J2705" s="259">
        <f t="shared" si="681"/>
        <v>6.8666666666666663</v>
      </c>
      <c r="K2705" s="259">
        <f t="shared" si="682"/>
        <v>0.76296296296296295</v>
      </c>
      <c r="L2705" s="226">
        <f t="shared" si="683"/>
        <v>0</v>
      </c>
      <c r="M2705" s="257"/>
      <c r="N2705" s="226">
        <f>SUM(H2705*'Outside M25 '!$J$30+'Outside M25 '!$J$34+'Postcodes tariff'!L2705)</f>
        <v>272.08541497008548</v>
      </c>
      <c r="O2705" s="226">
        <f>SUM(H2705*'Outside M25 '!$K$30+'Outside M25 '!$K$34+'Postcodes tariff'!L2705)</f>
        <v>300.2056242849003</v>
      </c>
      <c r="P2705" s="226">
        <f>SUM(H2705*'Outside M25 '!$L$30+'Outside M25 '!$L$34+'Postcodes tariff'!L2705)</f>
        <v>331.53693247749288</v>
      </c>
      <c r="Q2705" s="261">
        <f>SUM(H2705*'Outside M25 '!$M$30+'Outside M25 '!$M$34+'Postcodes tariff'!L2705)</f>
        <v>359.93359847008549</v>
      </c>
    </row>
    <row r="2706" spans="1:17" s="263" customFormat="1" x14ac:dyDescent="0.25">
      <c r="A2706" s="254" t="s">
        <v>3112</v>
      </c>
      <c r="B2706" s="255"/>
      <c r="C2706" s="256" t="s">
        <v>2377</v>
      </c>
      <c r="D2706" s="257">
        <v>52.966999999999999</v>
      </c>
      <c r="E2706" s="257">
        <v>-2.0649999999999999</v>
      </c>
      <c r="F2706" s="459">
        <v>1</v>
      </c>
      <c r="G2706" s="459">
        <v>1</v>
      </c>
      <c r="H2706" s="258">
        <v>153.5</v>
      </c>
      <c r="I2706" s="259">
        <f>SUM(H2706/'Search &amp; Variables'!$E$30)</f>
        <v>3.411111111111111</v>
      </c>
      <c r="J2706" s="259">
        <f t="shared" ref="J2706:J2724" si="684">SUM(I2706*2)</f>
        <v>6.822222222222222</v>
      </c>
      <c r="K2706" s="259">
        <f t="shared" ref="K2706:K2724" si="685">SUM(J2706/9)</f>
        <v>0.75802469135802464</v>
      </c>
      <c r="L2706" s="226">
        <f t="shared" ref="L2706:L2724" si="686">IF(J2706 &gt; 14,120,0)</f>
        <v>0</v>
      </c>
      <c r="M2706" s="257"/>
      <c r="N2706" s="226">
        <f>SUM(H2706*'Outside M25 '!$J$30+'Outside M25 '!$J$34+'Postcodes tariff'!L2706)</f>
        <v>270.51449949002847</v>
      </c>
      <c r="O2706" s="226">
        <f>SUM(H2706*'Outside M25 '!$K$30+'Outside M25 '!$K$34+'Postcodes tariff'!L2706)</f>
        <v>298.46460098385569</v>
      </c>
      <c r="P2706" s="226">
        <f>SUM(H2706*'Outside M25 '!$L$30+'Outside M25 '!$L$34+'Postcodes tariff'!L2706)</f>
        <v>329.60990687027544</v>
      </c>
      <c r="Q2706" s="261">
        <f>SUM(H2706*'Outside M25 '!$M$30+'Outside M25 '!$M$34+'Postcodes tariff'!L2706)</f>
        <v>357.83265582336185</v>
      </c>
    </row>
    <row r="2707" spans="1:17" s="263" customFormat="1" x14ac:dyDescent="0.25">
      <c r="A2707" s="254" t="s">
        <v>3112</v>
      </c>
      <c r="B2707" s="255"/>
      <c r="C2707" s="256" t="s">
        <v>2378</v>
      </c>
      <c r="D2707" s="257">
        <v>52.948</v>
      </c>
      <c r="E2707" s="257">
        <v>-2.1709999999999998</v>
      </c>
      <c r="F2707" s="459">
        <v>1</v>
      </c>
      <c r="G2707" s="459">
        <v>1</v>
      </c>
      <c r="H2707" s="258">
        <v>150.30000000000001</v>
      </c>
      <c r="I2707" s="259">
        <f>SUM(H2707/'Search &amp; Variables'!$E$30)</f>
        <v>3.3400000000000003</v>
      </c>
      <c r="J2707" s="259">
        <f t="shared" si="684"/>
        <v>6.6800000000000006</v>
      </c>
      <c r="K2707" s="259">
        <f t="shared" si="685"/>
        <v>0.74222222222222234</v>
      </c>
      <c r="L2707" s="226">
        <f t="shared" si="686"/>
        <v>0</v>
      </c>
      <c r="M2707" s="257"/>
      <c r="N2707" s="226">
        <f>SUM(H2707*'Outside M25 '!$J$30+'Outside M25 '!$J$34+'Postcodes tariff'!L2707)</f>
        <v>265.48756995384616</v>
      </c>
      <c r="O2707" s="226">
        <f>SUM(H2707*'Outside M25 '!$K$30+'Outside M25 '!$K$34+'Postcodes tariff'!L2707)</f>
        <v>292.89332642051284</v>
      </c>
      <c r="P2707" s="226">
        <f>SUM(H2707*'Outside M25 '!$L$30+'Outside M25 '!$L$34+'Postcodes tariff'!L2707)</f>
        <v>323.44342492717954</v>
      </c>
      <c r="Q2707" s="261">
        <f>SUM(H2707*'Outside M25 '!$M$30+'Outside M25 '!$M$34+'Postcodes tariff'!L2707)</f>
        <v>351.10963935384621</v>
      </c>
    </row>
    <row r="2708" spans="1:17" s="263" customFormat="1" x14ac:dyDescent="0.25">
      <c r="A2708" s="254" t="s">
        <v>3112</v>
      </c>
      <c r="B2708" s="255"/>
      <c r="C2708" s="256" t="s">
        <v>2379</v>
      </c>
      <c r="D2708" s="257">
        <v>53.100999999999999</v>
      </c>
      <c r="E2708" s="257">
        <v>-2.0179999999999998</v>
      </c>
      <c r="F2708" s="459">
        <v>1</v>
      </c>
      <c r="G2708" s="459">
        <v>1</v>
      </c>
      <c r="H2708" s="258">
        <v>162.1</v>
      </c>
      <c r="I2708" s="259">
        <f>SUM(H2708/'Search &amp; Variables'!$E$30)</f>
        <v>3.6022222222222222</v>
      </c>
      <c r="J2708" s="259">
        <f t="shared" si="684"/>
        <v>7.2044444444444444</v>
      </c>
      <c r="K2708" s="259">
        <f t="shared" si="685"/>
        <v>0.80049382716049378</v>
      </c>
      <c r="L2708" s="226">
        <f t="shared" si="686"/>
        <v>0</v>
      </c>
      <c r="M2708" s="257"/>
      <c r="N2708" s="226">
        <f>SUM(H2708*'Outside M25 '!$J$30+'Outside M25 '!$J$34+'Postcodes tariff'!L2708)</f>
        <v>284.0243726185185</v>
      </c>
      <c r="O2708" s="226">
        <f>SUM(H2708*'Outside M25 '!$K$30+'Outside M25 '!$K$34+'Postcodes tariff'!L2708)</f>
        <v>313.43740137283953</v>
      </c>
      <c r="P2708" s="226">
        <f>SUM(H2708*'Outside M25 '!$L$30+'Outside M25 '!$L$34+'Postcodes tariff'!L2708)</f>
        <v>346.1823270923457</v>
      </c>
      <c r="Q2708" s="261">
        <f>SUM(H2708*'Outside M25 '!$M$30+'Outside M25 '!$M$34+'Postcodes tariff'!L2708)</f>
        <v>375.90076258518519</v>
      </c>
    </row>
    <row r="2709" spans="1:17" s="263" customFormat="1" x14ac:dyDescent="0.25">
      <c r="A2709" s="254" t="s">
        <v>3112</v>
      </c>
      <c r="B2709" s="255"/>
      <c r="C2709" s="256" t="s">
        <v>2380</v>
      </c>
      <c r="D2709" s="257">
        <v>52.902999999999999</v>
      </c>
      <c r="E2709" s="257">
        <v>-1.8680000000000001</v>
      </c>
      <c r="F2709" s="459">
        <v>1</v>
      </c>
      <c r="G2709" s="459">
        <v>1</v>
      </c>
      <c r="H2709" s="258">
        <v>145.6</v>
      </c>
      <c r="I2709" s="259">
        <f>SUM(H2709/'Search &amp; Variables'!$E$30)</f>
        <v>3.2355555555555555</v>
      </c>
      <c r="J2709" s="259">
        <f t="shared" si="684"/>
        <v>6.471111111111111</v>
      </c>
      <c r="K2709" s="259">
        <f t="shared" si="685"/>
        <v>0.71901234567901229</v>
      </c>
      <c r="L2709" s="226">
        <f t="shared" si="686"/>
        <v>0</v>
      </c>
      <c r="M2709" s="257"/>
      <c r="N2709" s="226">
        <f>SUM(H2709*'Outside M25 '!$J$30+'Outside M25 '!$J$34+'Postcodes tariff'!L2709)</f>
        <v>258.10426719757834</v>
      </c>
      <c r="O2709" s="226">
        <f>SUM(H2709*'Outside M25 '!$K$30+'Outside M25 '!$K$34+'Postcodes tariff'!L2709)</f>
        <v>284.71051690560301</v>
      </c>
      <c r="P2709" s="226">
        <f>SUM(H2709*'Outside M25 '!$L$30+'Outside M25 '!$L$34+'Postcodes tariff'!L2709)</f>
        <v>314.38640457325738</v>
      </c>
      <c r="Q2709" s="261">
        <f>SUM(H2709*'Outside M25 '!$M$30+'Outside M25 '!$M$34+'Postcodes tariff'!L2709)</f>
        <v>341.23520891424505</v>
      </c>
    </row>
    <row r="2710" spans="1:17" s="263" customFormat="1" x14ac:dyDescent="0.25">
      <c r="A2710" s="254" t="s">
        <v>3112</v>
      </c>
      <c r="B2710" s="255"/>
      <c r="C2710" s="256" t="s">
        <v>2381</v>
      </c>
      <c r="D2710" s="257">
        <v>52.9</v>
      </c>
      <c r="E2710" s="257">
        <v>-2.1480000000000001</v>
      </c>
      <c r="F2710" s="459">
        <v>1</v>
      </c>
      <c r="G2710" s="459">
        <v>1</v>
      </c>
      <c r="H2710" s="258">
        <v>147.5</v>
      </c>
      <c r="I2710" s="259">
        <f>SUM(H2710/'Search &amp; Variables'!$E$30)</f>
        <v>3.2777777777777777</v>
      </c>
      <c r="J2710" s="259">
        <f t="shared" si="684"/>
        <v>6.5555555555555554</v>
      </c>
      <c r="K2710" s="259">
        <f t="shared" si="685"/>
        <v>0.72839506172839508</v>
      </c>
      <c r="L2710" s="226">
        <f t="shared" si="686"/>
        <v>0</v>
      </c>
      <c r="M2710" s="257"/>
      <c r="N2710" s="226">
        <f>SUM(H2710*'Outside M25 '!$J$30+'Outside M25 '!$J$34+'Postcodes tariff'!L2710)</f>
        <v>261.08900660968658</v>
      </c>
      <c r="O2710" s="226">
        <f>SUM(H2710*'Outside M25 '!$K$30+'Outside M25 '!$K$34+'Postcodes tariff'!L2710)</f>
        <v>288.01846117758788</v>
      </c>
      <c r="P2710" s="226">
        <f>SUM(H2710*'Outside M25 '!$L$30+'Outside M25 '!$L$34+'Postcodes tariff'!L2710)</f>
        <v>318.0477532269706</v>
      </c>
      <c r="Q2710" s="261">
        <f>SUM(H2710*'Outside M25 '!$M$30+'Outside M25 '!$M$34+'Postcodes tariff'!L2710)</f>
        <v>345.22699994301996</v>
      </c>
    </row>
    <row r="2711" spans="1:17" s="263" customFormat="1" x14ac:dyDescent="0.25">
      <c r="A2711" s="254" t="s">
        <v>3112</v>
      </c>
      <c r="B2711" s="255"/>
      <c r="C2711" s="256" t="s">
        <v>2382</v>
      </c>
      <c r="D2711" s="257">
        <v>52.812198000000002</v>
      </c>
      <c r="E2711" s="257">
        <v>-2.1201889999999999</v>
      </c>
      <c r="F2711" s="459">
        <v>1</v>
      </c>
      <c r="G2711" s="459">
        <v>1</v>
      </c>
      <c r="H2711" s="258">
        <v>142.30000000000001</v>
      </c>
      <c r="I2711" s="259">
        <f>SUM(H2711/'Search &amp; Variables'!$E$30)</f>
        <v>3.1622222222222223</v>
      </c>
      <c r="J2711" s="259">
        <f t="shared" si="684"/>
        <v>6.3244444444444445</v>
      </c>
      <c r="K2711" s="259">
        <f t="shared" si="685"/>
        <v>0.70271604938271603</v>
      </c>
      <c r="L2711" s="226">
        <f t="shared" si="686"/>
        <v>0</v>
      </c>
      <c r="M2711" s="257"/>
      <c r="N2711" s="226">
        <f>SUM(H2711*'Outside M25 '!$J$30+'Outside M25 '!$J$34+'Postcodes tariff'!L2711)</f>
        <v>252.92024611339033</v>
      </c>
      <c r="O2711" s="226">
        <f>SUM(H2711*'Outside M25 '!$K$30+'Outside M25 '!$K$34+'Postcodes tariff'!L2711)</f>
        <v>278.96514001215576</v>
      </c>
      <c r="P2711" s="226">
        <f>SUM(H2711*'Outside M25 '!$L$30+'Outside M25 '!$L$34+'Postcodes tariff'!L2711)</f>
        <v>308.02722006943975</v>
      </c>
      <c r="Q2711" s="261">
        <f>SUM(H2711*'Outside M25 '!$M$30+'Outside M25 '!$M$34+'Postcodes tariff'!L2711)</f>
        <v>334.30209818005704</v>
      </c>
    </row>
    <row r="2712" spans="1:17" s="263" customFormat="1" x14ac:dyDescent="0.25">
      <c r="A2712" s="254" t="s">
        <v>3112</v>
      </c>
      <c r="B2712" s="255"/>
      <c r="C2712" s="256" t="s">
        <v>2383</v>
      </c>
      <c r="D2712" s="257">
        <v>52.789000000000001</v>
      </c>
      <c r="E2712" s="257">
        <v>-2.0990000000000002</v>
      </c>
      <c r="F2712" s="459">
        <v>1</v>
      </c>
      <c r="G2712" s="459">
        <v>1</v>
      </c>
      <c r="H2712" s="258">
        <v>136.30000000000001</v>
      </c>
      <c r="I2712" s="259">
        <f>SUM(H2712/'Search &amp; Variables'!$E$30)</f>
        <v>3.028888888888889</v>
      </c>
      <c r="J2712" s="259">
        <f t="shared" si="684"/>
        <v>6.0577777777777779</v>
      </c>
      <c r="K2712" s="259">
        <f t="shared" si="685"/>
        <v>0.67308641975308647</v>
      </c>
      <c r="L2712" s="226">
        <f t="shared" si="686"/>
        <v>0</v>
      </c>
      <c r="M2712" s="257"/>
      <c r="N2712" s="226">
        <f>SUM(H2712*'Outside M25 '!$J$30+'Outside M25 '!$J$34+'Postcodes tariff'!L2712)</f>
        <v>243.49475323304844</v>
      </c>
      <c r="O2712" s="226">
        <f>SUM(H2712*'Outside M25 '!$K$30+'Outside M25 '!$K$34+'Postcodes tariff'!L2712)</f>
        <v>268.51900020588795</v>
      </c>
      <c r="P2712" s="226">
        <f>SUM(H2712*'Outside M25 '!$L$30+'Outside M25 '!$L$34+'Postcodes tariff'!L2712)</f>
        <v>296.46506642613491</v>
      </c>
      <c r="Q2712" s="261">
        <f>SUM(H2712*'Outside M25 '!$M$30+'Outside M25 '!$M$34+'Postcodes tariff'!L2712)</f>
        <v>321.69644229971516</v>
      </c>
    </row>
    <row r="2713" spans="1:17" s="263" customFormat="1" x14ac:dyDescent="0.25">
      <c r="A2713" s="254" t="s">
        <v>3112</v>
      </c>
      <c r="B2713" s="255" t="s">
        <v>3541</v>
      </c>
      <c r="C2713" s="256" t="s">
        <v>2384</v>
      </c>
      <c r="D2713" s="257">
        <v>52.823327999999997</v>
      </c>
      <c r="E2713" s="257">
        <v>-2.0840429999999999</v>
      </c>
      <c r="F2713" s="459">
        <v>1</v>
      </c>
      <c r="G2713" s="459">
        <v>1</v>
      </c>
      <c r="H2713" s="258">
        <v>144.30000000000001</v>
      </c>
      <c r="I2713" s="259">
        <f>SUM(H2713/'Search &amp; Variables'!$E$30)</f>
        <v>3.206666666666667</v>
      </c>
      <c r="J2713" s="259">
        <f t="shared" si="684"/>
        <v>6.413333333333334</v>
      </c>
      <c r="K2713" s="259">
        <f t="shared" si="685"/>
        <v>0.71259259259259267</v>
      </c>
      <c r="L2713" s="226">
        <f t="shared" si="686"/>
        <v>0</v>
      </c>
      <c r="M2713" s="257"/>
      <c r="N2713" s="226">
        <f>SUM(H2713*'Outside M25 '!$J$30+'Outside M25 '!$J$34+'Postcodes tariff'!L2713)</f>
        <v>256.06207707350427</v>
      </c>
      <c r="O2713" s="226">
        <f>SUM(H2713*'Outside M25 '!$K$30+'Outside M25 '!$K$34+'Postcodes tariff'!L2713)</f>
        <v>282.44718661424503</v>
      </c>
      <c r="P2713" s="226">
        <f>SUM(H2713*'Outside M25 '!$L$30+'Outside M25 '!$L$34+'Postcodes tariff'!L2713)</f>
        <v>311.8812712838747</v>
      </c>
      <c r="Q2713" s="261">
        <f>SUM(H2713*'Outside M25 '!$M$30+'Outside M25 '!$M$34+'Postcodes tariff'!L2713)</f>
        <v>338.50398347350432</v>
      </c>
    </row>
    <row r="2714" spans="1:17" s="263" customFormat="1" x14ac:dyDescent="0.25">
      <c r="A2714" s="254" t="s">
        <v>3112</v>
      </c>
      <c r="B2714" s="255"/>
      <c r="C2714" s="256" t="s">
        <v>2385</v>
      </c>
      <c r="D2714" s="257">
        <v>52.713000000000001</v>
      </c>
      <c r="E2714" s="257">
        <v>-2.1469999999999998</v>
      </c>
      <c r="F2714" s="459">
        <v>1</v>
      </c>
      <c r="G2714" s="459">
        <v>1</v>
      </c>
      <c r="H2714" s="258">
        <v>133.80000000000001</v>
      </c>
      <c r="I2714" s="259">
        <f>SUM(H2714/'Search &amp; Variables'!$E$30)</f>
        <v>2.9733333333333336</v>
      </c>
      <c r="J2714" s="259">
        <f t="shared" si="684"/>
        <v>5.9466666666666672</v>
      </c>
      <c r="K2714" s="259">
        <f t="shared" si="685"/>
        <v>0.66074074074074085</v>
      </c>
      <c r="L2714" s="226">
        <f t="shared" si="686"/>
        <v>0</v>
      </c>
      <c r="M2714" s="257"/>
      <c r="N2714" s="226">
        <f>SUM(H2714*'Outside M25 '!$J$30+'Outside M25 '!$J$34+'Postcodes tariff'!L2714)</f>
        <v>239.567464532906</v>
      </c>
      <c r="O2714" s="226">
        <f>SUM(H2714*'Outside M25 '!$K$30+'Outside M25 '!$K$34+'Postcodes tariff'!L2714)</f>
        <v>264.16644195327638</v>
      </c>
      <c r="P2714" s="226">
        <f>SUM(H2714*'Outside M25 '!$L$30+'Outside M25 '!$L$34+'Postcodes tariff'!L2714)</f>
        <v>291.64750240809121</v>
      </c>
      <c r="Q2714" s="261">
        <f>SUM(H2714*'Outside M25 '!$M$30+'Outside M25 '!$M$34+'Postcodes tariff'!L2714)</f>
        <v>316.44408568290601</v>
      </c>
    </row>
    <row r="2715" spans="1:17" s="263" customFormat="1" x14ac:dyDescent="0.25">
      <c r="A2715" s="254" t="s">
        <v>3112</v>
      </c>
      <c r="B2715" s="255"/>
      <c r="C2715" s="256" t="s">
        <v>2386</v>
      </c>
      <c r="D2715" s="257">
        <v>53.032285999999999</v>
      </c>
      <c r="E2715" s="257">
        <v>-2.1384789999999998</v>
      </c>
      <c r="F2715" s="459">
        <v>1</v>
      </c>
      <c r="G2715" s="459">
        <v>1</v>
      </c>
      <c r="H2715" s="258">
        <v>158.9</v>
      </c>
      <c r="I2715" s="259">
        <f>SUM(H2715/'Search &amp; Variables'!$E$30)</f>
        <v>3.5311111111111111</v>
      </c>
      <c r="J2715" s="259">
        <f t="shared" si="684"/>
        <v>7.0622222222222222</v>
      </c>
      <c r="K2715" s="259">
        <f t="shared" si="685"/>
        <v>0.78469135802469137</v>
      </c>
      <c r="L2715" s="226">
        <f t="shared" si="686"/>
        <v>0</v>
      </c>
      <c r="M2715" s="257"/>
      <c r="N2715" s="226">
        <f>SUM(H2715*'Outside M25 '!$J$30+'Outside M25 '!$J$34+'Postcodes tariff'!L2715)</f>
        <v>278.99744308233619</v>
      </c>
      <c r="O2715" s="226">
        <f>SUM(H2715*'Outside M25 '!$K$30+'Outside M25 '!$K$34+'Postcodes tariff'!L2715)</f>
        <v>307.86612680949668</v>
      </c>
      <c r="P2715" s="226">
        <f>SUM(H2715*'Outside M25 '!$L$30+'Outside M25 '!$L$34+'Postcodes tariff'!L2715)</f>
        <v>340.0158451492498</v>
      </c>
      <c r="Q2715" s="261">
        <f>SUM(H2715*'Outside M25 '!$M$30+'Outside M25 '!$M$34+'Postcodes tariff'!L2715)</f>
        <v>369.17774611566955</v>
      </c>
    </row>
    <row r="2716" spans="1:17" s="263" customFormat="1" x14ac:dyDescent="0.25">
      <c r="A2716" s="254" t="s">
        <v>3112</v>
      </c>
      <c r="B2716" s="255"/>
      <c r="C2716" s="256" t="s">
        <v>2387</v>
      </c>
      <c r="D2716" s="257">
        <v>52.798000000000002</v>
      </c>
      <c r="E2716" s="257">
        <v>-2.2629999999999999</v>
      </c>
      <c r="F2716" s="459">
        <v>1</v>
      </c>
      <c r="G2716" s="459">
        <v>1</v>
      </c>
      <c r="H2716" s="258">
        <v>143.4</v>
      </c>
      <c r="I2716" s="259">
        <f>SUM(H2716/'Search &amp; Variables'!$E$30)</f>
        <v>3.186666666666667</v>
      </c>
      <c r="J2716" s="259">
        <f t="shared" si="684"/>
        <v>6.373333333333334</v>
      </c>
      <c r="K2716" s="259">
        <f t="shared" si="685"/>
        <v>0.70814814814814819</v>
      </c>
      <c r="L2716" s="226">
        <f t="shared" si="686"/>
        <v>0</v>
      </c>
      <c r="M2716" s="257"/>
      <c r="N2716" s="226">
        <f>SUM(H2716*'Outside M25 '!$J$30+'Outside M25 '!$J$34+'Postcodes tariff'!L2716)</f>
        <v>254.64825314145301</v>
      </c>
      <c r="O2716" s="226">
        <f>SUM(H2716*'Outside M25 '!$K$30+'Outside M25 '!$K$34+'Postcodes tariff'!L2716)</f>
        <v>280.88026564330488</v>
      </c>
      <c r="P2716" s="226">
        <f>SUM(H2716*'Outside M25 '!$L$30+'Outside M25 '!$L$34+'Postcodes tariff'!L2716)</f>
        <v>310.14694823737892</v>
      </c>
      <c r="Q2716" s="261">
        <f>SUM(H2716*'Outside M25 '!$M$30+'Outside M25 '!$M$34+'Postcodes tariff'!L2716)</f>
        <v>336.61313509145305</v>
      </c>
    </row>
    <row r="2717" spans="1:17" s="263" customFormat="1" x14ac:dyDescent="0.25">
      <c r="A2717" s="254" t="s">
        <v>3112</v>
      </c>
      <c r="B2717" s="255"/>
      <c r="C2717" s="256" t="s">
        <v>2388</v>
      </c>
      <c r="D2717" s="257">
        <v>52.868000000000002</v>
      </c>
      <c r="E2717" s="257">
        <v>-2.2589999999999999</v>
      </c>
      <c r="F2717" s="459">
        <v>1</v>
      </c>
      <c r="G2717" s="459">
        <v>1</v>
      </c>
      <c r="H2717" s="258">
        <v>149.4</v>
      </c>
      <c r="I2717" s="259">
        <f>SUM(H2717/'Search &amp; Variables'!$E$30)</f>
        <v>3.3200000000000003</v>
      </c>
      <c r="J2717" s="259">
        <f t="shared" si="684"/>
        <v>6.6400000000000006</v>
      </c>
      <c r="K2717" s="259">
        <f t="shared" si="685"/>
        <v>0.73777777777777787</v>
      </c>
      <c r="L2717" s="226">
        <f t="shared" si="686"/>
        <v>0</v>
      </c>
      <c r="M2717" s="257"/>
      <c r="N2717" s="226">
        <f>SUM(H2717*'Outside M25 '!$J$30+'Outside M25 '!$J$34+'Postcodes tariff'!L2717)</f>
        <v>264.07374602179488</v>
      </c>
      <c r="O2717" s="226">
        <f>SUM(H2717*'Outside M25 '!$K$30+'Outside M25 '!$K$34+'Postcodes tariff'!L2717)</f>
        <v>291.32640544957269</v>
      </c>
      <c r="P2717" s="226">
        <f>SUM(H2717*'Outside M25 '!$L$30+'Outside M25 '!$L$34+'Postcodes tariff'!L2717)</f>
        <v>321.70910188068376</v>
      </c>
      <c r="Q2717" s="261">
        <f>SUM(H2717*'Outside M25 '!$M$30+'Outside M25 '!$M$34+'Postcodes tariff'!L2717)</f>
        <v>349.21879097179493</v>
      </c>
    </row>
    <row r="2718" spans="1:17" s="263" customFormat="1" x14ac:dyDescent="0.25">
      <c r="A2718" s="254" t="s">
        <v>3112</v>
      </c>
      <c r="B2718" s="255"/>
      <c r="C2718" s="256" t="s">
        <v>2389</v>
      </c>
      <c r="D2718" s="257">
        <v>52.981000000000002</v>
      </c>
      <c r="E2718" s="257">
        <v>-2.1219999999999999</v>
      </c>
      <c r="F2718" s="459">
        <v>1</v>
      </c>
      <c r="G2718" s="459">
        <v>1</v>
      </c>
      <c r="H2718" s="258">
        <v>156.69999999999999</v>
      </c>
      <c r="I2718" s="259">
        <f>SUM(H2718/'Search &amp; Variables'!$E$30)</f>
        <v>3.4822222222222221</v>
      </c>
      <c r="J2718" s="259">
        <f t="shared" si="684"/>
        <v>6.9644444444444442</v>
      </c>
      <c r="K2718" s="259">
        <f t="shared" si="685"/>
        <v>0.77382716049382716</v>
      </c>
      <c r="L2718" s="226">
        <f t="shared" si="686"/>
        <v>0</v>
      </c>
      <c r="M2718" s="257"/>
      <c r="N2718" s="226">
        <f>SUM(H2718*'Outside M25 '!$J$30+'Outside M25 '!$J$34+'Postcodes tariff'!L2718)</f>
        <v>275.54142902621078</v>
      </c>
      <c r="O2718" s="226">
        <f>SUM(H2718*'Outside M25 '!$K$30+'Outside M25 '!$K$34+'Postcodes tariff'!L2718)</f>
        <v>304.03587554719849</v>
      </c>
      <c r="P2718" s="226">
        <f>SUM(H2718*'Outside M25 '!$L$30+'Outside M25 '!$L$34+'Postcodes tariff'!L2718)</f>
        <v>335.77638881337134</v>
      </c>
      <c r="Q2718" s="261">
        <f>SUM(H2718*'Outside M25 '!$M$30+'Outside M25 '!$M$34+'Postcodes tariff'!L2718)</f>
        <v>364.55567229287749</v>
      </c>
    </row>
    <row r="2719" spans="1:17" s="263" customFormat="1" x14ac:dyDescent="0.25">
      <c r="A2719" s="254" t="s">
        <v>3112</v>
      </c>
      <c r="B2719" s="255"/>
      <c r="C2719" s="256" t="s">
        <v>2390</v>
      </c>
      <c r="D2719" s="257">
        <v>52.994999999999997</v>
      </c>
      <c r="E2719" s="257">
        <v>-2.1829999999999998</v>
      </c>
      <c r="F2719" s="459">
        <v>1</v>
      </c>
      <c r="G2719" s="459">
        <v>1</v>
      </c>
      <c r="H2719" s="258">
        <v>154.30000000000001</v>
      </c>
      <c r="I2719" s="259">
        <f>SUM(H2719/'Search &amp; Variables'!$E$30)</f>
        <v>3.4288888888888893</v>
      </c>
      <c r="J2719" s="259">
        <f t="shared" si="684"/>
        <v>6.8577777777777786</v>
      </c>
      <c r="K2719" s="259">
        <f t="shared" si="685"/>
        <v>0.76197530864197538</v>
      </c>
      <c r="L2719" s="226">
        <f t="shared" si="686"/>
        <v>0</v>
      </c>
      <c r="M2719" s="257"/>
      <c r="N2719" s="226">
        <f>SUM(H2719*'Outside M25 '!$J$30+'Outside M25 '!$J$34+'Postcodes tariff'!L2719)</f>
        <v>271.77123187407409</v>
      </c>
      <c r="O2719" s="226">
        <f>SUM(H2719*'Outside M25 '!$K$30+'Outside M25 '!$K$34+'Postcodes tariff'!L2719)</f>
        <v>299.85741962469137</v>
      </c>
      <c r="P2719" s="226">
        <f>SUM(H2719*'Outside M25 '!$L$30+'Outside M25 '!$L$34+'Postcodes tariff'!L2719)</f>
        <v>331.15152735604943</v>
      </c>
      <c r="Q2719" s="261">
        <f>SUM(H2719*'Outside M25 '!$M$30+'Outside M25 '!$M$34+'Postcodes tariff'!L2719)</f>
        <v>359.51340994074081</v>
      </c>
    </row>
    <row r="2720" spans="1:17" s="263" customFormat="1" x14ac:dyDescent="0.25">
      <c r="A2720" s="254" t="s">
        <v>3112</v>
      </c>
      <c r="B2720" s="255"/>
      <c r="C2720" s="256" t="s">
        <v>2391</v>
      </c>
      <c r="D2720" s="257">
        <v>53.015000000000001</v>
      </c>
      <c r="E2720" s="257">
        <v>-2.2370000000000001</v>
      </c>
      <c r="F2720" s="459">
        <v>1</v>
      </c>
      <c r="G2720" s="459">
        <v>1</v>
      </c>
      <c r="H2720" s="258">
        <v>155.9</v>
      </c>
      <c r="I2720" s="259">
        <f>SUM(H2720/'Search &amp; Variables'!$E$30)</f>
        <v>3.4644444444444447</v>
      </c>
      <c r="J2720" s="259">
        <f t="shared" si="684"/>
        <v>6.9288888888888893</v>
      </c>
      <c r="K2720" s="259">
        <f t="shared" si="685"/>
        <v>0.76987654320987664</v>
      </c>
      <c r="L2720" s="226">
        <f t="shared" si="686"/>
        <v>0</v>
      </c>
      <c r="M2720" s="257"/>
      <c r="N2720" s="226">
        <f>SUM(H2720*'Outside M25 '!$J$30+'Outside M25 '!$J$34+'Postcodes tariff'!L2720)</f>
        <v>274.28469664216522</v>
      </c>
      <c r="O2720" s="226">
        <f>SUM(H2720*'Outside M25 '!$K$30+'Outside M25 '!$K$34+'Postcodes tariff'!L2720)</f>
        <v>302.6430569063628</v>
      </c>
      <c r="P2720" s="226">
        <f>SUM(H2720*'Outside M25 '!$L$30+'Outside M25 '!$L$34+'Postcodes tariff'!L2720)</f>
        <v>334.23476832759735</v>
      </c>
      <c r="Q2720" s="261">
        <f>SUM(H2720*'Outside M25 '!$M$30+'Outside M25 '!$M$34+'Postcodes tariff'!L2720)</f>
        <v>362.87491817549864</v>
      </c>
    </row>
    <row r="2721" spans="1:18" s="263" customFormat="1" x14ac:dyDescent="0.25">
      <c r="A2721" s="254" t="s">
        <v>3112</v>
      </c>
      <c r="B2721" s="255"/>
      <c r="C2721" s="256" t="s">
        <v>2392</v>
      </c>
      <c r="D2721" s="257">
        <v>53.063856999999999</v>
      </c>
      <c r="E2721" s="257">
        <v>-2.1861540000000002</v>
      </c>
      <c r="F2721" s="459">
        <v>1</v>
      </c>
      <c r="G2721" s="459">
        <v>1</v>
      </c>
      <c r="H2721" s="258">
        <v>162.5</v>
      </c>
      <c r="I2721" s="259">
        <f>SUM(H2721/'Search &amp; Variables'!$E$30)</f>
        <v>3.6111111111111112</v>
      </c>
      <c r="J2721" s="259">
        <f t="shared" si="684"/>
        <v>7.2222222222222223</v>
      </c>
      <c r="K2721" s="259">
        <f t="shared" si="685"/>
        <v>0.80246913580246915</v>
      </c>
      <c r="L2721" s="226">
        <f t="shared" si="686"/>
        <v>0</v>
      </c>
      <c r="M2721" s="257"/>
      <c r="N2721" s="226">
        <f>SUM(H2721*'Outside M25 '!$J$30+'Outside M25 '!$J$34+'Postcodes tariff'!L2721)</f>
        <v>284.65273881054128</v>
      </c>
      <c r="O2721" s="226">
        <f>SUM(H2721*'Outside M25 '!$K$30+'Outside M25 '!$K$34+'Postcodes tariff'!L2721)</f>
        <v>314.13381069325737</v>
      </c>
      <c r="P2721" s="226">
        <f>SUM(H2721*'Outside M25 '!$L$30+'Outside M25 '!$L$34+'Postcodes tariff'!L2721)</f>
        <v>346.95313733523267</v>
      </c>
      <c r="Q2721" s="261">
        <f>SUM(H2721*'Outside M25 '!$M$30+'Outside M25 '!$M$34+'Postcodes tariff'!L2721)</f>
        <v>376.74113964387465</v>
      </c>
    </row>
    <row r="2722" spans="1:18" s="263" customFormat="1" x14ac:dyDescent="0.25">
      <c r="A2722" s="254" t="s">
        <v>3112</v>
      </c>
      <c r="B2722" s="255"/>
      <c r="C2722" s="256" t="s">
        <v>2393</v>
      </c>
      <c r="D2722" s="257">
        <v>53.078282000000002</v>
      </c>
      <c r="E2722" s="257">
        <v>-2.2714949999999998</v>
      </c>
      <c r="F2722" s="459">
        <v>1</v>
      </c>
      <c r="G2722" s="459">
        <v>1</v>
      </c>
      <c r="H2722" s="258">
        <v>163.1</v>
      </c>
      <c r="I2722" s="259">
        <f>SUM(H2722/'Search &amp; Variables'!$E$30)</f>
        <v>3.6244444444444444</v>
      </c>
      <c r="J2722" s="259">
        <f t="shared" si="684"/>
        <v>7.2488888888888887</v>
      </c>
      <c r="K2722" s="259">
        <f t="shared" si="685"/>
        <v>0.80543209876543209</v>
      </c>
      <c r="L2722" s="226">
        <f t="shared" si="686"/>
        <v>0</v>
      </c>
      <c r="M2722" s="257"/>
      <c r="N2722" s="226">
        <f>SUM(H2722*'Outside M25 '!$J$30+'Outside M25 '!$J$34+'Postcodes tariff'!L2722)</f>
        <v>285.59528809857545</v>
      </c>
      <c r="O2722" s="226">
        <f>SUM(H2722*'Outside M25 '!$K$30+'Outside M25 '!$K$34+'Postcodes tariff'!L2722)</f>
        <v>315.17842467388414</v>
      </c>
      <c r="P2722" s="226">
        <f>SUM(H2722*'Outside M25 '!$L$30+'Outside M25 '!$L$34+'Postcodes tariff'!L2722)</f>
        <v>348.10935269956315</v>
      </c>
      <c r="Q2722" s="261">
        <f>SUM(H2722*'Outside M25 '!$M$30+'Outside M25 '!$M$34+'Postcodes tariff'!L2722)</f>
        <v>378.00170523190883</v>
      </c>
    </row>
    <row r="2723" spans="1:18" s="263" customFormat="1" x14ac:dyDescent="0.25">
      <c r="A2723" s="254" t="s">
        <v>3112</v>
      </c>
      <c r="B2723" s="255"/>
      <c r="C2723" s="256" t="s">
        <v>2394</v>
      </c>
      <c r="D2723" s="257">
        <v>53.115000000000002</v>
      </c>
      <c r="E2723" s="257">
        <v>-2.1669999999999998</v>
      </c>
      <c r="F2723" s="459">
        <v>1</v>
      </c>
      <c r="G2723" s="459">
        <v>1</v>
      </c>
      <c r="H2723" s="258">
        <v>166.1</v>
      </c>
      <c r="I2723" s="259">
        <f>SUM(H2723/'Search &amp; Variables'!$E$30)</f>
        <v>3.6911111111111108</v>
      </c>
      <c r="J2723" s="259">
        <f t="shared" si="684"/>
        <v>7.3822222222222216</v>
      </c>
      <c r="K2723" s="259">
        <f t="shared" si="685"/>
        <v>0.82024691358024682</v>
      </c>
      <c r="L2723" s="226">
        <f t="shared" si="686"/>
        <v>0</v>
      </c>
      <c r="M2723" s="257"/>
      <c r="N2723" s="226">
        <f>SUM(H2723*'Outside M25 '!$J$30+'Outside M25 '!$J$34+'Postcodes tariff'!L2723)</f>
        <v>290.30803453874643</v>
      </c>
      <c r="O2723" s="226">
        <f>SUM(H2723*'Outside M25 '!$K$30+'Outside M25 '!$K$34+'Postcodes tariff'!L2723)</f>
        <v>320.40149457701807</v>
      </c>
      <c r="P2723" s="226">
        <f>SUM(H2723*'Outside M25 '!$L$30+'Outside M25 '!$L$34+'Postcodes tariff'!L2723)</f>
        <v>353.89042952121559</v>
      </c>
      <c r="Q2723" s="261">
        <f>SUM(H2723*'Outside M25 '!$M$30+'Outside M25 '!$M$34+'Postcodes tariff'!L2723)</f>
        <v>384.3045331720798</v>
      </c>
    </row>
    <row r="2724" spans="1:18" s="263" customFormat="1" x14ac:dyDescent="0.25">
      <c r="A2724" s="254" t="s">
        <v>3112</v>
      </c>
      <c r="B2724" s="255"/>
      <c r="C2724" s="256" t="s">
        <v>2395</v>
      </c>
      <c r="D2724" s="256">
        <v>53.05</v>
      </c>
      <c r="E2724" s="256">
        <v>-2.0990000000000002</v>
      </c>
      <c r="F2724" s="460">
        <v>1</v>
      </c>
      <c r="G2724" s="460">
        <v>1</v>
      </c>
      <c r="H2724" s="264">
        <v>163.5</v>
      </c>
      <c r="I2724" s="265">
        <f>SUM(H2724/'Search &amp; Variables'!$E$30)</f>
        <v>3.6333333333333333</v>
      </c>
      <c r="J2724" s="265">
        <f t="shared" si="684"/>
        <v>7.2666666666666666</v>
      </c>
      <c r="K2724" s="265">
        <f t="shared" si="685"/>
        <v>0.80740740740740735</v>
      </c>
      <c r="L2724" s="266">
        <f t="shared" si="686"/>
        <v>0</v>
      </c>
      <c r="M2724" s="256"/>
      <c r="N2724" s="266">
        <f>SUM(H2724*'Outside M25 '!$J$30+'Outside M25 '!$J$34+'Postcodes tariff'!L2724)</f>
        <v>286.22365429059829</v>
      </c>
      <c r="O2724" s="266">
        <f>SUM(H2724*'Outside M25 '!$K$30+'Outside M25 '!$K$34+'Postcodes tariff'!L2724)</f>
        <v>315.87483399430198</v>
      </c>
      <c r="P2724" s="266">
        <f>SUM(H2724*'Outside M25 '!$L$30+'Outside M25 '!$L$34+'Postcodes tariff'!L2724)</f>
        <v>348.88016294245017</v>
      </c>
      <c r="Q2724" s="268">
        <f>SUM(H2724*'Outside M25 '!$M$30+'Outside M25 '!$M$34+'Postcodes tariff'!L2724)</f>
        <v>378.84208229059834</v>
      </c>
    </row>
    <row r="2725" spans="1:18" s="263" customFormat="1" x14ac:dyDescent="0.25">
      <c r="A2725" s="254"/>
      <c r="B2725" s="255"/>
      <c r="C2725" s="256"/>
      <c r="D2725" s="256"/>
      <c r="E2725" s="256"/>
      <c r="F2725" s="460"/>
      <c r="G2725" s="460"/>
      <c r="H2725" s="264"/>
      <c r="I2725" s="265"/>
      <c r="J2725" s="265"/>
      <c r="K2725" s="265"/>
      <c r="L2725" s="266"/>
      <c r="M2725" s="256"/>
      <c r="N2725" s="266"/>
      <c r="O2725" s="266"/>
      <c r="P2725" s="266"/>
      <c r="Q2725" s="268"/>
      <c r="R2725" s="336"/>
    </row>
    <row r="2726" spans="1:18" s="263" customFormat="1" ht="16.5" thickBot="1" x14ac:dyDescent="0.3">
      <c r="A2726" s="269" t="s">
        <v>3167</v>
      </c>
      <c r="B2726" s="270"/>
      <c r="C2726" s="270"/>
      <c r="D2726" s="270"/>
      <c r="E2726" s="270"/>
      <c r="F2726" s="461"/>
      <c r="G2726" s="461"/>
      <c r="H2726" s="271">
        <f>AVERAGE(H2704:H2725)</f>
        <v>152.47142857142859</v>
      </c>
      <c r="I2726" s="271">
        <f>AVERAGE(I2704:I2725)</f>
        <v>3.3882539682539692</v>
      </c>
      <c r="J2726" s="271">
        <f>AVERAGE(J2704:J2725)</f>
        <v>6.7765079365079384</v>
      </c>
      <c r="K2726" s="271">
        <f>AVERAGE(K2704:K2725)</f>
        <v>0.75294532627865973</v>
      </c>
      <c r="L2726" s="272"/>
      <c r="M2726" s="270"/>
      <c r="N2726" s="376">
        <f>AVERAGE(N2704:N2725)</f>
        <v>268.89870071054128</v>
      </c>
      <c r="O2726" s="376">
        <f>AVERAGE(O2704:O2725)</f>
        <v>296.67383415992401</v>
      </c>
      <c r="P2726" s="376">
        <f>AVERAGE(P2704:P2725)</f>
        <v>327.62782338856607</v>
      </c>
      <c r="Q2726" s="377">
        <f>AVERAGE(Q2704:Q2725)</f>
        <v>355.67168624387466</v>
      </c>
      <c r="R2726" s="336"/>
    </row>
    <row r="2727" spans="1:18" s="263" customFormat="1" ht="16.5" thickBot="1" x14ac:dyDescent="0.3">
      <c r="F2727" s="462"/>
      <c r="G2727" s="462"/>
      <c r="H2727" s="276"/>
      <c r="I2727" s="277"/>
      <c r="J2727" s="277"/>
      <c r="K2727" s="277"/>
      <c r="L2727" s="262"/>
      <c r="N2727" s="225"/>
      <c r="O2727" s="225"/>
      <c r="P2727" s="225"/>
      <c r="Q2727" s="225"/>
      <c r="R2727" s="336"/>
    </row>
    <row r="2728" spans="1:18" s="243" customFormat="1" x14ac:dyDescent="0.25">
      <c r="A2728" s="410" t="s">
        <v>3113</v>
      </c>
      <c r="B2728" s="399"/>
      <c r="C2728" s="399" t="s">
        <v>2396</v>
      </c>
      <c r="D2728" s="399">
        <v>51.499156999999997</v>
      </c>
      <c r="E2728" s="399">
        <v>-0.14311399999999999</v>
      </c>
      <c r="F2728" s="480">
        <v>2</v>
      </c>
      <c r="G2728" s="480">
        <v>3</v>
      </c>
      <c r="H2728" s="400">
        <v>17.5</v>
      </c>
      <c r="I2728" s="401">
        <f>SUM(H2728/'Search &amp; Variables'!$E$32)</f>
        <v>1.75</v>
      </c>
      <c r="J2728" s="401">
        <f t="shared" ref="J2728:J2729" si="687">SUM(I2728*2)</f>
        <v>3.5</v>
      </c>
      <c r="K2728" s="401">
        <f t="shared" ref="K2728:K2729" si="688">SUM(J2728/9)</f>
        <v>0.3888888888888889</v>
      </c>
      <c r="L2728" s="327">
        <f t="shared" ref="L2728:L2729" si="689">IF(J2728 &gt; 12,110,0)</f>
        <v>0</v>
      </c>
      <c r="M2728" s="399"/>
      <c r="N2728" s="328">
        <f>SUM(H2728*'London template'!$J$30+'London template'!$J$34+'Postcodes tariff'!L2728+'Search &amp; Variables'!$F$23)</f>
        <v>140.39063631410255</v>
      </c>
      <c r="O2728" s="328">
        <f>SUM(H2728*'London template'!$K$30+'London template'!$K$34+'Postcodes tariff'!L2728+'Search &amp; Variables'!$F$23)</f>
        <v>147.91386784188035</v>
      </c>
      <c r="P2728" s="328">
        <f>SUM(H2728*'London template'!$L$30+'London template'!$L$34+'Postcodes tariff'!L2728+'Search &amp; Variables'!$F$23)</f>
        <v>158.98645306410256</v>
      </c>
      <c r="Q2728" s="329">
        <f>SUM(H2728*'London template'!$M$30+'London template'!$M$34+'Postcodes tariff'!L2728+'Search &amp; Variables'!$F$23)</f>
        <v>164.95533089743589</v>
      </c>
      <c r="R2728" s="330"/>
    </row>
    <row r="2729" spans="1:18" s="263" customFormat="1" x14ac:dyDescent="0.25">
      <c r="A2729" s="417" t="s">
        <v>3113</v>
      </c>
      <c r="B2729" s="404"/>
      <c r="C2729" s="404" t="s">
        <v>2397</v>
      </c>
      <c r="D2729" s="257">
        <v>51.482680000000002</v>
      </c>
      <c r="E2729" s="257">
        <v>-0.18343499999999999</v>
      </c>
      <c r="F2729" s="459">
        <v>2</v>
      </c>
      <c r="G2729" s="459">
        <v>3</v>
      </c>
      <c r="H2729" s="258">
        <v>14.8</v>
      </c>
      <c r="I2729" s="259">
        <f>SUM(H2729/'Search &amp; Variables'!$E$32)</f>
        <v>1.48</v>
      </c>
      <c r="J2729" s="259">
        <f t="shared" si="687"/>
        <v>2.96</v>
      </c>
      <c r="K2729" s="259">
        <f t="shared" si="688"/>
        <v>0.3288888888888889</v>
      </c>
      <c r="L2729" s="226">
        <f t="shared" si="689"/>
        <v>0</v>
      </c>
      <c r="M2729" s="257"/>
      <c r="N2729" s="334">
        <f>SUM(H2729*'London template'!$J$30+'London template'!$J$34+'Postcodes tariff'!L2729+'Search &amp; Variables'!$F$23)</f>
        <v>124.76464995641027</v>
      </c>
      <c r="O2729" s="334">
        <f>SUM(H2729*'London template'!$K$30+'London template'!$K$34+'Postcodes tariff'!L2729+'Search &amp; Variables'!$F$23)</f>
        <v>131.33205703418804</v>
      </c>
      <c r="P2729" s="334">
        <f>SUM(H2729*'London template'!$L$30+'London template'!$L$34+'Postcodes tariff'!L2729+'Search &amp; Variables'!$F$23)</f>
        <v>141.03350269641027</v>
      </c>
      <c r="Q2729" s="335">
        <f>SUM(H2729*'London template'!$M$30+'London template'!$M$34+'Postcodes tariff'!L2729+'Search &amp; Variables'!$F$23)</f>
        <v>146.2224711897436</v>
      </c>
      <c r="R2729" s="336"/>
    </row>
    <row r="2730" spans="1:18" s="263" customFormat="1" x14ac:dyDescent="0.25">
      <c r="A2730" s="417" t="s">
        <v>3113</v>
      </c>
      <c r="B2730" s="404"/>
      <c r="C2730" s="404" t="s">
        <v>2398</v>
      </c>
      <c r="D2730" s="257">
        <v>51.464978000000002</v>
      </c>
      <c r="E2730" s="257">
        <v>-0.16715099999999999</v>
      </c>
      <c r="F2730" s="459">
        <v>2</v>
      </c>
      <c r="G2730" s="459">
        <v>3</v>
      </c>
      <c r="H2730" s="258">
        <v>17.100000000000001</v>
      </c>
      <c r="I2730" s="259">
        <f>SUM(H2730/'Search &amp; Variables'!$E$32)</f>
        <v>1.7100000000000002</v>
      </c>
      <c r="J2730" s="259">
        <f t="shared" ref="J2730:J2755" si="690">SUM(I2730*2)</f>
        <v>3.4200000000000004</v>
      </c>
      <c r="K2730" s="259">
        <f t="shared" ref="K2730:K2755" si="691">SUM(J2730/9)</f>
        <v>0.38000000000000006</v>
      </c>
      <c r="L2730" s="226">
        <f t="shared" ref="L2730:L2755" si="692">IF(J2730 &gt; 12,110,0)</f>
        <v>0</v>
      </c>
      <c r="M2730" s="257"/>
      <c r="N2730" s="334">
        <f>SUM(H2730*'London template'!$J$30+'London template'!$J$34+'Postcodes tariff'!L2730+'Search &amp; Variables'!$F$23)</f>
        <v>138.07567537222224</v>
      </c>
      <c r="O2730" s="334">
        <f>SUM(H2730*'London template'!$K$30+'London template'!$K$34+'Postcodes tariff'!L2730+'Search &amp; Variables'!$F$23)</f>
        <v>145.45730327777778</v>
      </c>
      <c r="P2730" s="334">
        <f>SUM(H2730*'London template'!$L$30+'London template'!$L$34+'Postcodes tariff'!L2730+'Search &amp; Variables'!$F$23)</f>
        <v>156.32675671333334</v>
      </c>
      <c r="Q2730" s="335">
        <f>SUM(H2730*'London template'!$M$30+'London template'!$M$34+'Postcodes tariff'!L2730+'Search &amp; Variables'!$F$23)</f>
        <v>162.18009242222223</v>
      </c>
      <c r="R2730" s="336"/>
    </row>
    <row r="2731" spans="1:18" s="263" customFormat="1" x14ac:dyDescent="0.25">
      <c r="A2731" s="417" t="s">
        <v>3113</v>
      </c>
      <c r="B2731" s="404"/>
      <c r="C2731" s="404" t="s">
        <v>2399</v>
      </c>
      <c r="D2731" s="257">
        <v>51.445306000000002</v>
      </c>
      <c r="E2731" s="257">
        <v>-0.14795</v>
      </c>
      <c r="F2731" s="459">
        <v>2</v>
      </c>
      <c r="G2731" s="459">
        <v>3</v>
      </c>
      <c r="H2731" s="258">
        <v>18.8</v>
      </c>
      <c r="I2731" s="259">
        <f>SUM(H2731/'Search &amp; Variables'!$E$32)</f>
        <v>1.8800000000000001</v>
      </c>
      <c r="J2731" s="259">
        <f t="shared" si="690"/>
        <v>3.7600000000000002</v>
      </c>
      <c r="K2731" s="259">
        <f t="shared" si="691"/>
        <v>0.4177777777777778</v>
      </c>
      <c r="L2731" s="226">
        <f t="shared" si="692"/>
        <v>0</v>
      </c>
      <c r="M2731" s="257"/>
      <c r="N2731" s="334">
        <f>SUM(H2731*'London template'!$J$30+'London template'!$J$34+'Postcodes tariff'!L2731+'Search &amp; Variables'!$F$23)</f>
        <v>147.91425937521367</v>
      </c>
      <c r="O2731" s="334">
        <f>SUM(H2731*'London template'!$K$30+'London template'!$K$34+'Postcodes tariff'!L2731+'Search &amp; Variables'!$F$23)</f>
        <v>155.89770267521368</v>
      </c>
      <c r="P2731" s="334">
        <f>SUM(H2731*'London template'!$L$30+'London template'!$L$34+'Postcodes tariff'!L2731+'Search &amp; Variables'!$F$23)</f>
        <v>167.63046620410256</v>
      </c>
      <c r="Q2731" s="335">
        <f>SUM(H2731*'London template'!$M$30+'London template'!$M$34+'Postcodes tariff'!L2731+'Search &amp; Variables'!$F$23)</f>
        <v>173.97485594188035</v>
      </c>
    </row>
    <row r="2732" spans="1:18" s="263" customFormat="1" x14ac:dyDescent="0.25">
      <c r="A2732" s="417" t="s">
        <v>3113</v>
      </c>
      <c r="B2732" s="404"/>
      <c r="C2732" s="404" t="s">
        <v>2400</v>
      </c>
      <c r="D2732" s="257">
        <v>51.476660000000003</v>
      </c>
      <c r="E2732" s="257">
        <v>-0.246613</v>
      </c>
      <c r="F2732" s="459">
        <v>2</v>
      </c>
      <c r="G2732" s="459">
        <v>3</v>
      </c>
      <c r="H2732" s="258">
        <v>13.6</v>
      </c>
      <c r="I2732" s="259">
        <f>SUM(H2732/'Search &amp; Variables'!$E$32)</f>
        <v>1.3599999999999999</v>
      </c>
      <c r="J2732" s="259">
        <f t="shared" si="690"/>
        <v>2.7199999999999998</v>
      </c>
      <c r="K2732" s="259">
        <f t="shared" si="691"/>
        <v>0.30222222222222217</v>
      </c>
      <c r="L2732" s="226">
        <f t="shared" si="692"/>
        <v>0</v>
      </c>
      <c r="M2732" s="257"/>
      <c r="N2732" s="334">
        <f>SUM(H2732*'London template'!$J$30+'London template'!$J$34+'Postcodes tariff'!L2732+'Search &amp; Variables'!$F$23)</f>
        <v>117.81976713076924</v>
      </c>
      <c r="O2732" s="334">
        <f>SUM(H2732*'London template'!$K$30+'London template'!$K$34+'Postcodes tariff'!L2732+'Search &amp; Variables'!$F$23)</f>
        <v>123.96236334188033</v>
      </c>
      <c r="P2732" s="334">
        <f>SUM(H2732*'London template'!$L$30+'London template'!$L$34+'Postcodes tariff'!L2732+'Search &amp; Variables'!$F$23)</f>
        <v>133.05441364410257</v>
      </c>
      <c r="Q2732" s="335">
        <f>SUM(H2732*'London template'!$M$30+'London template'!$M$34+'Postcodes tariff'!L2732+'Search &amp; Variables'!$F$23)</f>
        <v>137.89675576410255</v>
      </c>
    </row>
    <row r="2733" spans="1:18" s="263" customFormat="1" x14ac:dyDescent="0.25">
      <c r="A2733" s="417" t="s">
        <v>3113</v>
      </c>
      <c r="B2733" s="404"/>
      <c r="C2733" s="404" t="s">
        <v>2401</v>
      </c>
      <c r="D2733" s="257">
        <v>51.464134999999999</v>
      </c>
      <c r="E2733" s="257">
        <v>-0.26565</v>
      </c>
      <c r="F2733" s="459">
        <v>2</v>
      </c>
      <c r="G2733" s="459">
        <v>3</v>
      </c>
      <c r="H2733" s="258">
        <v>13.8</v>
      </c>
      <c r="I2733" s="259">
        <f>SUM(H2733/'Search &amp; Variables'!$E$32)</f>
        <v>1.3800000000000001</v>
      </c>
      <c r="J2733" s="259">
        <f t="shared" si="690"/>
        <v>2.7600000000000002</v>
      </c>
      <c r="K2733" s="259">
        <f t="shared" si="691"/>
        <v>0.3066666666666667</v>
      </c>
      <c r="L2733" s="226">
        <f t="shared" si="692"/>
        <v>0</v>
      </c>
      <c r="M2733" s="257"/>
      <c r="N2733" s="334">
        <f>SUM(H2733*'London template'!$J$30+'London template'!$J$34+'Postcodes tariff'!L2733+'Search &amp; Variables'!$F$23)</f>
        <v>118.97724760170941</v>
      </c>
      <c r="O2733" s="334">
        <f>SUM(H2733*'London template'!$K$30+'London template'!$K$34+'Postcodes tariff'!L2733+'Search &amp; Variables'!$F$23)</f>
        <v>125.19064562393162</v>
      </c>
      <c r="P2733" s="334">
        <f>SUM(H2733*'London template'!$L$30+'London template'!$L$34+'Postcodes tariff'!L2733+'Search &amp; Variables'!$F$23)</f>
        <v>134.38426181948719</v>
      </c>
      <c r="Q2733" s="335">
        <f>SUM(H2733*'London template'!$M$30+'London template'!$M$34+'Postcodes tariff'!L2733+'Search &amp; Variables'!$F$23)</f>
        <v>139.28437500170941</v>
      </c>
    </row>
    <row r="2734" spans="1:18" s="263" customFormat="1" x14ac:dyDescent="0.25">
      <c r="A2734" s="417" t="s">
        <v>3113</v>
      </c>
      <c r="B2734" s="404"/>
      <c r="C2734" s="404" t="s">
        <v>2402</v>
      </c>
      <c r="D2734" s="257">
        <v>51.449091000000003</v>
      </c>
      <c r="E2734" s="257">
        <v>-0.23238400000000001</v>
      </c>
      <c r="F2734" s="459">
        <v>2</v>
      </c>
      <c r="G2734" s="459">
        <v>3</v>
      </c>
      <c r="H2734" s="258">
        <v>15.6</v>
      </c>
      <c r="I2734" s="259">
        <f>SUM(H2734/'Search &amp; Variables'!$E$32)</f>
        <v>1.56</v>
      </c>
      <c r="J2734" s="259">
        <f t="shared" si="690"/>
        <v>3.12</v>
      </c>
      <c r="K2734" s="259">
        <f t="shared" si="691"/>
        <v>0.34666666666666668</v>
      </c>
      <c r="L2734" s="226">
        <f t="shared" si="692"/>
        <v>0</v>
      </c>
      <c r="M2734" s="257"/>
      <c r="N2734" s="334">
        <f>SUM(H2734*'London template'!$J$30+'London template'!$J$34+'Postcodes tariff'!L2734+'Search &amp; Variables'!$F$23)</f>
        <v>129.39457184017095</v>
      </c>
      <c r="O2734" s="334">
        <f>SUM(H2734*'London template'!$K$30+'London template'!$K$34+'Postcodes tariff'!L2734+'Search &amp; Variables'!$F$23)</f>
        <v>136.24518616239317</v>
      </c>
      <c r="P2734" s="334">
        <f>SUM(H2734*'London template'!$L$30+'London template'!$L$34+'Postcodes tariff'!L2734+'Search &amp; Variables'!$F$23)</f>
        <v>146.35289539794871</v>
      </c>
      <c r="Q2734" s="335">
        <f>SUM(H2734*'London template'!$M$30+'London template'!$M$34+'Postcodes tariff'!L2734+'Search &amp; Variables'!$F$23)</f>
        <v>151.77294814017094</v>
      </c>
    </row>
    <row r="2735" spans="1:18" s="263" customFormat="1" x14ac:dyDescent="0.25">
      <c r="A2735" s="417" t="s">
        <v>3113</v>
      </c>
      <c r="B2735" s="404" t="s">
        <v>3512</v>
      </c>
      <c r="C2735" s="404" t="s">
        <v>2403</v>
      </c>
      <c r="D2735" s="257">
        <v>51.420394999999999</v>
      </c>
      <c r="E2735" s="257">
        <v>-0.128057</v>
      </c>
      <c r="F2735" s="459">
        <v>2</v>
      </c>
      <c r="G2735" s="459">
        <v>3</v>
      </c>
      <c r="H2735" s="258">
        <v>19.899999999999999</v>
      </c>
      <c r="I2735" s="259">
        <f>SUM(H2735/'Search &amp; Variables'!$E$32)</f>
        <v>1.9899999999999998</v>
      </c>
      <c r="J2735" s="259">
        <f t="shared" si="690"/>
        <v>3.9799999999999995</v>
      </c>
      <c r="K2735" s="259">
        <f t="shared" si="691"/>
        <v>0.44222222222222218</v>
      </c>
      <c r="L2735" s="226">
        <f t="shared" si="692"/>
        <v>0</v>
      </c>
      <c r="M2735" s="257"/>
      <c r="N2735" s="334">
        <f>SUM(H2735*'London template'!$J$30+'London template'!$J$34+'Postcodes tariff'!L2735+'Search &amp; Variables'!$F$23)</f>
        <v>154.28040196538461</v>
      </c>
      <c r="O2735" s="334">
        <f>SUM(H2735*'London template'!$K$30+'London template'!$K$34+'Postcodes tariff'!L2735+'Search &amp; Variables'!$F$23)</f>
        <v>162.6532552264957</v>
      </c>
      <c r="P2735" s="334">
        <f>SUM(H2735*'London template'!$L$30+'London template'!$L$34+'Postcodes tariff'!L2735+'Search &amp; Variables'!$F$23)</f>
        <v>174.94463116871793</v>
      </c>
      <c r="Q2735" s="335">
        <f>SUM(H2735*'London template'!$M$30+'London template'!$M$34+'Postcodes tariff'!L2735+'Search &amp; Variables'!$F$23)</f>
        <v>181.60676174871793</v>
      </c>
    </row>
    <row r="2736" spans="1:18" s="263" customFormat="1" x14ac:dyDescent="0.25">
      <c r="A2736" s="417" t="s">
        <v>3113</v>
      </c>
      <c r="B2736" s="404" t="s">
        <v>3556</v>
      </c>
      <c r="C2736" s="404" t="s">
        <v>2404</v>
      </c>
      <c r="D2736" s="257">
        <v>51.430841999999998</v>
      </c>
      <c r="E2736" s="257">
        <v>-0.16985700000000001</v>
      </c>
      <c r="F2736" s="459">
        <v>2</v>
      </c>
      <c r="G2736" s="459">
        <v>3</v>
      </c>
      <c r="H2736" s="258">
        <v>18.3</v>
      </c>
      <c r="I2736" s="259">
        <f>SUM(H2736/'Search &amp; Variables'!$E$32)</f>
        <v>1.83</v>
      </c>
      <c r="J2736" s="259">
        <f t="shared" si="690"/>
        <v>3.66</v>
      </c>
      <c r="K2736" s="259">
        <f t="shared" si="691"/>
        <v>0.40666666666666668</v>
      </c>
      <c r="L2736" s="226">
        <f t="shared" si="692"/>
        <v>0</v>
      </c>
      <c r="M2736" s="257"/>
      <c r="N2736" s="334">
        <f>SUM(H2736*'London template'!$J$30+'London template'!$J$34+'Postcodes tariff'!L2736+'Search &amp; Variables'!$F$23)</f>
        <v>145.02055819786324</v>
      </c>
      <c r="O2736" s="334">
        <f>SUM(H2736*'London template'!$K$30+'London template'!$K$34+'Postcodes tariff'!L2736+'Search &amp; Variables'!$F$23)</f>
        <v>152.82699697008547</v>
      </c>
      <c r="P2736" s="334">
        <f>SUM(H2736*'London template'!$L$30+'London template'!$L$34+'Postcodes tariff'!L2736+'Search &amp; Variables'!$F$23)</f>
        <v>164.30584576564104</v>
      </c>
      <c r="Q2736" s="335">
        <f>SUM(H2736*'London template'!$M$30+'London template'!$M$34+'Postcodes tariff'!L2736+'Search &amp; Variables'!$F$23)</f>
        <v>170.50580784786325</v>
      </c>
    </row>
    <row r="2737" spans="1:17" s="263" customFormat="1" x14ac:dyDescent="0.25">
      <c r="A2737" s="417" t="s">
        <v>3113</v>
      </c>
      <c r="B2737" s="404" t="s">
        <v>3599</v>
      </c>
      <c r="C2737" s="404" t="s">
        <v>2405</v>
      </c>
      <c r="D2737" s="257">
        <v>51.451808</v>
      </c>
      <c r="E2737" s="257">
        <v>-0.19275700000000001</v>
      </c>
      <c r="F2737" s="459">
        <v>2</v>
      </c>
      <c r="G2737" s="459">
        <v>3</v>
      </c>
      <c r="H2737" s="258">
        <v>17</v>
      </c>
      <c r="I2737" s="259">
        <f>SUM(H2737/'Search &amp; Variables'!$E$32)</f>
        <v>1.7</v>
      </c>
      <c r="J2737" s="259">
        <f t="shared" si="690"/>
        <v>3.4</v>
      </c>
      <c r="K2737" s="259">
        <f t="shared" si="691"/>
        <v>0.37777777777777777</v>
      </c>
      <c r="L2737" s="226">
        <f t="shared" si="692"/>
        <v>0</v>
      </c>
      <c r="M2737" s="257"/>
      <c r="N2737" s="334">
        <f>SUM(H2737*'London template'!$J$30+'London template'!$J$34+'Postcodes tariff'!L2737+'Search &amp; Variables'!$F$23)</f>
        <v>137.49693513675214</v>
      </c>
      <c r="O2737" s="334">
        <f>SUM(H2737*'London template'!$K$30+'London template'!$K$34+'Postcodes tariff'!L2737+'Search &amp; Variables'!$F$23)</f>
        <v>144.84316213675214</v>
      </c>
      <c r="P2737" s="334">
        <f>SUM(H2737*'London template'!$L$30+'London template'!$L$34+'Postcodes tariff'!L2737+'Search &amp; Variables'!$F$23)</f>
        <v>155.66183262564101</v>
      </c>
      <c r="Q2737" s="335">
        <f>SUM(H2737*'London template'!$M$30+'London template'!$M$34+'Postcodes tariff'!L2737+'Search &amp; Variables'!$F$23)</f>
        <v>161.48628280341882</v>
      </c>
    </row>
    <row r="2738" spans="1:17" s="263" customFormat="1" x14ac:dyDescent="0.25">
      <c r="A2738" s="417" t="s">
        <v>3113</v>
      </c>
      <c r="B2738" s="404" t="s">
        <v>3543</v>
      </c>
      <c r="C2738" s="404" t="s">
        <v>2406</v>
      </c>
      <c r="D2738" s="257">
        <v>51.425525</v>
      </c>
      <c r="E2738" s="257">
        <v>-0.20799200000000001</v>
      </c>
      <c r="F2738" s="459">
        <v>2</v>
      </c>
      <c r="G2738" s="459">
        <v>3</v>
      </c>
      <c r="H2738" s="258">
        <v>18.2</v>
      </c>
      <c r="I2738" s="259">
        <f>SUM(H2738/'Search &amp; Variables'!$E$32)</f>
        <v>1.8199999999999998</v>
      </c>
      <c r="J2738" s="259">
        <f t="shared" si="690"/>
        <v>3.6399999999999997</v>
      </c>
      <c r="K2738" s="259">
        <f t="shared" si="691"/>
        <v>0.40444444444444438</v>
      </c>
      <c r="L2738" s="226">
        <f t="shared" si="692"/>
        <v>0</v>
      </c>
      <c r="M2738" s="257"/>
      <c r="N2738" s="334">
        <f>SUM(H2738*'London template'!$J$30+'London template'!$J$34+'Postcodes tariff'!L2738+'Search &amp; Variables'!$F$23)</f>
        <v>144.44181796239315</v>
      </c>
      <c r="O2738" s="334">
        <f>SUM(H2738*'London template'!$K$30+'London template'!$K$34+'Postcodes tariff'!L2738+'Search &amp; Variables'!$F$23)</f>
        <v>152.21285582905983</v>
      </c>
      <c r="P2738" s="334">
        <f>SUM(H2738*'London template'!$L$30+'London template'!$L$34+'Postcodes tariff'!L2738+'Search &amp; Variables'!$F$23)</f>
        <v>163.64092167794871</v>
      </c>
      <c r="Q2738" s="335">
        <f>SUM(H2738*'London template'!$M$30+'London template'!$M$34+'Postcodes tariff'!L2738+'Search &amp; Variables'!$F$23)</f>
        <v>169.81199822905981</v>
      </c>
    </row>
    <row r="2739" spans="1:17" s="263" customFormat="1" x14ac:dyDescent="0.25">
      <c r="A2739" s="417" t="s">
        <v>3113</v>
      </c>
      <c r="B2739" s="404" t="s">
        <v>3531</v>
      </c>
      <c r="C2739" s="404" t="s">
        <v>2407</v>
      </c>
      <c r="D2739" s="257">
        <v>51.503</v>
      </c>
      <c r="E2739" s="257">
        <v>-0.13200000000000001</v>
      </c>
      <c r="F2739" s="459">
        <v>2</v>
      </c>
      <c r="G2739" s="459">
        <v>3</v>
      </c>
      <c r="H2739" s="258">
        <v>17.5</v>
      </c>
      <c r="I2739" s="259">
        <f>SUM(H2739/'Search &amp; Variables'!$E$32)</f>
        <v>1.75</v>
      </c>
      <c r="J2739" s="259">
        <f t="shared" si="690"/>
        <v>3.5</v>
      </c>
      <c r="K2739" s="259">
        <f t="shared" si="691"/>
        <v>0.3888888888888889</v>
      </c>
      <c r="L2739" s="226">
        <f t="shared" si="692"/>
        <v>0</v>
      </c>
      <c r="M2739" s="257"/>
      <c r="N2739" s="334">
        <f>SUM(H2739*'London template'!$J$30+'London template'!$J$34+'Postcodes tariff'!L2739+'Search &amp; Variables'!$F$23)</f>
        <v>140.39063631410255</v>
      </c>
      <c r="O2739" s="334">
        <f>SUM(H2739*'London template'!$K$30+'London template'!$K$34+'Postcodes tariff'!L2739+'Search &amp; Variables'!$F$23)</f>
        <v>147.91386784188035</v>
      </c>
      <c r="P2739" s="334">
        <f>SUM(H2739*'London template'!$L$30+'London template'!$L$34+'Postcodes tariff'!L2739+'Search &amp; Variables'!$F$23)</f>
        <v>158.98645306410256</v>
      </c>
      <c r="Q2739" s="335">
        <f>SUM(H2739*'London template'!$M$30+'London template'!$M$34+'Postcodes tariff'!L2739+'Search &amp; Variables'!$F$23)</f>
        <v>164.95533089743589</v>
      </c>
    </row>
    <row r="2740" spans="1:17" s="263" customFormat="1" x14ac:dyDescent="0.25">
      <c r="A2740" s="417" t="s">
        <v>3113</v>
      </c>
      <c r="B2740" s="404"/>
      <c r="C2740" s="404" t="s">
        <v>2408</v>
      </c>
      <c r="D2740" s="257">
        <v>51.497</v>
      </c>
      <c r="E2740" s="257">
        <v>-0.13800000000000001</v>
      </c>
      <c r="F2740" s="459">
        <v>2</v>
      </c>
      <c r="G2740" s="459">
        <v>3</v>
      </c>
      <c r="H2740" s="258">
        <v>16.8</v>
      </c>
      <c r="I2740" s="259">
        <f>SUM(H2740/'Search &amp; Variables'!$E$32)</f>
        <v>1.6800000000000002</v>
      </c>
      <c r="J2740" s="259">
        <f t="shared" si="690"/>
        <v>3.3600000000000003</v>
      </c>
      <c r="K2740" s="259">
        <f t="shared" si="691"/>
        <v>0.37333333333333335</v>
      </c>
      <c r="L2740" s="226">
        <f t="shared" si="692"/>
        <v>0</v>
      </c>
      <c r="M2740" s="257"/>
      <c r="N2740" s="334">
        <f>SUM(H2740*'London template'!$J$30+'London template'!$J$34+'Postcodes tariff'!L2740+'Search &amp; Variables'!$F$23)</f>
        <v>136.33945466581196</v>
      </c>
      <c r="O2740" s="334">
        <f>SUM(H2740*'London template'!$K$30+'London template'!$K$34+'Postcodes tariff'!L2740+'Search &amp; Variables'!$F$23)</f>
        <v>143.61487985470086</v>
      </c>
      <c r="P2740" s="334">
        <f>SUM(H2740*'London template'!$L$30+'London template'!$L$34+'Postcodes tariff'!L2740+'Search &amp; Variables'!$F$23)</f>
        <v>154.33198445025641</v>
      </c>
      <c r="Q2740" s="335">
        <f>SUM(H2740*'London template'!$M$30+'London template'!$M$34+'Postcodes tariff'!L2740+'Search &amp; Variables'!$F$23)</f>
        <v>160.09866356581196</v>
      </c>
    </row>
    <row r="2741" spans="1:17" s="263" customFormat="1" x14ac:dyDescent="0.25">
      <c r="A2741" s="417" t="s">
        <v>3113</v>
      </c>
      <c r="B2741" s="404"/>
      <c r="C2741" s="404" t="s">
        <v>2409</v>
      </c>
      <c r="D2741" s="257">
        <v>51.497999999999998</v>
      </c>
      <c r="E2741" s="257">
        <v>-0.13300000000000001</v>
      </c>
      <c r="F2741" s="459">
        <v>2</v>
      </c>
      <c r="G2741" s="459">
        <v>3</v>
      </c>
      <c r="H2741" s="258">
        <v>17.100000000000001</v>
      </c>
      <c r="I2741" s="259">
        <f>SUM(H2741/'Search &amp; Variables'!$E$32)</f>
        <v>1.7100000000000002</v>
      </c>
      <c r="J2741" s="259">
        <f t="shared" si="690"/>
        <v>3.4200000000000004</v>
      </c>
      <c r="K2741" s="259">
        <f t="shared" si="691"/>
        <v>0.38000000000000006</v>
      </c>
      <c r="L2741" s="226">
        <f t="shared" si="692"/>
        <v>0</v>
      </c>
      <c r="M2741" s="257"/>
      <c r="N2741" s="334">
        <f>SUM(H2741*'London template'!$J$30+'London template'!$J$34+'Postcodes tariff'!L2741+'Search &amp; Variables'!$F$23)</f>
        <v>138.07567537222224</v>
      </c>
      <c r="O2741" s="334">
        <f>SUM(H2741*'London template'!$K$30+'London template'!$K$34+'Postcodes tariff'!L2741+'Search &amp; Variables'!$F$23)</f>
        <v>145.45730327777778</v>
      </c>
      <c r="P2741" s="334">
        <f>SUM(H2741*'London template'!$L$30+'London template'!$L$34+'Postcodes tariff'!L2741+'Search &amp; Variables'!$F$23)</f>
        <v>156.32675671333334</v>
      </c>
      <c r="Q2741" s="335">
        <f>SUM(H2741*'London template'!$M$30+'London template'!$M$34+'Postcodes tariff'!L2741+'Search &amp; Variables'!$F$23)</f>
        <v>162.18009242222223</v>
      </c>
    </row>
    <row r="2742" spans="1:17" s="263" customFormat="1" x14ac:dyDescent="0.25">
      <c r="A2742" s="417" t="s">
        <v>3113</v>
      </c>
      <c r="B2742" s="404"/>
      <c r="C2742" s="404" t="s">
        <v>2410</v>
      </c>
      <c r="D2742" s="257">
        <v>51.494999999999997</v>
      </c>
      <c r="E2742" s="257">
        <v>-0.13200000000000001</v>
      </c>
      <c r="F2742" s="459">
        <v>2</v>
      </c>
      <c r="G2742" s="459">
        <v>3</v>
      </c>
      <c r="H2742" s="258">
        <v>17.7</v>
      </c>
      <c r="I2742" s="259">
        <f>SUM(H2742/'Search &amp; Variables'!$E$32)</f>
        <v>1.77</v>
      </c>
      <c r="J2742" s="259">
        <f t="shared" si="690"/>
        <v>3.54</v>
      </c>
      <c r="K2742" s="259">
        <f t="shared" si="691"/>
        <v>0.39333333333333331</v>
      </c>
      <c r="L2742" s="226">
        <f t="shared" si="692"/>
        <v>0</v>
      </c>
      <c r="M2742" s="257"/>
      <c r="N2742" s="334">
        <f>SUM(H2742*'London template'!$J$30+'London template'!$J$34+'Postcodes tariff'!L2742+'Search &amp; Variables'!$F$23)</f>
        <v>141.54811678504274</v>
      </c>
      <c r="O2742" s="334">
        <f>SUM(H2742*'London template'!$K$30+'London template'!$K$34+'Postcodes tariff'!L2742+'Search &amp; Variables'!$F$23)</f>
        <v>149.14215012393163</v>
      </c>
      <c r="P2742" s="334">
        <f>SUM(H2742*'London template'!$L$30+'London template'!$L$34+'Postcodes tariff'!L2742+'Search &amp; Variables'!$F$23)</f>
        <v>160.31630123948716</v>
      </c>
      <c r="Q2742" s="335">
        <f>SUM(H2742*'London template'!$M$30+'London template'!$M$34+'Postcodes tariff'!L2742+'Search &amp; Variables'!$F$23)</f>
        <v>166.34295013504274</v>
      </c>
    </row>
    <row r="2743" spans="1:17" s="263" customFormat="1" x14ac:dyDescent="0.25">
      <c r="A2743" s="417" t="s">
        <v>3113</v>
      </c>
      <c r="B2743" s="404"/>
      <c r="C2743" s="404" t="s">
        <v>2411</v>
      </c>
      <c r="D2743" s="257">
        <v>51.489961000000001</v>
      </c>
      <c r="E2743" s="257">
        <v>-0.13863500000000001</v>
      </c>
      <c r="F2743" s="459">
        <v>2</v>
      </c>
      <c r="G2743" s="459">
        <v>3</v>
      </c>
      <c r="H2743" s="258">
        <v>17</v>
      </c>
      <c r="I2743" s="259">
        <f>SUM(H2743/'Search &amp; Variables'!$E$32)</f>
        <v>1.7</v>
      </c>
      <c r="J2743" s="259">
        <f t="shared" si="690"/>
        <v>3.4</v>
      </c>
      <c r="K2743" s="259">
        <f t="shared" si="691"/>
        <v>0.37777777777777777</v>
      </c>
      <c r="L2743" s="226">
        <f t="shared" si="692"/>
        <v>0</v>
      </c>
      <c r="M2743" s="257"/>
      <c r="N2743" s="334">
        <f>SUM(H2743*'London template'!$J$30+'London template'!$J$34+'Postcodes tariff'!L2743+'Search &amp; Variables'!$F$23)</f>
        <v>137.49693513675214</v>
      </c>
      <c r="O2743" s="334">
        <f>SUM(H2743*'London template'!$K$30+'London template'!$K$34+'Postcodes tariff'!L2743+'Search &amp; Variables'!$F$23)</f>
        <v>144.84316213675214</v>
      </c>
      <c r="P2743" s="334">
        <f>SUM(H2743*'London template'!$L$30+'London template'!$L$34+'Postcodes tariff'!L2743+'Search &amp; Variables'!$F$23)</f>
        <v>155.66183262564101</v>
      </c>
      <c r="Q2743" s="335">
        <f>SUM(H2743*'London template'!$M$30+'London template'!$M$34+'Postcodes tariff'!L2743+'Search &amp; Variables'!$F$23)</f>
        <v>161.48628280341882</v>
      </c>
    </row>
    <row r="2744" spans="1:17" s="263" customFormat="1" x14ac:dyDescent="0.25">
      <c r="A2744" s="417" t="s">
        <v>3113</v>
      </c>
      <c r="B2744" s="404"/>
      <c r="C2744" s="404" t="s">
        <v>2412</v>
      </c>
      <c r="D2744" s="257">
        <v>51.493000000000002</v>
      </c>
      <c r="E2744" s="257">
        <v>-0.14699999999999999</v>
      </c>
      <c r="F2744" s="459">
        <v>2</v>
      </c>
      <c r="G2744" s="459">
        <v>3</v>
      </c>
      <c r="H2744" s="258">
        <v>16.600000000000001</v>
      </c>
      <c r="I2744" s="259">
        <f>SUM(H2744/'Search &amp; Variables'!$E$32)</f>
        <v>1.6600000000000001</v>
      </c>
      <c r="J2744" s="259">
        <f t="shared" si="690"/>
        <v>3.3200000000000003</v>
      </c>
      <c r="K2744" s="259">
        <f t="shared" si="691"/>
        <v>0.36888888888888893</v>
      </c>
      <c r="L2744" s="226">
        <f t="shared" si="692"/>
        <v>0</v>
      </c>
      <c r="M2744" s="257"/>
      <c r="N2744" s="334">
        <f>SUM(H2744*'London template'!$J$30+'London template'!$J$34+'Postcodes tariff'!L2744+'Search &amp; Variables'!$F$23)</f>
        <v>135.1819741948718</v>
      </c>
      <c r="O2744" s="334">
        <f>SUM(H2744*'London template'!$K$30+'London template'!$K$34+'Postcodes tariff'!L2744+'Search &amp; Variables'!$F$23)</f>
        <v>142.38659757264958</v>
      </c>
      <c r="P2744" s="334">
        <f>SUM(H2744*'London template'!$L$30+'London template'!$L$34+'Postcodes tariff'!L2744+'Search &amp; Variables'!$F$23)</f>
        <v>153.00213627487179</v>
      </c>
      <c r="Q2744" s="335">
        <f>SUM(H2744*'London template'!$M$30+'London template'!$M$34+'Postcodes tariff'!L2744+'Search &amp; Variables'!$F$23)</f>
        <v>158.71104432820513</v>
      </c>
    </row>
    <row r="2745" spans="1:17" s="263" customFormat="1" x14ac:dyDescent="0.25">
      <c r="A2745" s="417" t="s">
        <v>3113</v>
      </c>
      <c r="B2745" s="404"/>
      <c r="C2745" s="404" t="s">
        <v>2413</v>
      </c>
      <c r="D2745" s="257">
        <v>51.497821999999999</v>
      </c>
      <c r="E2745" s="257">
        <v>-0.15043300000000001</v>
      </c>
      <c r="F2745" s="459">
        <v>2</v>
      </c>
      <c r="G2745" s="459">
        <v>3</v>
      </c>
      <c r="H2745" s="258">
        <v>15.7</v>
      </c>
      <c r="I2745" s="259">
        <f>SUM(H2745/'Search &amp; Variables'!$E$32)</f>
        <v>1.5699999999999998</v>
      </c>
      <c r="J2745" s="259">
        <f t="shared" si="690"/>
        <v>3.1399999999999997</v>
      </c>
      <c r="K2745" s="259">
        <f t="shared" si="691"/>
        <v>0.34888888888888886</v>
      </c>
      <c r="L2745" s="226">
        <f t="shared" si="692"/>
        <v>0</v>
      </c>
      <c r="M2745" s="257"/>
      <c r="N2745" s="334">
        <f>SUM(H2745*'London template'!$J$30+'London template'!$J$34+'Postcodes tariff'!L2745+'Search &amp; Variables'!$F$23)</f>
        <v>129.97331207564102</v>
      </c>
      <c r="O2745" s="334">
        <f>SUM(H2745*'London template'!$K$30+'London template'!$K$34+'Postcodes tariff'!L2745+'Search &amp; Variables'!$F$23)</f>
        <v>136.85932730341881</v>
      </c>
      <c r="P2745" s="334">
        <f>SUM(H2745*'London template'!$L$30+'London template'!$L$34+'Postcodes tariff'!L2745+'Search &amp; Variables'!$F$23)</f>
        <v>147.01781948564101</v>
      </c>
      <c r="Q2745" s="335">
        <f>SUM(H2745*'London template'!$M$30+'London template'!$M$34+'Postcodes tariff'!L2745+'Search &amp; Variables'!$F$23)</f>
        <v>152.46675775897435</v>
      </c>
    </row>
    <row r="2746" spans="1:17" s="263" customFormat="1" x14ac:dyDescent="0.25">
      <c r="A2746" s="417" t="s">
        <v>3113</v>
      </c>
      <c r="B2746" s="404"/>
      <c r="C2746" s="404" t="s">
        <v>2414</v>
      </c>
      <c r="D2746" s="257">
        <v>51.503765999999999</v>
      </c>
      <c r="E2746" s="257">
        <v>-0.13211899999999999</v>
      </c>
      <c r="F2746" s="459">
        <v>2</v>
      </c>
      <c r="G2746" s="459">
        <v>3</v>
      </c>
      <c r="H2746" s="258">
        <v>17.2</v>
      </c>
      <c r="I2746" s="259">
        <f>SUM(H2746/'Search &amp; Variables'!$E$32)</f>
        <v>1.72</v>
      </c>
      <c r="J2746" s="259">
        <f t="shared" si="690"/>
        <v>3.44</v>
      </c>
      <c r="K2746" s="259">
        <f t="shared" si="691"/>
        <v>0.38222222222222224</v>
      </c>
      <c r="L2746" s="226">
        <f t="shared" si="692"/>
        <v>0</v>
      </c>
      <c r="M2746" s="257"/>
      <c r="N2746" s="334">
        <f>SUM(H2746*'London template'!$J$30+'London template'!$J$34+'Postcodes tariff'!L2746+'Search &amp; Variables'!$F$23)</f>
        <v>138.6544156076923</v>
      </c>
      <c r="O2746" s="334">
        <f>SUM(H2746*'London template'!$K$30+'London template'!$K$34+'Postcodes tariff'!L2746+'Search &amp; Variables'!$F$23)</f>
        <v>146.07144441880342</v>
      </c>
      <c r="P2746" s="334">
        <f>SUM(H2746*'London template'!$L$30+'London template'!$L$34+'Postcodes tariff'!L2746+'Search &amp; Variables'!$F$23)</f>
        <v>156.99168080102564</v>
      </c>
      <c r="Q2746" s="335">
        <f>SUM(H2746*'London template'!$M$30+'London template'!$M$34+'Postcodes tariff'!L2746+'Search &amp; Variables'!$F$23)</f>
        <v>162.87390204102564</v>
      </c>
    </row>
    <row r="2747" spans="1:17" s="263" customFormat="1" x14ac:dyDescent="0.25">
      <c r="A2747" s="417" t="s">
        <v>3113</v>
      </c>
      <c r="B2747" s="404"/>
      <c r="C2747" s="404" t="s">
        <v>2415</v>
      </c>
      <c r="D2747" s="257">
        <v>51.449274000000003</v>
      </c>
      <c r="E2747" s="257">
        <v>-0.1208</v>
      </c>
      <c r="F2747" s="459">
        <v>2</v>
      </c>
      <c r="G2747" s="459">
        <v>3</v>
      </c>
      <c r="H2747" s="258">
        <v>19.7</v>
      </c>
      <c r="I2747" s="259">
        <f>SUM(H2747/'Search &amp; Variables'!$E$32)</f>
        <v>1.97</v>
      </c>
      <c r="J2747" s="259">
        <f t="shared" si="690"/>
        <v>3.94</v>
      </c>
      <c r="K2747" s="259">
        <f t="shared" si="691"/>
        <v>0.43777777777777777</v>
      </c>
      <c r="L2747" s="226">
        <f t="shared" si="692"/>
        <v>0</v>
      </c>
      <c r="M2747" s="257"/>
      <c r="N2747" s="334">
        <f>SUM(H2747*'London template'!$J$30+'London template'!$J$34+'Postcodes tariff'!L2747+'Search &amp; Variables'!$F$23)</f>
        <v>153.12292149444443</v>
      </c>
      <c r="O2747" s="334">
        <f>SUM(H2747*'London template'!$K$30+'London template'!$K$34+'Postcodes tariff'!L2747+'Search &amp; Variables'!$F$23)</f>
        <v>161.42497294444445</v>
      </c>
      <c r="P2747" s="334">
        <f>SUM(H2747*'London template'!$L$30+'London template'!$L$34+'Postcodes tariff'!L2747+'Search &amp; Variables'!$F$23)</f>
        <v>173.61478299333331</v>
      </c>
      <c r="Q2747" s="335">
        <f>SUM(H2747*'London template'!$M$30+'London template'!$M$34+'Postcodes tariff'!L2747+'Search &amp; Variables'!$F$23)</f>
        <v>180.2191425111111</v>
      </c>
    </row>
    <row r="2748" spans="1:17" s="263" customFormat="1" x14ac:dyDescent="0.25">
      <c r="A2748" s="417" t="s">
        <v>3113</v>
      </c>
      <c r="B2748" s="404"/>
      <c r="C2748" s="404" t="s">
        <v>2416</v>
      </c>
      <c r="D2748" s="257">
        <v>51.408434</v>
      </c>
      <c r="E2748" s="257">
        <v>-0.229908</v>
      </c>
      <c r="F2748" s="459">
        <v>2</v>
      </c>
      <c r="G2748" s="459">
        <v>3</v>
      </c>
      <c r="H2748" s="258">
        <v>13.8</v>
      </c>
      <c r="I2748" s="259">
        <f>SUM(H2748/'Search &amp; Variables'!$E$32)</f>
        <v>1.3800000000000001</v>
      </c>
      <c r="J2748" s="259">
        <f t="shared" si="690"/>
        <v>2.7600000000000002</v>
      </c>
      <c r="K2748" s="259">
        <f t="shared" si="691"/>
        <v>0.3066666666666667</v>
      </c>
      <c r="L2748" s="226">
        <f t="shared" si="692"/>
        <v>0</v>
      </c>
      <c r="M2748" s="257"/>
      <c r="N2748" s="334">
        <f>SUM(H2748*'London template'!$J$30+'London template'!$J$34+'Postcodes tariff'!L2748+'Search &amp; Variables'!$F$23)</f>
        <v>118.97724760170941</v>
      </c>
      <c r="O2748" s="334">
        <f>SUM(H2748*'London template'!$K$30+'London template'!$K$34+'Postcodes tariff'!L2748+'Search &amp; Variables'!$F$23)</f>
        <v>125.19064562393162</v>
      </c>
      <c r="P2748" s="334">
        <f>SUM(H2748*'London template'!$L$30+'London template'!$L$34+'Postcodes tariff'!L2748+'Search &amp; Variables'!$F$23)</f>
        <v>134.38426181948719</v>
      </c>
      <c r="Q2748" s="335">
        <f>SUM(H2748*'London template'!$M$30+'London template'!$M$34+'Postcodes tariff'!L2748+'Search &amp; Variables'!$F$23)</f>
        <v>139.28437500170941</v>
      </c>
    </row>
    <row r="2749" spans="1:17" s="263" customFormat="1" x14ac:dyDescent="0.25">
      <c r="A2749" s="417" t="s">
        <v>3113</v>
      </c>
      <c r="B2749" s="404" t="s">
        <v>3511</v>
      </c>
      <c r="C2749" s="404" t="s">
        <v>2417</v>
      </c>
      <c r="D2749" s="257">
        <v>51.491239</v>
      </c>
      <c r="E2749" s="257">
        <v>-0.16875000000000001</v>
      </c>
      <c r="F2749" s="459">
        <v>2</v>
      </c>
      <c r="G2749" s="459">
        <v>3</v>
      </c>
      <c r="H2749" s="258">
        <v>15.8</v>
      </c>
      <c r="I2749" s="259">
        <f>SUM(H2749/'Search &amp; Variables'!$E$32)</f>
        <v>1.58</v>
      </c>
      <c r="J2749" s="259">
        <f t="shared" si="690"/>
        <v>3.16</v>
      </c>
      <c r="K2749" s="259">
        <f t="shared" si="691"/>
        <v>0.35111111111111115</v>
      </c>
      <c r="L2749" s="226">
        <f t="shared" si="692"/>
        <v>0</v>
      </c>
      <c r="M2749" s="257"/>
      <c r="N2749" s="334">
        <f>SUM(H2749*'London template'!$J$30+'London template'!$J$34+'Postcodes tariff'!L2749+'Search &amp; Variables'!$F$23)</f>
        <v>130.55205231111111</v>
      </c>
      <c r="O2749" s="334">
        <f>SUM(H2749*'London template'!$K$30+'London template'!$K$34+'Postcodes tariff'!L2749+'Search &amp; Variables'!$F$23)</f>
        <v>137.47346844444445</v>
      </c>
      <c r="P2749" s="334">
        <f>SUM(H2749*'London template'!$L$30+'London template'!$L$34+'Postcodes tariff'!L2749+'Search &amp; Variables'!$F$23)</f>
        <v>147.68274357333334</v>
      </c>
      <c r="Q2749" s="335">
        <f>SUM(H2749*'London template'!$M$30+'London template'!$M$34+'Postcodes tariff'!L2749+'Search &amp; Variables'!$F$23)</f>
        <v>153.1605673777778</v>
      </c>
    </row>
    <row r="2750" spans="1:17" s="263" customFormat="1" x14ac:dyDescent="0.25">
      <c r="A2750" s="417" t="s">
        <v>3113</v>
      </c>
      <c r="B2750" s="404"/>
      <c r="C2750" s="404" t="s">
        <v>2418</v>
      </c>
      <c r="D2750" s="257">
        <v>51.462387999999997</v>
      </c>
      <c r="E2750" s="257">
        <v>-0.14216799999999999</v>
      </c>
      <c r="F2750" s="459">
        <v>2</v>
      </c>
      <c r="G2750" s="459">
        <v>3</v>
      </c>
      <c r="H2750" s="258">
        <v>18.2</v>
      </c>
      <c r="I2750" s="259">
        <f>SUM(H2750/'Search &amp; Variables'!$E$32)</f>
        <v>1.8199999999999998</v>
      </c>
      <c r="J2750" s="259">
        <f t="shared" si="690"/>
        <v>3.6399999999999997</v>
      </c>
      <c r="K2750" s="259">
        <f t="shared" si="691"/>
        <v>0.40444444444444438</v>
      </c>
      <c r="L2750" s="226">
        <f t="shared" si="692"/>
        <v>0</v>
      </c>
      <c r="M2750" s="257"/>
      <c r="N2750" s="334">
        <f>SUM(H2750*'London template'!$J$30+'London template'!$J$34+'Postcodes tariff'!L2750+'Search &amp; Variables'!$F$23)</f>
        <v>144.44181796239315</v>
      </c>
      <c r="O2750" s="334">
        <f>SUM(H2750*'London template'!$K$30+'London template'!$K$34+'Postcodes tariff'!L2750+'Search &amp; Variables'!$F$23)</f>
        <v>152.21285582905983</v>
      </c>
      <c r="P2750" s="334">
        <f>SUM(H2750*'London template'!$L$30+'London template'!$L$34+'Postcodes tariff'!L2750+'Search &amp; Variables'!$F$23)</f>
        <v>163.64092167794871</v>
      </c>
      <c r="Q2750" s="335">
        <f>SUM(H2750*'London template'!$M$30+'London template'!$M$34+'Postcodes tariff'!L2750+'Search &amp; Variables'!$F$23)</f>
        <v>169.81199822905981</v>
      </c>
    </row>
    <row r="2751" spans="1:17" s="263" customFormat="1" x14ac:dyDescent="0.25">
      <c r="A2751" s="417" t="s">
        <v>3113</v>
      </c>
      <c r="B2751" s="404"/>
      <c r="C2751" s="404" t="s">
        <v>2419</v>
      </c>
      <c r="D2751" s="257">
        <v>51.489897999999997</v>
      </c>
      <c r="E2751" s="257">
        <v>-0.19156599999999999</v>
      </c>
      <c r="F2751" s="459">
        <v>2</v>
      </c>
      <c r="G2751" s="459">
        <v>3</v>
      </c>
      <c r="H2751" s="258">
        <v>14.1</v>
      </c>
      <c r="I2751" s="259">
        <f>SUM(H2751/'Search &amp; Variables'!$E$32)</f>
        <v>1.41</v>
      </c>
      <c r="J2751" s="259">
        <f t="shared" si="690"/>
        <v>2.82</v>
      </c>
      <c r="K2751" s="259">
        <f t="shared" si="691"/>
        <v>0.3133333333333333</v>
      </c>
      <c r="L2751" s="226">
        <f t="shared" si="692"/>
        <v>0</v>
      </c>
      <c r="M2751" s="257"/>
      <c r="N2751" s="334">
        <f>SUM(H2751*'London template'!$J$30+'London template'!$J$34+'Postcodes tariff'!L2751+'Search &amp; Variables'!$F$23)</f>
        <v>120.71346830811966</v>
      </c>
      <c r="O2751" s="334">
        <f>SUM(H2751*'London template'!$K$30+'London template'!$K$34+'Postcodes tariff'!L2751+'Search &amp; Variables'!$F$23)</f>
        <v>127.03306904700854</v>
      </c>
      <c r="P2751" s="334">
        <f>SUM(H2751*'London template'!$L$30+'London template'!$L$34+'Postcodes tariff'!L2751+'Search &amp; Variables'!$F$23)</f>
        <v>136.37903408256409</v>
      </c>
      <c r="Q2751" s="335">
        <f>SUM(H2751*'London template'!$M$30+'London template'!$M$34+'Postcodes tariff'!L2751+'Search &amp; Variables'!$F$23)</f>
        <v>141.36580385811965</v>
      </c>
    </row>
    <row r="2752" spans="1:17" s="263" customFormat="1" x14ac:dyDescent="0.25">
      <c r="A2752" s="417" t="s">
        <v>3114</v>
      </c>
      <c r="B2752" s="404" t="s">
        <v>3655</v>
      </c>
      <c r="C2752" s="404" t="s">
        <v>2420</v>
      </c>
      <c r="D2752" s="257">
        <v>51.476084999999998</v>
      </c>
      <c r="E2752" s="257">
        <v>-0.20471400000000001</v>
      </c>
      <c r="F2752" s="459">
        <v>2</v>
      </c>
      <c r="G2752" s="459">
        <v>3</v>
      </c>
      <c r="H2752" s="258">
        <v>14.7</v>
      </c>
      <c r="I2752" s="259">
        <f>SUM(H2752/'Search &amp; Variables'!$E$32)</f>
        <v>1.47</v>
      </c>
      <c r="J2752" s="259">
        <f t="shared" si="690"/>
        <v>2.94</v>
      </c>
      <c r="K2752" s="259">
        <f t="shared" si="691"/>
        <v>0.32666666666666666</v>
      </c>
      <c r="L2752" s="226">
        <f t="shared" si="692"/>
        <v>0</v>
      </c>
      <c r="M2752" s="257"/>
      <c r="N2752" s="334">
        <f>SUM(H2752*'London template'!$J$30+'London template'!$J$34+'Postcodes tariff'!L2752+'Search &amp; Variables'!$F$23)</f>
        <v>124.18590972094017</v>
      </c>
      <c r="O2752" s="334">
        <f>SUM(H2752*'London template'!$K$30+'London template'!$K$34+'Postcodes tariff'!L2752+'Search &amp; Variables'!$F$23)</f>
        <v>130.7179158931624</v>
      </c>
      <c r="P2752" s="334">
        <f>SUM(H2752*'London template'!$L$30+'London template'!$L$34+'Postcodes tariff'!L2752+'Search &amp; Variables'!$F$23)</f>
        <v>140.36857860871794</v>
      </c>
      <c r="Q2752" s="335">
        <f>SUM(H2752*'London template'!$M$30+'London template'!$M$34+'Postcodes tariff'!L2752+'Search &amp; Variables'!$F$23)</f>
        <v>145.52866157094016</v>
      </c>
    </row>
    <row r="2753" spans="1:17" s="263" customFormat="1" x14ac:dyDescent="0.25">
      <c r="A2753" s="417" t="s">
        <v>3113</v>
      </c>
      <c r="B2753" s="404" t="s">
        <v>3528</v>
      </c>
      <c r="C2753" s="404" t="s">
        <v>2421</v>
      </c>
      <c r="D2753" s="257">
        <v>51.495825000000004</v>
      </c>
      <c r="E2753" s="257">
        <v>-0.17543500000000001</v>
      </c>
      <c r="F2753" s="459">
        <v>2</v>
      </c>
      <c r="G2753" s="459">
        <v>3</v>
      </c>
      <c r="H2753" s="258">
        <v>15</v>
      </c>
      <c r="I2753" s="259">
        <f>SUM(H2753/'Search &amp; Variables'!$E$32)</f>
        <v>1.5</v>
      </c>
      <c r="J2753" s="259">
        <f t="shared" si="690"/>
        <v>3</v>
      </c>
      <c r="K2753" s="259">
        <f t="shared" si="691"/>
        <v>0.33333333333333331</v>
      </c>
      <c r="L2753" s="226">
        <f t="shared" si="692"/>
        <v>0</v>
      </c>
      <c r="M2753" s="257"/>
      <c r="N2753" s="334">
        <f>SUM(H2753*'London template'!$J$30+'London template'!$J$34+'Postcodes tariff'!L2753+'Search &amp; Variables'!$F$23)</f>
        <v>125.92213042735042</v>
      </c>
      <c r="O2753" s="334">
        <f>SUM(H2753*'London template'!$K$30+'London template'!$K$34+'Postcodes tariff'!L2753+'Search &amp; Variables'!$F$23)</f>
        <v>132.56033931623932</v>
      </c>
      <c r="P2753" s="334">
        <f>SUM(H2753*'London template'!$L$30+'London template'!$L$34+'Postcodes tariff'!L2753+'Search &amp; Variables'!$F$23)</f>
        <v>142.36335087179486</v>
      </c>
      <c r="Q2753" s="335">
        <f>SUM(H2753*'London template'!$M$30+'London template'!$M$34+'Postcodes tariff'!L2753+'Search &amp; Variables'!$F$23)</f>
        <v>147.61009042735043</v>
      </c>
    </row>
    <row r="2754" spans="1:17" s="263" customFormat="1" x14ac:dyDescent="0.25">
      <c r="A2754" s="417" t="s">
        <v>3113</v>
      </c>
      <c r="B2754" s="404"/>
      <c r="C2754" s="404" t="s">
        <v>2422</v>
      </c>
      <c r="D2754" s="257">
        <v>51.476829000000002</v>
      </c>
      <c r="E2754" s="257">
        <v>-0.13195999999999999</v>
      </c>
      <c r="F2754" s="459">
        <v>2</v>
      </c>
      <c r="G2754" s="459">
        <v>3</v>
      </c>
      <c r="H2754" s="258">
        <v>18</v>
      </c>
      <c r="I2754" s="259">
        <f>SUM(H2754/'Search &amp; Variables'!$E$32)</f>
        <v>1.8</v>
      </c>
      <c r="J2754" s="259">
        <f t="shared" si="690"/>
        <v>3.6</v>
      </c>
      <c r="K2754" s="259">
        <f t="shared" si="691"/>
        <v>0.4</v>
      </c>
      <c r="L2754" s="226">
        <f t="shared" si="692"/>
        <v>0</v>
      </c>
      <c r="M2754" s="257"/>
      <c r="N2754" s="334">
        <f>SUM(H2754*'London template'!$J$30+'London template'!$J$34+'Postcodes tariff'!L2754+'Search &amp; Variables'!$F$23)</f>
        <v>143.28433749145299</v>
      </c>
      <c r="O2754" s="334">
        <f>SUM(H2754*'London template'!$K$30+'London template'!$K$34+'Postcodes tariff'!L2754+'Search &amp; Variables'!$F$23)</f>
        <v>150.98457354700855</v>
      </c>
      <c r="P2754" s="334">
        <f>SUM(H2754*'London template'!$L$30+'London template'!$L$34+'Postcodes tariff'!L2754+'Search &amp; Variables'!$F$23)</f>
        <v>162.31107350256408</v>
      </c>
      <c r="Q2754" s="335">
        <f>SUM(H2754*'London template'!$M$30+'London template'!$M$34+'Postcodes tariff'!L2754+'Search &amp; Variables'!$F$23)</f>
        <v>168.42437899145298</v>
      </c>
    </row>
    <row r="2755" spans="1:17" s="263" customFormat="1" x14ac:dyDescent="0.25">
      <c r="A2755" s="417" t="s">
        <v>3113</v>
      </c>
      <c r="B2755" s="404"/>
      <c r="C2755" s="404" t="s">
        <v>2423</v>
      </c>
      <c r="D2755" s="404">
        <v>51.476821000000001</v>
      </c>
      <c r="E2755" s="404">
        <v>-0.137907</v>
      </c>
      <c r="F2755" s="482">
        <v>2</v>
      </c>
      <c r="G2755" s="482">
        <v>3</v>
      </c>
      <c r="H2755" s="409">
        <v>19.399999999999999</v>
      </c>
      <c r="I2755" s="405">
        <f>SUM(H2755/'Search &amp; Variables'!$E$32)</f>
        <v>1.94</v>
      </c>
      <c r="J2755" s="405">
        <f t="shared" si="690"/>
        <v>3.88</v>
      </c>
      <c r="K2755" s="405">
        <f t="shared" si="691"/>
        <v>0.43111111111111111</v>
      </c>
      <c r="L2755" s="339">
        <f t="shared" si="692"/>
        <v>0</v>
      </c>
      <c r="M2755" s="404"/>
      <c r="N2755" s="340">
        <f>SUM(H2755*'London template'!$J$30+'London template'!$J$34+'Postcodes tariff'!L2755+'Search &amp; Variables'!$F$23)</f>
        <v>151.38670078803418</v>
      </c>
      <c r="O2755" s="340">
        <f>SUM(H2755*'London template'!$K$30+'London template'!$K$34+'Postcodes tariff'!L2755+'Search &amp; Variables'!$F$23)</f>
        <v>159.5825495213675</v>
      </c>
      <c r="P2755" s="340">
        <f>SUM(H2755*'London template'!$L$30+'London template'!$L$34+'Postcodes tariff'!L2755+'Search &amp; Variables'!$F$23)</f>
        <v>171.62001073025638</v>
      </c>
      <c r="Q2755" s="341">
        <f>SUM(H2755*'London template'!$M$30+'London template'!$M$34+'Postcodes tariff'!L2755+'Search &amp; Variables'!$F$23)</f>
        <v>178.13771365470083</v>
      </c>
    </row>
    <row r="2756" spans="1:17" s="263" customFormat="1" x14ac:dyDescent="0.25">
      <c r="A2756" s="417"/>
      <c r="B2756" s="404"/>
      <c r="C2756" s="404"/>
      <c r="D2756" s="404"/>
      <c r="E2756" s="404"/>
      <c r="F2756" s="482"/>
      <c r="G2756" s="482"/>
      <c r="H2756" s="409"/>
      <c r="I2756" s="405"/>
      <c r="J2756" s="405"/>
      <c r="K2756" s="405"/>
      <c r="L2756" s="339"/>
      <c r="M2756" s="404"/>
      <c r="N2756" s="340"/>
      <c r="O2756" s="340"/>
      <c r="P2756" s="340"/>
      <c r="Q2756" s="341"/>
    </row>
    <row r="2757" spans="1:17" s="263" customFormat="1" ht="16.5" thickBot="1" x14ac:dyDescent="0.3">
      <c r="A2757" s="413" t="s">
        <v>3130</v>
      </c>
      <c r="B2757" s="414"/>
      <c r="C2757" s="414"/>
      <c r="D2757" s="414"/>
      <c r="E2757" s="414"/>
      <c r="F2757" s="484"/>
      <c r="G2757" s="484"/>
      <c r="H2757" s="415">
        <f>AVERAGE(H2728:H2756)</f>
        <v>16.74642857142857</v>
      </c>
      <c r="I2757" s="415">
        <f>AVERAGE(I2728:I2756)</f>
        <v>1.6746428571428569</v>
      </c>
      <c r="J2757" s="415">
        <f>AVERAGE(J2728:J2756)</f>
        <v>3.3492857142857138</v>
      </c>
      <c r="K2757" s="415">
        <f>AVERAGE(K2728:K2756)</f>
        <v>0.37214285714285716</v>
      </c>
      <c r="L2757" s="345"/>
      <c r="M2757" s="414"/>
      <c r="N2757" s="418">
        <f>AVERAGE(N2728:N2756)</f>
        <v>136.02941525395298</v>
      </c>
      <c r="O2757" s="418">
        <f>AVERAGE(O2728:O2756)</f>
        <v>143.28587567200853</v>
      </c>
      <c r="P2757" s="418">
        <f>AVERAGE(P2728:P2756)</f>
        <v>153.97577511756413</v>
      </c>
      <c r="Q2757" s="419">
        <f>AVERAGE(Q2728:Q2756)</f>
        <v>159.72697984145296</v>
      </c>
    </row>
    <row r="2758" spans="1:17" s="263" customFormat="1" ht="16.5" thickBot="1" x14ac:dyDescent="0.3">
      <c r="F2758" s="462"/>
      <c r="G2758" s="462"/>
      <c r="H2758" s="276"/>
      <c r="I2758" s="277"/>
      <c r="J2758" s="277"/>
      <c r="K2758" s="277"/>
      <c r="L2758" s="262"/>
      <c r="N2758" s="225"/>
      <c r="O2758" s="225"/>
      <c r="P2758" s="225"/>
      <c r="Q2758" s="225"/>
    </row>
    <row r="2759" spans="1:17" s="243" customFormat="1" x14ac:dyDescent="0.25">
      <c r="A2759" s="246" t="s">
        <v>3115</v>
      </c>
      <c r="B2759" s="247"/>
      <c r="C2759" s="247" t="s">
        <v>2424</v>
      </c>
      <c r="D2759" s="247">
        <v>52.725146000000002</v>
      </c>
      <c r="E2759" s="247">
        <v>-2.7340149999999999</v>
      </c>
      <c r="F2759" s="458">
        <v>1</v>
      </c>
      <c r="G2759" s="458">
        <v>1</v>
      </c>
      <c r="H2759" s="248">
        <v>158.1</v>
      </c>
      <c r="I2759" s="249">
        <f>SUM(H2759/'Search &amp; Variables'!$E$30)</f>
        <v>3.5133333333333332</v>
      </c>
      <c r="J2759" s="249">
        <f t="shared" ref="J2759:J2760" si="693">SUM(I2759*2)</f>
        <v>7.0266666666666664</v>
      </c>
      <c r="K2759" s="249">
        <f t="shared" ref="K2759:K2760" si="694">SUM(J2759/9)</f>
        <v>0.78074074074074074</v>
      </c>
      <c r="L2759" s="252">
        <f t="shared" ref="L2759:L2760" si="695">IF(J2759 &gt; 14,120,0)</f>
        <v>0</v>
      </c>
      <c r="M2759" s="247"/>
      <c r="N2759" s="252">
        <f>SUM(H2759*'Outside M25 '!$J$30+'Outside M25 '!$J$34+'Postcodes tariff'!L2759)</f>
        <v>277.74071069829057</v>
      </c>
      <c r="O2759" s="252">
        <f>SUM(H2759*'Outside M25 '!$K$30+'Outside M25 '!$K$34+'Postcodes tariff'!L2759)</f>
        <v>306.47330816866099</v>
      </c>
      <c r="P2759" s="252">
        <f>SUM(H2759*'Outside M25 '!$L$30+'Outside M25 '!$L$34+'Postcodes tariff'!L2759)</f>
        <v>338.47422466347581</v>
      </c>
      <c r="Q2759" s="253">
        <f>SUM(H2759*'Outside M25 '!$M$30+'Outside M25 '!$M$34+'Postcodes tariff'!L2759)</f>
        <v>367.49699199829058</v>
      </c>
    </row>
    <row r="2760" spans="1:17" s="263" customFormat="1" x14ac:dyDescent="0.25">
      <c r="A2760" s="254" t="s">
        <v>3115</v>
      </c>
      <c r="B2760" s="255"/>
      <c r="C2760" s="256" t="s">
        <v>2425</v>
      </c>
      <c r="D2760" s="257">
        <v>52.835999999999999</v>
      </c>
      <c r="E2760" s="257">
        <v>-3.121</v>
      </c>
      <c r="F2760" s="459">
        <v>1</v>
      </c>
      <c r="G2760" s="459">
        <v>1</v>
      </c>
      <c r="H2760" s="258">
        <v>222.1</v>
      </c>
      <c r="I2760" s="259">
        <f>SUM(H2760/'Search &amp; Variables'!$E$30)</f>
        <v>4.9355555555555553</v>
      </c>
      <c r="J2760" s="259">
        <f t="shared" si="693"/>
        <v>9.8711111111111105</v>
      </c>
      <c r="K2760" s="259">
        <f t="shared" si="694"/>
        <v>1.0967901234567901</v>
      </c>
      <c r="L2760" s="226">
        <f t="shared" si="695"/>
        <v>0</v>
      </c>
      <c r="M2760" s="257"/>
      <c r="N2760" s="226">
        <f>SUM(H2760*'Outside M25 '!$J$30+'Outside M25 '!$J$34+'Postcodes tariff'!L2760)</f>
        <v>378.2793014219373</v>
      </c>
      <c r="O2760" s="226">
        <f>SUM(H2760*'Outside M25 '!$K$30+'Outside M25 '!$K$34+'Postcodes tariff'!L2760)</f>
        <v>417.89879943551756</v>
      </c>
      <c r="P2760" s="226">
        <f>SUM(H2760*'Outside M25 '!$L$30+'Outside M25 '!$L$34+'Postcodes tariff'!L2760)</f>
        <v>461.80386352539415</v>
      </c>
      <c r="Q2760" s="261">
        <f>SUM(H2760*'Outside M25 '!$M$30+'Outside M25 '!$M$34+'Postcodes tariff'!L2760)</f>
        <v>501.95732138860399</v>
      </c>
    </row>
    <row r="2761" spans="1:17" s="263" customFormat="1" x14ac:dyDescent="0.25">
      <c r="A2761" s="254" t="s">
        <v>3115</v>
      </c>
      <c r="B2761" s="255"/>
      <c r="C2761" s="256" t="s">
        <v>2426</v>
      </c>
      <c r="D2761" s="257">
        <v>52.866999999999997</v>
      </c>
      <c r="E2761" s="257">
        <v>-3.0289999999999999</v>
      </c>
      <c r="F2761" s="459">
        <v>1</v>
      </c>
      <c r="G2761" s="459">
        <v>1</v>
      </c>
      <c r="H2761" s="258">
        <v>175.1</v>
      </c>
      <c r="I2761" s="259">
        <f>SUM(H2761/'Search &amp; Variables'!$E$30)</f>
        <v>3.891111111111111</v>
      </c>
      <c r="J2761" s="259">
        <f t="shared" ref="J2761:J2783" si="696">SUM(I2761*2)</f>
        <v>7.7822222222222219</v>
      </c>
      <c r="K2761" s="259">
        <f t="shared" ref="K2761:K2783" si="697">SUM(J2761/9)</f>
        <v>0.86469135802469133</v>
      </c>
      <c r="L2761" s="226">
        <f t="shared" ref="L2761:L2783" si="698">IF(J2761 &gt; 14,120,0)</f>
        <v>0</v>
      </c>
      <c r="M2761" s="257"/>
      <c r="N2761" s="226">
        <f>SUM(H2761*'Outside M25 '!$J$30+'Outside M25 '!$J$34+'Postcodes tariff'!L2761)</f>
        <v>304.44627385925924</v>
      </c>
      <c r="O2761" s="226">
        <f>SUM(H2761*'Outside M25 '!$K$30+'Outside M25 '!$K$34+'Postcodes tariff'!L2761)</f>
        <v>336.07070428641975</v>
      </c>
      <c r="P2761" s="226">
        <f>SUM(H2761*'Outside M25 '!$L$30+'Outside M25 '!$L$34+'Postcodes tariff'!L2761)</f>
        <v>371.23365998617282</v>
      </c>
      <c r="Q2761" s="261">
        <f>SUM(H2761*'Outside M25 '!$M$30+'Outside M25 '!$M$34+'Postcodes tariff'!L2761)</f>
        <v>403.2130169925926</v>
      </c>
    </row>
    <row r="2762" spans="1:17" s="263" customFormat="1" x14ac:dyDescent="0.25">
      <c r="A2762" s="254" t="s">
        <v>3115</v>
      </c>
      <c r="B2762" s="255"/>
      <c r="C2762" s="256" t="s">
        <v>2427</v>
      </c>
      <c r="D2762" s="257">
        <v>52.902999999999999</v>
      </c>
      <c r="E2762" s="257">
        <v>-2.8929999999999998</v>
      </c>
      <c r="F2762" s="459">
        <v>1</v>
      </c>
      <c r="G2762" s="459">
        <v>1</v>
      </c>
      <c r="H2762" s="258">
        <v>178.1</v>
      </c>
      <c r="I2762" s="259">
        <f>SUM(H2762/'Search &amp; Variables'!$E$30)</f>
        <v>3.9577777777777778</v>
      </c>
      <c r="J2762" s="259">
        <f t="shared" si="696"/>
        <v>7.9155555555555557</v>
      </c>
      <c r="K2762" s="259">
        <f t="shared" si="697"/>
        <v>0.87950617283950616</v>
      </c>
      <c r="L2762" s="226">
        <f t="shared" si="698"/>
        <v>0</v>
      </c>
      <c r="M2762" s="257"/>
      <c r="N2762" s="226">
        <f>SUM(H2762*'Outside M25 '!$J$30+'Outside M25 '!$J$34+'Postcodes tariff'!L2762)</f>
        <v>309.15902029943015</v>
      </c>
      <c r="O2762" s="226">
        <f>SUM(H2762*'Outside M25 '!$K$30+'Outside M25 '!$K$34+'Postcodes tariff'!L2762)</f>
        <v>341.29377418955363</v>
      </c>
      <c r="P2762" s="226">
        <f>SUM(H2762*'Outside M25 '!$L$30+'Outside M25 '!$L$34+'Postcodes tariff'!L2762)</f>
        <v>377.01473680782527</v>
      </c>
      <c r="Q2762" s="261">
        <f>SUM(H2762*'Outside M25 '!$M$30+'Outside M25 '!$M$34+'Postcodes tariff'!L2762)</f>
        <v>409.51584493276357</v>
      </c>
    </row>
    <row r="2763" spans="1:17" s="263" customFormat="1" x14ac:dyDescent="0.25">
      <c r="A2763" s="254" t="s">
        <v>3115</v>
      </c>
      <c r="B2763" s="255"/>
      <c r="C2763" s="256" t="s">
        <v>2428</v>
      </c>
      <c r="D2763" s="257">
        <v>52.951999999999998</v>
      </c>
      <c r="E2763" s="257">
        <v>-2.6890000000000001</v>
      </c>
      <c r="F2763" s="459">
        <v>1</v>
      </c>
      <c r="G2763" s="459">
        <v>1</v>
      </c>
      <c r="H2763" s="258">
        <v>166.1</v>
      </c>
      <c r="I2763" s="259">
        <f>SUM(H2763/'Search &amp; Variables'!$E$30)</f>
        <v>3.6911111111111108</v>
      </c>
      <c r="J2763" s="259">
        <f t="shared" si="696"/>
        <v>7.3822222222222216</v>
      </c>
      <c r="K2763" s="259">
        <f t="shared" si="697"/>
        <v>0.82024691358024682</v>
      </c>
      <c r="L2763" s="226">
        <f t="shared" si="698"/>
        <v>0</v>
      </c>
      <c r="M2763" s="257"/>
      <c r="N2763" s="226">
        <f>SUM(H2763*'Outside M25 '!$J$30+'Outside M25 '!$J$34+'Postcodes tariff'!L2763)</f>
        <v>290.30803453874643</v>
      </c>
      <c r="O2763" s="226">
        <f>SUM(H2763*'Outside M25 '!$K$30+'Outside M25 '!$K$34+'Postcodes tariff'!L2763)</f>
        <v>320.40149457701807</v>
      </c>
      <c r="P2763" s="226">
        <f>SUM(H2763*'Outside M25 '!$L$30+'Outside M25 '!$L$34+'Postcodes tariff'!L2763)</f>
        <v>353.89042952121559</v>
      </c>
      <c r="Q2763" s="261">
        <f>SUM(H2763*'Outside M25 '!$M$30+'Outside M25 '!$M$34+'Postcodes tariff'!L2763)</f>
        <v>384.3045331720798</v>
      </c>
    </row>
    <row r="2764" spans="1:17" s="263" customFormat="1" x14ac:dyDescent="0.25">
      <c r="A2764" s="254" t="s">
        <v>3115</v>
      </c>
      <c r="B2764" s="255"/>
      <c r="C2764" s="256" t="s">
        <v>2429</v>
      </c>
      <c r="D2764" s="257">
        <v>53.03</v>
      </c>
      <c r="E2764" s="257">
        <v>-2.7629999999999999</v>
      </c>
      <c r="F2764" s="459">
        <v>1</v>
      </c>
      <c r="G2764" s="459">
        <v>1</v>
      </c>
      <c r="H2764" s="258">
        <v>174.3</v>
      </c>
      <c r="I2764" s="259">
        <f>SUM(H2764/'Search &amp; Variables'!$E$30)</f>
        <v>3.8733333333333335</v>
      </c>
      <c r="J2764" s="259">
        <f t="shared" si="696"/>
        <v>7.746666666666667</v>
      </c>
      <c r="K2764" s="259">
        <f t="shared" si="697"/>
        <v>0.86074074074074081</v>
      </c>
      <c r="L2764" s="226">
        <f t="shared" si="698"/>
        <v>0</v>
      </c>
      <c r="M2764" s="257"/>
      <c r="N2764" s="226">
        <f>SUM(H2764*'Outside M25 '!$J$30+'Outside M25 '!$J$34+'Postcodes tariff'!L2764)</f>
        <v>303.18954147521367</v>
      </c>
      <c r="O2764" s="226">
        <f>SUM(H2764*'Outside M25 '!$K$30+'Outside M25 '!$K$34+'Postcodes tariff'!L2764)</f>
        <v>334.67788564558407</v>
      </c>
      <c r="P2764" s="226">
        <f>SUM(H2764*'Outside M25 '!$L$30+'Outside M25 '!$L$34+'Postcodes tariff'!L2764)</f>
        <v>369.69203950039889</v>
      </c>
      <c r="Q2764" s="261">
        <f>SUM(H2764*'Outside M25 '!$M$30+'Outside M25 '!$M$34+'Postcodes tariff'!L2764)</f>
        <v>401.53226287521375</v>
      </c>
    </row>
    <row r="2765" spans="1:17" s="263" customFormat="1" x14ac:dyDescent="0.25">
      <c r="A2765" s="254" t="s">
        <v>3115</v>
      </c>
      <c r="B2765" s="255"/>
      <c r="C2765" s="256" t="s">
        <v>2430</v>
      </c>
      <c r="D2765" s="257">
        <v>52.555</v>
      </c>
      <c r="E2765" s="257">
        <v>-3.13</v>
      </c>
      <c r="F2765" s="459">
        <v>1</v>
      </c>
      <c r="G2765" s="459">
        <v>1</v>
      </c>
      <c r="H2765" s="258">
        <v>170.7</v>
      </c>
      <c r="I2765" s="259">
        <f>SUM(H2765/'Search &amp; Variables'!$E$30)</f>
        <v>3.793333333333333</v>
      </c>
      <c r="J2765" s="259">
        <f t="shared" si="696"/>
        <v>7.586666666666666</v>
      </c>
      <c r="K2765" s="259">
        <f t="shared" si="697"/>
        <v>0.84296296296296291</v>
      </c>
      <c r="L2765" s="226">
        <f t="shared" si="698"/>
        <v>0</v>
      </c>
      <c r="M2765" s="257"/>
      <c r="N2765" s="226">
        <f>SUM(H2765*'Outside M25 '!$J$30+'Outside M25 '!$J$34+'Postcodes tariff'!L2765)</f>
        <v>297.53424574700853</v>
      </c>
      <c r="O2765" s="226">
        <f>SUM(H2765*'Outside M25 '!$K$30+'Outside M25 '!$K$34+'Postcodes tariff'!L2765)</f>
        <v>328.41020176182337</v>
      </c>
      <c r="P2765" s="226">
        <f>SUM(H2765*'Outside M25 '!$L$30+'Outside M25 '!$L$34+'Postcodes tariff'!L2765)</f>
        <v>362.75474731441597</v>
      </c>
      <c r="Q2765" s="261">
        <f>SUM(H2765*'Outside M25 '!$M$30+'Outside M25 '!$M$34+'Postcodes tariff'!L2765)</f>
        <v>393.96886934700854</v>
      </c>
    </row>
    <row r="2766" spans="1:17" s="263" customFormat="1" x14ac:dyDescent="0.25">
      <c r="A2766" s="254" t="s">
        <v>3115</v>
      </c>
      <c r="B2766" s="255"/>
      <c r="C2766" s="256" t="s">
        <v>2431</v>
      </c>
      <c r="D2766" s="257">
        <v>52.52</v>
      </c>
      <c r="E2766" s="257">
        <v>-3.3109999999999999</v>
      </c>
      <c r="F2766" s="459">
        <v>1</v>
      </c>
      <c r="G2766" s="459">
        <v>1</v>
      </c>
      <c r="H2766" s="258">
        <v>190.3</v>
      </c>
      <c r="I2766" s="259">
        <f>SUM(H2766/'Search &amp; Variables'!$E$30)</f>
        <v>4.2288888888888891</v>
      </c>
      <c r="J2766" s="259">
        <f t="shared" si="696"/>
        <v>8.4577777777777783</v>
      </c>
      <c r="K2766" s="259">
        <f t="shared" si="697"/>
        <v>0.93975308641975319</v>
      </c>
      <c r="L2766" s="226">
        <f t="shared" si="698"/>
        <v>0</v>
      </c>
      <c r="M2766" s="257"/>
      <c r="N2766" s="226">
        <f>SUM(H2766*'Outside M25 '!$J$30+'Outside M25 '!$J$34+'Postcodes tariff'!L2766)</f>
        <v>328.32418915612533</v>
      </c>
      <c r="O2766" s="226">
        <f>SUM(H2766*'Outside M25 '!$K$30+'Outside M25 '!$K$34+'Postcodes tariff'!L2766)</f>
        <v>362.53425846229823</v>
      </c>
      <c r="P2766" s="226">
        <f>SUM(H2766*'Outside M25 '!$L$30+'Outside M25 '!$L$34+'Postcodes tariff'!L2766)</f>
        <v>400.52444921587846</v>
      </c>
      <c r="Q2766" s="261">
        <f>SUM(H2766*'Outside M25 '!$M$30+'Outside M25 '!$M$34+'Postcodes tariff'!L2766)</f>
        <v>435.14734522279207</v>
      </c>
    </row>
    <row r="2767" spans="1:17" s="263" customFormat="1" x14ac:dyDescent="0.25">
      <c r="A2767" s="254" t="s">
        <v>3115</v>
      </c>
      <c r="B2767" s="255"/>
      <c r="C2767" s="256" t="s">
        <v>2432</v>
      </c>
      <c r="D2767" s="257">
        <v>52.517000000000003</v>
      </c>
      <c r="E2767" s="257">
        <v>-3.4649999999999999</v>
      </c>
      <c r="F2767" s="459">
        <v>1</v>
      </c>
      <c r="G2767" s="459">
        <v>1</v>
      </c>
      <c r="H2767" s="258">
        <v>201.1</v>
      </c>
      <c r="I2767" s="259">
        <f>SUM(H2767/'Search &amp; Variables'!$E$30)</f>
        <v>4.4688888888888885</v>
      </c>
      <c r="J2767" s="259">
        <f t="shared" si="696"/>
        <v>8.9377777777777769</v>
      </c>
      <c r="K2767" s="259">
        <f t="shared" si="697"/>
        <v>0.99308641975308631</v>
      </c>
      <c r="L2767" s="226">
        <f t="shared" si="698"/>
        <v>0</v>
      </c>
      <c r="M2767" s="257"/>
      <c r="N2767" s="226">
        <f>SUM(H2767*'Outside M25 '!$J$30+'Outside M25 '!$J$34+'Postcodes tariff'!L2767)</f>
        <v>345.29007634074071</v>
      </c>
      <c r="O2767" s="226">
        <f>SUM(H2767*'Outside M25 '!$K$30+'Outside M25 '!$K$34+'Postcodes tariff'!L2767)</f>
        <v>381.33731011358026</v>
      </c>
      <c r="P2767" s="226">
        <f>SUM(H2767*'Outside M25 '!$L$30+'Outside M25 '!$L$34+'Postcodes tariff'!L2767)</f>
        <v>421.33632577382718</v>
      </c>
      <c r="Q2767" s="261">
        <f>SUM(H2767*'Outside M25 '!$M$30+'Outside M25 '!$M$34+'Postcodes tariff'!L2767)</f>
        <v>457.83752580740742</v>
      </c>
    </row>
    <row r="2768" spans="1:17" s="263" customFormat="1" x14ac:dyDescent="0.25">
      <c r="A2768" s="254" t="s">
        <v>3115</v>
      </c>
      <c r="B2768" s="255"/>
      <c r="C2768" s="256" t="s">
        <v>2433</v>
      </c>
      <c r="D2768" s="257">
        <v>52.441000000000003</v>
      </c>
      <c r="E2768" s="257">
        <v>-3.548</v>
      </c>
      <c r="F2768" s="459">
        <v>1</v>
      </c>
      <c r="G2768" s="459">
        <v>1</v>
      </c>
      <c r="H2768" s="258">
        <v>198.1</v>
      </c>
      <c r="I2768" s="259">
        <f>SUM(H2768/'Search &amp; Variables'!$E$30)</f>
        <v>4.402222222222222</v>
      </c>
      <c r="J2768" s="259">
        <f t="shared" si="696"/>
        <v>8.8044444444444441</v>
      </c>
      <c r="K2768" s="259">
        <f t="shared" si="697"/>
        <v>0.97827160493827159</v>
      </c>
      <c r="L2768" s="226">
        <f t="shared" si="698"/>
        <v>0</v>
      </c>
      <c r="M2768" s="257"/>
      <c r="N2768" s="226">
        <f>SUM(H2768*'Outside M25 '!$J$30+'Outside M25 '!$J$34+'Postcodes tariff'!L2768)</f>
        <v>340.57732990056974</v>
      </c>
      <c r="O2768" s="226">
        <f>SUM(H2768*'Outside M25 '!$K$30+'Outside M25 '!$K$34+'Postcodes tariff'!L2768)</f>
        <v>376.11424021044633</v>
      </c>
      <c r="P2768" s="226">
        <f>SUM(H2768*'Outside M25 '!$L$30+'Outside M25 '!$L$34+'Postcodes tariff'!L2768)</f>
        <v>415.55524895217474</v>
      </c>
      <c r="Q2768" s="261">
        <f>SUM(H2768*'Outside M25 '!$M$30+'Outside M25 '!$M$34+'Postcodes tariff'!L2768)</f>
        <v>451.5346978672365</v>
      </c>
    </row>
    <row r="2769" spans="1:17" s="263" customFormat="1" x14ac:dyDescent="0.25">
      <c r="A2769" s="254" t="s">
        <v>3115</v>
      </c>
      <c r="B2769" s="255"/>
      <c r="C2769" s="256" t="s">
        <v>2434</v>
      </c>
      <c r="D2769" s="257">
        <v>52.573999999999998</v>
      </c>
      <c r="E2769" s="257">
        <v>-3.6110000000000002</v>
      </c>
      <c r="F2769" s="459">
        <v>1</v>
      </c>
      <c r="G2769" s="459">
        <v>1</v>
      </c>
      <c r="H2769" s="258">
        <v>208.6</v>
      </c>
      <c r="I2769" s="259">
        <f>SUM(H2769/'Search &amp; Variables'!$E$30)</f>
        <v>4.6355555555555554</v>
      </c>
      <c r="J2769" s="259">
        <f t="shared" si="696"/>
        <v>9.2711111111111109</v>
      </c>
      <c r="K2769" s="259">
        <f t="shared" si="697"/>
        <v>1.0301234567901234</v>
      </c>
      <c r="L2769" s="226">
        <f t="shared" si="698"/>
        <v>0</v>
      </c>
      <c r="M2769" s="257"/>
      <c r="N2769" s="226">
        <f>SUM(H2769*'Outside M25 '!$J$30+'Outside M25 '!$J$34+'Postcodes tariff'!L2769)</f>
        <v>357.07194244116806</v>
      </c>
      <c r="O2769" s="226">
        <f>SUM(H2769*'Outside M25 '!$K$30+'Outside M25 '!$K$34+'Postcodes tariff'!L2769)</f>
        <v>394.39498487141498</v>
      </c>
      <c r="P2769" s="226">
        <f>SUM(H2769*'Outside M25 '!$L$30+'Outside M25 '!$L$34+'Postcodes tariff'!L2769)</f>
        <v>435.78901782795822</v>
      </c>
      <c r="Q2769" s="261">
        <f>SUM(H2769*'Outside M25 '!$M$30+'Outside M25 '!$M$34+'Postcodes tariff'!L2769)</f>
        <v>473.59459565783476</v>
      </c>
    </row>
    <row r="2770" spans="1:17" s="263" customFormat="1" x14ac:dyDescent="0.25">
      <c r="A2770" s="254" t="s">
        <v>3115</v>
      </c>
      <c r="B2770" s="255"/>
      <c r="C2770" s="256" t="s">
        <v>2435</v>
      </c>
      <c r="D2770" s="257">
        <v>52.704858999999999</v>
      </c>
      <c r="E2770" s="257">
        <v>-2.7319019999999998</v>
      </c>
      <c r="F2770" s="459">
        <v>1</v>
      </c>
      <c r="G2770" s="459">
        <v>1</v>
      </c>
      <c r="H2770" s="258">
        <v>156.4</v>
      </c>
      <c r="I2770" s="259">
        <f>SUM(H2770/'Search &amp; Variables'!$E$30)</f>
        <v>3.4755555555555557</v>
      </c>
      <c r="J2770" s="259">
        <f t="shared" si="696"/>
        <v>6.9511111111111115</v>
      </c>
      <c r="K2770" s="259">
        <f t="shared" si="697"/>
        <v>0.77234567901234574</v>
      </c>
      <c r="L2770" s="226">
        <f t="shared" si="698"/>
        <v>0</v>
      </c>
      <c r="M2770" s="257"/>
      <c r="N2770" s="226">
        <f>SUM(H2770*'Outside M25 '!$J$30+'Outside M25 '!$J$34+'Postcodes tariff'!L2770)</f>
        <v>275.07015438219372</v>
      </c>
      <c r="O2770" s="226">
        <f>SUM(H2770*'Outside M25 '!$K$30+'Outside M25 '!$K$34+'Postcodes tariff'!L2770)</f>
        <v>303.5135685568851</v>
      </c>
      <c r="P2770" s="226">
        <f>SUM(H2770*'Outside M25 '!$L$30+'Outside M25 '!$L$34+'Postcodes tariff'!L2770)</f>
        <v>335.1982811312061</v>
      </c>
      <c r="Q2770" s="261">
        <f>SUM(H2770*'Outside M25 '!$M$30+'Outside M25 '!$M$34+'Postcodes tariff'!L2770)</f>
        <v>363.92538949886045</v>
      </c>
    </row>
    <row r="2771" spans="1:17" s="263" customFormat="1" x14ac:dyDescent="0.25">
      <c r="A2771" s="254" t="s">
        <v>3115</v>
      </c>
      <c r="B2771" s="255"/>
      <c r="C2771" s="256" t="s">
        <v>2436</v>
      </c>
      <c r="D2771" s="257">
        <v>52.620649</v>
      </c>
      <c r="E2771" s="257">
        <v>-3.8027299999999999</v>
      </c>
      <c r="F2771" s="459">
        <v>1</v>
      </c>
      <c r="G2771" s="459">
        <v>1</v>
      </c>
      <c r="H2771" s="258">
        <v>211.8</v>
      </c>
      <c r="I2771" s="259">
        <f>SUM(H2771/'Search &amp; Variables'!$E$30)</f>
        <v>4.706666666666667</v>
      </c>
      <c r="J2771" s="259">
        <f t="shared" si="696"/>
        <v>9.413333333333334</v>
      </c>
      <c r="K2771" s="259">
        <f t="shared" si="697"/>
        <v>1.0459259259259259</v>
      </c>
      <c r="L2771" s="226">
        <f t="shared" si="698"/>
        <v>0</v>
      </c>
      <c r="M2771" s="257"/>
      <c r="N2771" s="226">
        <f>SUM(H2771*'Outside M25 '!$J$30+'Outside M25 '!$J$34+'Postcodes tariff'!L2771)</f>
        <v>362.09887197735043</v>
      </c>
      <c r="O2771" s="226">
        <f>SUM(H2771*'Outside M25 '!$K$30+'Outside M25 '!$K$34+'Postcodes tariff'!L2771)</f>
        <v>399.96625943475789</v>
      </c>
      <c r="P2771" s="226">
        <f>SUM(H2771*'Outside M25 '!$L$30+'Outside M25 '!$L$34+'Postcodes tariff'!L2771)</f>
        <v>441.95549977105418</v>
      </c>
      <c r="Q2771" s="261">
        <f>SUM(H2771*'Outside M25 '!$M$30+'Outside M25 '!$M$34+'Postcodes tariff'!L2771)</f>
        <v>480.31761212735051</v>
      </c>
    </row>
    <row r="2772" spans="1:17" s="263" customFormat="1" x14ac:dyDescent="0.25">
      <c r="A2772" s="254" t="s">
        <v>3115</v>
      </c>
      <c r="B2772" s="255"/>
      <c r="C2772" s="256" t="s">
        <v>2437</v>
      </c>
      <c r="D2772" s="257">
        <v>52.659458999999998</v>
      </c>
      <c r="E2772" s="257">
        <v>-3.271261</v>
      </c>
      <c r="F2772" s="459">
        <v>1</v>
      </c>
      <c r="G2772" s="459">
        <v>1</v>
      </c>
      <c r="H2772" s="258">
        <v>185.3</v>
      </c>
      <c r="I2772" s="259">
        <f>SUM(H2772/'Search &amp; Variables'!$E$30)</f>
        <v>4.1177777777777784</v>
      </c>
      <c r="J2772" s="259">
        <f t="shared" si="696"/>
        <v>8.2355555555555569</v>
      </c>
      <c r="K2772" s="259">
        <f t="shared" si="697"/>
        <v>0.91506172839506184</v>
      </c>
      <c r="L2772" s="226">
        <f t="shared" si="698"/>
        <v>0</v>
      </c>
      <c r="M2772" s="257"/>
      <c r="N2772" s="226">
        <f>SUM(H2772*'Outside M25 '!$J$30+'Outside M25 '!$J$34+'Postcodes tariff'!L2772)</f>
        <v>320.46961175584045</v>
      </c>
      <c r="O2772" s="226">
        <f>SUM(H2772*'Outside M25 '!$K$30+'Outside M25 '!$K$34+'Postcodes tariff'!L2772)</f>
        <v>353.82914195707508</v>
      </c>
      <c r="P2772" s="226">
        <f>SUM(H2772*'Outside M25 '!$L$30+'Outside M25 '!$L$34+'Postcodes tariff'!L2772)</f>
        <v>390.88932117979112</v>
      </c>
      <c r="Q2772" s="261">
        <f>SUM(H2772*'Outside M25 '!$M$30+'Outside M25 '!$M$34+'Postcodes tariff'!L2772)</f>
        <v>424.64263198917382</v>
      </c>
    </row>
    <row r="2773" spans="1:17" s="263" customFormat="1" x14ac:dyDescent="0.25">
      <c r="A2773" s="254" t="s">
        <v>3115</v>
      </c>
      <c r="B2773" s="255"/>
      <c r="C2773" s="256" t="s">
        <v>2438</v>
      </c>
      <c r="D2773" s="257">
        <v>52.756</v>
      </c>
      <c r="E2773" s="257">
        <v>-3.1859999999999999</v>
      </c>
      <c r="F2773" s="459">
        <v>1</v>
      </c>
      <c r="G2773" s="459">
        <v>1</v>
      </c>
      <c r="H2773" s="258">
        <v>228.8</v>
      </c>
      <c r="I2773" s="259">
        <f>SUM(H2773/'Search &amp; Variables'!$E$30)</f>
        <v>5.0844444444444443</v>
      </c>
      <c r="J2773" s="259">
        <f t="shared" si="696"/>
        <v>10.168888888888889</v>
      </c>
      <c r="K2773" s="259">
        <f t="shared" si="697"/>
        <v>1.1298765432098765</v>
      </c>
      <c r="L2773" s="226">
        <f t="shared" si="698"/>
        <v>0</v>
      </c>
      <c r="M2773" s="257"/>
      <c r="N2773" s="226">
        <f>SUM(H2773*'Outside M25 '!$J$30+'Outside M25 '!$J$34+'Postcodes tariff'!L2773)</f>
        <v>388.80443513831909</v>
      </c>
      <c r="O2773" s="226">
        <f>SUM(H2773*'Outside M25 '!$K$30+'Outside M25 '!$K$34+'Postcodes tariff'!L2773)</f>
        <v>429.56365555251665</v>
      </c>
      <c r="P2773" s="226">
        <f>SUM(H2773*'Outside M25 '!$L$30+'Outside M25 '!$L$34+'Postcodes tariff'!L2773)</f>
        <v>474.71493509375125</v>
      </c>
      <c r="Q2773" s="261">
        <f>SUM(H2773*'Outside M25 '!$M$30+'Outside M25 '!$M$34+'Postcodes tariff'!L2773)</f>
        <v>516.03363712165253</v>
      </c>
    </row>
    <row r="2774" spans="1:17" s="263" customFormat="1" x14ac:dyDescent="0.25">
      <c r="A2774" s="254" t="s">
        <v>3115</v>
      </c>
      <c r="B2774" s="255"/>
      <c r="C2774" s="256" t="s">
        <v>2439</v>
      </c>
      <c r="D2774" s="257">
        <v>52.381</v>
      </c>
      <c r="E2774" s="257">
        <v>-4.0510000000000002</v>
      </c>
      <c r="F2774" s="459">
        <v>1</v>
      </c>
      <c r="G2774" s="459">
        <v>1</v>
      </c>
      <c r="H2774" s="258">
        <v>216.6</v>
      </c>
      <c r="I2774" s="259">
        <f>SUM(H2774/'Search &amp; Variables'!$E$30)</f>
        <v>4.8133333333333335</v>
      </c>
      <c r="J2774" s="259">
        <f t="shared" si="696"/>
        <v>9.6266666666666669</v>
      </c>
      <c r="K2774" s="259">
        <f t="shared" si="697"/>
        <v>1.0696296296296297</v>
      </c>
      <c r="L2774" s="226">
        <f t="shared" si="698"/>
        <v>0</v>
      </c>
      <c r="M2774" s="257"/>
      <c r="N2774" s="226">
        <f>SUM(H2774*'Outside M25 '!$J$30+'Outside M25 '!$J$34+'Postcodes tariff'!L2774)</f>
        <v>369.63926628162392</v>
      </c>
      <c r="O2774" s="226">
        <f>SUM(H2774*'Outside M25 '!$K$30+'Outside M25 '!$K$34+'Postcodes tariff'!L2774)</f>
        <v>408.32317127977205</v>
      </c>
      <c r="P2774" s="226">
        <f>SUM(H2774*'Outside M25 '!$L$30+'Outside M25 '!$L$34+'Postcodes tariff'!L2774)</f>
        <v>451.205222685698</v>
      </c>
      <c r="Q2774" s="261">
        <f>SUM(H2774*'Outside M25 '!$M$30+'Outside M25 '!$M$34+'Postcodes tariff'!L2774)</f>
        <v>490.40213683162398</v>
      </c>
    </row>
    <row r="2775" spans="1:17" s="263" customFormat="1" x14ac:dyDescent="0.25">
      <c r="A2775" s="254" t="s">
        <v>3115</v>
      </c>
      <c r="B2775" s="255"/>
      <c r="C2775" s="256" t="s">
        <v>2440</v>
      </c>
      <c r="D2775" s="257">
        <v>52.47</v>
      </c>
      <c r="E2775" s="257">
        <v>-4.0229999999999997</v>
      </c>
      <c r="F2775" s="459">
        <v>1</v>
      </c>
      <c r="G2775" s="459">
        <v>1</v>
      </c>
      <c r="H2775" s="258">
        <v>227.7</v>
      </c>
      <c r="I2775" s="259">
        <f>SUM(H2775/'Search &amp; Variables'!$E$30)</f>
        <v>5.0599999999999996</v>
      </c>
      <c r="J2775" s="259">
        <f t="shared" si="696"/>
        <v>10.119999999999999</v>
      </c>
      <c r="K2775" s="259">
        <f t="shared" si="697"/>
        <v>1.1244444444444444</v>
      </c>
      <c r="L2775" s="226">
        <f t="shared" si="698"/>
        <v>0</v>
      </c>
      <c r="M2775" s="257"/>
      <c r="N2775" s="226">
        <f>SUM(H2775*'Outside M25 '!$J$30+'Outside M25 '!$J$34+'Postcodes tariff'!L2775)</f>
        <v>387.07642811025636</v>
      </c>
      <c r="O2775" s="226">
        <f>SUM(H2775*'Outside M25 '!$K$30+'Outside M25 '!$K$34+'Postcodes tariff'!L2775)</f>
        <v>427.64852992136753</v>
      </c>
      <c r="P2775" s="226">
        <f>SUM(H2775*'Outside M25 '!$L$30+'Outside M25 '!$L$34+'Postcodes tariff'!L2775)</f>
        <v>472.59520692581196</v>
      </c>
      <c r="Q2775" s="261">
        <f>SUM(H2775*'Outside M25 '!$M$30+'Outside M25 '!$M$34+'Postcodes tariff'!L2775)</f>
        <v>513.72260021025647</v>
      </c>
    </row>
    <row r="2776" spans="1:17" s="263" customFormat="1" x14ac:dyDescent="0.25">
      <c r="A2776" s="254" t="s">
        <v>3115</v>
      </c>
      <c r="B2776" s="255"/>
      <c r="C2776" s="256" t="s">
        <v>2441</v>
      </c>
      <c r="D2776" s="257">
        <v>52.238</v>
      </c>
      <c r="E2776" s="257">
        <v>-3.9359999999999999</v>
      </c>
      <c r="F2776" s="459">
        <v>1</v>
      </c>
      <c r="G2776" s="459">
        <v>1</v>
      </c>
      <c r="H2776" s="258">
        <v>290.89999999999998</v>
      </c>
      <c r="I2776" s="259">
        <f>SUM(H2776/'Search &amp; Variables'!$E$30)</f>
        <v>6.4644444444444442</v>
      </c>
      <c r="J2776" s="259">
        <f t="shared" si="696"/>
        <v>12.928888888888888</v>
      </c>
      <c r="K2776" s="259">
        <f t="shared" si="697"/>
        <v>1.4365432098765432</v>
      </c>
      <c r="L2776" s="226">
        <f t="shared" si="698"/>
        <v>0</v>
      </c>
      <c r="M2776" s="257"/>
      <c r="N2776" s="226">
        <f>SUM(H2776*'Outside M25 '!$J$30+'Outside M25 '!$J$34+'Postcodes tariff'!L2776)</f>
        <v>486.35828644985747</v>
      </c>
      <c r="O2776" s="226">
        <f>SUM(H2776*'Outside M25 '!$K$30+'Outside M25 '!$K$34+'Postcodes tariff'!L2776)</f>
        <v>537.68120254738835</v>
      </c>
      <c r="P2776" s="226">
        <f>SUM(H2776*'Outside M25 '!$L$30+'Outside M25 '!$L$34+'Postcodes tariff'!L2776)</f>
        <v>594.38322530195637</v>
      </c>
      <c r="Q2776" s="261">
        <f>SUM(H2776*'Outside M25 '!$M$30+'Outside M25 '!$M$34+'Postcodes tariff'!L2776)</f>
        <v>646.50217548319097</v>
      </c>
    </row>
    <row r="2777" spans="1:17" s="263" customFormat="1" x14ac:dyDescent="0.25">
      <c r="A2777" s="254" t="s">
        <v>3115</v>
      </c>
      <c r="B2777" s="255"/>
      <c r="C2777" s="256" t="s">
        <v>2442</v>
      </c>
      <c r="D2777" s="257">
        <v>52.698999999999998</v>
      </c>
      <c r="E2777" s="257">
        <v>-2.77</v>
      </c>
      <c r="F2777" s="459">
        <v>1</v>
      </c>
      <c r="G2777" s="459">
        <v>1</v>
      </c>
      <c r="H2777" s="258">
        <v>160.4</v>
      </c>
      <c r="I2777" s="259">
        <f>SUM(H2777/'Search &amp; Variables'!$E$30)</f>
        <v>3.5644444444444447</v>
      </c>
      <c r="J2777" s="259">
        <f t="shared" si="696"/>
        <v>7.1288888888888895</v>
      </c>
      <c r="K2777" s="259">
        <f t="shared" si="697"/>
        <v>0.79209876543209878</v>
      </c>
      <c r="L2777" s="226">
        <f t="shared" si="698"/>
        <v>0</v>
      </c>
      <c r="M2777" s="257"/>
      <c r="N2777" s="226">
        <f>SUM(H2777*'Outside M25 '!$J$30+'Outside M25 '!$J$34+'Postcodes tariff'!L2777)</f>
        <v>281.35381630242165</v>
      </c>
      <c r="O2777" s="226">
        <f>SUM(H2777*'Outside M25 '!$K$30+'Outside M25 '!$K$34+'Postcodes tariff'!L2777)</f>
        <v>310.47766176106364</v>
      </c>
      <c r="P2777" s="226">
        <f>SUM(H2777*'Outside M25 '!$L$30+'Outside M25 '!$L$34+'Postcodes tariff'!L2777)</f>
        <v>342.90638356007599</v>
      </c>
      <c r="Q2777" s="261">
        <f>SUM(H2777*'Outside M25 '!$M$30+'Outside M25 '!$M$34+'Postcodes tariff'!L2777)</f>
        <v>372.32916008575501</v>
      </c>
    </row>
    <row r="2778" spans="1:17" s="263" customFormat="1" x14ac:dyDescent="0.25">
      <c r="A2778" s="254" t="s">
        <v>3115</v>
      </c>
      <c r="B2778" s="255"/>
      <c r="C2778" s="256" t="s">
        <v>2443</v>
      </c>
      <c r="D2778" s="257">
        <v>52.800763000000003</v>
      </c>
      <c r="E2778" s="257">
        <v>-2.776799</v>
      </c>
      <c r="F2778" s="459">
        <v>1</v>
      </c>
      <c r="G2778" s="459">
        <v>1</v>
      </c>
      <c r="H2778" s="258">
        <v>162</v>
      </c>
      <c r="I2778" s="259">
        <f>SUM(H2778/'Search &amp; Variables'!$E$30)</f>
        <v>3.6</v>
      </c>
      <c r="J2778" s="259">
        <f t="shared" si="696"/>
        <v>7.2</v>
      </c>
      <c r="K2778" s="259">
        <f t="shared" si="697"/>
        <v>0.8</v>
      </c>
      <c r="L2778" s="226">
        <f t="shared" si="698"/>
        <v>0</v>
      </c>
      <c r="M2778" s="257"/>
      <c r="N2778" s="226">
        <f>SUM(H2778*'Outside M25 '!$J$30+'Outside M25 '!$J$34+'Postcodes tariff'!L2778)</f>
        <v>283.86728107051283</v>
      </c>
      <c r="O2778" s="226">
        <f>SUM(H2778*'Outside M25 '!$K$30+'Outside M25 '!$K$34+'Postcodes tariff'!L2778)</f>
        <v>313.26329904273507</v>
      </c>
      <c r="P2778" s="226">
        <f>SUM(H2778*'Outside M25 '!$L$30+'Outside M25 '!$L$34+'Postcodes tariff'!L2778)</f>
        <v>345.98962453162397</v>
      </c>
      <c r="Q2778" s="261">
        <f>SUM(H2778*'Outside M25 '!$M$30+'Outside M25 '!$M$34+'Postcodes tariff'!L2778)</f>
        <v>375.69066832051283</v>
      </c>
    </row>
    <row r="2779" spans="1:17" s="263" customFormat="1" x14ac:dyDescent="0.25">
      <c r="A2779" s="254" t="s">
        <v>3115</v>
      </c>
      <c r="B2779" s="255"/>
      <c r="C2779" s="256" t="s">
        <v>2444</v>
      </c>
      <c r="D2779" s="257">
        <v>52.652999999999999</v>
      </c>
      <c r="E2779" s="257">
        <v>-2.827</v>
      </c>
      <c r="F2779" s="459">
        <v>1</v>
      </c>
      <c r="G2779" s="459">
        <v>1</v>
      </c>
      <c r="H2779" s="258">
        <v>163.19999999999999</v>
      </c>
      <c r="I2779" s="259">
        <f>SUM(H2779/'Search &amp; Variables'!$E$30)</f>
        <v>3.6266666666666665</v>
      </c>
      <c r="J2779" s="259">
        <f t="shared" si="696"/>
        <v>7.253333333333333</v>
      </c>
      <c r="K2779" s="259">
        <f t="shared" si="697"/>
        <v>0.80592592592592593</v>
      </c>
      <c r="L2779" s="226">
        <f t="shared" si="698"/>
        <v>0</v>
      </c>
      <c r="M2779" s="257"/>
      <c r="N2779" s="226">
        <f>SUM(H2779*'Outside M25 '!$J$30+'Outside M25 '!$J$34+'Postcodes tariff'!L2779)</f>
        <v>285.75237964658118</v>
      </c>
      <c r="O2779" s="226">
        <f>SUM(H2779*'Outside M25 '!$K$30+'Outside M25 '!$K$34+'Postcodes tariff'!L2779)</f>
        <v>315.3525270039886</v>
      </c>
      <c r="P2779" s="226">
        <f>SUM(H2779*'Outside M25 '!$L$30+'Outside M25 '!$L$34+'Postcodes tariff'!L2779)</f>
        <v>348.30205526028487</v>
      </c>
      <c r="Q2779" s="261">
        <f>SUM(H2779*'Outside M25 '!$M$30+'Outside M25 '!$M$34+'Postcodes tariff'!L2779)</f>
        <v>378.21179949658119</v>
      </c>
    </row>
    <row r="2780" spans="1:17" s="263" customFormat="1" x14ac:dyDescent="0.25">
      <c r="A2780" s="254" t="s">
        <v>3115</v>
      </c>
      <c r="B2780" s="255"/>
      <c r="C2780" s="256" t="s">
        <v>2445</v>
      </c>
      <c r="D2780" s="257">
        <v>52.539000000000001</v>
      </c>
      <c r="E2780" s="257">
        <v>-2.79</v>
      </c>
      <c r="F2780" s="459">
        <v>1</v>
      </c>
      <c r="G2780" s="459">
        <v>1</v>
      </c>
      <c r="H2780" s="258">
        <v>168.9</v>
      </c>
      <c r="I2780" s="259">
        <f>SUM(H2780/'Search &amp; Variables'!$E$30)</f>
        <v>3.7533333333333334</v>
      </c>
      <c r="J2780" s="259">
        <f t="shared" si="696"/>
        <v>7.5066666666666668</v>
      </c>
      <c r="K2780" s="259">
        <f t="shared" si="697"/>
        <v>0.83407407407407408</v>
      </c>
      <c r="L2780" s="226">
        <f t="shared" si="698"/>
        <v>0</v>
      </c>
      <c r="M2780" s="257"/>
      <c r="N2780" s="226">
        <f>SUM(H2780*'Outside M25 '!$J$30+'Outside M25 '!$J$34+'Postcodes tariff'!L2780)</f>
        <v>294.70659788290595</v>
      </c>
      <c r="O2780" s="226">
        <f>SUM(H2780*'Outside M25 '!$K$30+'Outside M25 '!$K$34+'Postcodes tariff'!L2780)</f>
        <v>325.27635981994302</v>
      </c>
      <c r="P2780" s="226">
        <f>SUM(H2780*'Outside M25 '!$L$30+'Outside M25 '!$L$34+'Postcodes tariff'!L2780)</f>
        <v>359.28610122142453</v>
      </c>
      <c r="Q2780" s="261">
        <f>SUM(H2780*'Outside M25 '!$M$30+'Outside M25 '!$M$34+'Postcodes tariff'!L2780)</f>
        <v>390.18717258290604</v>
      </c>
    </row>
    <row r="2781" spans="1:17" s="263" customFormat="1" x14ac:dyDescent="0.25">
      <c r="A2781" s="254" t="s">
        <v>3115</v>
      </c>
      <c r="B2781" s="255"/>
      <c r="C2781" s="256" t="s">
        <v>2446</v>
      </c>
      <c r="D2781" s="257">
        <v>52.424999999999997</v>
      </c>
      <c r="E2781" s="257">
        <v>-2.887</v>
      </c>
      <c r="F2781" s="459">
        <v>1</v>
      </c>
      <c r="G2781" s="459">
        <v>1</v>
      </c>
      <c r="H2781" s="258">
        <v>152.6</v>
      </c>
      <c r="I2781" s="259">
        <f>SUM(H2781/'Search &amp; Variables'!$E$30)</f>
        <v>3.391111111111111</v>
      </c>
      <c r="J2781" s="259">
        <f t="shared" si="696"/>
        <v>6.7822222222222219</v>
      </c>
      <c r="K2781" s="259">
        <f t="shared" si="697"/>
        <v>0.75358024691358017</v>
      </c>
      <c r="L2781" s="226">
        <f t="shared" si="698"/>
        <v>0</v>
      </c>
      <c r="M2781" s="257"/>
      <c r="N2781" s="226">
        <f>SUM(H2781*'Outside M25 '!$J$30+'Outside M25 '!$J$34+'Postcodes tariff'!L2781)</f>
        <v>269.10067555797718</v>
      </c>
      <c r="O2781" s="226">
        <f>SUM(H2781*'Outside M25 '!$K$30+'Outside M25 '!$K$34+'Postcodes tariff'!L2781)</f>
        <v>296.89768001291549</v>
      </c>
      <c r="P2781" s="226">
        <f>SUM(H2781*'Outside M25 '!$L$30+'Outside M25 '!$L$34+'Postcodes tariff'!L2781)</f>
        <v>327.87558382377966</v>
      </c>
      <c r="Q2781" s="261">
        <f>SUM(H2781*'Outside M25 '!$M$30+'Outside M25 '!$M$34+'Postcodes tariff'!L2781)</f>
        <v>355.94180744131057</v>
      </c>
    </row>
    <row r="2782" spans="1:17" s="263" customFormat="1" x14ac:dyDescent="0.25">
      <c r="A2782" s="254" t="s">
        <v>3115</v>
      </c>
      <c r="B2782" s="255"/>
      <c r="C2782" s="256" t="s">
        <v>2447</v>
      </c>
      <c r="D2782" s="257">
        <v>52.368744999999997</v>
      </c>
      <c r="E2782" s="257">
        <v>-2.7066940000000002</v>
      </c>
      <c r="F2782" s="459">
        <v>1</v>
      </c>
      <c r="G2782" s="459">
        <v>1</v>
      </c>
      <c r="H2782" s="258">
        <v>141.69999999999999</v>
      </c>
      <c r="I2782" s="259">
        <f>SUM(H2782/'Search &amp; Variables'!$E$30)</f>
        <v>3.1488888888888886</v>
      </c>
      <c r="J2782" s="259">
        <f t="shared" si="696"/>
        <v>6.2977777777777773</v>
      </c>
      <c r="K2782" s="259">
        <f t="shared" si="697"/>
        <v>0.69975308641975298</v>
      </c>
      <c r="L2782" s="226">
        <f t="shared" si="698"/>
        <v>0</v>
      </c>
      <c r="M2782" s="257"/>
      <c r="N2782" s="226">
        <f>SUM(H2782*'Outside M25 '!$J$30+'Outside M25 '!$J$34+'Postcodes tariff'!L2782)</f>
        <v>251.97769682535611</v>
      </c>
      <c r="O2782" s="226">
        <f>SUM(H2782*'Outside M25 '!$K$30+'Outside M25 '!$K$34+'Postcodes tariff'!L2782)</f>
        <v>277.92052603152894</v>
      </c>
      <c r="P2782" s="226">
        <f>SUM(H2782*'Outside M25 '!$L$30+'Outside M25 '!$L$34+'Postcodes tariff'!L2782)</f>
        <v>306.87100470510921</v>
      </c>
      <c r="Q2782" s="261">
        <f>SUM(H2782*'Outside M25 '!$M$30+'Outside M25 '!$M$34+'Postcodes tariff'!L2782)</f>
        <v>333.0415325920228</v>
      </c>
    </row>
    <row r="2783" spans="1:17" s="263" customFormat="1" x14ac:dyDescent="0.25">
      <c r="A2783" s="254" t="s">
        <v>3115</v>
      </c>
      <c r="B2783" s="255"/>
      <c r="C2783" s="256" t="s">
        <v>2448</v>
      </c>
      <c r="D2783" s="256">
        <v>52.497999999999998</v>
      </c>
      <c r="E2783" s="256">
        <v>-2.9860000000000002</v>
      </c>
      <c r="F2783" s="460">
        <v>1</v>
      </c>
      <c r="G2783" s="460">
        <v>1</v>
      </c>
      <c r="H2783" s="264">
        <v>163.5</v>
      </c>
      <c r="I2783" s="265">
        <f>SUM(H2783/'Search &amp; Variables'!$E$30)</f>
        <v>3.6333333333333333</v>
      </c>
      <c r="J2783" s="265">
        <f t="shared" si="696"/>
        <v>7.2666666666666666</v>
      </c>
      <c r="K2783" s="265">
        <f t="shared" si="697"/>
        <v>0.80740740740740735</v>
      </c>
      <c r="L2783" s="266">
        <f t="shared" si="698"/>
        <v>0</v>
      </c>
      <c r="M2783" s="256"/>
      <c r="N2783" s="266">
        <f>SUM(H2783*'Outside M25 '!$J$30+'Outside M25 '!$J$34+'Postcodes tariff'!L2783)</f>
        <v>286.22365429059829</v>
      </c>
      <c r="O2783" s="266">
        <f>SUM(H2783*'Outside M25 '!$K$30+'Outside M25 '!$K$34+'Postcodes tariff'!L2783)</f>
        <v>315.87483399430198</v>
      </c>
      <c r="P2783" s="266">
        <f>SUM(H2783*'Outside M25 '!$L$30+'Outside M25 '!$L$34+'Postcodes tariff'!L2783)</f>
        <v>348.88016294245017</v>
      </c>
      <c r="Q2783" s="268">
        <f>SUM(H2783*'Outside M25 '!$M$30+'Outside M25 '!$M$34+'Postcodes tariff'!L2783)</f>
        <v>378.84208229059834</v>
      </c>
    </row>
    <row r="2784" spans="1:17" s="263" customFormat="1" x14ac:dyDescent="0.25">
      <c r="A2784" s="254"/>
      <c r="B2784" s="255"/>
      <c r="C2784" s="256"/>
      <c r="D2784" s="256"/>
      <c r="E2784" s="256"/>
      <c r="F2784" s="460"/>
      <c r="G2784" s="460"/>
      <c r="H2784" s="264"/>
      <c r="I2784" s="265"/>
      <c r="J2784" s="265"/>
      <c r="K2784" s="265"/>
      <c r="L2784" s="266"/>
      <c r="M2784" s="256"/>
      <c r="N2784" s="266"/>
      <c r="O2784" s="266"/>
      <c r="P2784" s="266"/>
      <c r="Q2784" s="268"/>
    </row>
    <row r="2785" spans="1:17" s="263" customFormat="1" ht="16.5" thickBot="1" x14ac:dyDescent="0.3">
      <c r="A2785" s="269" t="s">
        <v>3131</v>
      </c>
      <c r="B2785" s="270"/>
      <c r="C2785" s="270"/>
      <c r="D2785" s="270"/>
      <c r="E2785" s="270"/>
      <c r="F2785" s="461"/>
      <c r="G2785" s="461"/>
      <c r="H2785" s="271">
        <f>AVERAGE(H2759:H2784)</f>
        <v>186.89599999999999</v>
      </c>
      <c r="I2785" s="271">
        <f>AVERAGE(I2759:I2784)</f>
        <v>4.1532444444444447</v>
      </c>
      <c r="J2785" s="271">
        <f>AVERAGE(J2759:J2784)</f>
        <v>8.3064888888888895</v>
      </c>
      <c r="K2785" s="271">
        <f>AVERAGE(K2759:K2784)</f>
        <v>0.92294320987654321</v>
      </c>
      <c r="L2785" s="272"/>
      <c r="M2785" s="270"/>
      <c r="N2785" s="274">
        <f>AVERAGE(N2759:N2784)</f>
        <v>322.97679286201139</v>
      </c>
      <c r="O2785" s="274">
        <f>AVERAGE(O2759:O2784)</f>
        <v>356.60781514554219</v>
      </c>
      <c r="P2785" s="274">
        <f>AVERAGE(P2759:P2784)</f>
        <v>393.9648540489103</v>
      </c>
      <c r="Q2785" s="275">
        <f>AVERAGE(Q2759:Q2784)</f>
        <v>427.9957364533447</v>
      </c>
    </row>
    <row r="2786" spans="1:17" s="263" customFormat="1" ht="16.5" thickBot="1" x14ac:dyDescent="0.3">
      <c r="F2786" s="462"/>
      <c r="G2786" s="462"/>
      <c r="H2786" s="276"/>
      <c r="I2786" s="277"/>
      <c r="J2786" s="277"/>
      <c r="K2786" s="277"/>
      <c r="L2786" s="262"/>
      <c r="N2786" s="225"/>
      <c r="O2786" s="225"/>
      <c r="P2786" s="225"/>
      <c r="Q2786" s="225"/>
    </row>
    <row r="2787" spans="1:17" s="243" customFormat="1" x14ac:dyDescent="0.25">
      <c r="A2787" s="246" t="s">
        <v>3116</v>
      </c>
      <c r="B2787" s="247"/>
      <c r="C2787" s="247" t="s">
        <v>2449</v>
      </c>
      <c r="D2787" s="247">
        <v>51.077472999999998</v>
      </c>
      <c r="E2787" s="247">
        <v>-3.1917580000000001</v>
      </c>
      <c r="F2787" s="458">
        <v>1</v>
      </c>
      <c r="G2787" s="458">
        <v>1</v>
      </c>
      <c r="H2787" s="248">
        <v>139.19999999999999</v>
      </c>
      <c r="I2787" s="249">
        <f>SUM(H2787/'Search &amp; Variables'!$E$30)</f>
        <v>3.0933333333333333</v>
      </c>
      <c r="J2787" s="249">
        <f t="shared" ref="J2787:J2788" si="699">SUM(I2787*2)</f>
        <v>6.1866666666666665</v>
      </c>
      <c r="K2787" s="249">
        <f t="shared" ref="K2787:K2788" si="700">SUM(J2787/9)</f>
        <v>0.68740740740740736</v>
      </c>
      <c r="L2787" s="252">
        <f t="shared" ref="L2787:L2788" si="701">IF(J2787 &gt; 14,120,0)</f>
        <v>0</v>
      </c>
      <c r="M2787" s="247"/>
      <c r="N2787" s="252">
        <f>SUM(H2787*'Outside M25 '!$J$30+'Outside M25 '!$J$34+'Postcodes tariff'!L2787)</f>
        <v>248.05040812521366</v>
      </c>
      <c r="O2787" s="252">
        <f>SUM(H2787*'Outside M25 '!$K$30+'Outside M25 '!$K$34+'Postcodes tariff'!L2787)</f>
        <v>273.56796777891736</v>
      </c>
      <c r="P2787" s="252">
        <f>SUM(H2787*'Outside M25 '!$L$30+'Outside M25 '!$L$34+'Postcodes tariff'!L2787)</f>
        <v>302.05344068706552</v>
      </c>
      <c r="Q2787" s="253">
        <f>SUM(H2787*'Outside M25 '!$M$30+'Outside M25 '!$M$34+'Postcodes tariff'!L2787)</f>
        <v>327.78917597521365</v>
      </c>
    </row>
    <row r="2788" spans="1:17" s="263" customFormat="1" x14ac:dyDescent="0.25">
      <c r="A2788" s="254" t="s">
        <v>3116</v>
      </c>
      <c r="B2788" s="255"/>
      <c r="C2788" s="256" t="s">
        <v>2450</v>
      </c>
      <c r="D2788" s="257">
        <v>51.037852999999998</v>
      </c>
      <c r="E2788" s="257">
        <v>-2.8102200000000002</v>
      </c>
      <c r="F2788" s="459">
        <v>1</v>
      </c>
      <c r="G2788" s="459">
        <v>1</v>
      </c>
      <c r="H2788" s="258">
        <v>120.1</v>
      </c>
      <c r="I2788" s="259">
        <f>SUM(H2788/'Search &amp; Variables'!$E$30)</f>
        <v>2.6688888888888886</v>
      </c>
      <c r="J2788" s="259">
        <f t="shared" si="699"/>
        <v>5.3377777777777773</v>
      </c>
      <c r="K2788" s="259">
        <f t="shared" si="700"/>
        <v>0.5930864197530864</v>
      </c>
      <c r="L2788" s="226">
        <f t="shared" si="701"/>
        <v>0</v>
      </c>
      <c r="M2788" s="257"/>
      <c r="N2788" s="226">
        <f>SUM(H2788*'Outside M25 '!$J$30+'Outside M25 '!$J$34+'Postcodes tariff'!L2788)</f>
        <v>218.04592245612534</v>
      </c>
      <c r="O2788" s="226">
        <f>SUM(H2788*'Outside M25 '!$K$30+'Outside M25 '!$K$34+'Postcodes tariff'!L2788)</f>
        <v>240.31442272896484</v>
      </c>
      <c r="P2788" s="226">
        <f>SUM(H2788*'Outside M25 '!$L$30+'Outside M25 '!$L$34+'Postcodes tariff'!L2788)</f>
        <v>265.24725158921177</v>
      </c>
      <c r="Q2788" s="261">
        <f>SUM(H2788*'Outside M25 '!$M$30+'Outside M25 '!$M$34+'Postcodes tariff'!L2788)</f>
        <v>287.66117142279205</v>
      </c>
    </row>
    <row r="2789" spans="1:17" s="263" customFormat="1" x14ac:dyDescent="0.25">
      <c r="A2789" s="254" t="s">
        <v>3116</v>
      </c>
      <c r="B2789" s="255"/>
      <c r="C2789" s="256" t="s">
        <v>2451</v>
      </c>
      <c r="D2789" s="257">
        <v>51.064039999999999</v>
      </c>
      <c r="E2789" s="257">
        <v>-2.6777069999999998</v>
      </c>
      <c r="F2789" s="459">
        <v>1</v>
      </c>
      <c r="G2789" s="459">
        <v>1</v>
      </c>
      <c r="H2789" s="258">
        <v>116.9</v>
      </c>
      <c r="I2789" s="259">
        <f>SUM(H2789/'Search &amp; Variables'!$E$30)</f>
        <v>2.597777777777778</v>
      </c>
      <c r="J2789" s="259">
        <f t="shared" ref="J2789:J2810" si="702">SUM(I2789*2)</f>
        <v>5.1955555555555559</v>
      </c>
      <c r="K2789" s="259">
        <f t="shared" ref="K2789:K2810" si="703">SUM(J2789/9)</f>
        <v>0.57728395061728399</v>
      </c>
      <c r="L2789" s="226">
        <f t="shared" ref="L2789:L2810" si="704">IF(J2789 &gt; 14,120,0)</f>
        <v>0</v>
      </c>
      <c r="M2789" s="257"/>
      <c r="N2789" s="226">
        <f>SUM(H2789*'Outside M25 '!$J$30+'Outside M25 '!$J$34+'Postcodes tariff'!L2789)</f>
        <v>213.01899291994303</v>
      </c>
      <c r="O2789" s="226">
        <f>SUM(H2789*'Outside M25 '!$K$30+'Outside M25 '!$K$34+'Postcodes tariff'!L2789)</f>
        <v>234.74314816562202</v>
      </c>
      <c r="P2789" s="226">
        <f>SUM(H2789*'Outside M25 '!$L$30+'Outside M25 '!$L$34+'Postcodes tariff'!L2789)</f>
        <v>259.08076964611587</v>
      </c>
      <c r="Q2789" s="261">
        <f>SUM(H2789*'Outside M25 '!$M$30+'Outside M25 '!$M$34+'Postcodes tariff'!L2789)</f>
        <v>280.93815495327641</v>
      </c>
    </row>
    <row r="2790" spans="1:17" s="263" customFormat="1" x14ac:dyDescent="0.25">
      <c r="A2790" s="254" t="s">
        <v>3116</v>
      </c>
      <c r="B2790" s="255"/>
      <c r="C2790" s="256" t="s">
        <v>2452</v>
      </c>
      <c r="D2790" s="257">
        <v>50.975285</v>
      </c>
      <c r="E2790" s="257">
        <v>-2.7880780000000001</v>
      </c>
      <c r="F2790" s="459">
        <v>1</v>
      </c>
      <c r="G2790" s="459">
        <v>1</v>
      </c>
      <c r="H2790" s="258">
        <v>120.2</v>
      </c>
      <c r="I2790" s="259">
        <f>SUM(H2790/'Search &amp; Variables'!$E$30)</f>
        <v>2.6711111111111112</v>
      </c>
      <c r="J2790" s="259">
        <f t="shared" si="702"/>
        <v>5.3422222222222224</v>
      </c>
      <c r="K2790" s="259">
        <f t="shared" si="703"/>
        <v>0.59358024691358025</v>
      </c>
      <c r="L2790" s="226">
        <f t="shared" si="704"/>
        <v>0</v>
      </c>
      <c r="M2790" s="257"/>
      <c r="N2790" s="226">
        <f>SUM(H2790*'Outside M25 '!$J$30+'Outside M25 '!$J$34+'Postcodes tariff'!L2790)</f>
        <v>218.20301400413106</v>
      </c>
      <c r="O2790" s="226">
        <f>SUM(H2790*'Outside M25 '!$K$30+'Outside M25 '!$K$34+'Postcodes tariff'!L2790)</f>
        <v>240.4885250590693</v>
      </c>
      <c r="P2790" s="226">
        <f>SUM(H2790*'Outside M25 '!$L$30+'Outside M25 '!$L$34+'Postcodes tariff'!L2790)</f>
        <v>265.43995414993356</v>
      </c>
      <c r="Q2790" s="261">
        <f>SUM(H2790*'Outside M25 '!$M$30+'Outside M25 '!$M$34+'Postcodes tariff'!L2790)</f>
        <v>287.87126568746442</v>
      </c>
    </row>
    <row r="2791" spans="1:17" s="263" customFormat="1" x14ac:dyDescent="0.25">
      <c r="A2791" s="254" t="s">
        <v>3116</v>
      </c>
      <c r="B2791" s="255"/>
      <c r="C2791" s="256" t="s">
        <v>2453</v>
      </c>
      <c r="D2791" s="257">
        <v>50.943378000000003</v>
      </c>
      <c r="E2791" s="257">
        <v>-2.8169460000000002</v>
      </c>
      <c r="F2791" s="459">
        <v>1</v>
      </c>
      <c r="G2791" s="459">
        <v>1</v>
      </c>
      <c r="H2791" s="258">
        <v>122</v>
      </c>
      <c r="I2791" s="259">
        <f>SUM(H2791/'Search &amp; Variables'!$E$30)</f>
        <v>2.7111111111111112</v>
      </c>
      <c r="J2791" s="259">
        <f t="shared" si="702"/>
        <v>5.4222222222222225</v>
      </c>
      <c r="K2791" s="259">
        <f t="shared" si="703"/>
        <v>0.60246913580246919</v>
      </c>
      <c r="L2791" s="226">
        <f t="shared" si="704"/>
        <v>0</v>
      </c>
      <c r="M2791" s="257"/>
      <c r="N2791" s="226">
        <f>SUM(H2791*'Outside M25 '!$J$30+'Outside M25 '!$J$34+'Postcodes tariff'!L2791)</f>
        <v>221.03066186823361</v>
      </c>
      <c r="O2791" s="226">
        <f>SUM(H2791*'Outside M25 '!$K$30+'Outside M25 '!$K$34+'Postcodes tariff'!L2791)</f>
        <v>243.62236700094965</v>
      </c>
      <c r="P2791" s="226">
        <f>SUM(H2791*'Outside M25 '!$L$30+'Outside M25 '!$L$34+'Postcodes tariff'!L2791)</f>
        <v>268.90860024292499</v>
      </c>
      <c r="Q2791" s="261">
        <f>SUM(H2791*'Outside M25 '!$M$30+'Outside M25 '!$M$34+'Postcodes tariff'!L2791)</f>
        <v>291.65296245156696</v>
      </c>
    </row>
    <row r="2792" spans="1:17" s="263" customFormat="1" x14ac:dyDescent="0.25">
      <c r="A2792" s="254" t="s">
        <v>3116</v>
      </c>
      <c r="B2792" s="255"/>
      <c r="C2792" s="256" t="s">
        <v>2454</v>
      </c>
      <c r="D2792" s="257">
        <v>50.944637999999998</v>
      </c>
      <c r="E2792" s="257">
        <v>-2.7474069999999999</v>
      </c>
      <c r="F2792" s="459">
        <v>1</v>
      </c>
      <c r="G2792" s="459">
        <v>1</v>
      </c>
      <c r="H2792" s="258">
        <v>121.3</v>
      </c>
      <c r="I2792" s="259">
        <f>SUM(H2792/'Search &amp; Variables'!$E$30)</f>
        <v>2.6955555555555555</v>
      </c>
      <c r="J2792" s="259">
        <f t="shared" si="702"/>
        <v>5.391111111111111</v>
      </c>
      <c r="K2792" s="259">
        <f t="shared" si="703"/>
        <v>0.59901234567901229</v>
      </c>
      <c r="L2792" s="226">
        <f t="shared" si="704"/>
        <v>0</v>
      </c>
      <c r="M2792" s="257"/>
      <c r="N2792" s="226">
        <f>SUM(H2792*'Outside M25 '!$J$30+'Outside M25 '!$J$34+'Postcodes tariff'!L2792)</f>
        <v>219.93102103219374</v>
      </c>
      <c r="O2792" s="226">
        <f>SUM(H2792*'Outside M25 '!$K$30+'Outside M25 '!$K$34+'Postcodes tariff'!L2792)</f>
        <v>242.4036506902184</v>
      </c>
      <c r="P2792" s="226">
        <f>SUM(H2792*'Outside M25 '!$L$30+'Outside M25 '!$L$34+'Postcodes tariff'!L2792)</f>
        <v>267.55968231787278</v>
      </c>
      <c r="Q2792" s="261">
        <f>SUM(H2792*'Outside M25 '!$M$30+'Outside M25 '!$M$34+'Postcodes tariff'!L2792)</f>
        <v>290.18230259886042</v>
      </c>
    </row>
    <row r="2793" spans="1:17" s="263" customFormat="1" x14ac:dyDescent="0.25">
      <c r="A2793" s="254" t="s">
        <v>3116</v>
      </c>
      <c r="B2793" s="255"/>
      <c r="C2793" s="256" t="s">
        <v>2455</v>
      </c>
      <c r="D2793" s="257">
        <v>50.949742000000001</v>
      </c>
      <c r="E2793" s="257">
        <v>-2.722715</v>
      </c>
      <c r="F2793" s="459">
        <v>1</v>
      </c>
      <c r="G2793" s="459">
        <v>1</v>
      </c>
      <c r="H2793" s="258">
        <v>119.9</v>
      </c>
      <c r="I2793" s="259">
        <f>SUM(H2793/'Search &amp; Variables'!$E$30)</f>
        <v>2.6644444444444444</v>
      </c>
      <c r="J2793" s="259">
        <f t="shared" si="702"/>
        <v>5.3288888888888888</v>
      </c>
      <c r="K2793" s="259">
        <f t="shared" si="703"/>
        <v>0.59209876543209872</v>
      </c>
      <c r="L2793" s="226">
        <f t="shared" si="704"/>
        <v>0</v>
      </c>
      <c r="M2793" s="257"/>
      <c r="N2793" s="226">
        <f>SUM(H2793*'Outside M25 '!$J$30+'Outside M25 '!$J$34+'Postcodes tariff'!L2793)</f>
        <v>217.73173936011398</v>
      </c>
      <c r="O2793" s="226">
        <f>SUM(H2793*'Outside M25 '!$K$30+'Outside M25 '!$K$34+'Postcodes tariff'!L2793)</f>
        <v>239.96621806875592</v>
      </c>
      <c r="P2793" s="226">
        <f>SUM(H2793*'Outside M25 '!$L$30+'Outside M25 '!$L$34+'Postcodes tariff'!L2793)</f>
        <v>264.86184646776832</v>
      </c>
      <c r="Q2793" s="261">
        <f>SUM(H2793*'Outside M25 '!$M$30+'Outside M25 '!$M$34+'Postcodes tariff'!L2793)</f>
        <v>287.24098289344732</v>
      </c>
    </row>
    <row r="2794" spans="1:17" s="263" customFormat="1" x14ac:dyDescent="0.25">
      <c r="A2794" s="254" t="s">
        <v>3116</v>
      </c>
      <c r="B2794" s="255"/>
      <c r="C2794" s="256" t="s">
        <v>2456</v>
      </c>
      <c r="D2794" s="257">
        <v>50.901505</v>
      </c>
      <c r="E2794" s="257">
        <v>-2.7927029999999999</v>
      </c>
      <c r="F2794" s="459">
        <v>1</v>
      </c>
      <c r="G2794" s="459">
        <v>1</v>
      </c>
      <c r="H2794" s="258">
        <v>123.6</v>
      </c>
      <c r="I2794" s="259">
        <f>SUM(H2794/'Search &amp; Variables'!$E$30)</f>
        <v>2.7466666666666666</v>
      </c>
      <c r="J2794" s="259">
        <f t="shared" si="702"/>
        <v>5.4933333333333332</v>
      </c>
      <c r="K2794" s="259">
        <f t="shared" si="703"/>
        <v>0.61037037037037034</v>
      </c>
      <c r="L2794" s="226">
        <f t="shared" si="704"/>
        <v>0</v>
      </c>
      <c r="M2794" s="257"/>
      <c r="N2794" s="226">
        <f>SUM(H2794*'Outside M25 '!$J$30+'Outside M25 '!$J$34+'Postcodes tariff'!L2794)</f>
        <v>223.54412663632479</v>
      </c>
      <c r="O2794" s="226">
        <f>SUM(H2794*'Outside M25 '!$K$30+'Outside M25 '!$K$34+'Postcodes tariff'!L2794)</f>
        <v>246.40800428262105</v>
      </c>
      <c r="P2794" s="226">
        <f>SUM(H2794*'Outside M25 '!$L$30+'Outside M25 '!$L$34+'Postcodes tariff'!L2794)</f>
        <v>271.99184121447297</v>
      </c>
      <c r="Q2794" s="261">
        <f>SUM(H2794*'Outside M25 '!$M$30+'Outside M25 '!$M$34+'Postcodes tariff'!L2794)</f>
        <v>295.01447068632478</v>
      </c>
    </row>
    <row r="2795" spans="1:17" s="263" customFormat="1" x14ac:dyDescent="0.25">
      <c r="A2795" s="254" t="s">
        <v>3116</v>
      </c>
      <c r="B2795" s="255"/>
      <c r="C2795" s="256" t="s">
        <v>2457</v>
      </c>
      <c r="D2795" s="257">
        <v>50.895254000000001</v>
      </c>
      <c r="E2795" s="257">
        <v>-2.8485079999999998</v>
      </c>
      <c r="F2795" s="459">
        <v>1</v>
      </c>
      <c r="G2795" s="459">
        <v>1</v>
      </c>
      <c r="H2795" s="258">
        <v>124.9</v>
      </c>
      <c r="I2795" s="259">
        <f>SUM(H2795/'Search &amp; Variables'!$E$30)</f>
        <v>2.7755555555555556</v>
      </c>
      <c r="J2795" s="259">
        <f t="shared" si="702"/>
        <v>5.5511111111111111</v>
      </c>
      <c r="K2795" s="259">
        <f t="shared" si="703"/>
        <v>0.61679012345679007</v>
      </c>
      <c r="L2795" s="226">
        <f t="shared" si="704"/>
        <v>0</v>
      </c>
      <c r="M2795" s="257"/>
      <c r="N2795" s="226">
        <f>SUM(H2795*'Outside M25 '!$J$30+'Outside M25 '!$J$34+'Postcodes tariff'!L2795)</f>
        <v>225.58631676039886</v>
      </c>
      <c r="O2795" s="226">
        <f>SUM(H2795*'Outside M25 '!$K$30+'Outside M25 '!$K$34+'Postcodes tariff'!L2795)</f>
        <v>248.6713345739791</v>
      </c>
      <c r="P2795" s="226">
        <f>SUM(H2795*'Outside M25 '!$L$30+'Outside M25 '!$L$34+'Postcodes tariff'!L2795)</f>
        <v>274.49697450385571</v>
      </c>
      <c r="Q2795" s="261">
        <f>SUM(H2795*'Outside M25 '!$M$30+'Outside M25 '!$M$34+'Postcodes tariff'!L2795)</f>
        <v>297.74569612706557</v>
      </c>
    </row>
    <row r="2796" spans="1:17" s="263" customFormat="1" x14ac:dyDescent="0.25">
      <c r="A2796" s="254" t="s">
        <v>3116</v>
      </c>
      <c r="B2796" s="255"/>
      <c r="C2796" s="256" t="s">
        <v>2458</v>
      </c>
      <c r="D2796" s="257">
        <v>50.879725000000001</v>
      </c>
      <c r="E2796" s="257">
        <v>-2.7873860000000001</v>
      </c>
      <c r="F2796" s="459">
        <v>1</v>
      </c>
      <c r="G2796" s="459">
        <v>1</v>
      </c>
      <c r="H2796" s="258">
        <v>125.6</v>
      </c>
      <c r="I2796" s="259">
        <f>SUM(H2796/'Search &amp; Variables'!$E$30)</f>
        <v>2.7911111111111109</v>
      </c>
      <c r="J2796" s="259">
        <f t="shared" si="702"/>
        <v>5.5822222222222218</v>
      </c>
      <c r="K2796" s="259">
        <f t="shared" si="703"/>
        <v>0.62024691358024686</v>
      </c>
      <c r="L2796" s="226">
        <f t="shared" si="704"/>
        <v>0</v>
      </c>
      <c r="M2796" s="257"/>
      <c r="N2796" s="226">
        <f>SUM(H2796*'Outside M25 '!$J$30+'Outside M25 '!$J$34+'Postcodes tariff'!L2796)</f>
        <v>226.68595759643873</v>
      </c>
      <c r="O2796" s="226">
        <f>SUM(H2796*'Outside M25 '!$K$30+'Outside M25 '!$K$34+'Postcodes tariff'!L2796)</f>
        <v>249.89005088471032</v>
      </c>
      <c r="P2796" s="226">
        <f>SUM(H2796*'Outside M25 '!$L$30+'Outside M25 '!$L$34+'Postcodes tariff'!L2796)</f>
        <v>275.84589242890792</v>
      </c>
      <c r="Q2796" s="261">
        <f>SUM(H2796*'Outside M25 '!$M$30+'Outside M25 '!$M$34+'Postcodes tariff'!L2796)</f>
        <v>299.21635597977206</v>
      </c>
    </row>
    <row r="2797" spans="1:17" s="263" customFormat="1" x14ac:dyDescent="0.25">
      <c r="A2797" s="254" t="s">
        <v>3116</v>
      </c>
      <c r="B2797" s="255"/>
      <c r="C2797" s="256" t="s">
        <v>2459</v>
      </c>
      <c r="D2797" s="257">
        <v>50.924903999999998</v>
      </c>
      <c r="E2797" s="257">
        <v>-2.917357</v>
      </c>
      <c r="F2797" s="459">
        <v>1</v>
      </c>
      <c r="G2797" s="459">
        <v>1</v>
      </c>
      <c r="H2797" s="258">
        <v>126.7</v>
      </c>
      <c r="I2797" s="259">
        <f>SUM(H2797/'Search &amp; Variables'!$E$30)</f>
        <v>2.8155555555555556</v>
      </c>
      <c r="J2797" s="259">
        <f t="shared" si="702"/>
        <v>5.6311111111111112</v>
      </c>
      <c r="K2797" s="259">
        <f t="shared" si="703"/>
        <v>0.62567901234567902</v>
      </c>
      <c r="L2797" s="226">
        <f t="shared" si="704"/>
        <v>0</v>
      </c>
      <c r="M2797" s="257"/>
      <c r="N2797" s="226">
        <f>SUM(H2797*'Outside M25 '!$J$30+'Outside M25 '!$J$34+'Postcodes tariff'!L2797)</f>
        <v>228.41396462450143</v>
      </c>
      <c r="O2797" s="226">
        <f>SUM(H2797*'Outside M25 '!$K$30+'Outside M25 '!$K$34+'Postcodes tariff'!L2797)</f>
        <v>251.80517651585944</v>
      </c>
      <c r="P2797" s="226">
        <f>SUM(H2797*'Outside M25 '!$L$30+'Outside M25 '!$L$34+'Postcodes tariff'!L2797)</f>
        <v>277.96562059684715</v>
      </c>
      <c r="Q2797" s="261">
        <f>SUM(H2797*'Outside M25 '!$M$30+'Outside M25 '!$M$34+'Postcodes tariff'!L2797)</f>
        <v>301.52739289116812</v>
      </c>
    </row>
    <row r="2798" spans="1:17" s="263" customFormat="1" x14ac:dyDescent="0.25">
      <c r="A2798" s="254" t="s">
        <v>3116</v>
      </c>
      <c r="B2798" s="255"/>
      <c r="C2798" s="256" t="s">
        <v>2460</v>
      </c>
      <c r="D2798" s="257">
        <v>51.045461000000003</v>
      </c>
      <c r="E2798" s="257">
        <v>-3.0964209999999999</v>
      </c>
      <c r="F2798" s="459">
        <v>1</v>
      </c>
      <c r="G2798" s="459">
        <v>1</v>
      </c>
      <c r="H2798" s="258">
        <v>136.4</v>
      </c>
      <c r="I2798" s="259">
        <f>SUM(H2798/'Search &amp; Variables'!$E$30)</f>
        <v>3.0311111111111111</v>
      </c>
      <c r="J2798" s="259">
        <f t="shared" si="702"/>
        <v>6.0622222222222222</v>
      </c>
      <c r="K2798" s="259">
        <f t="shared" si="703"/>
        <v>0.67358024691358021</v>
      </c>
      <c r="L2798" s="226">
        <f t="shared" si="704"/>
        <v>0</v>
      </c>
      <c r="M2798" s="257"/>
      <c r="N2798" s="226">
        <f>SUM(H2798*'Outside M25 '!$J$30+'Outside M25 '!$J$34+'Postcodes tariff'!L2798)</f>
        <v>243.65184478105414</v>
      </c>
      <c r="O2798" s="226">
        <f>SUM(H2798*'Outside M25 '!$K$30+'Outside M25 '!$K$34+'Postcodes tariff'!L2798)</f>
        <v>268.69310253599241</v>
      </c>
      <c r="P2798" s="226">
        <f>SUM(H2798*'Outside M25 '!$L$30+'Outside M25 '!$L$34+'Postcodes tariff'!L2798)</f>
        <v>296.65776898685664</v>
      </c>
      <c r="Q2798" s="261">
        <f>SUM(H2798*'Outside M25 '!$M$30+'Outside M25 '!$M$34+'Postcodes tariff'!L2798)</f>
        <v>321.90653656438752</v>
      </c>
    </row>
    <row r="2799" spans="1:17" s="263" customFormat="1" x14ac:dyDescent="0.25">
      <c r="A2799" s="254" t="s">
        <v>3116</v>
      </c>
      <c r="B2799" s="255"/>
      <c r="C2799" s="256" t="s">
        <v>2461</v>
      </c>
      <c r="D2799" s="257">
        <v>50.880910999999998</v>
      </c>
      <c r="E2799" s="257">
        <v>-2.9808699999999999</v>
      </c>
      <c r="F2799" s="459">
        <v>1</v>
      </c>
      <c r="G2799" s="459">
        <v>1</v>
      </c>
      <c r="H2799" s="258">
        <v>132.9</v>
      </c>
      <c r="I2799" s="259">
        <f>SUM(H2799/'Search &amp; Variables'!$E$30)</f>
        <v>2.9533333333333336</v>
      </c>
      <c r="J2799" s="259">
        <f t="shared" si="702"/>
        <v>5.9066666666666672</v>
      </c>
      <c r="K2799" s="259">
        <f t="shared" si="703"/>
        <v>0.65629629629629638</v>
      </c>
      <c r="L2799" s="226">
        <f t="shared" si="704"/>
        <v>0</v>
      </c>
      <c r="M2799" s="257"/>
      <c r="N2799" s="226">
        <f>SUM(H2799*'Outside M25 '!$J$30+'Outside M25 '!$J$34+'Postcodes tariff'!L2799)</f>
        <v>238.15364060085471</v>
      </c>
      <c r="O2799" s="226">
        <f>SUM(H2799*'Outside M25 '!$K$30+'Outside M25 '!$K$34+'Postcodes tariff'!L2799)</f>
        <v>262.59952098233617</v>
      </c>
      <c r="P2799" s="226">
        <f>SUM(H2799*'Outside M25 '!$L$30+'Outside M25 '!$L$34+'Postcodes tariff'!L2799)</f>
        <v>289.91317936159544</v>
      </c>
      <c r="Q2799" s="261">
        <f>SUM(H2799*'Outside M25 '!$M$30+'Outside M25 '!$M$34+'Postcodes tariff'!L2799)</f>
        <v>314.55323730085473</v>
      </c>
    </row>
    <row r="2800" spans="1:17" s="263" customFormat="1" x14ac:dyDescent="0.25">
      <c r="A2800" s="254" t="s">
        <v>3116</v>
      </c>
      <c r="B2800" s="255"/>
      <c r="C2800" s="256" t="s">
        <v>2462</v>
      </c>
      <c r="D2800" s="257">
        <v>50.968003000000003</v>
      </c>
      <c r="E2800" s="257">
        <v>-3.2713489999999998</v>
      </c>
      <c r="F2800" s="459">
        <v>1</v>
      </c>
      <c r="G2800" s="459">
        <v>1</v>
      </c>
      <c r="H2800" s="258">
        <v>146.19999999999999</v>
      </c>
      <c r="I2800" s="259">
        <f>SUM(H2800/'Search &amp; Variables'!$E$30)</f>
        <v>3.2488888888888887</v>
      </c>
      <c r="J2800" s="259">
        <f t="shared" si="702"/>
        <v>6.4977777777777774</v>
      </c>
      <c r="K2800" s="259">
        <f t="shared" si="703"/>
        <v>0.72197530864197523</v>
      </c>
      <c r="L2800" s="226">
        <f t="shared" si="704"/>
        <v>0</v>
      </c>
      <c r="M2800" s="257"/>
      <c r="N2800" s="226">
        <f>SUM(H2800*'Outside M25 '!$J$30+'Outside M25 '!$J$34+'Postcodes tariff'!L2800)</f>
        <v>259.04681648561251</v>
      </c>
      <c r="O2800" s="226">
        <f>SUM(H2800*'Outside M25 '!$K$30+'Outside M25 '!$K$34+'Postcodes tariff'!L2800)</f>
        <v>285.75513088622978</v>
      </c>
      <c r="P2800" s="226">
        <f>SUM(H2800*'Outside M25 '!$L$30+'Outside M25 '!$L$34+'Postcodes tariff'!L2800)</f>
        <v>315.54261993758786</v>
      </c>
      <c r="Q2800" s="261">
        <f>SUM(H2800*'Outside M25 '!$M$30+'Outside M25 '!$M$34+'Postcodes tariff'!L2800)</f>
        <v>342.49577450227918</v>
      </c>
    </row>
    <row r="2801" spans="1:17" s="263" customFormat="1" x14ac:dyDescent="0.25">
      <c r="A2801" s="254" t="s">
        <v>3116</v>
      </c>
      <c r="B2801" s="255"/>
      <c r="C2801" s="256" t="s">
        <v>2463</v>
      </c>
      <c r="D2801" s="257">
        <v>51.052785999999998</v>
      </c>
      <c r="E2801" s="257">
        <v>-3.5583819999999999</v>
      </c>
      <c r="F2801" s="459">
        <v>1</v>
      </c>
      <c r="G2801" s="459">
        <v>1</v>
      </c>
      <c r="H2801" s="258">
        <v>173.4</v>
      </c>
      <c r="I2801" s="259">
        <f>SUM(H2801/'Search &amp; Variables'!$E$30)</f>
        <v>3.8533333333333335</v>
      </c>
      <c r="J2801" s="259">
        <f t="shared" si="702"/>
        <v>7.706666666666667</v>
      </c>
      <c r="K2801" s="259">
        <f t="shared" si="703"/>
        <v>0.85629629629629633</v>
      </c>
      <c r="L2801" s="226">
        <f t="shared" si="704"/>
        <v>0</v>
      </c>
      <c r="M2801" s="257"/>
      <c r="N2801" s="226">
        <f>SUM(H2801*'Outside M25 '!$J$30+'Outside M25 '!$J$34+'Postcodes tariff'!L2801)</f>
        <v>301.77571754316239</v>
      </c>
      <c r="O2801" s="226">
        <f>SUM(H2801*'Outside M25 '!$K$30+'Outside M25 '!$K$34+'Postcodes tariff'!L2801)</f>
        <v>333.11096467464392</v>
      </c>
      <c r="P2801" s="226">
        <f>SUM(H2801*'Outside M25 '!$L$30+'Outside M25 '!$L$34+'Postcodes tariff'!L2801)</f>
        <v>367.95771645390317</v>
      </c>
      <c r="Q2801" s="261">
        <f>SUM(H2801*'Outside M25 '!$M$30+'Outside M25 '!$M$34+'Postcodes tariff'!L2801)</f>
        <v>399.64141449316242</v>
      </c>
    </row>
    <row r="2802" spans="1:17" s="263" customFormat="1" x14ac:dyDescent="0.25">
      <c r="A2802" s="254" t="s">
        <v>3116</v>
      </c>
      <c r="B2802" s="255"/>
      <c r="C2802" s="256" t="s">
        <v>2464</v>
      </c>
      <c r="D2802" s="257">
        <v>51.136558999999998</v>
      </c>
      <c r="E2802" s="257">
        <v>-3.3875980000000001</v>
      </c>
      <c r="F2802" s="459">
        <v>1</v>
      </c>
      <c r="G2802" s="459">
        <v>1</v>
      </c>
      <c r="H2802" s="258">
        <v>157.4</v>
      </c>
      <c r="I2802" s="259">
        <f>SUM(H2802/'Search &amp; Variables'!$E$30)</f>
        <v>3.4977777777777779</v>
      </c>
      <c r="J2802" s="259">
        <f t="shared" si="702"/>
        <v>6.9955555555555557</v>
      </c>
      <c r="K2802" s="259">
        <f t="shared" si="703"/>
        <v>0.77728395061728395</v>
      </c>
      <c r="L2802" s="226">
        <f t="shared" si="704"/>
        <v>0</v>
      </c>
      <c r="M2802" s="257"/>
      <c r="N2802" s="226">
        <f>SUM(H2802*'Outside M25 '!$J$30+'Outside M25 '!$J$34+'Postcodes tariff'!L2802)</f>
        <v>276.64106986225073</v>
      </c>
      <c r="O2802" s="226">
        <f>SUM(H2802*'Outside M25 '!$K$30+'Outside M25 '!$K$34+'Postcodes tariff'!L2802)</f>
        <v>305.25459185792977</v>
      </c>
      <c r="P2802" s="226">
        <f>SUM(H2802*'Outside M25 '!$L$30+'Outside M25 '!$L$34+'Postcodes tariff'!L2802)</f>
        <v>337.1253067384236</v>
      </c>
      <c r="Q2802" s="261">
        <f>SUM(H2802*'Outside M25 '!$M$30+'Outside M25 '!$M$34+'Postcodes tariff'!L2802)</f>
        <v>366.02633214558409</v>
      </c>
    </row>
    <row r="2803" spans="1:17" s="263" customFormat="1" x14ac:dyDescent="0.25">
      <c r="A2803" s="254" t="s">
        <v>3116</v>
      </c>
      <c r="B2803" s="255"/>
      <c r="C2803" s="256" t="s">
        <v>2465</v>
      </c>
      <c r="D2803" s="257">
        <v>51.165908000000002</v>
      </c>
      <c r="E2803" s="257">
        <v>-3.590516</v>
      </c>
      <c r="F2803" s="459">
        <v>1</v>
      </c>
      <c r="G2803" s="459">
        <v>1</v>
      </c>
      <c r="H2803" s="258">
        <v>176.1</v>
      </c>
      <c r="I2803" s="259">
        <f>SUM(H2803/'Search &amp; Variables'!$E$30)</f>
        <v>3.9133333333333331</v>
      </c>
      <c r="J2803" s="259">
        <f t="shared" si="702"/>
        <v>7.8266666666666662</v>
      </c>
      <c r="K2803" s="259">
        <f t="shared" si="703"/>
        <v>0.86962962962962953</v>
      </c>
      <c r="L2803" s="226">
        <f t="shared" si="704"/>
        <v>0</v>
      </c>
      <c r="M2803" s="257"/>
      <c r="N2803" s="226">
        <f>SUM(H2803*'Outside M25 '!$J$30+'Outside M25 '!$J$34+'Postcodes tariff'!L2803)</f>
        <v>306.01718933931619</v>
      </c>
      <c r="O2803" s="226">
        <f>SUM(H2803*'Outside M25 '!$K$30+'Outside M25 '!$K$34+'Postcodes tariff'!L2803)</f>
        <v>337.81172758746436</v>
      </c>
      <c r="P2803" s="226">
        <f>SUM(H2803*'Outside M25 '!$L$30+'Outside M25 '!$L$34+'Postcodes tariff'!L2803)</f>
        <v>373.16068559339033</v>
      </c>
      <c r="Q2803" s="261">
        <f>SUM(H2803*'Outside M25 '!$M$30+'Outside M25 '!$M$34+'Postcodes tariff'!L2803)</f>
        <v>405.31395963931624</v>
      </c>
    </row>
    <row r="2804" spans="1:17" s="263" customFormat="1" x14ac:dyDescent="0.25">
      <c r="A2804" s="254" t="s">
        <v>3116</v>
      </c>
      <c r="B2804" s="255"/>
      <c r="C2804" s="256" t="s">
        <v>2466</v>
      </c>
      <c r="D2804" s="257">
        <v>50.972569</v>
      </c>
      <c r="E2804" s="257">
        <v>-3.0243570000000002</v>
      </c>
      <c r="F2804" s="459">
        <v>1</v>
      </c>
      <c r="G2804" s="459">
        <v>1</v>
      </c>
      <c r="H2804" s="258">
        <v>135.80000000000001</v>
      </c>
      <c r="I2804" s="259">
        <f>SUM(H2804/'Search &amp; Variables'!$E$30)</f>
        <v>3.0177777777777779</v>
      </c>
      <c r="J2804" s="259">
        <f t="shared" si="702"/>
        <v>6.0355555555555558</v>
      </c>
      <c r="K2804" s="259">
        <f t="shared" si="703"/>
        <v>0.67061728395061726</v>
      </c>
      <c r="L2804" s="226">
        <f t="shared" si="704"/>
        <v>0</v>
      </c>
      <c r="M2804" s="257"/>
      <c r="N2804" s="226">
        <f>SUM(H2804*'Outside M25 '!$J$30+'Outside M25 '!$J$34+'Postcodes tariff'!L2804)</f>
        <v>242.70929549301997</v>
      </c>
      <c r="O2804" s="226">
        <f>SUM(H2804*'Outside M25 '!$K$30+'Outside M25 '!$K$34+'Postcodes tariff'!L2804)</f>
        <v>267.64848855536565</v>
      </c>
      <c r="P2804" s="226">
        <f>SUM(H2804*'Outside M25 '!$L$30+'Outside M25 '!$L$34+'Postcodes tariff'!L2804)</f>
        <v>295.50155362252616</v>
      </c>
      <c r="Q2804" s="261">
        <f>SUM(H2804*'Outside M25 '!$M$30+'Outside M25 '!$M$34+'Postcodes tariff'!L2804)</f>
        <v>320.64597097635334</v>
      </c>
    </row>
    <row r="2805" spans="1:17" s="263" customFormat="1" x14ac:dyDescent="0.25">
      <c r="A2805" s="254" t="s">
        <v>3116</v>
      </c>
      <c r="B2805" s="255"/>
      <c r="C2805" s="256" t="s">
        <v>2467</v>
      </c>
      <c r="D2805" s="257">
        <v>51.082949999999997</v>
      </c>
      <c r="E2805" s="257">
        <v>-3.3055460000000001</v>
      </c>
      <c r="F2805" s="459">
        <v>1</v>
      </c>
      <c r="G2805" s="459">
        <v>1</v>
      </c>
      <c r="H2805" s="258">
        <v>153.9</v>
      </c>
      <c r="I2805" s="259">
        <f>SUM(H2805/'Search &amp; Variables'!$E$30)</f>
        <v>3.42</v>
      </c>
      <c r="J2805" s="259">
        <f t="shared" si="702"/>
        <v>6.84</v>
      </c>
      <c r="K2805" s="259">
        <f t="shared" si="703"/>
        <v>0.76</v>
      </c>
      <c r="L2805" s="226">
        <f t="shared" si="704"/>
        <v>0</v>
      </c>
      <c r="M2805" s="257"/>
      <c r="N2805" s="226">
        <f>SUM(H2805*'Outside M25 '!$J$30+'Outside M25 '!$J$34+'Postcodes tariff'!L2805)</f>
        <v>271.14286568205125</v>
      </c>
      <c r="O2805" s="226">
        <f>SUM(H2805*'Outside M25 '!$K$30+'Outside M25 '!$K$34+'Postcodes tariff'!L2805)</f>
        <v>299.16101030427353</v>
      </c>
      <c r="P2805" s="226">
        <f>SUM(H2805*'Outside M25 '!$L$30+'Outside M25 '!$L$34+'Postcodes tariff'!L2805)</f>
        <v>330.3807171131624</v>
      </c>
      <c r="Q2805" s="261">
        <f>SUM(H2805*'Outside M25 '!$M$30+'Outside M25 '!$M$34+'Postcodes tariff'!L2805)</f>
        <v>358.6730328820513</v>
      </c>
    </row>
    <row r="2806" spans="1:17" s="263" customFormat="1" x14ac:dyDescent="0.25">
      <c r="A2806" s="254" t="s">
        <v>3116</v>
      </c>
      <c r="B2806" s="255"/>
      <c r="C2806" s="256" t="s">
        <v>2468</v>
      </c>
      <c r="D2806" s="257">
        <v>51.138035000000002</v>
      </c>
      <c r="E2806" s="257">
        <v>-3.1214520000000001</v>
      </c>
      <c r="F2806" s="459">
        <v>1</v>
      </c>
      <c r="G2806" s="459">
        <v>1</v>
      </c>
      <c r="H2806" s="258">
        <v>147.19999999999999</v>
      </c>
      <c r="I2806" s="259">
        <f>SUM(H2806/'Search &amp; Variables'!$E$30)</f>
        <v>3.2711111111111109</v>
      </c>
      <c r="J2806" s="259">
        <f t="shared" si="702"/>
        <v>6.5422222222222217</v>
      </c>
      <c r="K2806" s="259">
        <f t="shared" si="703"/>
        <v>0.72691358024691355</v>
      </c>
      <c r="L2806" s="226">
        <f t="shared" si="704"/>
        <v>0</v>
      </c>
      <c r="M2806" s="257"/>
      <c r="N2806" s="226">
        <f>SUM(H2806*'Outside M25 '!$J$30+'Outside M25 '!$J$34+'Postcodes tariff'!L2806)</f>
        <v>260.61773196566946</v>
      </c>
      <c r="O2806" s="226">
        <f>SUM(H2806*'Outside M25 '!$K$30+'Outside M25 '!$K$34+'Postcodes tariff'!L2806)</f>
        <v>287.49615418727444</v>
      </c>
      <c r="P2806" s="226">
        <f>SUM(H2806*'Outside M25 '!$L$30+'Outside M25 '!$L$34+'Postcodes tariff'!L2806)</f>
        <v>317.4696455448053</v>
      </c>
      <c r="Q2806" s="261">
        <f>SUM(H2806*'Outside M25 '!$M$30+'Outside M25 '!$M$34+'Postcodes tariff'!L2806)</f>
        <v>344.59671714900287</v>
      </c>
    </row>
    <row r="2807" spans="1:17" s="263" customFormat="1" x14ac:dyDescent="0.25">
      <c r="A2807" s="254" t="s">
        <v>3116</v>
      </c>
      <c r="B2807" s="255"/>
      <c r="C2807" s="256" t="s">
        <v>2469</v>
      </c>
      <c r="D2807" s="257">
        <v>51.130153999999997</v>
      </c>
      <c r="E2807" s="257">
        <v>-3.017754</v>
      </c>
      <c r="F2807" s="459">
        <v>1</v>
      </c>
      <c r="G2807" s="459">
        <v>1</v>
      </c>
      <c r="H2807" s="258">
        <v>141.69999999999999</v>
      </c>
      <c r="I2807" s="259">
        <f>SUM(H2807/'Search &amp; Variables'!$E$30)</f>
        <v>3.1488888888888886</v>
      </c>
      <c r="J2807" s="259">
        <f t="shared" si="702"/>
        <v>6.2977777777777773</v>
      </c>
      <c r="K2807" s="259">
        <f t="shared" si="703"/>
        <v>0.69975308641975298</v>
      </c>
      <c r="L2807" s="226">
        <f t="shared" si="704"/>
        <v>0</v>
      </c>
      <c r="M2807" s="257"/>
      <c r="N2807" s="226">
        <f>SUM(H2807*'Outside M25 '!$J$30+'Outside M25 '!$J$34+'Postcodes tariff'!L2807)</f>
        <v>251.97769682535611</v>
      </c>
      <c r="O2807" s="226">
        <f>SUM(H2807*'Outside M25 '!$K$30+'Outside M25 '!$K$34+'Postcodes tariff'!L2807)</f>
        <v>277.92052603152894</v>
      </c>
      <c r="P2807" s="226">
        <f>SUM(H2807*'Outside M25 '!$L$30+'Outside M25 '!$L$34+'Postcodes tariff'!L2807)</f>
        <v>306.87100470510921</v>
      </c>
      <c r="Q2807" s="261">
        <f>SUM(H2807*'Outside M25 '!$M$30+'Outside M25 '!$M$34+'Postcodes tariff'!L2807)</f>
        <v>333.0415325920228</v>
      </c>
    </row>
    <row r="2808" spans="1:17" s="263" customFormat="1" x14ac:dyDescent="0.25">
      <c r="A2808" s="254" t="s">
        <v>3116</v>
      </c>
      <c r="B2808" s="255"/>
      <c r="C2808" s="256" t="s">
        <v>2470</v>
      </c>
      <c r="D2808" s="257">
        <v>51.121597000000001</v>
      </c>
      <c r="E2808" s="257">
        <v>-2.904363</v>
      </c>
      <c r="F2808" s="459">
        <v>1</v>
      </c>
      <c r="G2808" s="459">
        <v>1</v>
      </c>
      <c r="H2808" s="258">
        <v>129.1</v>
      </c>
      <c r="I2808" s="259">
        <f>SUM(H2808/'Search &amp; Variables'!$E$30)</f>
        <v>2.8688888888888888</v>
      </c>
      <c r="J2808" s="259">
        <f t="shared" si="702"/>
        <v>5.7377777777777776</v>
      </c>
      <c r="K2808" s="259">
        <f t="shared" si="703"/>
        <v>0.6375308641975308</v>
      </c>
      <c r="L2808" s="226">
        <f t="shared" si="704"/>
        <v>0</v>
      </c>
      <c r="M2808" s="257"/>
      <c r="N2808" s="226">
        <f>SUM(H2808*'Outside M25 '!$J$30+'Outside M25 '!$J$34+'Postcodes tariff'!L2808)</f>
        <v>232.18416177663818</v>
      </c>
      <c r="O2808" s="226">
        <f>SUM(H2808*'Outside M25 '!$K$30+'Outside M25 '!$K$34+'Postcodes tariff'!L2808)</f>
        <v>255.98363243836656</v>
      </c>
      <c r="P2808" s="226">
        <f>SUM(H2808*'Outside M25 '!$L$30+'Outside M25 '!$L$34+'Postcodes tariff'!L2808)</f>
        <v>282.59048205416906</v>
      </c>
      <c r="Q2808" s="261">
        <f>SUM(H2808*'Outside M25 '!$M$30+'Outside M25 '!$M$34+'Postcodes tariff'!L2808)</f>
        <v>306.56965524330485</v>
      </c>
    </row>
    <row r="2809" spans="1:17" s="263" customFormat="1" x14ac:dyDescent="0.25">
      <c r="A2809" s="254" t="s">
        <v>3116</v>
      </c>
      <c r="B2809" s="255"/>
      <c r="C2809" s="256" t="s">
        <v>2471</v>
      </c>
      <c r="D2809" s="257">
        <v>51.273932000000002</v>
      </c>
      <c r="E2809" s="257">
        <v>-2.9953319999999999</v>
      </c>
      <c r="F2809" s="459">
        <v>1</v>
      </c>
      <c r="G2809" s="459">
        <v>1</v>
      </c>
      <c r="H2809" s="258">
        <v>137.80000000000001</v>
      </c>
      <c r="I2809" s="259">
        <f>SUM(H2809/'Search &amp; Variables'!$E$30)</f>
        <v>3.0622222222222226</v>
      </c>
      <c r="J2809" s="259">
        <f t="shared" si="702"/>
        <v>6.1244444444444452</v>
      </c>
      <c r="K2809" s="259">
        <f t="shared" si="703"/>
        <v>0.68049382716049389</v>
      </c>
      <c r="L2809" s="226">
        <f t="shared" si="704"/>
        <v>0</v>
      </c>
      <c r="M2809" s="257"/>
      <c r="N2809" s="226">
        <f>SUM(H2809*'Outside M25 '!$J$30+'Outside M25 '!$J$34+'Postcodes tariff'!L2809)</f>
        <v>245.85112645313393</v>
      </c>
      <c r="O2809" s="226">
        <f>SUM(H2809*'Outside M25 '!$K$30+'Outside M25 '!$K$34+'Postcodes tariff'!L2809)</f>
        <v>271.13053515745491</v>
      </c>
      <c r="P2809" s="226">
        <f>SUM(H2809*'Outside M25 '!$L$30+'Outside M25 '!$L$34+'Postcodes tariff'!L2809)</f>
        <v>299.35560483696111</v>
      </c>
      <c r="Q2809" s="261">
        <f>SUM(H2809*'Outside M25 '!$M$30+'Outside M25 '!$M$34+'Postcodes tariff'!L2809)</f>
        <v>324.84785626980062</v>
      </c>
    </row>
    <row r="2810" spans="1:17" s="263" customFormat="1" x14ac:dyDescent="0.25">
      <c r="A2810" s="254" t="s">
        <v>3116</v>
      </c>
      <c r="B2810" s="255"/>
      <c r="C2810" s="256" t="s">
        <v>2472</v>
      </c>
      <c r="D2810" s="256">
        <v>51.226433</v>
      </c>
      <c r="E2810" s="256">
        <v>-2.9361519999999999</v>
      </c>
      <c r="F2810" s="460">
        <v>1</v>
      </c>
      <c r="G2810" s="460">
        <v>1</v>
      </c>
      <c r="H2810" s="264">
        <v>134.4</v>
      </c>
      <c r="I2810" s="265">
        <f>SUM(H2810/'Search &amp; Variables'!$E$30)</f>
        <v>2.9866666666666668</v>
      </c>
      <c r="J2810" s="265">
        <f t="shared" si="702"/>
        <v>5.9733333333333336</v>
      </c>
      <c r="K2810" s="265">
        <f t="shared" si="703"/>
        <v>0.66370370370370368</v>
      </c>
      <c r="L2810" s="266">
        <f t="shared" si="704"/>
        <v>0</v>
      </c>
      <c r="M2810" s="256"/>
      <c r="N2810" s="266">
        <f>SUM(H2810*'Outside M25 '!$J$30+'Outside M25 '!$J$34+'Postcodes tariff'!L2810)</f>
        <v>240.51001382094017</v>
      </c>
      <c r="O2810" s="266">
        <f>SUM(H2810*'Outside M25 '!$K$30+'Outside M25 '!$K$34+'Postcodes tariff'!L2810)</f>
        <v>265.21105593390314</v>
      </c>
      <c r="P2810" s="266">
        <f>SUM(H2810*'Outside M25 '!$L$30+'Outside M25 '!$L$34+'Postcodes tariff'!L2810)</f>
        <v>292.80371777242169</v>
      </c>
      <c r="Q2810" s="268">
        <f>SUM(H2810*'Outside M25 '!$M$30+'Outside M25 '!$M$34+'Postcodes tariff'!L2810)</f>
        <v>317.70465127094019</v>
      </c>
    </row>
    <row r="2811" spans="1:17" s="263" customFormat="1" x14ac:dyDescent="0.25">
      <c r="A2811" s="254"/>
      <c r="B2811" s="255"/>
      <c r="C2811" s="256"/>
      <c r="D2811" s="256"/>
      <c r="E2811" s="256"/>
      <c r="F2811" s="460"/>
      <c r="G2811" s="460"/>
      <c r="H2811" s="264"/>
      <c r="I2811" s="265"/>
      <c r="J2811" s="265"/>
      <c r="K2811" s="265"/>
      <c r="L2811" s="266"/>
      <c r="M2811" s="256"/>
      <c r="N2811" s="266"/>
      <c r="O2811" s="266"/>
      <c r="P2811" s="266"/>
      <c r="Q2811" s="268"/>
    </row>
    <row r="2812" spans="1:17" s="263" customFormat="1" ht="16.5" thickBot="1" x14ac:dyDescent="0.3">
      <c r="A2812" s="269" t="s">
        <v>3132</v>
      </c>
      <c r="B2812" s="270"/>
      <c r="C2812" s="270"/>
      <c r="D2812" s="270"/>
      <c r="E2812" s="270"/>
      <c r="F2812" s="461"/>
      <c r="G2812" s="461"/>
      <c r="H2812" s="271">
        <f>AVERAGE(H2787:H2811)</f>
        <v>135.94583333333335</v>
      </c>
      <c r="I2812" s="271">
        <f>AVERAGE(I2787:I2811)</f>
        <v>3.0210185185185181</v>
      </c>
      <c r="J2812" s="271">
        <f>AVERAGE(J2787:J2811)</f>
        <v>6.0420370370370362</v>
      </c>
      <c r="K2812" s="271">
        <f>AVERAGE(K2787:K2811)</f>
        <v>0.6713374485596707</v>
      </c>
      <c r="L2812" s="272"/>
      <c r="M2812" s="270"/>
      <c r="N2812" s="274">
        <f>AVERAGE(N2787:N2811)</f>
        <v>242.93838733386164</v>
      </c>
      <c r="O2812" s="274">
        <f>AVERAGE(O2787:O2811)</f>
        <v>267.90238778676803</v>
      </c>
      <c r="P2812" s="274">
        <f>AVERAGE(P2787:P2811)</f>
        <v>295.78257819024537</v>
      </c>
      <c r="Q2812" s="275">
        <f>AVERAGE(Q2787:Q2811)</f>
        <v>320.95235844566719</v>
      </c>
    </row>
    <row r="2813" spans="1:17" s="263" customFormat="1" ht="16.5" thickBot="1" x14ac:dyDescent="0.3">
      <c r="F2813" s="462"/>
      <c r="G2813" s="462"/>
      <c r="H2813" s="276"/>
      <c r="I2813" s="277"/>
      <c r="J2813" s="277"/>
      <c r="K2813" s="277"/>
      <c r="L2813" s="262"/>
      <c r="N2813" s="225"/>
      <c r="O2813" s="225"/>
      <c r="P2813" s="225"/>
      <c r="Q2813" s="225"/>
    </row>
    <row r="2814" spans="1:17" s="243" customFormat="1" x14ac:dyDescent="0.25">
      <c r="A2814" s="246" t="s">
        <v>3117</v>
      </c>
      <c r="B2814" s="247"/>
      <c r="C2814" s="247" t="s">
        <v>2473</v>
      </c>
      <c r="D2814" s="247">
        <v>55.658104999999999</v>
      </c>
      <c r="E2814" s="247">
        <v>-2.8184309999999999</v>
      </c>
      <c r="F2814" s="458">
        <v>1</v>
      </c>
      <c r="G2814" s="458">
        <v>1</v>
      </c>
      <c r="H2814" s="248">
        <v>367.3</v>
      </c>
      <c r="I2814" s="249">
        <f>SUM(H2814/'Search &amp; Variables'!$E$30)</f>
        <v>8.1622222222222227</v>
      </c>
      <c r="J2814" s="249">
        <f t="shared" ref="J2814:J2815" si="705">SUM(I2814*2)</f>
        <v>16.324444444444445</v>
      </c>
      <c r="K2814" s="249">
        <f t="shared" ref="K2814:K2815" si="706">SUM(J2814/9)</f>
        <v>1.8138271604938272</v>
      </c>
      <c r="L2814" s="252">
        <f t="shared" ref="L2814:L2815" si="707">IF(J2814 &gt; 14,120,0)</f>
        <v>120</v>
      </c>
      <c r="M2814" s="247"/>
      <c r="N2814" s="252">
        <f>SUM(H2814*'Outside M25 '!$J$30+'Outside M25 '!$J$34+'Postcodes tariff'!L2814)</f>
        <v>726.37622912621077</v>
      </c>
      <c r="O2814" s="252">
        <f>SUM(H2814*'Outside M25 '!$K$30+'Outside M25 '!$K$34+'Postcodes tariff'!L2814)</f>
        <v>790.69538274719855</v>
      </c>
      <c r="P2814" s="252">
        <f>SUM(H2814*'Outside M25 '!$L$30+'Outside M25 '!$L$34+'Postcodes tariff'!L2814)</f>
        <v>861.60798169337147</v>
      </c>
      <c r="Q2814" s="253">
        <f>SUM(H2814*'Outside M25 '!$M$30+'Outside M25 '!$M$34+'Postcodes tariff'!L2814)</f>
        <v>927.0141936928776</v>
      </c>
    </row>
    <row r="2815" spans="1:17" s="263" customFormat="1" x14ac:dyDescent="0.25">
      <c r="A2815" s="254" t="s">
        <v>3117</v>
      </c>
      <c r="B2815" s="255"/>
      <c r="C2815" s="256" t="s">
        <v>2474</v>
      </c>
      <c r="D2815" s="257">
        <v>55.710859999999997</v>
      </c>
      <c r="E2815" s="257">
        <v>-2.4577450000000001</v>
      </c>
      <c r="F2815" s="459">
        <v>1</v>
      </c>
      <c r="G2815" s="459">
        <v>1</v>
      </c>
      <c r="H2815" s="258">
        <v>355.8</v>
      </c>
      <c r="I2815" s="259">
        <f>SUM(H2815/'Search &amp; Variables'!$E$30)</f>
        <v>7.9066666666666672</v>
      </c>
      <c r="J2815" s="259">
        <f t="shared" si="705"/>
        <v>15.813333333333334</v>
      </c>
      <c r="K2815" s="259">
        <f t="shared" si="706"/>
        <v>1.7570370370370372</v>
      </c>
      <c r="L2815" s="226">
        <f t="shared" si="707"/>
        <v>120</v>
      </c>
      <c r="M2815" s="257"/>
      <c r="N2815" s="226">
        <f>SUM(H2815*'Outside M25 '!$J$30+'Outside M25 '!$J$34+'Postcodes tariff'!L2815)</f>
        <v>708.31070110555549</v>
      </c>
      <c r="O2815" s="226">
        <f>SUM(H2815*'Outside M25 '!$K$30+'Outside M25 '!$K$34+'Postcodes tariff'!L2815)</f>
        <v>770.67361478518524</v>
      </c>
      <c r="P2815" s="226">
        <f>SUM(H2815*'Outside M25 '!$L$30+'Outside M25 '!$L$34+'Postcodes tariff'!L2815)</f>
        <v>839.44718721037054</v>
      </c>
      <c r="Q2815" s="261">
        <f>SUM(H2815*'Outside M25 '!$M$30+'Outside M25 '!$M$34+'Postcodes tariff'!L2815)</f>
        <v>902.8533532555557</v>
      </c>
    </row>
    <row r="2816" spans="1:17" s="263" customFormat="1" x14ac:dyDescent="0.25">
      <c r="A2816" s="254" t="s">
        <v>3117</v>
      </c>
      <c r="B2816" s="255"/>
      <c r="C2816" s="256" t="s">
        <v>2475</v>
      </c>
      <c r="D2816" s="257">
        <v>55.787999999999997</v>
      </c>
      <c r="E2816" s="257">
        <v>-2.3159999999999998</v>
      </c>
      <c r="F2816" s="459">
        <v>1</v>
      </c>
      <c r="G2816" s="459">
        <v>1</v>
      </c>
      <c r="H2816" s="258">
        <v>354.4</v>
      </c>
      <c r="I2816" s="259">
        <f>SUM(H2816/'Search &amp; Variables'!$E$30)</f>
        <v>7.8755555555555548</v>
      </c>
      <c r="J2816" s="259">
        <f t="shared" ref="J2816:J2828" si="708">SUM(I2816*2)</f>
        <v>15.75111111111111</v>
      </c>
      <c r="K2816" s="259">
        <f t="shared" ref="K2816:K2828" si="709">SUM(J2816/9)</f>
        <v>1.7501234567901234</v>
      </c>
      <c r="L2816" s="226">
        <f t="shared" ref="L2816:L2828" si="710">IF(J2816 &gt; 14,120,0)</f>
        <v>120</v>
      </c>
      <c r="M2816" s="257"/>
      <c r="N2816" s="226">
        <f>SUM(H2816*'Outside M25 '!$J$30+'Outside M25 '!$J$34+'Postcodes tariff'!L2816)</f>
        <v>706.1114194334757</v>
      </c>
      <c r="O2816" s="226">
        <f>SUM(H2816*'Outside M25 '!$K$30+'Outside M25 '!$K$34+'Postcodes tariff'!L2816)</f>
        <v>768.23618216372267</v>
      </c>
      <c r="P2816" s="226">
        <f>SUM(H2816*'Outside M25 '!$L$30+'Outside M25 '!$L$34+'Postcodes tariff'!L2816)</f>
        <v>836.74935136026602</v>
      </c>
      <c r="Q2816" s="261">
        <f>SUM(H2816*'Outside M25 '!$M$30+'Outside M25 '!$M$34+'Postcodes tariff'!L2816)</f>
        <v>899.9120335501425</v>
      </c>
    </row>
    <row r="2817" spans="1:17" s="263" customFormat="1" x14ac:dyDescent="0.25">
      <c r="A2817" s="254" t="s">
        <v>3117</v>
      </c>
      <c r="B2817" s="255"/>
      <c r="C2817" s="256" t="s">
        <v>2476</v>
      </c>
      <c r="D2817" s="257">
        <v>55.652999999999999</v>
      </c>
      <c r="E2817" s="257">
        <v>-2.2389999999999999</v>
      </c>
      <c r="F2817" s="459">
        <v>1</v>
      </c>
      <c r="G2817" s="459">
        <v>1</v>
      </c>
      <c r="H2817" s="258">
        <v>343.8</v>
      </c>
      <c r="I2817" s="259">
        <f>SUM(H2817/'Search &amp; Variables'!$E$30)</f>
        <v>7.6400000000000006</v>
      </c>
      <c r="J2817" s="259">
        <f t="shared" si="708"/>
        <v>15.280000000000001</v>
      </c>
      <c r="K2817" s="259">
        <f t="shared" si="709"/>
        <v>1.6977777777777778</v>
      </c>
      <c r="L2817" s="226">
        <f t="shared" si="710"/>
        <v>120</v>
      </c>
      <c r="M2817" s="257"/>
      <c r="N2817" s="226">
        <f>SUM(H2817*'Outside M25 '!$J$30+'Outside M25 '!$J$34+'Postcodes tariff'!L2817)</f>
        <v>689.45971534487182</v>
      </c>
      <c r="O2817" s="226">
        <f>SUM(H2817*'Outside M25 '!$K$30+'Outside M25 '!$K$34+'Postcodes tariff'!L2817)</f>
        <v>749.78133517264962</v>
      </c>
      <c r="P2817" s="226">
        <f>SUM(H2817*'Outside M25 '!$L$30+'Outside M25 '!$L$34+'Postcodes tariff'!L2817)</f>
        <v>816.32287992376087</v>
      </c>
      <c r="Q2817" s="261">
        <f>SUM(H2817*'Outside M25 '!$M$30+'Outside M25 '!$M$34+'Postcodes tariff'!L2817)</f>
        <v>877.64204149487193</v>
      </c>
    </row>
    <row r="2818" spans="1:17" s="263" customFormat="1" x14ac:dyDescent="0.25">
      <c r="A2818" s="254" t="s">
        <v>3117</v>
      </c>
      <c r="B2818" s="255"/>
      <c r="C2818" s="256" t="s">
        <v>2477</v>
      </c>
      <c r="D2818" s="257">
        <v>55.93</v>
      </c>
      <c r="E2818" s="257">
        <v>-2.37</v>
      </c>
      <c r="F2818" s="459">
        <v>1</v>
      </c>
      <c r="G2818" s="459">
        <v>1</v>
      </c>
      <c r="H2818" s="258">
        <v>370.1</v>
      </c>
      <c r="I2818" s="259">
        <f>SUM(H2818/'Search &amp; Variables'!$E$30)</f>
        <v>8.2244444444444458</v>
      </c>
      <c r="J2818" s="259">
        <f t="shared" si="708"/>
        <v>16.448888888888892</v>
      </c>
      <c r="K2818" s="259">
        <f t="shared" si="709"/>
        <v>1.8276543209876546</v>
      </c>
      <c r="L2818" s="226">
        <f t="shared" si="710"/>
        <v>120</v>
      </c>
      <c r="M2818" s="257"/>
      <c r="N2818" s="226">
        <f>SUM(H2818*'Outside M25 '!$J$30+'Outside M25 '!$J$34+'Postcodes tariff'!L2818)</f>
        <v>730.77479247037036</v>
      </c>
      <c r="O2818" s="226">
        <f>SUM(H2818*'Outside M25 '!$K$30+'Outside M25 '!$K$34+'Postcodes tariff'!L2818)</f>
        <v>795.57024799012345</v>
      </c>
      <c r="P2818" s="226">
        <f>SUM(H2818*'Outside M25 '!$L$30+'Outside M25 '!$L$34+'Postcodes tariff'!L2818)</f>
        <v>867.00365339358041</v>
      </c>
      <c r="Q2818" s="261">
        <f>SUM(H2818*'Outside M25 '!$M$30+'Outside M25 '!$M$34+'Postcodes tariff'!L2818)</f>
        <v>932.8968331037039</v>
      </c>
    </row>
    <row r="2819" spans="1:17" s="263" customFormat="1" x14ac:dyDescent="0.25">
      <c r="A2819" s="254" t="s">
        <v>3117</v>
      </c>
      <c r="B2819" s="255"/>
      <c r="C2819" s="256" t="s">
        <v>2478</v>
      </c>
      <c r="D2819" s="257">
        <v>55.868000000000002</v>
      </c>
      <c r="E2819" s="257">
        <v>-2.1240000000000001</v>
      </c>
      <c r="F2819" s="459">
        <v>1</v>
      </c>
      <c r="G2819" s="459">
        <v>1</v>
      </c>
      <c r="H2819" s="258">
        <v>359.3</v>
      </c>
      <c r="I2819" s="259">
        <f>SUM(H2819/'Search &amp; Variables'!$E$30)</f>
        <v>7.9844444444444447</v>
      </c>
      <c r="J2819" s="259">
        <f t="shared" si="708"/>
        <v>15.968888888888889</v>
      </c>
      <c r="K2819" s="259">
        <f t="shared" si="709"/>
        <v>1.7743209876543211</v>
      </c>
      <c r="L2819" s="226">
        <f t="shared" si="710"/>
        <v>120</v>
      </c>
      <c r="M2819" s="257"/>
      <c r="N2819" s="226">
        <f>SUM(H2819*'Outside M25 '!$J$30+'Outside M25 '!$J$34+'Postcodes tariff'!L2819)</f>
        <v>713.80890528575492</v>
      </c>
      <c r="O2819" s="226">
        <f>SUM(H2819*'Outside M25 '!$K$30+'Outside M25 '!$K$34+'Postcodes tariff'!L2819)</f>
        <v>776.76719633884147</v>
      </c>
      <c r="P2819" s="226">
        <f>SUM(H2819*'Outside M25 '!$L$30+'Outside M25 '!$L$34+'Postcodes tariff'!L2819)</f>
        <v>846.19177683563169</v>
      </c>
      <c r="Q2819" s="261">
        <f>SUM(H2819*'Outside M25 '!$M$30+'Outside M25 '!$M$34+'Postcodes tariff'!L2819)</f>
        <v>910.20665251908849</v>
      </c>
    </row>
    <row r="2820" spans="1:17" s="263" customFormat="1" x14ac:dyDescent="0.25">
      <c r="A2820" s="254" t="s">
        <v>3117</v>
      </c>
      <c r="B2820" s="255"/>
      <c r="C2820" s="256" t="s">
        <v>2479</v>
      </c>
      <c r="D2820" s="257">
        <v>55.747</v>
      </c>
      <c r="E2820" s="257">
        <v>-2.012</v>
      </c>
      <c r="F2820" s="459">
        <v>1</v>
      </c>
      <c r="G2820" s="459">
        <v>1</v>
      </c>
      <c r="H2820" s="258">
        <v>346.9</v>
      </c>
      <c r="I2820" s="259">
        <f>SUM(H2820/'Search &amp; Variables'!$E$30)</f>
        <v>7.7088888888888887</v>
      </c>
      <c r="J2820" s="259">
        <f t="shared" si="708"/>
        <v>15.417777777777777</v>
      </c>
      <c r="K2820" s="259">
        <f t="shared" si="709"/>
        <v>1.7130864197530864</v>
      </c>
      <c r="L2820" s="226">
        <f t="shared" si="710"/>
        <v>120</v>
      </c>
      <c r="M2820" s="257"/>
      <c r="N2820" s="226">
        <f>SUM(H2820*'Outside M25 '!$J$30+'Outside M25 '!$J$34+'Postcodes tariff'!L2820)</f>
        <v>694.32955333304835</v>
      </c>
      <c r="O2820" s="226">
        <f>SUM(H2820*'Outside M25 '!$K$30+'Outside M25 '!$K$34+'Postcodes tariff'!L2820)</f>
        <v>755.1785074058879</v>
      </c>
      <c r="P2820" s="226">
        <f>SUM(H2820*'Outside M25 '!$L$30+'Outside M25 '!$L$34+'Postcodes tariff'!L2820)</f>
        <v>822.29665930613487</v>
      </c>
      <c r="Q2820" s="261">
        <f>SUM(H2820*'Outside M25 '!$M$30+'Outside M25 '!$M$34+'Postcodes tariff'!L2820)</f>
        <v>884.15496369971515</v>
      </c>
    </row>
    <row r="2821" spans="1:17" s="263" customFormat="1" x14ac:dyDescent="0.25">
      <c r="A2821" s="254" t="s">
        <v>3117</v>
      </c>
      <c r="B2821" s="255"/>
      <c r="C2821" s="256" t="s">
        <v>2480</v>
      </c>
      <c r="D2821" s="257">
        <v>55.732999999999997</v>
      </c>
      <c r="E2821" s="257">
        <v>-2.7530000000000001</v>
      </c>
      <c r="F2821" s="459">
        <v>1</v>
      </c>
      <c r="G2821" s="459">
        <v>1</v>
      </c>
      <c r="H2821" s="258">
        <v>370</v>
      </c>
      <c r="I2821" s="259">
        <f>SUM(H2821/'Search &amp; Variables'!$E$30)</f>
        <v>8.2222222222222214</v>
      </c>
      <c r="J2821" s="259">
        <f t="shared" si="708"/>
        <v>16.444444444444443</v>
      </c>
      <c r="K2821" s="259">
        <f t="shared" si="709"/>
        <v>1.8271604938271604</v>
      </c>
      <c r="L2821" s="226">
        <f t="shared" si="710"/>
        <v>120</v>
      </c>
      <c r="M2821" s="257"/>
      <c r="N2821" s="226">
        <f>SUM(H2821*'Outside M25 '!$J$30+'Outside M25 '!$J$34+'Postcodes tariff'!L2821)</f>
        <v>730.61770092236463</v>
      </c>
      <c r="O2821" s="226">
        <f>SUM(H2821*'Outside M25 '!$K$30+'Outside M25 '!$K$34+'Postcodes tariff'!L2821)</f>
        <v>795.39614566001899</v>
      </c>
      <c r="P2821" s="226">
        <f>SUM(H2821*'Outside M25 '!$L$30+'Outside M25 '!$L$34+'Postcodes tariff'!L2821)</f>
        <v>866.81095083285857</v>
      </c>
      <c r="Q2821" s="261">
        <f>SUM(H2821*'Outside M25 '!$M$30+'Outside M25 '!$M$34+'Postcodes tariff'!L2821)</f>
        <v>932.68673883903148</v>
      </c>
    </row>
    <row r="2822" spans="1:17" s="263" customFormat="1" x14ac:dyDescent="0.25">
      <c r="A2822" s="254" t="s">
        <v>3117</v>
      </c>
      <c r="B2822" s="255"/>
      <c r="C2822" s="256" t="s">
        <v>2481</v>
      </c>
      <c r="D2822" s="257">
        <v>55.7</v>
      </c>
      <c r="E2822" s="257">
        <v>-2.5720000000000001</v>
      </c>
      <c r="F2822" s="459">
        <v>1</v>
      </c>
      <c r="G2822" s="459">
        <v>1</v>
      </c>
      <c r="H2822" s="258">
        <v>359.6</v>
      </c>
      <c r="I2822" s="259">
        <f>SUM(H2822/'Search &amp; Variables'!$E$30)</f>
        <v>7.9911111111111115</v>
      </c>
      <c r="J2822" s="259">
        <f t="shared" si="708"/>
        <v>15.982222222222223</v>
      </c>
      <c r="K2822" s="259">
        <f t="shared" si="709"/>
        <v>1.7758024691358025</v>
      </c>
      <c r="L2822" s="226">
        <f t="shared" si="710"/>
        <v>120</v>
      </c>
      <c r="M2822" s="257"/>
      <c r="N2822" s="226">
        <f>SUM(H2822*'Outside M25 '!$J$30+'Outside M25 '!$J$34+'Postcodes tariff'!L2822)</f>
        <v>714.28017992977209</v>
      </c>
      <c r="O2822" s="226">
        <f>SUM(H2822*'Outside M25 '!$K$30+'Outside M25 '!$K$34+'Postcodes tariff'!L2822)</f>
        <v>777.28950332915485</v>
      </c>
      <c r="P2822" s="226">
        <f>SUM(H2822*'Outside M25 '!$L$30+'Outside M25 '!$L$34+'Postcodes tariff'!L2822)</f>
        <v>846.76988451779687</v>
      </c>
      <c r="Q2822" s="261">
        <f>SUM(H2822*'Outside M25 '!$M$30+'Outside M25 '!$M$34+'Postcodes tariff'!L2822)</f>
        <v>910.83693531310564</v>
      </c>
    </row>
    <row r="2823" spans="1:17" s="263" customFormat="1" x14ac:dyDescent="0.25">
      <c r="A2823" s="254" t="s">
        <v>3117</v>
      </c>
      <c r="B2823" s="255"/>
      <c r="C2823" s="256" t="s">
        <v>2482</v>
      </c>
      <c r="D2823" s="257">
        <v>55.642000000000003</v>
      </c>
      <c r="E2823" s="257">
        <v>-2.6709999999999998</v>
      </c>
      <c r="F2823" s="459">
        <v>1</v>
      </c>
      <c r="G2823" s="459">
        <v>1</v>
      </c>
      <c r="H2823" s="258">
        <v>361.5</v>
      </c>
      <c r="I2823" s="259">
        <f>SUM(H2823/'Search &amp; Variables'!$E$30)</f>
        <v>8.0333333333333332</v>
      </c>
      <c r="J2823" s="259">
        <f t="shared" si="708"/>
        <v>16.066666666666666</v>
      </c>
      <c r="K2823" s="259">
        <f t="shared" si="709"/>
        <v>1.7851851851851852</v>
      </c>
      <c r="L2823" s="226">
        <f t="shared" si="710"/>
        <v>120</v>
      </c>
      <c r="M2823" s="257"/>
      <c r="N2823" s="226">
        <f>SUM(H2823*'Outside M25 '!$J$30+'Outside M25 '!$J$34+'Postcodes tariff'!L2823)</f>
        <v>717.26491934188027</v>
      </c>
      <c r="O2823" s="226">
        <f>SUM(H2823*'Outside M25 '!$K$30+'Outside M25 '!$K$34+'Postcodes tariff'!L2823)</f>
        <v>780.59744760113961</v>
      </c>
      <c r="P2823" s="226">
        <f>SUM(H2823*'Outside M25 '!$L$30+'Outside M25 '!$L$34+'Postcodes tariff'!L2823)</f>
        <v>850.43123317151003</v>
      </c>
      <c r="Q2823" s="261">
        <f>SUM(H2823*'Outside M25 '!$M$30+'Outside M25 '!$M$34+'Postcodes tariff'!L2823)</f>
        <v>914.8287263418805</v>
      </c>
    </row>
    <row r="2824" spans="1:17" s="263" customFormat="1" x14ac:dyDescent="0.25">
      <c r="A2824" s="254" t="s">
        <v>3117</v>
      </c>
      <c r="B2824" s="255"/>
      <c r="C2824" s="256" t="s">
        <v>2483</v>
      </c>
      <c r="D2824" s="257">
        <v>55.587000000000003</v>
      </c>
      <c r="E2824" s="257">
        <v>-2.4159999999999999</v>
      </c>
      <c r="F2824" s="459">
        <v>1</v>
      </c>
      <c r="G2824" s="459">
        <v>1</v>
      </c>
      <c r="H2824" s="258">
        <v>352.2</v>
      </c>
      <c r="I2824" s="259">
        <f>SUM(H2824/'Search &amp; Variables'!$E$30)</f>
        <v>7.8266666666666662</v>
      </c>
      <c r="J2824" s="259">
        <f t="shared" si="708"/>
        <v>15.653333333333332</v>
      </c>
      <c r="K2824" s="259">
        <f t="shared" si="709"/>
        <v>1.7392592592592591</v>
      </c>
      <c r="L2824" s="226">
        <f t="shared" si="710"/>
        <v>120</v>
      </c>
      <c r="M2824" s="257"/>
      <c r="N2824" s="226">
        <f>SUM(H2824*'Outside M25 '!$J$30+'Outside M25 '!$J$34+'Postcodes tariff'!L2824)</f>
        <v>702.65540537735035</v>
      </c>
      <c r="O2824" s="226">
        <f>SUM(H2824*'Outside M25 '!$K$30+'Outside M25 '!$K$34+'Postcodes tariff'!L2824)</f>
        <v>764.40593090142443</v>
      </c>
      <c r="P2824" s="226">
        <f>SUM(H2824*'Outside M25 '!$L$30+'Outside M25 '!$L$34+'Postcodes tariff'!L2824)</f>
        <v>832.50989502438756</v>
      </c>
      <c r="Q2824" s="261">
        <f>SUM(H2824*'Outside M25 '!$M$30+'Outside M25 '!$M$34+'Postcodes tariff'!L2824)</f>
        <v>895.28995972735049</v>
      </c>
    </row>
    <row r="2825" spans="1:17" s="263" customFormat="1" x14ac:dyDescent="0.25">
      <c r="A2825" s="254" t="s">
        <v>3117</v>
      </c>
      <c r="B2825" s="255"/>
      <c r="C2825" s="256" t="s">
        <v>2484</v>
      </c>
      <c r="D2825" s="257">
        <v>55.582999999999998</v>
      </c>
      <c r="E2825" s="257">
        <v>-2.694</v>
      </c>
      <c r="F2825" s="459">
        <v>1</v>
      </c>
      <c r="G2825" s="459">
        <v>1</v>
      </c>
      <c r="H2825" s="258">
        <v>355.2</v>
      </c>
      <c r="I2825" s="259">
        <f>SUM(H2825/'Search &amp; Variables'!$E$30)</f>
        <v>7.8933333333333326</v>
      </c>
      <c r="J2825" s="259">
        <f t="shared" si="708"/>
        <v>15.786666666666665</v>
      </c>
      <c r="K2825" s="259">
        <f t="shared" si="709"/>
        <v>1.7540740740740739</v>
      </c>
      <c r="L2825" s="226">
        <f t="shared" si="710"/>
        <v>120</v>
      </c>
      <c r="M2825" s="257"/>
      <c r="N2825" s="226">
        <f>SUM(H2825*'Outside M25 '!$J$30+'Outside M25 '!$J$34+'Postcodes tariff'!L2825)</f>
        <v>707.36815181752127</v>
      </c>
      <c r="O2825" s="226">
        <f>SUM(H2825*'Outside M25 '!$K$30+'Outside M25 '!$K$34+'Postcodes tariff'!L2825)</f>
        <v>769.62900080455836</v>
      </c>
      <c r="P2825" s="226">
        <f>SUM(H2825*'Outside M25 '!$L$30+'Outside M25 '!$L$34+'Postcodes tariff'!L2825)</f>
        <v>838.29097184603995</v>
      </c>
      <c r="Q2825" s="261">
        <f>SUM(H2825*'Outside M25 '!$M$30+'Outside M25 '!$M$34+'Postcodes tariff'!L2825)</f>
        <v>901.59278766752152</v>
      </c>
    </row>
    <row r="2826" spans="1:17" s="263" customFormat="1" x14ac:dyDescent="0.25">
      <c r="A2826" s="254" t="s">
        <v>3117</v>
      </c>
      <c r="B2826" s="255"/>
      <c r="C2826" s="256" t="s">
        <v>2485</v>
      </c>
      <c r="D2826" s="257">
        <v>55.536999999999999</v>
      </c>
      <c r="E2826" s="257">
        <v>-2.871</v>
      </c>
      <c r="F2826" s="459">
        <v>1</v>
      </c>
      <c r="G2826" s="459">
        <v>1</v>
      </c>
      <c r="H2826" s="258">
        <v>376</v>
      </c>
      <c r="I2826" s="259">
        <f>SUM(H2826/'Search &amp; Variables'!$E$30)</f>
        <v>8.3555555555555561</v>
      </c>
      <c r="J2826" s="259">
        <f t="shared" si="708"/>
        <v>16.711111111111112</v>
      </c>
      <c r="K2826" s="259">
        <f t="shared" si="709"/>
        <v>1.8567901234567903</v>
      </c>
      <c r="L2826" s="226">
        <f t="shared" si="710"/>
        <v>120</v>
      </c>
      <c r="M2826" s="257"/>
      <c r="N2826" s="226">
        <f>SUM(H2826*'Outside M25 '!$J$30+'Outside M25 '!$J$34+'Postcodes tariff'!L2826)</f>
        <v>740.04319380270647</v>
      </c>
      <c r="O2826" s="226">
        <f>SUM(H2826*'Outside M25 '!$K$30+'Outside M25 '!$K$34+'Postcodes tariff'!L2826)</f>
        <v>805.84228546628685</v>
      </c>
      <c r="P2826" s="226">
        <f>SUM(H2826*'Outside M25 '!$L$30+'Outside M25 '!$L$34+'Postcodes tariff'!L2826)</f>
        <v>878.37310447616346</v>
      </c>
      <c r="Q2826" s="261">
        <f>SUM(H2826*'Outside M25 '!$M$30+'Outside M25 '!$M$34+'Postcodes tariff'!L2826)</f>
        <v>945.29239471937331</v>
      </c>
    </row>
    <row r="2827" spans="1:17" s="263" customFormat="1" x14ac:dyDescent="0.25">
      <c r="A2827" s="254" t="s">
        <v>3117</v>
      </c>
      <c r="B2827" s="255"/>
      <c r="C2827" s="256" t="s">
        <v>2486</v>
      </c>
      <c r="D2827" s="257">
        <v>55.475000000000001</v>
      </c>
      <c r="E2827" s="257">
        <v>-2.5409999999999999</v>
      </c>
      <c r="F2827" s="459">
        <v>1</v>
      </c>
      <c r="G2827" s="459">
        <v>1</v>
      </c>
      <c r="H2827" s="258">
        <v>342.4</v>
      </c>
      <c r="I2827" s="259">
        <f>SUM(H2827/'Search &amp; Variables'!$E$30)</f>
        <v>7.6088888888888881</v>
      </c>
      <c r="J2827" s="259">
        <f t="shared" si="708"/>
        <v>15.217777777777776</v>
      </c>
      <c r="K2827" s="259">
        <f t="shared" si="709"/>
        <v>1.690864197530864</v>
      </c>
      <c r="L2827" s="226">
        <f t="shared" si="710"/>
        <v>120</v>
      </c>
      <c r="M2827" s="257"/>
      <c r="N2827" s="226">
        <f>SUM(H2827*'Outside M25 '!$J$30+'Outside M25 '!$J$34+'Postcodes tariff'!L2827)</f>
        <v>687.26043367279192</v>
      </c>
      <c r="O2827" s="226">
        <f>SUM(H2827*'Outside M25 '!$K$30+'Outside M25 '!$K$34+'Postcodes tariff'!L2827)</f>
        <v>747.34390255118706</v>
      </c>
      <c r="P2827" s="226">
        <f>SUM(H2827*'Outside M25 '!$L$30+'Outside M25 '!$L$34+'Postcodes tariff'!L2827)</f>
        <v>813.62504407365623</v>
      </c>
      <c r="Q2827" s="261">
        <f>SUM(H2827*'Outside M25 '!$M$30+'Outside M25 '!$M$34+'Postcodes tariff'!L2827)</f>
        <v>874.70072178945873</v>
      </c>
    </row>
    <row r="2828" spans="1:17" s="263" customFormat="1" x14ac:dyDescent="0.25">
      <c r="A2828" s="254" t="s">
        <v>3117</v>
      </c>
      <c r="B2828" s="255"/>
      <c r="C2828" s="256" t="s">
        <v>2487</v>
      </c>
      <c r="D2828" s="256">
        <v>55.396999999999998</v>
      </c>
      <c r="E2828" s="256">
        <v>-2.7759999999999998</v>
      </c>
      <c r="F2828" s="460">
        <v>1</v>
      </c>
      <c r="G2828" s="460">
        <v>1</v>
      </c>
      <c r="H2828" s="264">
        <v>346.8</v>
      </c>
      <c r="I2828" s="265">
        <f>SUM(H2828/'Search &amp; Variables'!$E$30)</f>
        <v>7.706666666666667</v>
      </c>
      <c r="J2828" s="265">
        <f t="shared" si="708"/>
        <v>15.413333333333334</v>
      </c>
      <c r="K2828" s="265">
        <f t="shared" si="709"/>
        <v>1.7125925925925927</v>
      </c>
      <c r="L2828" s="266">
        <f t="shared" si="710"/>
        <v>120</v>
      </c>
      <c r="M2828" s="256"/>
      <c r="N2828" s="266">
        <f>SUM(H2828*'Outside M25 '!$J$30+'Outside M25 '!$J$34+'Postcodes tariff'!L2828)</f>
        <v>694.17246178504274</v>
      </c>
      <c r="O2828" s="266">
        <f>SUM(H2828*'Outside M25 '!$K$30+'Outside M25 '!$K$34+'Postcodes tariff'!L2828)</f>
        <v>755.00440507578355</v>
      </c>
      <c r="P2828" s="266">
        <f>SUM(H2828*'Outside M25 '!$L$30+'Outside M25 '!$L$34+'Postcodes tariff'!L2828)</f>
        <v>822.10395674541326</v>
      </c>
      <c r="Q2828" s="268">
        <f>SUM(H2828*'Outside M25 '!$M$30+'Outside M25 '!$M$34+'Postcodes tariff'!L2828)</f>
        <v>883.94486943504285</v>
      </c>
    </row>
    <row r="2829" spans="1:17" s="263" customFormat="1" x14ac:dyDescent="0.25">
      <c r="A2829" s="254"/>
      <c r="B2829" s="255"/>
      <c r="C2829" s="256"/>
      <c r="D2829" s="256"/>
      <c r="E2829" s="256"/>
      <c r="F2829" s="460"/>
      <c r="G2829" s="460"/>
      <c r="H2829" s="264"/>
      <c r="I2829" s="265"/>
      <c r="J2829" s="265"/>
      <c r="K2829" s="265"/>
      <c r="L2829" s="266"/>
      <c r="M2829" s="256"/>
      <c r="N2829" s="266"/>
      <c r="O2829" s="266"/>
      <c r="P2829" s="266"/>
      <c r="Q2829" s="268"/>
    </row>
    <row r="2830" spans="1:17" s="263" customFormat="1" ht="16.5" thickBot="1" x14ac:dyDescent="0.3">
      <c r="A2830" s="269" t="s">
        <v>3133</v>
      </c>
      <c r="B2830" s="270"/>
      <c r="C2830" s="270"/>
      <c r="D2830" s="270"/>
      <c r="E2830" s="270"/>
      <c r="F2830" s="461"/>
      <c r="G2830" s="461"/>
      <c r="H2830" s="271">
        <f>AVERAGE(H2814:H2829)</f>
        <v>357.42</v>
      </c>
      <c r="I2830" s="271">
        <f>AVERAGE(I2814:I2829)</f>
        <v>7.9426666666666659</v>
      </c>
      <c r="J2830" s="271">
        <f>AVERAGE(J2814:J2829)</f>
        <v>15.885333333333332</v>
      </c>
      <c r="K2830" s="271">
        <f>AVERAGE(K2814:K2829)</f>
        <v>1.7650370370370367</v>
      </c>
      <c r="L2830" s="272"/>
      <c r="M2830" s="270"/>
      <c r="N2830" s="274">
        <f>AVERAGE(N2814:N2829)</f>
        <v>710.85558418324797</v>
      </c>
      <c r="O2830" s="274">
        <f>AVERAGE(O2814:O2829)</f>
        <v>773.49407253287757</v>
      </c>
      <c r="P2830" s="274">
        <f>AVERAGE(P2814:P2829)</f>
        <v>842.56896869406273</v>
      </c>
      <c r="Q2830" s="275">
        <f>AVERAGE(Q2814:Q2829)</f>
        <v>906.25688034324799</v>
      </c>
    </row>
    <row r="2831" spans="1:17" s="263" customFormat="1" ht="16.5" thickBot="1" x14ac:dyDescent="0.3">
      <c r="A2831" s="257"/>
      <c r="B2831" s="257"/>
      <c r="C2831" s="257"/>
      <c r="D2831" s="257"/>
      <c r="E2831" s="257"/>
      <c r="F2831" s="459"/>
      <c r="G2831" s="459"/>
      <c r="H2831" s="258"/>
      <c r="I2831" s="259"/>
      <c r="J2831" s="259"/>
      <c r="K2831" s="259"/>
      <c r="L2831" s="226"/>
      <c r="M2831" s="257"/>
      <c r="N2831" s="420"/>
      <c r="O2831" s="420"/>
      <c r="P2831" s="420"/>
      <c r="Q2831" s="420"/>
    </row>
    <row r="2832" spans="1:17" s="243" customFormat="1" x14ac:dyDescent="0.25">
      <c r="A2832" s="246" t="s">
        <v>3118</v>
      </c>
      <c r="B2832" s="247"/>
      <c r="C2832" s="247" t="s">
        <v>2488</v>
      </c>
      <c r="D2832" s="247">
        <v>52.703110000000002</v>
      </c>
      <c r="E2832" s="247">
        <v>-2.4943339999999998</v>
      </c>
      <c r="F2832" s="458">
        <v>1</v>
      </c>
      <c r="G2832" s="458">
        <v>1</v>
      </c>
      <c r="H2832" s="248">
        <v>146.4</v>
      </c>
      <c r="I2832" s="249">
        <f>SUM(H2832/'Search &amp; Variables'!$E$30)</f>
        <v>3.2533333333333334</v>
      </c>
      <c r="J2832" s="249">
        <f t="shared" ref="J2832:J2833" si="711">SUM(I2832*2)</f>
        <v>6.5066666666666668</v>
      </c>
      <c r="K2832" s="249">
        <f t="shared" ref="K2832:K2833" si="712">SUM(J2832/9)</f>
        <v>0.72296296296296303</v>
      </c>
      <c r="L2832" s="252">
        <f t="shared" ref="L2832:L2833" si="713">IF(J2832 &gt; 14,120,0)</f>
        <v>0</v>
      </c>
      <c r="M2832" s="247"/>
      <c r="N2832" s="252">
        <f>SUM(H2832*'Outside M25 '!$J$30+'Outside M25 '!$J$34+'Postcodes tariff'!L2832)</f>
        <v>259.3609995816239</v>
      </c>
      <c r="O2832" s="252">
        <f>SUM(H2832*'Outside M25 '!$K$30+'Outside M25 '!$K$34+'Postcodes tariff'!L2832)</f>
        <v>286.10333554643876</v>
      </c>
      <c r="P2832" s="252">
        <f>SUM(H2832*'Outside M25 '!$L$30+'Outside M25 '!$L$34+'Postcodes tariff'!L2832)</f>
        <v>315.92802505903137</v>
      </c>
      <c r="Q2832" s="253">
        <f>SUM(H2832*'Outside M25 '!$M$30+'Outside M25 '!$M$34+'Postcodes tariff'!L2832)</f>
        <v>342.91596303162396</v>
      </c>
    </row>
    <row r="2833" spans="1:17" s="263" customFormat="1" x14ac:dyDescent="0.25">
      <c r="A2833" s="254" t="s">
        <v>3118</v>
      </c>
      <c r="B2833" s="255"/>
      <c r="C2833" s="256" t="s">
        <v>2489</v>
      </c>
      <c r="D2833" s="257">
        <v>52.768999999999998</v>
      </c>
      <c r="E2833" s="257">
        <v>-2.3849999999999998</v>
      </c>
      <c r="F2833" s="459">
        <v>1</v>
      </c>
      <c r="G2833" s="459">
        <v>1</v>
      </c>
      <c r="H2833" s="258">
        <v>147.4</v>
      </c>
      <c r="I2833" s="259">
        <f>SUM(H2833/'Search &amp; Variables'!$E$30)</f>
        <v>3.2755555555555556</v>
      </c>
      <c r="J2833" s="259">
        <f t="shared" si="711"/>
        <v>6.5511111111111111</v>
      </c>
      <c r="K2833" s="259">
        <f t="shared" si="712"/>
        <v>0.72790123456790123</v>
      </c>
      <c r="L2833" s="226">
        <f t="shared" si="713"/>
        <v>0</v>
      </c>
      <c r="M2833" s="257"/>
      <c r="N2833" s="226">
        <f>SUM(H2833*'Outside M25 '!$J$30+'Outside M25 '!$J$34+'Postcodes tariff'!L2833)</f>
        <v>260.93191506168091</v>
      </c>
      <c r="O2833" s="226">
        <f>SUM(H2833*'Outside M25 '!$K$30+'Outside M25 '!$K$34+'Postcodes tariff'!L2833)</f>
        <v>287.84435884748342</v>
      </c>
      <c r="P2833" s="226">
        <f>SUM(H2833*'Outside M25 '!$L$30+'Outside M25 '!$L$34+'Postcodes tariff'!L2833)</f>
        <v>317.85505066624881</v>
      </c>
      <c r="Q2833" s="261">
        <f>SUM(H2833*'Outside M25 '!$M$30+'Outside M25 '!$M$34+'Postcodes tariff'!L2833)</f>
        <v>345.0169056783476</v>
      </c>
    </row>
    <row r="2834" spans="1:17" s="263" customFormat="1" x14ac:dyDescent="0.25">
      <c r="A2834" s="254" t="s">
        <v>3118</v>
      </c>
      <c r="B2834" s="255"/>
      <c r="C2834" s="256" t="s">
        <v>2490</v>
      </c>
      <c r="D2834" s="257">
        <v>52.662999999999997</v>
      </c>
      <c r="E2834" s="257">
        <v>-2.36</v>
      </c>
      <c r="F2834" s="459">
        <v>1</v>
      </c>
      <c r="G2834" s="459">
        <v>1</v>
      </c>
      <c r="H2834" s="258">
        <v>139.30000000000001</v>
      </c>
      <c r="I2834" s="259">
        <f>SUM(H2834/'Search &amp; Variables'!$E$30)</f>
        <v>3.0955555555555558</v>
      </c>
      <c r="J2834" s="259">
        <f t="shared" ref="J2834:J2844" si="714">SUM(I2834*2)</f>
        <v>6.1911111111111117</v>
      </c>
      <c r="K2834" s="259">
        <f t="shared" ref="K2834:K2844" si="715">SUM(J2834/9)</f>
        <v>0.68790123456790131</v>
      </c>
      <c r="L2834" s="226">
        <f t="shared" ref="L2834:L2844" si="716">IF(J2834 &gt; 14,120,0)</f>
        <v>0</v>
      </c>
      <c r="M2834" s="257"/>
      <c r="N2834" s="226">
        <f>SUM(H2834*'Outside M25 '!$J$30+'Outside M25 '!$J$34+'Postcodes tariff'!L2834)</f>
        <v>248.20749967321939</v>
      </c>
      <c r="O2834" s="226">
        <f>SUM(H2834*'Outside M25 '!$K$30+'Outside M25 '!$K$34+'Postcodes tariff'!L2834)</f>
        <v>273.74207010902188</v>
      </c>
      <c r="P2834" s="226">
        <f>SUM(H2834*'Outside M25 '!$L$30+'Outside M25 '!$L$34+'Postcodes tariff'!L2834)</f>
        <v>302.2461432477873</v>
      </c>
      <c r="Q2834" s="261">
        <f>SUM(H2834*'Outside M25 '!$M$30+'Outside M25 '!$M$34+'Postcodes tariff'!L2834)</f>
        <v>327.99927023988607</v>
      </c>
    </row>
    <row r="2835" spans="1:17" s="263" customFormat="1" x14ac:dyDescent="0.25">
      <c r="A2835" s="254" t="s">
        <v>3118</v>
      </c>
      <c r="B2835" s="255"/>
      <c r="C2835" s="256" t="s">
        <v>2491</v>
      </c>
      <c r="D2835" s="257">
        <v>52.612000000000002</v>
      </c>
      <c r="E2835" s="257">
        <v>-2.48</v>
      </c>
      <c r="F2835" s="459">
        <v>1</v>
      </c>
      <c r="G2835" s="459">
        <v>1</v>
      </c>
      <c r="H2835" s="258">
        <v>137.80000000000001</v>
      </c>
      <c r="I2835" s="259">
        <f>SUM(H2835/'Search &amp; Variables'!$E$30)</f>
        <v>3.0622222222222226</v>
      </c>
      <c r="J2835" s="259">
        <f t="shared" si="714"/>
        <v>6.1244444444444452</v>
      </c>
      <c r="K2835" s="259">
        <f t="shared" si="715"/>
        <v>0.68049382716049389</v>
      </c>
      <c r="L2835" s="226">
        <f t="shared" si="716"/>
        <v>0</v>
      </c>
      <c r="M2835" s="257"/>
      <c r="N2835" s="226">
        <f>SUM(H2835*'Outside M25 '!$J$30+'Outside M25 '!$J$34+'Postcodes tariff'!L2835)</f>
        <v>245.85112645313393</v>
      </c>
      <c r="O2835" s="226">
        <f>SUM(H2835*'Outside M25 '!$K$30+'Outside M25 '!$K$34+'Postcodes tariff'!L2835)</f>
        <v>271.13053515745491</v>
      </c>
      <c r="P2835" s="226">
        <f>SUM(H2835*'Outside M25 '!$L$30+'Outside M25 '!$L$34+'Postcodes tariff'!L2835)</f>
        <v>299.35560483696111</v>
      </c>
      <c r="Q2835" s="261">
        <f>SUM(H2835*'Outside M25 '!$M$30+'Outside M25 '!$M$34+'Postcodes tariff'!L2835)</f>
        <v>324.84785626980062</v>
      </c>
    </row>
    <row r="2836" spans="1:17" s="263" customFormat="1" x14ac:dyDescent="0.25">
      <c r="A2836" s="254" t="s">
        <v>3118</v>
      </c>
      <c r="B2836" s="255"/>
      <c r="C2836" s="256" t="s">
        <v>2492</v>
      </c>
      <c r="D2836" s="257">
        <v>52.578000000000003</v>
      </c>
      <c r="E2836" s="257">
        <v>-2.5819999999999999</v>
      </c>
      <c r="F2836" s="459">
        <v>1</v>
      </c>
      <c r="G2836" s="459">
        <v>1</v>
      </c>
      <c r="H2836" s="258">
        <v>139.6</v>
      </c>
      <c r="I2836" s="259">
        <f>SUM(H2836/'Search &amp; Variables'!$E$30)</f>
        <v>3.1022222222222222</v>
      </c>
      <c r="J2836" s="259">
        <f t="shared" si="714"/>
        <v>6.2044444444444444</v>
      </c>
      <c r="K2836" s="259">
        <f t="shared" si="715"/>
        <v>0.68938271604938273</v>
      </c>
      <c r="L2836" s="226">
        <f t="shared" si="716"/>
        <v>0</v>
      </c>
      <c r="M2836" s="257"/>
      <c r="N2836" s="226">
        <f>SUM(H2836*'Outside M25 '!$J$30+'Outside M25 '!$J$34+'Postcodes tariff'!L2836)</f>
        <v>248.67877431723645</v>
      </c>
      <c r="O2836" s="226">
        <f>SUM(H2836*'Outside M25 '!$K$30+'Outside M25 '!$K$34+'Postcodes tariff'!L2836)</f>
        <v>274.26437709933521</v>
      </c>
      <c r="P2836" s="226">
        <f>SUM(H2836*'Outside M25 '!$L$30+'Outside M25 '!$L$34+'Postcodes tariff'!L2836)</f>
        <v>302.82425092995254</v>
      </c>
      <c r="Q2836" s="261">
        <f>SUM(H2836*'Outside M25 '!$M$30+'Outside M25 '!$M$34+'Postcodes tariff'!L2836)</f>
        <v>328.62955303390316</v>
      </c>
    </row>
    <row r="2837" spans="1:17" s="263" customFormat="1" x14ac:dyDescent="0.25">
      <c r="A2837" s="254" t="s">
        <v>3118</v>
      </c>
      <c r="B2837" s="255"/>
      <c r="C2837" s="256" t="s">
        <v>2493</v>
      </c>
      <c r="D2837" s="257">
        <v>52.709870000000002</v>
      </c>
      <c r="E2837" s="257">
        <v>-2.4316879999999998</v>
      </c>
      <c r="F2837" s="459">
        <v>1</v>
      </c>
      <c r="G2837" s="459">
        <v>1</v>
      </c>
      <c r="H2837" s="258">
        <v>144.19999999999999</v>
      </c>
      <c r="I2837" s="259">
        <f>SUM(H2837/'Search &amp; Variables'!$E$30)</f>
        <v>3.204444444444444</v>
      </c>
      <c r="J2837" s="259">
        <f t="shared" si="714"/>
        <v>6.408888888888888</v>
      </c>
      <c r="K2837" s="259">
        <f t="shared" si="715"/>
        <v>0.71209876543209871</v>
      </c>
      <c r="L2837" s="226">
        <f t="shared" si="716"/>
        <v>0</v>
      </c>
      <c r="M2837" s="257"/>
      <c r="N2837" s="226">
        <f>SUM(H2837*'Outside M25 '!$J$30+'Outside M25 '!$J$34+'Postcodes tariff'!L2837)</f>
        <v>255.90498552549855</v>
      </c>
      <c r="O2837" s="226">
        <f>SUM(H2837*'Outside M25 '!$K$30+'Outside M25 '!$K$34+'Postcodes tariff'!L2837)</f>
        <v>282.27308428414051</v>
      </c>
      <c r="P2837" s="226">
        <f>SUM(H2837*'Outside M25 '!$L$30+'Outside M25 '!$L$34+'Postcodes tariff'!L2837)</f>
        <v>311.68856872315291</v>
      </c>
      <c r="Q2837" s="261">
        <f>SUM(H2837*'Outside M25 '!$M$30+'Outside M25 '!$M$34+'Postcodes tariff'!L2837)</f>
        <v>338.2938892088319</v>
      </c>
    </row>
    <row r="2838" spans="1:17" s="263" customFormat="1" x14ac:dyDescent="0.25">
      <c r="A2838" s="254" t="s">
        <v>3118</v>
      </c>
      <c r="B2838" s="255"/>
      <c r="C2838" s="256" t="s">
        <v>2494</v>
      </c>
      <c r="D2838" s="257">
        <v>52.667580999999998</v>
      </c>
      <c r="E2838" s="257">
        <v>-2.4453870000000002</v>
      </c>
      <c r="F2838" s="459">
        <v>1</v>
      </c>
      <c r="G2838" s="459">
        <v>1</v>
      </c>
      <c r="H2838" s="258">
        <v>143.6</v>
      </c>
      <c r="I2838" s="259">
        <f>SUM(H2838/'Search &amp; Variables'!$E$30)</f>
        <v>3.1911111111111108</v>
      </c>
      <c r="J2838" s="259">
        <f t="shared" si="714"/>
        <v>6.3822222222222216</v>
      </c>
      <c r="K2838" s="259">
        <f t="shared" si="715"/>
        <v>0.70913580246913577</v>
      </c>
      <c r="L2838" s="226">
        <f t="shared" si="716"/>
        <v>0</v>
      </c>
      <c r="M2838" s="257"/>
      <c r="N2838" s="226">
        <f>SUM(H2838*'Outside M25 '!$J$30+'Outside M25 '!$J$34+'Postcodes tariff'!L2838)</f>
        <v>254.96243623746437</v>
      </c>
      <c r="O2838" s="226">
        <f>SUM(H2838*'Outside M25 '!$K$30+'Outside M25 '!$K$34+'Postcodes tariff'!L2838)</f>
        <v>281.22847030351375</v>
      </c>
      <c r="P2838" s="226">
        <f>SUM(H2838*'Outside M25 '!$L$30+'Outside M25 '!$L$34+'Postcodes tariff'!L2838)</f>
        <v>310.53235335882243</v>
      </c>
      <c r="Q2838" s="261">
        <f>SUM(H2838*'Outside M25 '!$M$30+'Outside M25 '!$M$34+'Postcodes tariff'!L2838)</f>
        <v>337.03332362079772</v>
      </c>
    </row>
    <row r="2839" spans="1:17" s="263" customFormat="1" x14ac:dyDescent="0.25">
      <c r="A2839" s="254" t="s">
        <v>3118</v>
      </c>
      <c r="B2839" s="255"/>
      <c r="C2839" s="256" t="s">
        <v>2495</v>
      </c>
      <c r="D2839" s="257">
        <v>52.661000000000001</v>
      </c>
      <c r="E2839" s="257">
        <v>-2.4670000000000001</v>
      </c>
      <c r="F2839" s="459">
        <v>1</v>
      </c>
      <c r="G2839" s="459">
        <v>1</v>
      </c>
      <c r="H2839" s="258">
        <v>148</v>
      </c>
      <c r="I2839" s="259">
        <f>SUM(H2839/'Search &amp; Variables'!$E$30)</f>
        <v>3.2888888888888888</v>
      </c>
      <c r="J2839" s="259">
        <f t="shared" si="714"/>
        <v>6.5777777777777775</v>
      </c>
      <c r="K2839" s="259">
        <f t="shared" si="715"/>
        <v>0.73086419753086418</v>
      </c>
      <c r="L2839" s="226">
        <f t="shared" si="716"/>
        <v>0</v>
      </c>
      <c r="M2839" s="257"/>
      <c r="N2839" s="226">
        <f>SUM(H2839*'Outside M25 '!$J$30+'Outside M25 '!$J$34+'Postcodes tariff'!L2839)</f>
        <v>261.87446434971508</v>
      </c>
      <c r="O2839" s="226">
        <f>SUM(H2839*'Outside M25 '!$K$30+'Outside M25 '!$K$34+'Postcodes tariff'!L2839)</f>
        <v>288.88897282811018</v>
      </c>
      <c r="P2839" s="226">
        <f>SUM(H2839*'Outside M25 '!$L$30+'Outside M25 '!$L$34+'Postcodes tariff'!L2839)</f>
        <v>319.01126603057929</v>
      </c>
      <c r="Q2839" s="261">
        <f>SUM(H2839*'Outside M25 '!$M$30+'Outside M25 '!$M$34+'Postcodes tariff'!L2839)</f>
        <v>346.27747126638178</v>
      </c>
    </row>
    <row r="2840" spans="1:17" s="263" customFormat="1" x14ac:dyDescent="0.25">
      <c r="A2840" s="254" t="s">
        <v>3118</v>
      </c>
      <c r="B2840" s="255"/>
      <c r="C2840" s="256" t="s">
        <v>2496</v>
      </c>
      <c r="D2840" s="257">
        <v>52.715000000000003</v>
      </c>
      <c r="E2840" s="257">
        <v>-2.536</v>
      </c>
      <c r="F2840" s="459">
        <v>1</v>
      </c>
      <c r="G2840" s="459">
        <v>1</v>
      </c>
      <c r="H2840" s="258">
        <v>148.9</v>
      </c>
      <c r="I2840" s="259">
        <f>SUM(H2840/'Search &amp; Variables'!$E$30)</f>
        <v>3.3088888888888892</v>
      </c>
      <c r="J2840" s="259">
        <f t="shared" si="714"/>
        <v>6.6177777777777784</v>
      </c>
      <c r="K2840" s="259">
        <f t="shared" si="715"/>
        <v>0.73530864197530876</v>
      </c>
      <c r="L2840" s="226">
        <f t="shared" si="716"/>
        <v>0</v>
      </c>
      <c r="M2840" s="257"/>
      <c r="N2840" s="226">
        <f>SUM(H2840*'Outside M25 '!$J$30+'Outside M25 '!$J$34+'Postcodes tariff'!L2840)</f>
        <v>263.28828828176637</v>
      </c>
      <c r="O2840" s="226">
        <f>SUM(H2840*'Outside M25 '!$K$30+'Outside M25 '!$K$34+'Postcodes tariff'!L2840)</f>
        <v>290.45589379905033</v>
      </c>
      <c r="P2840" s="226">
        <f>SUM(H2840*'Outside M25 '!$L$30+'Outside M25 '!$L$34+'Postcodes tariff'!L2840)</f>
        <v>320.74558907707507</v>
      </c>
      <c r="Q2840" s="261">
        <f>SUM(H2840*'Outside M25 '!$M$30+'Outside M25 '!$M$34+'Postcodes tariff'!L2840)</f>
        <v>348.16831964843306</v>
      </c>
    </row>
    <row r="2841" spans="1:17" s="263" customFormat="1" x14ac:dyDescent="0.25">
      <c r="A2841" s="254" t="s">
        <v>3118</v>
      </c>
      <c r="B2841" s="255"/>
      <c r="C2841" s="256" t="s">
        <v>2497</v>
      </c>
      <c r="D2841" s="257">
        <v>52.734999999999999</v>
      </c>
      <c r="E2841" s="257">
        <v>-2.5539999999999998</v>
      </c>
      <c r="F2841" s="459">
        <v>1</v>
      </c>
      <c r="G2841" s="459">
        <v>1</v>
      </c>
      <c r="H2841" s="258">
        <v>150.9</v>
      </c>
      <c r="I2841" s="259">
        <f>SUM(H2841/'Search &amp; Variables'!$E$30)</f>
        <v>3.3533333333333335</v>
      </c>
      <c r="J2841" s="259">
        <f t="shared" si="714"/>
        <v>6.706666666666667</v>
      </c>
      <c r="K2841" s="259">
        <f t="shared" si="715"/>
        <v>0.74518518518518517</v>
      </c>
      <c r="L2841" s="226">
        <f t="shared" si="716"/>
        <v>0</v>
      </c>
      <c r="M2841" s="257"/>
      <c r="N2841" s="226">
        <f>SUM(H2841*'Outside M25 '!$J$30+'Outside M25 '!$J$34+'Postcodes tariff'!L2841)</f>
        <v>266.43011924188033</v>
      </c>
      <c r="O2841" s="226">
        <f>SUM(H2841*'Outside M25 '!$K$30+'Outside M25 '!$K$34+'Postcodes tariff'!L2841)</f>
        <v>293.9379404011396</v>
      </c>
      <c r="P2841" s="226">
        <f>SUM(H2841*'Outside M25 '!$L$30+'Outside M25 '!$L$34+'Postcodes tariff'!L2841)</f>
        <v>324.59964029151001</v>
      </c>
      <c r="Q2841" s="261">
        <f>SUM(H2841*'Outside M25 '!$M$30+'Outside M25 '!$M$34+'Postcodes tariff'!L2841)</f>
        <v>352.37020494188039</v>
      </c>
    </row>
    <row r="2842" spans="1:17" s="263" customFormat="1" x14ac:dyDescent="0.25">
      <c r="A2842" s="254" t="s">
        <v>3118</v>
      </c>
      <c r="B2842" s="255"/>
      <c r="C2842" s="256" t="s">
        <v>2498</v>
      </c>
      <c r="D2842" s="257">
        <v>52.636000000000003</v>
      </c>
      <c r="E2842" s="257">
        <v>-2.4489999999999998</v>
      </c>
      <c r="F2842" s="459">
        <v>1</v>
      </c>
      <c r="G2842" s="459">
        <v>1</v>
      </c>
      <c r="H2842" s="258">
        <v>147.1</v>
      </c>
      <c r="I2842" s="259">
        <f>SUM(H2842/'Search &amp; Variables'!$E$30)</f>
        <v>3.2688888888888887</v>
      </c>
      <c r="J2842" s="259">
        <f t="shared" si="714"/>
        <v>6.5377777777777775</v>
      </c>
      <c r="K2842" s="259">
        <f t="shared" si="715"/>
        <v>0.72641975308641971</v>
      </c>
      <c r="L2842" s="226">
        <f t="shared" si="716"/>
        <v>0</v>
      </c>
      <c r="M2842" s="257"/>
      <c r="N2842" s="226">
        <f>SUM(H2842*'Outside M25 '!$J$30+'Outside M25 '!$J$34+'Postcodes tariff'!L2842)</f>
        <v>260.4606404176638</v>
      </c>
      <c r="O2842" s="226">
        <f>SUM(H2842*'Outside M25 '!$K$30+'Outside M25 '!$K$34+'Postcodes tariff'!L2842)</f>
        <v>287.32205185716998</v>
      </c>
      <c r="P2842" s="226">
        <f>SUM(H2842*'Outside M25 '!$L$30+'Outside M25 '!$L$34+'Postcodes tariff'!L2842)</f>
        <v>317.27694298408358</v>
      </c>
      <c r="Q2842" s="261">
        <f>SUM(H2842*'Outside M25 '!$M$30+'Outside M25 '!$M$34+'Postcodes tariff'!L2842)</f>
        <v>344.38662288433051</v>
      </c>
    </row>
    <row r="2843" spans="1:17" s="263" customFormat="1" x14ac:dyDescent="0.25">
      <c r="A2843" s="254" t="s">
        <v>3118</v>
      </c>
      <c r="B2843" s="255"/>
      <c r="C2843" s="256" t="s">
        <v>2499</v>
      </c>
      <c r="D2843" s="257">
        <v>52.63</v>
      </c>
      <c r="E2843" s="257">
        <v>-2.4790000000000001</v>
      </c>
      <c r="F2843" s="459">
        <v>1</v>
      </c>
      <c r="G2843" s="459">
        <v>1</v>
      </c>
      <c r="H2843" s="258">
        <v>151.1</v>
      </c>
      <c r="I2843" s="259">
        <f>SUM(H2843/'Search &amp; Variables'!$E$30)</f>
        <v>3.3577777777777778</v>
      </c>
      <c r="J2843" s="259">
        <f t="shared" si="714"/>
        <v>6.7155555555555555</v>
      </c>
      <c r="K2843" s="259">
        <f t="shared" si="715"/>
        <v>0.74617283950617286</v>
      </c>
      <c r="L2843" s="226">
        <f t="shared" si="716"/>
        <v>0</v>
      </c>
      <c r="M2843" s="257"/>
      <c r="N2843" s="226">
        <f>SUM(H2843*'Outside M25 '!$J$30+'Outside M25 '!$J$34+'Postcodes tariff'!L2843)</f>
        <v>266.74430233789172</v>
      </c>
      <c r="O2843" s="226">
        <f>SUM(H2843*'Outside M25 '!$K$30+'Outside M25 '!$K$34+'Postcodes tariff'!L2843)</f>
        <v>294.28614506134852</v>
      </c>
      <c r="P2843" s="226">
        <f>SUM(H2843*'Outside M25 '!$L$30+'Outside M25 '!$L$34+'Postcodes tariff'!L2843)</f>
        <v>324.98504541295347</v>
      </c>
      <c r="Q2843" s="261">
        <f>SUM(H2843*'Outside M25 '!$M$30+'Outside M25 '!$M$34+'Postcodes tariff'!L2843)</f>
        <v>352.79039347122506</v>
      </c>
    </row>
    <row r="2844" spans="1:17" s="263" customFormat="1" x14ac:dyDescent="0.25">
      <c r="A2844" s="254" t="s">
        <v>3118</v>
      </c>
      <c r="B2844" s="255"/>
      <c r="C2844" s="256" t="s">
        <v>2500</v>
      </c>
      <c r="D2844" s="256">
        <v>52.896999999999998</v>
      </c>
      <c r="E2844" s="256">
        <v>-2.4689999999999999</v>
      </c>
      <c r="F2844" s="460">
        <v>1</v>
      </c>
      <c r="G2844" s="460">
        <v>1</v>
      </c>
      <c r="H2844" s="264">
        <v>155.80000000000001</v>
      </c>
      <c r="I2844" s="265">
        <f>SUM(H2844/'Search &amp; Variables'!$E$30)</f>
        <v>3.4622222222222225</v>
      </c>
      <c r="J2844" s="265">
        <f t="shared" si="714"/>
        <v>6.9244444444444451</v>
      </c>
      <c r="K2844" s="265">
        <f t="shared" si="715"/>
        <v>0.7693827160493828</v>
      </c>
      <c r="L2844" s="266">
        <f t="shared" si="716"/>
        <v>0</v>
      </c>
      <c r="M2844" s="256"/>
      <c r="N2844" s="266">
        <f>SUM(H2844*'Outside M25 '!$J$30+'Outside M25 '!$J$34+'Postcodes tariff'!L2844)</f>
        <v>274.12760509415955</v>
      </c>
      <c r="O2844" s="266">
        <f>SUM(H2844*'Outside M25 '!$K$30+'Outside M25 '!$K$34+'Postcodes tariff'!L2844)</f>
        <v>302.46895457625834</v>
      </c>
      <c r="P2844" s="266">
        <f>SUM(H2844*'Outside M25 '!$L$30+'Outside M25 '!$L$34+'Postcodes tariff'!L2844)</f>
        <v>334.04206576687562</v>
      </c>
      <c r="Q2844" s="268">
        <f>SUM(H2844*'Outside M25 '!$M$30+'Outside M25 '!$M$34+'Postcodes tariff'!L2844)</f>
        <v>362.66482391082627</v>
      </c>
    </row>
    <row r="2845" spans="1:17" s="263" customFormat="1" x14ac:dyDescent="0.25">
      <c r="A2845" s="254"/>
      <c r="B2845" s="255"/>
      <c r="C2845" s="256"/>
      <c r="D2845" s="256"/>
      <c r="E2845" s="256"/>
      <c r="F2845" s="460"/>
      <c r="G2845" s="460"/>
      <c r="H2845" s="264"/>
      <c r="I2845" s="265"/>
      <c r="J2845" s="265"/>
      <c r="K2845" s="265"/>
      <c r="L2845" s="266"/>
      <c r="M2845" s="256"/>
      <c r="N2845" s="266"/>
      <c r="O2845" s="266"/>
      <c r="P2845" s="266"/>
      <c r="Q2845" s="268"/>
    </row>
    <row r="2846" spans="1:17" s="263" customFormat="1" ht="16.5" thickBot="1" x14ac:dyDescent="0.3">
      <c r="A2846" s="269" t="s">
        <v>3134</v>
      </c>
      <c r="B2846" s="270"/>
      <c r="C2846" s="270"/>
      <c r="D2846" s="270"/>
      <c r="E2846" s="270"/>
      <c r="F2846" s="461"/>
      <c r="G2846" s="461"/>
      <c r="H2846" s="271">
        <f>AVERAGE(H2832:H2845)</f>
        <v>146.16153846153847</v>
      </c>
      <c r="I2846" s="271">
        <f>AVERAGE(I2832:I2845)</f>
        <v>3.2480341880341879</v>
      </c>
      <c r="J2846" s="271">
        <f>AVERAGE(J2832:J2845)</f>
        <v>6.4960683760683757</v>
      </c>
      <c r="K2846" s="271">
        <f>AVERAGE(K2832:K2845)</f>
        <v>0.72178537511870844</v>
      </c>
      <c r="L2846" s="272"/>
      <c r="M2846" s="270"/>
      <c r="N2846" s="274">
        <f>AVERAGE(N2832:N2845)</f>
        <v>258.98639665945655</v>
      </c>
      <c r="O2846" s="274">
        <f>AVERAGE(O2832:O2845)</f>
        <v>285.68816845157431</v>
      </c>
      <c r="P2846" s="274">
        <f>AVERAGE(P2832:P2845)</f>
        <v>315.46850356807954</v>
      </c>
      <c r="Q2846" s="275">
        <f>AVERAGE(Q2832:Q2845)</f>
        <v>342.4149690158668</v>
      </c>
    </row>
    <row r="2847" spans="1:17" s="263" customFormat="1" ht="16.5" thickBot="1" x14ac:dyDescent="0.3">
      <c r="F2847" s="462"/>
      <c r="G2847" s="462"/>
      <c r="H2847" s="276"/>
      <c r="I2847" s="277"/>
      <c r="J2847" s="277"/>
      <c r="K2847" s="277"/>
      <c r="L2847" s="262"/>
      <c r="N2847" s="225"/>
      <c r="O2847" s="225"/>
      <c r="P2847" s="225"/>
      <c r="Q2847" s="225"/>
    </row>
    <row r="2848" spans="1:17" s="243" customFormat="1" x14ac:dyDescent="0.25">
      <c r="A2848" s="246" t="s">
        <v>3119</v>
      </c>
      <c r="B2848" s="247"/>
      <c r="C2848" s="247" t="s">
        <v>2501</v>
      </c>
      <c r="D2848" s="247">
        <v>51.140576000000003</v>
      </c>
      <c r="E2848" s="247">
        <v>0.27205200000000002</v>
      </c>
      <c r="F2848" s="458">
        <v>1</v>
      </c>
      <c r="G2848" s="458">
        <v>1</v>
      </c>
      <c r="H2848" s="248">
        <v>63.4</v>
      </c>
      <c r="I2848" s="249">
        <f>SUM(H2848/'Search &amp; Variables'!$E$30)</f>
        <v>1.4088888888888889</v>
      </c>
      <c r="J2848" s="249">
        <f t="shared" ref="J2848:J2849" si="717">SUM(I2848*2)</f>
        <v>2.8177777777777777</v>
      </c>
      <c r="K2848" s="249">
        <f t="shared" ref="K2848:K2849" si="718">SUM(J2848/9)</f>
        <v>0.31308641975308643</v>
      </c>
      <c r="L2848" s="252">
        <f t="shared" ref="L2848:L2849" si="719">IF(J2848 &gt; 14,120,0)</f>
        <v>0</v>
      </c>
      <c r="M2848" s="247"/>
      <c r="N2848" s="252">
        <f>SUM(H2848*'Outside M25 '!$J$30+'Outside M25 '!$J$34+'Postcodes tariff'!L2848)</f>
        <v>128.97501473689459</v>
      </c>
      <c r="O2848" s="252">
        <f>SUM(H2848*'Outside M25 '!$K$30+'Outside M25 '!$K$34+'Postcodes tariff'!L2848)</f>
        <v>141.5984015597341</v>
      </c>
      <c r="P2848" s="252">
        <f>SUM(H2848*'Outside M25 '!$L$30+'Outside M25 '!$L$34+'Postcodes tariff'!L2848)</f>
        <v>155.98489965998101</v>
      </c>
      <c r="Q2848" s="253">
        <f>SUM(H2848*'Outside M25 '!$M$30+'Outside M25 '!$M$34+'Postcodes tariff'!L2848)</f>
        <v>168.53772335356126</v>
      </c>
    </row>
    <row r="2849" spans="1:17" s="263" customFormat="1" x14ac:dyDescent="0.25">
      <c r="A2849" s="254" t="s">
        <v>3119</v>
      </c>
      <c r="B2849" s="255"/>
      <c r="C2849" s="256" t="s">
        <v>2502</v>
      </c>
      <c r="D2849" s="257">
        <v>51.21</v>
      </c>
      <c r="E2849" s="257">
        <v>0.28599999999999998</v>
      </c>
      <c r="F2849" s="459">
        <v>1</v>
      </c>
      <c r="G2849" s="459">
        <v>1</v>
      </c>
      <c r="H2849" s="258">
        <v>70.7</v>
      </c>
      <c r="I2849" s="259">
        <f>SUM(H2849/'Search &amp; Variables'!$E$30)</f>
        <v>1.5711111111111111</v>
      </c>
      <c r="J2849" s="259">
        <f t="shared" si="717"/>
        <v>3.1422222222222222</v>
      </c>
      <c r="K2849" s="259">
        <f t="shared" si="718"/>
        <v>0.34913580246913578</v>
      </c>
      <c r="L2849" s="226">
        <f t="shared" si="719"/>
        <v>0</v>
      </c>
      <c r="M2849" s="257"/>
      <c r="N2849" s="226">
        <f>SUM(H2849*'Outside M25 '!$J$30+'Outside M25 '!$J$34+'Postcodes tariff'!L2849)</f>
        <v>140.44269774131055</v>
      </c>
      <c r="O2849" s="226">
        <f>SUM(H2849*'Outside M25 '!$K$30+'Outside M25 '!$K$34+'Postcodes tariff'!L2849)</f>
        <v>154.30787165735993</v>
      </c>
      <c r="P2849" s="226">
        <f>SUM(H2849*'Outside M25 '!$L$30+'Outside M25 '!$L$34+'Postcodes tariff'!L2849)</f>
        <v>170.05218659266859</v>
      </c>
      <c r="Q2849" s="261">
        <f>SUM(H2849*'Outside M25 '!$M$30+'Outside M25 '!$M$34+'Postcodes tariff'!L2849)</f>
        <v>183.87460467464388</v>
      </c>
    </row>
    <row r="2850" spans="1:17" s="263" customFormat="1" x14ac:dyDescent="0.25">
      <c r="A2850" s="254" t="s">
        <v>3119</v>
      </c>
      <c r="B2850" s="255"/>
      <c r="C2850" s="256" t="s">
        <v>2503</v>
      </c>
      <c r="D2850" s="257">
        <v>51.200040999999999</v>
      </c>
      <c r="E2850" s="257">
        <v>0.25617099999999998</v>
      </c>
      <c r="F2850" s="459">
        <v>1</v>
      </c>
      <c r="G2850" s="459">
        <v>1</v>
      </c>
      <c r="H2850" s="258">
        <v>58.2</v>
      </c>
      <c r="I2850" s="259">
        <f>SUM(H2850/'Search &amp; Variables'!$E$30)</f>
        <v>1.2933333333333334</v>
      </c>
      <c r="J2850" s="259">
        <f t="shared" ref="J2850:J2887" si="720">SUM(I2850*2)</f>
        <v>2.5866666666666669</v>
      </c>
      <c r="K2850" s="259">
        <f t="shared" ref="K2850:K2887" si="721">SUM(J2850/9)</f>
        <v>0.28740740740740744</v>
      </c>
      <c r="L2850" s="226">
        <f t="shared" ref="L2850:L2887" si="722">IF(J2850 &gt; 14,120,0)</f>
        <v>0</v>
      </c>
      <c r="M2850" s="257"/>
      <c r="N2850" s="226">
        <f>SUM(H2850*'Outside M25 '!$J$30+'Outside M25 '!$J$34+'Postcodes tariff'!L2850)</f>
        <v>120.80625424059831</v>
      </c>
      <c r="O2850" s="226">
        <f>SUM(H2850*'Outside M25 '!$K$30+'Outside M25 '!$K$34+'Postcodes tariff'!L2850)</f>
        <v>132.545080394302</v>
      </c>
      <c r="P2850" s="226">
        <f>SUM(H2850*'Outside M25 '!$L$30+'Outside M25 '!$L$34+'Postcodes tariff'!L2850)</f>
        <v>145.96436650245016</v>
      </c>
      <c r="Q2850" s="261">
        <f>SUM(H2850*'Outside M25 '!$M$30+'Outside M25 '!$M$34+'Postcodes tariff'!L2850)</f>
        <v>157.61282159059832</v>
      </c>
    </row>
    <row r="2851" spans="1:17" s="263" customFormat="1" x14ac:dyDescent="0.25">
      <c r="A2851" s="254" t="s">
        <v>3119</v>
      </c>
      <c r="B2851" s="255"/>
      <c r="C2851" s="256" t="s">
        <v>2504</v>
      </c>
      <c r="D2851" s="257">
        <v>51.171999999999997</v>
      </c>
      <c r="E2851" s="257">
        <v>0.44</v>
      </c>
      <c r="F2851" s="459">
        <v>1</v>
      </c>
      <c r="G2851" s="459">
        <v>1</v>
      </c>
      <c r="H2851" s="258">
        <v>67.5</v>
      </c>
      <c r="I2851" s="259">
        <f>SUM(H2851/'Search &amp; Variables'!$E$30)</f>
        <v>1.5</v>
      </c>
      <c r="J2851" s="259">
        <f t="shared" si="720"/>
        <v>3</v>
      </c>
      <c r="K2851" s="259">
        <f t="shared" si="721"/>
        <v>0.33333333333333331</v>
      </c>
      <c r="L2851" s="226">
        <f t="shared" si="722"/>
        <v>0</v>
      </c>
      <c r="M2851" s="257"/>
      <c r="N2851" s="226">
        <f>SUM(H2851*'Outside M25 '!$J$30+'Outside M25 '!$J$34+'Postcodes tariff'!L2851)</f>
        <v>135.41576820512822</v>
      </c>
      <c r="O2851" s="226">
        <f>SUM(H2851*'Outside M25 '!$K$30+'Outside M25 '!$K$34+'Postcodes tariff'!L2851)</f>
        <v>148.7365970940171</v>
      </c>
      <c r="P2851" s="226">
        <f>SUM(H2851*'Outside M25 '!$L$30+'Outside M25 '!$L$34+'Postcodes tariff'!L2851)</f>
        <v>163.88570464957269</v>
      </c>
      <c r="Q2851" s="261">
        <f>SUM(H2851*'Outside M25 '!$M$30+'Outside M25 '!$M$34+'Postcodes tariff'!L2851)</f>
        <v>177.15158820512823</v>
      </c>
    </row>
    <row r="2852" spans="1:17" s="263" customFormat="1" x14ac:dyDescent="0.25">
      <c r="A2852" s="254" t="s">
        <v>3119</v>
      </c>
      <c r="B2852" s="255"/>
      <c r="C2852" s="256" t="s">
        <v>2505</v>
      </c>
      <c r="D2852" s="257">
        <v>51.278770000000002</v>
      </c>
      <c r="E2852" s="257">
        <v>0.176316</v>
      </c>
      <c r="F2852" s="459">
        <v>1</v>
      </c>
      <c r="G2852" s="459">
        <v>1</v>
      </c>
      <c r="H2852" s="258">
        <v>49.5</v>
      </c>
      <c r="I2852" s="259">
        <f>SUM(H2852/'Search &amp; Variables'!$E$30)</f>
        <v>1.1000000000000001</v>
      </c>
      <c r="J2852" s="259">
        <f t="shared" si="720"/>
        <v>2.2000000000000002</v>
      </c>
      <c r="K2852" s="259">
        <f t="shared" si="721"/>
        <v>0.24444444444444446</v>
      </c>
      <c r="L2852" s="226">
        <f t="shared" si="722"/>
        <v>0</v>
      </c>
      <c r="M2852" s="257"/>
      <c r="N2852" s="226">
        <f>SUM(H2852*'Outside M25 '!$J$30+'Outside M25 '!$J$34+'Postcodes tariff'!L2852)</f>
        <v>107.13928956410257</v>
      </c>
      <c r="O2852" s="226">
        <f>SUM(H2852*'Outside M25 '!$K$30+'Outside M25 '!$K$34+'Postcodes tariff'!L2852)</f>
        <v>117.39817767521367</v>
      </c>
      <c r="P2852" s="226">
        <f>SUM(H2852*'Outside M25 '!$L$30+'Outside M25 '!$L$34+'Postcodes tariff'!L2852)</f>
        <v>129.19924371965814</v>
      </c>
      <c r="Q2852" s="261">
        <f>SUM(H2852*'Outside M25 '!$M$30+'Outside M25 '!$M$34+'Postcodes tariff'!L2852)</f>
        <v>139.33462056410258</v>
      </c>
    </row>
    <row r="2853" spans="1:17" s="263" customFormat="1" x14ac:dyDescent="0.25">
      <c r="A2853" s="254" t="s">
        <v>3119</v>
      </c>
      <c r="B2853" s="255"/>
      <c r="C2853" s="256" t="s">
        <v>2506</v>
      </c>
      <c r="D2853" s="257">
        <v>51.285971000000004</v>
      </c>
      <c r="E2853" s="257">
        <v>0.14514299999999999</v>
      </c>
      <c r="F2853" s="459">
        <v>1</v>
      </c>
      <c r="G2853" s="459">
        <v>1</v>
      </c>
      <c r="H2853" s="258">
        <v>53.3</v>
      </c>
      <c r="I2853" s="259">
        <f>SUM(H2853/'Search &amp; Variables'!$E$30)</f>
        <v>1.1844444444444444</v>
      </c>
      <c r="J2853" s="259">
        <f t="shared" si="720"/>
        <v>2.3688888888888888</v>
      </c>
      <c r="K2853" s="259">
        <f t="shared" si="721"/>
        <v>0.26320987654320988</v>
      </c>
      <c r="L2853" s="226">
        <f t="shared" si="722"/>
        <v>0</v>
      </c>
      <c r="M2853" s="257"/>
      <c r="N2853" s="226">
        <f>SUM(H2853*'Outside M25 '!$J$30+'Outside M25 '!$J$34+'Postcodes tariff'!L2853)</f>
        <v>113.10876838831909</v>
      </c>
      <c r="O2853" s="226">
        <f>SUM(H2853*'Outside M25 '!$K$30+'Outside M25 '!$K$34+'Postcodes tariff'!L2853)</f>
        <v>124.01406621918329</v>
      </c>
      <c r="P2853" s="226">
        <f>SUM(H2853*'Outside M25 '!$L$30+'Outside M25 '!$L$34+'Postcodes tariff'!L2853)</f>
        <v>136.52194102708452</v>
      </c>
      <c r="Q2853" s="261">
        <f>SUM(H2853*'Outside M25 '!$M$30+'Outside M25 '!$M$34+'Postcodes tariff'!L2853)</f>
        <v>147.31820262165243</v>
      </c>
    </row>
    <row r="2854" spans="1:17" s="263" customFormat="1" x14ac:dyDescent="0.25">
      <c r="A2854" s="254" t="s">
        <v>3119</v>
      </c>
      <c r="B2854" s="255"/>
      <c r="C2854" s="256" t="s">
        <v>2507</v>
      </c>
      <c r="D2854" s="257">
        <v>51.295659999999998</v>
      </c>
      <c r="E2854" s="257">
        <v>0.28017999999999998</v>
      </c>
      <c r="F2854" s="459">
        <v>1</v>
      </c>
      <c r="G2854" s="459">
        <v>1</v>
      </c>
      <c r="H2854" s="258">
        <v>58.1</v>
      </c>
      <c r="I2854" s="259">
        <f>SUM(H2854/'Search &amp; Variables'!$E$30)</f>
        <v>1.2911111111111111</v>
      </c>
      <c r="J2854" s="259">
        <f t="shared" si="720"/>
        <v>2.5822222222222222</v>
      </c>
      <c r="K2854" s="259">
        <f t="shared" si="721"/>
        <v>0.2869135802469136</v>
      </c>
      <c r="L2854" s="226">
        <f t="shared" si="722"/>
        <v>0</v>
      </c>
      <c r="M2854" s="257"/>
      <c r="N2854" s="226">
        <f>SUM(H2854*'Outside M25 '!$J$30+'Outside M25 '!$J$34+'Postcodes tariff'!L2854)</f>
        <v>120.6491626925926</v>
      </c>
      <c r="O2854" s="226">
        <f>SUM(H2854*'Outside M25 '!$K$30+'Outside M25 '!$K$34+'Postcodes tariff'!L2854)</f>
        <v>132.37097806419754</v>
      </c>
      <c r="P2854" s="226">
        <f>SUM(H2854*'Outside M25 '!$L$30+'Outside M25 '!$L$34+'Postcodes tariff'!L2854)</f>
        <v>145.77166394172841</v>
      </c>
      <c r="Q2854" s="261">
        <f>SUM(H2854*'Outside M25 '!$M$30+'Outside M25 '!$M$34+'Postcodes tariff'!L2854)</f>
        <v>157.40272732592595</v>
      </c>
    </row>
    <row r="2855" spans="1:17" s="263" customFormat="1" x14ac:dyDescent="0.25">
      <c r="A2855" s="254" t="s">
        <v>3119</v>
      </c>
      <c r="B2855" s="255"/>
      <c r="C2855" s="256" t="s">
        <v>2508</v>
      </c>
      <c r="D2855" s="257">
        <v>51.284126999999998</v>
      </c>
      <c r="E2855" s="257">
        <v>6.4056000000000002E-2</v>
      </c>
      <c r="F2855" s="459">
        <v>1</v>
      </c>
      <c r="G2855" s="459">
        <v>1</v>
      </c>
      <c r="H2855" s="258">
        <v>44.5</v>
      </c>
      <c r="I2855" s="259">
        <f>SUM(H2855/'Search &amp; Variables'!$E$30)</f>
        <v>0.98888888888888893</v>
      </c>
      <c r="J2855" s="259">
        <f t="shared" si="720"/>
        <v>1.9777777777777779</v>
      </c>
      <c r="K2855" s="259">
        <f t="shared" si="721"/>
        <v>0.21975308641975311</v>
      </c>
      <c r="L2855" s="226">
        <f t="shared" si="722"/>
        <v>0</v>
      </c>
      <c r="M2855" s="257"/>
      <c r="N2855" s="226">
        <f>SUM(H2855*'Outside M25 '!$J$30+'Outside M25 '!$J$34+'Postcodes tariff'!L2855)</f>
        <v>99.284712163817673</v>
      </c>
      <c r="O2855" s="226">
        <f>SUM(H2855*'Outside M25 '!$K$30+'Outside M25 '!$K$34+'Postcodes tariff'!L2855)</f>
        <v>108.69306116999051</v>
      </c>
      <c r="P2855" s="226">
        <f>SUM(H2855*'Outside M25 '!$L$30+'Outside M25 '!$L$34+'Postcodes tariff'!L2855)</f>
        <v>119.56411568357078</v>
      </c>
      <c r="Q2855" s="261">
        <f>SUM(H2855*'Outside M25 '!$M$30+'Outside M25 '!$M$34+'Postcodes tariff'!L2855)</f>
        <v>128.82990733048433</v>
      </c>
    </row>
    <row r="2856" spans="1:17" s="263" customFormat="1" x14ac:dyDescent="0.25">
      <c r="A2856" s="254" t="s">
        <v>3119</v>
      </c>
      <c r="B2856" s="255"/>
      <c r="C2856" s="256" t="s">
        <v>2509</v>
      </c>
      <c r="D2856" s="257">
        <v>51.095999999999997</v>
      </c>
      <c r="E2856" s="257">
        <v>0.53800000000000003</v>
      </c>
      <c r="F2856" s="459">
        <v>1</v>
      </c>
      <c r="G2856" s="459">
        <v>1</v>
      </c>
      <c r="H2856" s="258">
        <v>75.400000000000006</v>
      </c>
      <c r="I2856" s="259">
        <f>SUM(H2856/'Search &amp; Variables'!$E$30)</f>
        <v>1.6755555555555557</v>
      </c>
      <c r="J2856" s="259">
        <f t="shared" si="720"/>
        <v>3.3511111111111114</v>
      </c>
      <c r="K2856" s="259">
        <f t="shared" si="721"/>
        <v>0.37234567901234572</v>
      </c>
      <c r="L2856" s="226">
        <f t="shared" si="722"/>
        <v>0</v>
      </c>
      <c r="M2856" s="257"/>
      <c r="N2856" s="226">
        <f>SUM(H2856*'Outside M25 '!$J$30+'Outside M25 '!$J$34+'Postcodes tariff'!L2856)</f>
        <v>147.82600049757835</v>
      </c>
      <c r="O2856" s="226">
        <f>SUM(H2856*'Outside M25 '!$K$30+'Outside M25 '!$K$34+'Postcodes tariff'!L2856)</f>
        <v>162.49068117226972</v>
      </c>
      <c r="P2856" s="226">
        <f>SUM(H2856*'Outside M25 '!$L$30+'Outside M25 '!$L$34+'Postcodes tariff'!L2856)</f>
        <v>179.10920694659075</v>
      </c>
      <c r="Q2856" s="261">
        <f>SUM(H2856*'Outside M25 '!$M$30+'Outside M25 '!$M$34+'Postcodes tariff'!L2856)</f>
        <v>193.74903511424503</v>
      </c>
    </row>
    <row r="2857" spans="1:17" s="263" customFormat="1" x14ac:dyDescent="0.25">
      <c r="A2857" s="254" t="s">
        <v>3119</v>
      </c>
      <c r="B2857" s="255"/>
      <c r="C2857" s="256" t="s">
        <v>2510</v>
      </c>
      <c r="D2857" s="257">
        <v>51.042999999999999</v>
      </c>
      <c r="E2857" s="257">
        <v>0.52600000000000002</v>
      </c>
      <c r="F2857" s="459">
        <v>1</v>
      </c>
      <c r="G2857" s="459">
        <v>1</v>
      </c>
      <c r="H2857" s="258">
        <v>75.400000000000006</v>
      </c>
      <c r="I2857" s="259">
        <f>SUM(H2857/'Search &amp; Variables'!$E$30)</f>
        <v>1.6755555555555557</v>
      </c>
      <c r="J2857" s="259">
        <f t="shared" si="720"/>
        <v>3.3511111111111114</v>
      </c>
      <c r="K2857" s="259">
        <f t="shared" si="721"/>
        <v>0.37234567901234572</v>
      </c>
      <c r="L2857" s="226">
        <f t="shared" si="722"/>
        <v>0</v>
      </c>
      <c r="M2857" s="257"/>
      <c r="N2857" s="226">
        <f>SUM(H2857*'Outside M25 '!$J$30+'Outside M25 '!$J$34+'Postcodes tariff'!L2857)</f>
        <v>147.82600049757835</v>
      </c>
      <c r="O2857" s="226">
        <f>SUM(H2857*'Outside M25 '!$K$30+'Outside M25 '!$K$34+'Postcodes tariff'!L2857)</f>
        <v>162.49068117226972</v>
      </c>
      <c r="P2857" s="226">
        <f>SUM(H2857*'Outside M25 '!$L$30+'Outside M25 '!$L$34+'Postcodes tariff'!L2857)</f>
        <v>179.10920694659075</v>
      </c>
      <c r="Q2857" s="261">
        <f>SUM(H2857*'Outside M25 '!$M$30+'Outside M25 '!$M$34+'Postcodes tariff'!L2857)</f>
        <v>193.74903511424503</v>
      </c>
    </row>
    <row r="2858" spans="1:17" s="263" customFormat="1" x14ac:dyDescent="0.25">
      <c r="A2858" s="254" t="s">
        <v>3119</v>
      </c>
      <c r="B2858" s="255"/>
      <c r="C2858" s="256" t="s">
        <v>2511</v>
      </c>
      <c r="D2858" s="257">
        <v>51.002000000000002</v>
      </c>
      <c r="E2858" s="257">
        <v>0.40799999999999997</v>
      </c>
      <c r="F2858" s="459">
        <v>1</v>
      </c>
      <c r="G2858" s="459">
        <v>1</v>
      </c>
      <c r="H2858" s="258">
        <v>77.2</v>
      </c>
      <c r="I2858" s="259">
        <f>SUM(H2858/'Search &amp; Variables'!$E$30)</f>
        <v>1.7155555555555557</v>
      </c>
      <c r="J2858" s="259">
        <f t="shared" si="720"/>
        <v>3.4311111111111114</v>
      </c>
      <c r="K2858" s="259">
        <f t="shared" si="721"/>
        <v>0.38123456790123461</v>
      </c>
      <c r="L2858" s="226">
        <f t="shared" si="722"/>
        <v>0</v>
      </c>
      <c r="M2858" s="257"/>
      <c r="N2858" s="226">
        <f>SUM(H2858*'Outside M25 '!$J$30+'Outside M25 '!$J$34+'Postcodes tariff'!L2858)</f>
        <v>150.65364836168092</v>
      </c>
      <c r="O2858" s="226">
        <f>SUM(H2858*'Outside M25 '!$K$30+'Outside M25 '!$K$34+'Postcodes tariff'!L2858)</f>
        <v>165.62452311415004</v>
      </c>
      <c r="P2858" s="226">
        <f>SUM(H2858*'Outside M25 '!$L$30+'Outside M25 '!$L$34+'Postcodes tariff'!L2858)</f>
        <v>182.57785303958218</v>
      </c>
      <c r="Q2858" s="261">
        <f>SUM(H2858*'Outside M25 '!$M$30+'Outside M25 '!$M$34+'Postcodes tariff'!L2858)</f>
        <v>197.53073187834758</v>
      </c>
    </row>
    <row r="2859" spans="1:17" s="263" customFormat="1" x14ac:dyDescent="0.25">
      <c r="A2859" s="254" t="s">
        <v>3119</v>
      </c>
      <c r="B2859" s="255"/>
      <c r="C2859" s="256" t="s">
        <v>2512</v>
      </c>
      <c r="D2859" s="257">
        <v>51.137999999999998</v>
      </c>
      <c r="E2859" s="257">
        <v>0.28699999999999998</v>
      </c>
      <c r="F2859" s="459">
        <v>1</v>
      </c>
      <c r="G2859" s="459">
        <v>1</v>
      </c>
      <c r="H2859" s="258">
        <v>61.4</v>
      </c>
      <c r="I2859" s="259">
        <f>SUM(H2859/'Search &amp; Variables'!$E$30)</f>
        <v>1.3644444444444443</v>
      </c>
      <c r="J2859" s="259">
        <f t="shared" si="720"/>
        <v>2.7288888888888887</v>
      </c>
      <c r="K2859" s="259">
        <f t="shared" si="721"/>
        <v>0.30320987654320986</v>
      </c>
      <c r="L2859" s="226">
        <f t="shared" si="722"/>
        <v>0</v>
      </c>
      <c r="M2859" s="257"/>
      <c r="N2859" s="226">
        <f>SUM(H2859*'Outside M25 '!$J$30+'Outside M25 '!$J$34+'Postcodes tariff'!L2859)</f>
        <v>125.83318377678063</v>
      </c>
      <c r="O2859" s="226">
        <f>SUM(H2859*'Outside M25 '!$K$30+'Outside M25 '!$K$34+'Postcodes tariff'!L2859)</f>
        <v>138.11635495764483</v>
      </c>
      <c r="P2859" s="226">
        <f>SUM(H2859*'Outside M25 '!$L$30+'Outside M25 '!$L$34+'Postcodes tariff'!L2859)</f>
        <v>152.13084844554606</v>
      </c>
      <c r="Q2859" s="261">
        <f>SUM(H2859*'Outside M25 '!$M$30+'Outside M25 '!$M$34+'Postcodes tariff'!L2859)</f>
        <v>164.33583806011399</v>
      </c>
    </row>
    <row r="2860" spans="1:17" s="263" customFormat="1" x14ac:dyDescent="0.25">
      <c r="A2860" s="254" t="s">
        <v>3119</v>
      </c>
      <c r="B2860" s="255"/>
      <c r="C2860" s="256" t="s">
        <v>2513</v>
      </c>
      <c r="D2860" s="257">
        <v>51.026000000000003</v>
      </c>
      <c r="E2860" s="257">
        <v>0.25600000000000001</v>
      </c>
      <c r="F2860" s="459">
        <v>1</v>
      </c>
      <c r="G2860" s="459">
        <v>1</v>
      </c>
      <c r="H2860" s="258">
        <v>70.7</v>
      </c>
      <c r="I2860" s="259">
        <f>SUM(H2860/'Search &amp; Variables'!$E$30)</f>
        <v>1.5711111111111111</v>
      </c>
      <c r="J2860" s="259">
        <f t="shared" si="720"/>
        <v>3.1422222222222222</v>
      </c>
      <c r="K2860" s="259">
        <f t="shared" si="721"/>
        <v>0.34913580246913578</v>
      </c>
      <c r="L2860" s="226">
        <f t="shared" si="722"/>
        <v>0</v>
      </c>
      <c r="M2860" s="257"/>
      <c r="N2860" s="226">
        <f>SUM(H2860*'Outside M25 '!$J$30+'Outside M25 '!$J$34+'Postcodes tariff'!L2860)</f>
        <v>140.44269774131055</v>
      </c>
      <c r="O2860" s="226">
        <f>SUM(H2860*'Outside M25 '!$K$30+'Outside M25 '!$K$34+'Postcodes tariff'!L2860)</f>
        <v>154.30787165735993</v>
      </c>
      <c r="P2860" s="226">
        <f>SUM(H2860*'Outside M25 '!$L$30+'Outside M25 '!$L$34+'Postcodes tariff'!L2860)</f>
        <v>170.05218659266859</v>
      </c>
      <c r="Q2860" s="261">
        <f>SUM(H2860*'Outside M25 '!$M$30+'Outside M25 '!$M$34+'Postcodes tariff'!L2860)</f>
        <v>183.87460467464388</v>
      </c>
    </row>
    <row r="2861" spans="1:17" s="263" customFormat="1" x14ac:dyDescent="0.25">
      <c r="A2861" s="254" t="s">
        <v>3119</v>
      </c>
      <c r="B2861" s="255"/>
      <c r="C2861" s="256" t="s">
        <v>2514</v>
      </c>
      <c r="D2861" s="257">
        <v>50.954723999999999</v>
      </c>
      <c r="E2861" s="257">
        <v>0.29264099999999998</v>
      </c>
      <c r="F2861" s="459">
        <v>1</v>
      </c>
      <c r="G2861" s="459">
        <v>1</v>
      </c>
      <c r="H2861" s="258">
        <v>75.8</v>
      </c>
      <c r="I2861" s="259">
        <f>SUM(H2861/'Search &amp; Variables'!$E$30)</f>
        <v>1.6844444444444444</v>
      </c>
      <c r="J2861" s="259">
        <f t="shared" si="720"/>
        <v>3.3688888888888888</v>
      </c>
      <c r="K2861" s="259">
        <f t="shared" si="721"/>
        <v>0.37432098765432098</v>
      </c>
      <c r="L2861" s="226">
        <f t="shared" si="722"/>
        <v>0</v>
      </c>
      <c r="M2861" s="257"/>
      <c r="N2861" s="226">
        <f>SUM(H2861*'Outside M25 '!$J$30+'Outside M25 '!$J$34+'Postcodes tariff'!L2861)</f>
        <v>148.45436668960113</v>
      </c>
      <c r="O2861" s="226">
        <f>SUM(H2861*'Outside M25 '!$K$30+'Outside M25 '!$K$34+'Postcodes tariff'!L2861)</f>
        <v>163.18709049268753</v>
      </c>
      <c r="P2861" s="226">
        <f>SUM(H2861*'Outside M25 '!$L$30+'Outside M25 '!$L$34+'Postcodes tariff'!L2861)</f>
        <v>179.88001718947771</v>
      </c>
      <c r="Q2861" s="261">
        <f>SUM(H2861*'Outside M25 '!$M$30+'Outside M25 '!$M$34+'Postcodes tariff'!L2861)</f>
        <v>194.58941217293449</v>
      </c>
    </row>
    <row r="2862" spans="1:17" s="263" customFormat="1" x14ac:dyDescent="0.25">
      <c r="A2862" s="254" t="s">
        <v>3119</v>
      </c>
      <c r="B2862" s="255"/>
      <c r="C2862" s="256" t="s">
        <v>2515</v>
      </c>
      <c r="D2862" s="257">
        <v>50.981000000000002</v>
      </c>
      <c r="E2862" s="257">
        <v>0.10100000000000001</v>
      </c>
      <c r="F2862" s="459">
        <v>1</v>
      </c>
      <c r="G2862" s="459">
        <v>1</v>
      </c>
      <c r="H2862" s="258">
        <v>64.599999999999994</v>
      </c>
      <c r="I2862" s="259">
        <f>SUM(H2862/'Search &amp; Variables'!$E$30)</f>
        <v>1.4355555555555555</v>
      </c>
      <c r="J2862" s="259">
        <f t="shared" si="720"/>
        <v>2.8711111111111109</v>
      </c>
      <c r="K2862" s="259">
        <f t="shared" si="721"/>
        <v>0.31901234567901232</v>
      </c>
      <c r="L2862" s="226">
        <f t="shared" si="722"/>
        <v>0</v>
      </c>
      <c r="M2862" s="257"/>
      <c r="N2862" s="226">
        <f>SUM(H2862*'Outside M25 '!$J$30+'Outside M25 '!$J$34+'Postcodes tariff'!L2862)</f>
        <v>130.86011331296294</v>
      </c>
      <c r="O2862" s="226">
        <f>SUM(H2862*'Outside M25 '!$K$30+'Outside M25 '!$K$34+'Postcodes tariff'!L2862)</f>
        <v>143.68762952098763</v>
      </c>
      <c r="P2862" s="226">
        <f>SUM(H2862*'Outside M25 '!$L$30+'Outside M25 '!$L$34+'Postcodes tariff'!L2862)</f>
        <v>158.297330388642</v>
      </c>
      <c r="Q2862" s="261">
        <f>SUM(H2862*'Outside M25 '!$M$30+'Outside M25 '!$M$34+'Postcodes tariff'!L2862)</f>
        <v>171.05885452962963</v>
      </c>
    </row>
    <row r="2863" spans="1:17" s="263" customFormat="1" x14ac:dyDescent="0.25">
      <c r="A2863" s="254" t="s">
        <v>3119</v>
      </c>
      <c r="B2863" s="255"/>
      <c r="C2863" s="256" t="s">
        <v>2516</v>
      </c>
      <c r="D2863" s="257">
        <v>51.134456</v>
      </c>
      <c r="E2863" s="257">
        <v>0.84050499999999995</v>
      </c>
      <c r="F2863" s="459">
        <v>1</v>
      </c>
      <c r="G2863" s="459">
        <v>1</v>
      </c>
      <c r="H2863" s="258">
        <v>84.3</v>
      </c>
      <c r="I2863" s="259">
        <f>SUM(H2863/'Search &amp; Variables'!$E$30)</f>
        <v>1.8733333333333333</v>
      </c>
      <c r="J2863" s="259">
        <f t="shared" si="720"/>
        <v>3.7466666666666666</v>
      </c>
      <c r="K2863" s="259">
        <f t="shared" si="721"/>
        <v>0.41629629629629628</v>
      </c>
      <c r="L2863" s="226">
        <f t="shared" si="722"/>
        <v>0</v>
      </c>
      <c r="M2863" s="257"/>
      <c r="N2863" s="226">
        <f>SUM(H2863*'Outside M25 '!$J$30+'Outside M25 '!$J$34+'Postcodes tariff'!L2863)</f>
        <v>161.80714827008546</v>
      </c>
      <c r="O2863" s="226">
        <f>SUM(H2863*'Outside M25 '!$K$30+'Outside M25 '!$K$34+'Postcodes tariff'!L2863)</f>
        <v>177.98578855156694</v>
      </c>
      <c r="P2863" s="226">
        <f>SUM(H2863*'Outside M25 '!$L$30+'Outside M25 '!$L$34+'Postcodes tariff'!L2863)</f>
        <v>196.25973485082625</v>
      </c>
      <c r="Q2863" s="261">
        <f>SUM(H2863*'Outside M25 '!$M$30+'Outside M25 '!$M$34+'Postcodes tariff'!L2863)</f>
        <v>212.44742467008547</v>
      </c>
    </row>
    <row r="2864" spans="1:17" s="263" customFormat="1" x14ac:dyDescent="0.25">
      <c r="A2864" s="254" t="s">
        <v>3119</v>
      </c>
      <c r="B2864" s="255"/>
      <c r="C2864" s="256" t="s">
        <v>2517</v>
      </c>
      <c r="D2864" s="257">
        <v>51.15</v>
      </c>
      <c r="E2864" s="257">
        <v>0.88700000000000001</v>
      </c>
      <c r="F2864" s="459">
        <v>1</v>
      </c>
      <c r="G2864" s="459">
        <v>1</v>
      </c>
      <c r="H2864" s="258">
        <v>85.3</v>
      </c>
      <c r="I2864" s="259">
        <f>SUM(H2864/'Search &amp; Variables'!$E$30)</f>
        <v>1.8955555555555554</v>
      </c>
      <c r="J2864" s="259">
        <f t="shared" si="720"/>
        <v>3.7911111111111109</v>
      </c>
      <c r="K2864" s="259">
        <f t="shared" si="721"/>
        <v>0.42123456790123454</v>
      </c>
      <c r="L2864" s="226">
        <f t="shared" si="722"/>
        <v>0</v>
      </c>
      <c r="M2864" s="257"/>
      <c r="N2864" s="226">
        <f>SUM(H2864*'Outside M25 '!$J$30+'Outside M25 '!$J$34+'Postcodes tariff'!L2864)</f>
        <v>163.37806375014245</v>
      </c>
      <c r="O2864" s="226">
        <f>SUM(H2864*'Outside M25 '!$K$30+'Outside M25 '!$K$34+'Postcodes tariff'!L2864)</f>
        <v>179.72681185261158</v>
      </c>
      <c r="P2864" s="226">
        <f>SUM(H2864*'Outside M25 '!$L$30+'Outside M25 '!$L$34+'Postcodes tariff'!L2864)</f>
        <v>198.18676045804372</v>
      </c>
      <c r="Q2864" s="261">
        <f>SUM(H2864*'Outside M25 '!$M$30+'Outside M25 '!$M$34+'Postcodes tariff'!L2864)</f>
        <v>214.54836731680911</v>
      </c>
    </row>
    <row r="2865" spans="1:17" s="263" customFormat="1" x14ac:dyDescent="0.25">
      <c r="A2865" s="254" t="s">
        <v>3119</v>
      </c>
      <c r="B2865" s="255"/>
      <c r="C2865" s="256" t="s">
        <v>2518</v>
      </c>
      <c r="D2865" s="257">
        <v>51.144506</v>
      </c>
      <c r="E2865" s="257">
        <v>0.92452999999999996</v>
      </c>
      <c r="F2865" s="459">
        <v>1</v>
      </c>
      <c r="G2865" s="459">
        <v>1</v>
      </c>
      <c r="H2865" s="258">
        <v>86.5</v>
      </c>
      <c r="I2865" s="259">
        <f>SUM(H2865/'Search &amp; Variables'!$E$30)</f>
        <v>1.9222222222222223</v>
      </c>
      <c r="J2865" s="259">
        <f t="shared" si="720"/>
        <v>3.8444444444444446</v>
      </c>
      <c r="K2865" s="259">
        <f t="shared" si="721"/>
        <v>0.42716049382716048</v>
      </c>
      <c r="L2865" s="226">
        <f t="shared" si="722"/>
        <v>0</v>
      </c>
      <c r="M2865" s="257"/>
      <c r="N2865" s="226">
        <f>SUM(H2865*'Outside M25 '!$J$30+'Outside M25 '!$J$34+'Postcodes tariff'!L2865)</f>
        <v>165.26316232621082</v>
      </c>
      <c r="O2865" s="226">
        <f>SUM(H2865*'Outside M25 '!$K$30+'Outside M25 '!$K$34+'Postcodes tariff'!L2865)</f>
        <v>181.81603981386513</v>
      </c>
      <c r="P2865" s="226">
        <f>SUM(H2865*'Outside M25 '!$L$30+'Outside M25 '!$L$34+'Postcodes tariff'!L2865)</f>
        <v>200.49919118670468</v>
      </c>
      <c r="Q2865" s="261">
        <f>SUM(H2865*'Outside M25 '!$M$30+'Outside M25 '!$M$34+'Postcodes tariff'!L2865)</f>
        <v>217.06949849287753</v>
      </c>
    </row>
    <row r="2866" spans="1:17" s="263" customFormat="1" x14ac:dyDescent="0.25">
      <c r="A2866" s="254" t="s">
        <v>3119</v>
      </c>
      <c r="B2866" s="255"/>
      <c r="C2866" s="256" t="s">
        <v>2519</v>
      </c>
      <c r="D2866" s="257">
        <v>51.1</v>
      </c>
      <c r="E2866" s="257">
        <v>0.80600000000000005</v>
      </c>
      <c r="F2866" s="459">
        <v>1</v>
      </c>
      <c r="G2866" s="459">
        <v>1</v>
      </c>
      <c r="H2866" s="258">
        <v>86.1</v>
      </c>
      <c r="I2866" s="259">
        <f>SUM(H2866/'Search &amp; Variables'!$E$30)</f>
        <v>1.9133333333333331</v>
      </c>
      <c r="J2866" s="259">
        <f t="shared" si="720"/>
        <v>3.8266666666666662</v>
      </c>
      <c r="K2866" s="259">
        <f t="shared" si="721"/>
        <v>0.42518518518518511</v>
      </c>
      <c r="L2866" s="226">
        <f t="shared" si="722"/>
        <v>0</v>
      </c>
      <c r="M2866" s="257"/>
      <c r="N2866" s="226">
        <f>SUM(H2866*'Outside M25 '!$J$30+'Outside M25 '!$J$34+'Postcodes tariff'!L2866)</f>
        <v>164.63479613418804</v>
      </c>
      <c r="O2866" s="226">
        <f>SUM(H2866*'Outside M25 '!$K$30+'Outside M25 '!$K$34+'Postcodes tariff'!L2866)</f>
        <v>181.11963049344726</v>
      </c>
      <c r="P2866" s="226">
        <f>SUM(H2866*'Outside M25 '!$L$30+'Outside M25 '!$L$34+'Postcodes tariff'!L2866)</f>
        <v>199.72838094381768</v>
      </c>
      <c r="Q2866" s="261">
        <f>SUM(H2866*'Outside M25 '!$M$30+'Outside M25 '!$M$34+'Postcodes tariff'!L2866)</f>
        <v>216.22912143418802</v>
      </c>
    </row>
    <row r="2867" spans="1:17" s="263" customFormat="1" x14ac:dyDescent="0.25">
      <c r="A2867" s="254" t="s">
        <v>3119</v>
      </c>
      <c r="B2867" s="255"/>
      <c r="C2867" s="256" t="s">
        <v>2520</v>
      </c>
      <c r="D2867" s="257">
        <v>51.165999999999997</v>
      </c>
      <c r="E2867" s="257">
        <v>0.70699999999999996</v>
      </c>
      <c r="F2867" s="459">
        <v>1</v>
      </c>
      <c r="G2867" s="459">
        <v>1</v>
      </c>
      <c r="H2867" s="258">
        <v>80.099999999999994</v>
      </c>
      <c r="I2867" s="259">
        <f>SUM(H2867/'Search &amp; Variables'!$E$30)</f>
        <v>1.7799999999999998</v>
      </c>
      <c r="J2867" s="259">
        <f t="shared" si="720"/>
        <v>3.5599999999999996</v>
      </c>
      <c r="K2867" s="259">
        <f t="shared" si="721"/>
        <v>0.39555555555555549</v>
      </c>
      <c r="L2867" s="226">
        <f t="shared" si="722"/>
        <v>0</v>
      </c>
      <c r="M2867" s="257"/>
      <c r="N2867" s="226">
        <f>SUM(H2867*'Outside M25 '!$J$30+'Outside M25 '!$J$34+'Postcodes tariff'!L2867)</f>
        <v>155.20930325384614</v>
      </c>
      <c r="O2867" s="226">
        <f>SUM(H2867*'Outside M25 '!$K$30+'Outside M25 '!$K$34+'Postcodes tariff'!L2867)</f>
        <v>170.67349068717945</v>
      </c>
      <c r="P2867" s="226">
        <f>SUM(H2867*'Outside M25 '!$L$30+'Outside M25 '!$L$34+'Postcodes tariff'!L2867)</f>
        <v>188.16622730051284</v>
      </c>
      <c r="Q2867" s="261">
        <f>SUM(H2867*'Outside M25 '!$M$30+'Outside M25 '!$M$34+'Postcodes tariff'!L2867)</f>
        <v>203.62346555384619</v>
      </c>
    </row>
    <row r="2868" spans="1:17" s="263" customFormat="1" x14ac:dyDescent="0.25">
      <c r="A2868" s="254" t="s">
        <v>3119</v>
      </c>
      <c r="B2868" s="255"/>
      <c r="C2868" s="256" t="s">
        <v>2521</v>
      </c>
      <c r="D2868" s="257">
        <v>50.981999999999999</v>
      </c>
      <c r="E2868" s="257">
        <v>0.95299999999999996</v>
      </c>
      <c r="F2868" s="459">
        <v>1</v>
      </c>
      <c r="G2868" s="459">
        <v>1</v>
      </c>
      <c r="H2868" s="258">
        <v>97</v>
      </c>
      <c r="I2868" s="259">
        <f>SUM(H2868/'Search &amp; Variables'!$E$30)</f>
        <v>2.1555555555555554</v>
      </c>
      <c r="J2868" s="259">
        <f t="shared" si="720"/>
        <v>4.3111111111111109</v>
      </c>
      <c r="K2868" s="259">
        <f t="shared" si="721"/>
        <v>0.4790123456790123</v>
      </c>
      <c r="L2868" s="226">
        <f t="shared" si="722"/>
        <v>0</v>
      </c>
      <c r="M2868" s="257"/>
      <c r="N2868" s="226">
        <f>SUM(H2868*'Outside M25 '!$J$30+'Outside M25 '!$J$34+'Postcodes tariff'!L2868)</f>
        <v>181.75777486680911</v>
      </c>
      <c r="O2868" s="226">
        <f>SUM(H2868*'Outside M25 '!$K$30+'Outside M25 '!$K$34+'Postcodes tariff'!L2868)</f>
        <v>200.09678447483378</v>
      </c>
      <c r="P2868" s="226">
        <f>SUM(H2868*'Outside M25 '!$L$30+'Outside M25 '!$L$34+'Postcodes tariff'!L2868)</f>
        <v>220.73296006248816</v>
      </c>
      <c r="Q2868" s="261">
        <f>SUM(H2868*'Outside M25 '!$M$30+'Outside M25 '!$M$34+'Postcodes tariff'!L2868)</f>
        <v>239.12939628347578</v>
      </c>
    </row>
    <row r="2869" spans="1:17" s="263" customFormat="1" x14ac:dyDescent="0.25">
      <c r="A2869" s="254" t="s">
        <v>3119</v>
      </c>
      <c r="B2869" s="255"/>
      <c r="C2869" s="256" t="s">
        <v>2522</v>
      </c>
      <c r="D2869" s="257">
        <v>50.993000000000002</v>
      </c>
      <c r="E2869" s="257">
        <v>0.93400000000000005</v>
      </c>
      <c r="F2869" s="459">
        <v>1</v>
      </c>
      <c r="G2869" s="459">
        <v>1</v>
      </c>
      <c r="H2869" s="258">
        <v>97.8</v>
      </c>
      <c r="I2869" s="259">
        <f>SUM(H2869/'Search &amp; Variables'!$E$30)</f>
        <v>2.1733333333333333</v>
      </c>
      <c r="J2869" s="259">
        <f t="shared" si="720"/>
        <v>4.3466666666666667</v>
      </c>
      <c r="K2869" s="259">
        <f t="shared" si="721"/>
        <v>0.48296296296296298</v>
      </c>
      <c r="L2869" s="226">
        <f t="shared" si="722"/>
        <v>0</v>
      </c>
      <c r="M2869" s="257"/>
      <c r="N2869" s="226">
        <f>SUM(H2869*'Outside M25 '!$J$30+'Outside M25 '!$J$34+'Postcodes tariff'!L2869)</f>
        <v>183.01450725085471</v>
      </c>
      <c r="O2869" s="226">
        <f>SUM(H2869*'Outside M25 '!$K$30+'Outside M25 '!$K$34+'Postcodes tariff'!L2869)</f>
        <v>201.4896031156695</v>
      </c>
      <c r="P2869" s="226">
        <f>SUM(H2869*'Outside M25 '!$L$30+'Outside M25 '!$L$34+'Postcodes tariff'!L2869)</f>
        <v>222.27458054826212</v>
      </c>
      <c r="Q2869" s="261">
        <f>SUM(H2869*'Outside M25 '!$M$30+'Outside M25 '!$M$34+'Postcodes tariff'!L2869)</f>
        <v>240.8101504008547</v>
      </c>
    </row>
    <row r="2870" spans="1:17" s="263" customFormat="1" x14ac:dyDescent="0.25">
      <c r="A2870" s="254" t="s">
        <v>3119</v>
      </c>
      <c r="B2870" s="255"/>
      <c r="C2870" s="256" t="s">
        <v>2523</v>
      </c>
      <c r="D2870" s="257">
        <v>51.116554000000001</v>
      </c>
      <c r="E2870" s="257">
        <v>0.26902500000000001</v>
      </c>
      <c r="F2870" s="459">
        <v>1</v>
      </c>
      <c r="G2870" s="459">
        <v>1</v>
      </c>
      <c r="H2870" s="258">
        <v>63.9</v>
      </c>
      <c r="I2870" s="259">
        <f>SUM(H2870/'Search &amp; Variables'!$E$30)</f>
        <v>1.42</v>
      </c>
      <c r="J2870" s="259">
        <f t="shared" si="720"/>
        <v>2.84</v>
      </c>
      <c r="K2870" s="259">
        <f t="shared" si="721"/>
        <v>0.31555555555555553</v>
      </c>
      <c r="L2870" s="226">
        <f t="shared" si="722"/>
        <v>0</v>
      </c>
      <c r="M2870" s="257"/>
      <c r="N2870" s="226">
        <f>SUM(H2870*'Outside M25 '!$J$30+'Outside M25 '!$J$34+'Postcodes tariff'!L2870)</f>
        <v>129.76047247692307</v>
      </c>
      <c r="O2870" s="226">
        <f>SUM(H2870*'Outside M25 '!$K$30+'Outside M25 '!$K$34+'Postcodes tariff'!L2870)</f>
        <v>142.4689132102564</v>
      </c>
      <c r="P2870" s="226">
        <f>SUM(H2870*'Outside M25 '!$L$30+'Outside M25 '!$L$34+'Postcodes tariff'!L2870)</f>
        <v>156.94841246358976</v>
      </c>
      <c r="Q2870" s="261">
        <f>SUM(H2870*'Outside M25 '!$M$30+'Outside M25 '!$M$34+'Postcodes tariff'!L2870)</f>
        <v>169.58819467692308</v>
      </c>
    </row>
    <row r="2871" spans="1:17" s="263" customFormat="1" x14ac:dyDescent="0.25">
      <c r="A2871" s="254" t="s">
        <v>3119</v>
      </c>
      <c r="B2871" s="255"/>
      <c r="C2871" s="256" t="s">
        <v>2524</v>
      </c>
      <c r="D2871" s="257">
        <v>51.061999999999998</v>
      </c>
      <c r="E2871" s="257">
        <v>0.69799999999999995</v>
      </c>
      <c r="F2871" s="459">
        <v>1</v>
      </c>
      <c r="G2871" s="459">
        <v>1</v>
      </c>
      <c r="H2871" s="258">
        <v>83.6</v>
      </c>
      <c r="I2871" s="259">
        <f>SUM(H2871/'Search &amp; Variables'!$E$30)</f>
        <v>1.8577777777777778</v>
      </c>
      <c r="J2871" s="259">
        <f t="shared" si="720"/>
        <v>3.7155555555555555</v>
      </c>
      <c r="K2871" s="259">
        <f t="shared" si="721"/>
        <v>0.41283950617283949</v>
      </c>
      <c r="L2871" s="226">
        <f t="shared" si="722"/>
        <v>0</v>
      </c>
      <c r="M2871" s="257"/>
      <c r="N2871" s="226">
        <f>SUM(H2871*'Outside M25 '!$J$30+'Outside M25 '!$J$34+'Postcodes tariff'!L2871)</f>
        <v>160.70750743404557</v>
      </c>
      <c r="O2871" s="226">
        <f>SUM(H2871*'Outside M25 '!$K$30+'Outside M25 '!$K$34+'Postcodes tariff'!L2871)</f>
        <v>176.76707224083569</v>
      </c>
      <c r="P2871" s="226">
        <f>SUM(H2871*'Outside M25 '!$L$30+'Outside M25 '!$L$34+'Postcodes tariff'!L2871)</f>
        <v>194.91081692577399</v>
      </c>
      <c r="Q2871" s="261">
        <f>SUM(H2871*'Outside M25 '!$M$30+'Outside M25 '!$M$34+'Postcodes tariff'!L2871)</f>
        <v>210.97676481737892</v>
      </c>
    </row>
    <row r="2872" spans="1:17" s="263" customFormat="1" x14ac:dyDescent="0.25">
      <c r="A2872" s="254" t="s">
        <v>3119</v>
      </c>
      <c r="B2872" s="255"/>
      <c r="C2872" s="256" t="s">
        <v>2525</v>
      </c>
      <c r="D2872" s="257">
        <v>50.963000000000001</v>
      </c>
      <c r="E2872" s="257">
        <v>0.68700000000000006</v>
      </c>
      <c r="F2872" s="459">
        <v>1</v>
      </c>
      <c r="G2872" s="459">
        <v>1</v>
      </c>
      <c r="H2872" s="258">
        <v>85.2</v>
      </c>
      <c r="I2872" s="259">
        <f>SUM(H2872/'Search &amp; Variables'!$E$30)</f>
        <v>1.8933333333333333</v>
      </c>
      <c r="J2872" s="259">
        <f t="shared" si="720"/>
        <v>3.7866666666666666</v>
      </c>
      <c r="K2872" s="259">
        <f t="shared" si="721"/>
        <v>0.42074074074074075</v>
      </c>
      <c r="L2872" s="226">
        <f t="shared" si="722"/>
        <v>0</v>
      </c>
      <c r="M2872" s="257"/>
      <c r="N2872" s="226">
        <f>SUM(H2872*'Outside M25 '!$J$30+'Outside M25 '!$J$34+'Postcodes tariff'!L2872)</f>
        <v>163.22097220213675</v>
      </c>
      <c r="O2872" s="226">
        <f>SUM(H2872*'Outside M25 '!$K$30+'Outside M25 '!$K$34+'Postcodes tariff'!L2872)</f>
        <v>179.55270952250712</v>
      </c>
      <c r="P2872" s="226">
        <f>SUM(H2872*'Outside M25 '!$L$30+'Outside M25 '!$L$34+'Postcodes tariff'!L2872)</f>
        <v>197.99405789732197</v>
      </c>
      <c r="Q2872" s="261">
        <f>SUM(H2872*'Outside M25 '!$M$30+'Outside M25 '!$M$34+'Postcodes tariff'!L2872)</f>
        <v>214.3382730521368</v>
      </c>
    </row>
    <row r="2873" spans="1:17" s="263" customFormat="1" x14ac:dyDescent="0.25">
      <c r="A2873" s="254" t="s">
        <v>3119</v>
      </c>
      <c r="B2873" s="255"/>
      <c r="C2873" s="256" t="s">
        <v>2526</v>
      </c>
      <c r="D2873" s="257">
        <v>50.98</v>
      </c>
      <c r="E2873" s="257">
        <v>0.49</v>
      </c>
      <c r="F2873" s="459">
        <v>1</v>
      </c>
      <c r="G2873" s="459">
        <v>1</v>
      </c>
      <c r="H2873" s="258">
        <v>78</v>
      </c>
      <c r="I2873" s="259">
        <f>SUM(H2873/'Search &amp; Variables'!$E$30)</f>
        <v>1.7333333333333334</v>
      </c>
      <c r="J2873" s="259">
        <f t="shared" si="720"/>
        <v>3.4666666666666668</v>
      </c>
      <c r="K2873" s="259">
        <f t="shared" si="721"/>
        <v>0.38518518518518519</v>
      </c>
      <c r="L2873" s="226">
        <f t="shared" si="722"/>
        <v>0</v>
      </c>
      <c r="M2873" s="257"/>
      <c r="N2873" s="226">
        <f>SUM(H2873*'Outside M25 '!$J$30+'Outside M25 '!$J$34+'Postcodes tariff'!L2873)</f>
        <v>151.91038074572648</v>
      </c>
      <c r="O2873" s="226">
        <f>SUM(H2873*'Outside M25 '!$K$30+'Outside M25 '!$K$34+'Postcodes tariff'!L2873)</f>
        <v>167.01734175498575</v>
      </c>
      <c r="P2873" s="226">
        <f>SUM(H2873*'Outside M25 '!$L$30+'Outside M25 '!$L$34+'Postcodes tariff'!L2873)</f>
        <v>184.11947352535614</v>
      </c>
      <c r="Q2873" s="261">
        <f>SUM(H2873*'Outside M25 '!$M$30+'Outside M25 '!$M$34+'Postcodes tariff'!L2873)</f>
        <v>199.21148599572649</v>
      </c>
    </row>
    <row r="2874" spans="1:17" s="263" customFormat="1" x14ac:dyDescent="0.25">
      <c r="A2874" s="254" t="s">
        <v>3119</v>
      </c>
      <c r="B2874" s="255"/>
      <c r="C2874" s="256" t="s">
        <v>2527</v>
      </c>
      <c r="D2874" s="257">
        <v>50.91</v>
      </c>
      <c r="E2874" s="257">
        <v>0.47699999999999998</v>
      </c>
      <c r="F2874" s="459">
        <v>1</v>
      </c>
      <c r="G2874" s="459">
        <v>1</v>
      </c>
      <c r="H2874" s="258">
        <v>84.3</v>
      </c>
      <c r="I2874" s="259">
        <f>SUM(H2874/'Search &amp; Variables'!$E$30)</f>
        <v>1.8733333333333333</v>
      </c>
      <c r="J2874" s="259">
        <f t="shared" si="720"/>
        <v>3.7466666666666666</v>
      </c>
      <c r="K2874" s="259">
        <f t="shared" si="721"/>
        <v>0.41629629629629628</v>
      </c>
      <c r="L2874" s="226">
        <f t="shared" si="722"/>
        <v>0</v>
      </c>
      <c r="M2874" s="257"/>
      <c r="N2874" s="226">
        <f>SUM(H2874*'Outside M25 '!$J$30+'Outside M25 '!$J$34+'Postcodes tariff'!L2874)</f>
        <v>161.80714827008546</v>
      </c>
      <c r="O2874" s="226">
        <f>SUM(H2874*'Outside M25 '!$K$30+'Outside M25 '!$K$34+'Postcodes tariff'!L2874)</f>
        <v>177.98578855156694</v>
      </c>
      <c r="P2874" s="226">
        <f>SUM(H2874*'Outside M25 '!$L$30+'Outside M25 '!$L$34+'Postcodes tariff'!L2874)</f>
        <v>196.25973485082625</v>
      </c>
      <c r="Q2874" s="261">
        <f>SUM(H2874*'Outside M25 '!$M$30+'Outside M25 '!$M$34+'Postcodes tariff'!L2874)</f>
        <v>212.44742467008547</v>
      </c>
    </row>
    <row r="2875" spans="1:17" s="263" customFormat="1" x14ac:dyDescent="0.25">
      <c r="A2875" s="254" t="s">
        <v>3119</v>
      </c>
      <c r="B2875" s="255"/>
      <c r="C2875" s="256" t="s">
        <v>2528</v>
      </c>
      <c r="D2875" s="257">
        <v>50.868944999999997</v>
      </c>
      <c r="E2875" s="257">
        <v>0.57748200000000005</v>
      </c>
      <c r="F2875" s="459">
        <v>1</v>
      </c>
      <c r="G2875" s="459">
        <v>1</v>
      </c>
      <c r="H2875" s="258">
        <v>86.9</v>
      </c>
      <c r="I2875" s="259">
        <f>SUM(H2875/'Search &amp; Variables'!$E$30)</f>
        <v>1.9311111111111112</v>
      </c>
      <c r="J2875" s="259">
        <f t="shared" si="720"/>
        <v>3.8622222222222224</v>
      </c>
      <c r="K2875" s="259">
        <f t="shared" si="721"/>
        <v>0.42913580246913585</v>
      </c>
      <c r="L2875" s="226">
        <f t="shared" si="722"/>
        <v>0</v>
      </c>
      <c r="M2875" s="257"/>
      <c r="N2875" s="226">
        <f>SUM(H2875*'Outside M25 '!$J$30+'Outside M25 '!$J$34+'Postcodes tariff'!L2875)</f>
        <v>165.89152851823363</v>
      </c>
      <c r="O2875" s="226">
        <f>SUM(H2875*'Outside M25 '!$K$30+'Outside M25 '!$K$34+'Postcodes tariff'!L2875)</f>
        <v>182.512449134283</v>
      </c>
      <c r="P2875" s="226">
        <f>SUM(H2875*'Outside M25 '!$L$30+'Outside M25 '!$L$34+'Postcodes tariff'!L2875)</f>
        <v>201.27000142959167</v>
      </c>
      <c r="Q2875" s="261">
        <f>SUM(H2875*'Outside M25 '!$M$30+'Outside M25 '!$M$34+'Postcodes tariff'!L2875)</f>
        <v>217.90987555156698</v>
      </c>
    </row>
    <row r="2876" spans="1:17" s="263" customFormat="1" x14ac:dyDescent="0.25">
      <c r="A2876" s="254" t="s">
        <v>3119</v>
      </c>
      <c r="B2876" s="255"/>
      <c r="C2876" s="256" t="s">
        <v>2529</v>
      </c>
      <c r="D2876" s="257">
        <v>50.891027000000001</v>
      </c>
      <c r="E2876" s="257">
        <v>0.623811</v>
      </c>
      <c r="F2876" s="459">
        <v>1</v>
      </c>
      <c r="G2876" s="459">
        <v>1</v>
      </c>
      <c r="H2876" s="258">
        <v>88.2</v>
      </c>
      <c r="I2876" s="259">
        <f>SUM(H2876/'Search &amp; Variables'!$E$30)</f>
        <v>1.96</v>
      </c>
      <c r="J2876" s="259">
        <f t="shared" si="720"/>
        <v>3.92</v>
      </c>
      <c r="K2876" s="259">
        <f t="shared" si="721"/>
        <v>0.43555555555555553</v>
      </c>
      <c r="L2876" s="226">
        <f t="shared" si="722"/>
        <v>0</v>
      </c>
      <c r="M2876" s="257"/>
      <c r="N2876" s="226">
        <f>SUM(H2876*'Outside M25 '!$J$30+'Outside M25 '!$J$34+'Postcodes tariff'!L2876)</f>
        <v>167.9337186423077</v>
      </c>
      <c r="O2876" s="226">
        <f>SUM(H2876*'Outside M25 '!$K$30+'Outside M25 '!$K$34+'Postcodes tariff'!L2876)</f>
        <v>184.77577942564102</v>
      </c>
      <c r="P2876" s="226">
        <f>SUM(H2876*'Outside M25 '!$L$30+'Outside M25 '!$L$34+'Postcodes tariff'!L2876)</f>
        <v>203.77513471897439</v>
      </c>
      <c r="Q2876" s="261">
        <f>SUM(H2876*'Outside M25 '!$M$30+'Outside M25 '!$M$34+'Postcodes tariff'!L2876)</f>
        <v>220.64110099230771</v>
      </c>
    </row>
    <row r="2877" spans="1:17" s="263" customFormat="1" x14ac:dyDescent="0.25">
      <c r="A2877" s="254" t="s">
        <v>3119</v>
      </c>
      <c r="B2877" s="255"/>
      <c r="C2877" s="256" t="s">
        <v>2530</v>
      </c>
      <c r="D2877" s="257">
        <v>50.920999999999999</v>
      </c>
      <c r="E2877" s="257">
        <v>0.70199999999999996</v>
      </c>
      <c r="F2877" s="459">
        <v>1</v>
      </c>
      <c r="G2877" s="459">
        <v>1</v>
      </c>
      <c r="H2877" s="258">
        <v>90</v>
      </c>
      <c r="I2877" s="259">
        <f>SUM(H2877/'Search &amp; Variables'!$E$30)</f>
        <v>2</v>
      </c>
      <c r="J2877" s="259">
        <f t="shared" si="720"/>
        <v>4</v>
      </c>
      <c r="K2877" s="259">
        <f t="shared" si="721"/>
        <v>0.44444444444444442</v>
      </c>
      <c r="L2877" s="226">
        <f t="shared" si="722"/>
        <v>0</v>
      </c>
      <c r="M2877" s="257"/>
      <c r="N2877" s="226">
        <f>SUM(H2877*'Outside M25 '!$J$30+'Outside M25 '!$J$34+'Postcodes tariff'!L2877)</f>
        <v>170.76136650641027</v>
      </c>
      <c r="O2877" s="226">
        <f>SUM(H2877*'Outside M25 '!$K$30+'Outside M25 '!$K$34+'Postcodes tariff'!L2877)</f>
        <v>187.90962136752137</v>
      </c>
      <c r="P2877" s="226">
        <f>SUM(H2877*'Outside M25 '!$L$30+'Outside M25 '!$L$34+'Postcodes tariff'!L2877)</f>
        <v>207.24378081196585</v>
      </c>
      <c r="Q2877" s="261">
        <f>SUM(H2877*'Outside M25 '!$M$30+'Outside M25 '!$M$34+'Postcodes tariff'!L2877)</f>
        <v>224.42279775641026</v>
      </c>
    </row>
    <row r="2878" spans="1:17" s="263" customFormat="1" x14ac:dyDescent="0.25">
      <c r="A2878" s="254" t="s">
        <v>3119</v>
      </c>
      <c r="B2878" s="255" t="s">
        <v>3677</v>
      </c>
      <c r="C2878" s="256" t="s">
        <v>2531</v>
      </c>
      <c r="D2878" s="257">
        <v>50.871000000000002</v>
      </c>
      <c r="E2878" s="257">
        <v>0.55800000000000005</v>
      </c>
      <c r="F2878" s="459">
        <v>1</v>
      </c>
      <c r="G2878" s="459">
        <v>1</v>
      </c>
      <c r="H2878" s="258">
        <v>84.9</v>
      </c>
      <c r="I2878" s="259">
        <f>SUM(H2878/'Search &amp; Variables'!$E$30)</f>
        <v>1.8866666666666667</v>
      </c>
      <c r="J2878" s="259">
        <f t="shared" si="720"/>
        <v>3.7733333333333334</v>
      </c>
      <c r="K2878" s="259">
        <f t="shared" si="721"/>
        <v>0.41925925925925928</v>
      </c>
      <c r="L2878" s="226">
        <f t="shared" si="722"/>
        <v>0</v>
      </c>
      <c r="M2878" s="257"/>
      <c r="N2878" s="226">
        <f>SUM(H2878*'Outside M25 '!$J$30+'Outside M25 '!$J$34+'Postcodes tariff'!L2878)</f>
        <v>162.74969755811966</v>
      </c>
      <c r="O2878" s="226">
        <f>SUM(H2878*'Outside M25 '!$K$30+'Outside M25 '!$K$34+'Postcodes tariff'!L2878)</f>
        <v>179.03040253219373</v>
      </c>
      <c r="P2878" s="226">
        <f>SUM(H2878*'Outside M25 '!$L$30+'Outside M25 '!$L$34+'Postcodes tariff'!L2878)</f>
        <v>197.41595021515673</v>
      </c>
      <c r="Q2878" s="261">
        <f>SUM(H2878*'Outside M25 '!$M$30+'Outside M25 '!$M$34+'Postcodes tariff'!L2878)</f>
        <v>213.70799025811971</v>
      </c>
    </row>
    <row r="2879" spans="1:17" s="263" customFormat="1" x14ac:dyDescent="0.25">
      <c r="A2879" s="254" t="s">
        <v>3119</v>
      </c>
      <c r="B2879" s="255"/>
      <c r="C2879" s="256" t="s">
        <v>2532</v>
      </c>
      <c r="D2879" s="257">
        <v>50.863</v>
      </c>
      <c r="E2879" s="257">
        <v>0.54600000000000004</v>
      </c>
      <c r="F2879" s="459">
        <v>1</v>
      </c>
      <c r="G2879" s="459">
        <v>1</v>
      </c>
      <c r="H2879" s="258">
        <v>86.5</v>
      </c>
      <c r="I2879" s="259">
        <f>SUM(H2879/'Search &amp; Variables'!$E$30)</f>
        <v>1.9222222222222223</v>
      </c>
      <c r="J2879" s="259">
        <f t="shared" si="720"/>
        <v>3.8444444444444446</v>
      </c>
      <c r="K2879" s="259">
        <f t="shared" si="721"/>
        <v>0.42716049382716048</v>
      </c>
      <c r="L2879" s="226">
        <f t="shared" si="722"/>
        <v>0</v>
      </c>
      <c r="M2879" s="257"/>
      <c r="N2879" s="226">
        <f>SUM(H2879*'Outside M25 '!$J$30+'Outside M25 '!$J$34+'Postcodes tariff'!L2879)</f>
        <v>165.26316232621082</v>
      </c>
      <c r="O2879" s="226">
        <f>SUM(H2879*'Outside M25 '!$K$30+'Outside M25 '!$K$34+'Postcodes tariff'!L2879)</f>
        <v>181.81603981386513</v>
      </c>
      <c r="P2879" s="226">
        <f>SUM(H2879*'Outside M25 '!$L$30+'Outside M25 '!$L$34+'Postcodes tariff'!L2879)</f>
        <v>200.49919118670468</v>
      </c>
      <c r="Q2879" s="261">
        <f>SUM(H2879*'Outside M25 '!$M$30+'Outside M25 '!$M$34+'Postcodes tariff'!L2879)</f>
        <v>217.06949849287753</v>
      </c>
    </row>
    <row r="2880" spans="1:17" s="263" customFormat="1" x14ac:dyDescent="0.25">
      <c r="A2880" s="254" t="s">
        <v>3119</v>
      </c>
      <c r="B2880" s="255"/>
      <c r="C2880" s="256" t="s">
        <v>2533</v>
      </c>
      <c r="D2880" s="257">
        <v>50.845999999999997</v>
      </c>
      <c r="E2880" s="257">
        <v>0.45500000000000002</v>
      </c>
      <c r="F2880" s="459">
        <v>1</v>
      </c>
      <c r="G2880" s="459">
        <v>1</v>
      </c>
      <c r="H2880" s="258">
        <v>88.4</v>
      </c>
      <c r="I2880" s="259">
        <f>SUM(H2880/'Search &amp; Variables'!$E$30)</f>
        <v>1.9644444444444447</v>
      </c>
      <c r="J2880" s="259">
        <f t="shared" si="720"/>
        <v>3.9288888888888893</v>
      </c>
      <c r="K2880" s="259">
        <f t="shared" si="721"/>
        <v>0.43654320987654327</v>
      </c>
      <c r="L2880" s="226">
        <f t="shared" si="722"/>
        <v>0</v>
      </c>
      <c r="M2880" s="257"/>
      <c r="N2880" s="226">
        <f>SUM(H2880*'Outside M25 '!$J$30+'Outside M25 '!$J$34+'Postcodes tariff'!L2880)</f>
        <v>168.24790173831909</v>
      </c>
      <c r="O2880" s="226">
        <f>SUM(H2880*'Outside M25 '!$K$30+'Outside M25 '!$K$34+'Postcodes tariff'!L2880)</f>
        <v>185.12398408584994</v>
      </c>
      <c r="P2880" s="226">
        <f>SUM(H2880*'Outside M25 '!$L$30+'Outside M25 '!$L$34+'Postcodes tariff'!L2880)</f>
        <v>204.1605398404179</v>
      </c>
      <c r="Q2880" s="261">
        <f>SUM(H2880*'Outside M25 '!$M$30+'Outside M25 '!$M$34+'Postcodes tariff'!L2880)</f>
        <v>221.06128952165244</v>
      </c>
    </row>
    <row r="2881" spans="1:17" s="263" customFormat="1" x14ac:dyDescent="0.25">
      <c r="A2881" s="254" t="s">
        <v>3119</v>
      </c>
      <c r="B2881" s="255"/>
      <c r="C2881" s="256" t="s">
        <v>2534</v>
      </c>
      <c r="D2881" s="257">
        <v>51.148470000000003</v>
      </c>
      <c r="E2881" s="257">
        <v>0.25684600000000002</v>
      </c>
      <c r="F2881" s="459">
        <v>1</v>
      </c>
      <c r="G2881" s="459">
        <v>1</v>
      </c>
      <c r="H2881" s="258">
        <v>59.6</v>
      </c>
      <c r="I2881" s="259">
        <f>SUM(H2881/'Search &amp; Variables'!$E$30)</f>
        <v>1.3244444444444445</v>
      </c>
      <c r="J2881" s="259">
        <f t="shared" si="720"/>
        <v>2.6488888888888891</v>
      </c>
      <c r="K2881" s="259">
        <f t="shared" si="721"/>
        <v>0.29432098765432102</v>
      </c>
      <c r="L2881" s="226">
        <f t="shared" si="722"/>
        <v>0</v>
      </c>
      <c r="M2881" s="257"/>
      <c r="N2881" s="226">
        <f>SUM(H2881*'Outside M25 '!$J$30+'Outside M25 '!$J$34+'Postcodes tariff'!L2881)</f>
        <v>123.00553591267807</v>
      </c>
      <c r="O2881" s="226">
        <f>SUM(H2881*'Outside M25 '!$K$30+'Outside M25 '!$K$34+'Postcodes tariff'!L2881)</f>
        <v>134.98251301576448</v>
      </c>
      <c r="P2881" s="226">
        <f>SUM(H2881*'Outside M25 '!$L$30+'Outside M25 '!$L$34+'Postcodes tariff'!L2881)</f>
        <v>148.66220235255463</v>
      </c>
      <c r="Q2881" s="261">
        <f>SUM(H2881*'Outside M25 '!$M$30+'Outside M25 '!$M$34+'Postcodes tariff'!L2881)</f>
        <v>160.55414129601141</v>
      </c>
    </row>
    <row r="2882" spans="1:17" s="263" customFormat="1" x14ac:dyDescent="0.25">
      <c r="A2882" s="254" t="s">
        <v>3119</v>
      </c>
      <c r="B2882" s="255"/>
      <c r="C2882" s="256" t="s">
        <v>2535</v>
      </c>
      <c r="D2882" s="257">
        <v>50.844000000000001</v>
      </c>
      <c r="E2882" s="257">
        <v>0.48399999999999999</v>
      </c>
      <c r="F2882" s="459">
        <v>1</v>
      </c>
      <c r="G2882" s="459">
        <v>1</v>
      </c>
      <c r="H2882" s="258">
        <v>89.5</v>
      </c>
      <c r="I2882" s="259">
        <f>SUM(H2882/'Search &amp; Variables'!$E$30)</f>
        <v>1.9888888888888889</v>
      </c>
      <c r="J2882" s="259">
        <f t="shared" si="720"/>
        <v>3.9777777777777779</v>
      </c>
      <c r="K2882" s="259">
        <f t="shared" si="721"/>
        <v>0.44197530864197532</v>
      </c>
      <c r="L2882" s="226">
        <f t="shared" si="722"/>
        <v>0</v>
      </c>
      <c r="M2882" s="257"/>
      <c r="N2882" s="226">
        <f>SUM(H2882*'Outside M25 '!$J$30+'Outside M25 '!$J$34+'Postcodes tariff'!L2882)</f>
        <v>169.97590876638176</v>
      </c>
      <c r="O2882" s="226">
        <f>SUM(H2882*'Outside M25 '!$K$30+'Outside M25 '!$K$34+'Postcodes tariff'!L2882)</f>
        <v>187.03910971699904</v>
      </c>
      <c r="P2882" s="226">
        <f>SUM(H2882*'Outside M25 '!$L$30+'Outside M25 '!$L$34+'Postcodes tariff'!L2882)</f>
        <v>206.2802680083571</v>
      </c>
      <c r="Q2882" s="261">
        <f>SUM(H2882*'Outside M25 '!$M$30+'Outside M25 '!$M$34+'Postcodes tariff'!L2882)</f>
        <v>223.37232643304844</v>
      </c>
    </row>
    <row r="2883" spans="1:17" s="263" customFormat="1" x14ac:dyDescent="0.25">
      <c r="A2883" s="254" t="s">
        <v>3119</v>
      </c>
      <c r="B2883" s="255"/>
      <c r="C2883" s="256" t="s">
        <v>2536</v>
      </c>
      <c r="D2883" s="257">
        <v>51.084277</v>
      </c>
      <c r="E2883" s="257">
        <v>0.370923</v>
      </c>
      <c r="F2883" s="459">
        <v>1</v>
      </c>
      <c r="G2883" s="459">
        <v>1</v>
      </c>
      <c r="H2883" s="258">
        <v>73.400000000000006</v>
      </c>
      <c r="I2883" s="259">
        <f>SUM(H2883/'Search &amp; Variables'!$E$30)</f>
        <v>1.6311111111111112</v>
      </c>
      <c r="J2883" s="259">
        <f t="shared" si="720"/>
        <v>3.2622222222222224</v>
      </c>
      <c r="K2883" s="259">
        <f t="shared" si="721"/>
        <v>0.36246913580246914</v>
      </c>
      <c r="L2883" s="226">
        <f t="shared" si="722"/>
        <v>0</v>
      </c>
      <c r="M2883" s="257"/>
      <c r="N2883" s="226">
        <f>SUM(H2883*'Outside M25 '!$J$30+'Outside M25 '!$J$34+'Postcodes tariff'!L2883)</f>
        <v>144.68416953746438</v>
      </c>
      <c r="O2883" s="226">
        <f>SUM(H2883*'Outside M25 '!$K$30+'Outside M25 '!$K$34+'Postcodes tariff'!L2883)</f>
        <v>159.00863457018045</v>
      </c>
      <c r="P2883" s="226">
        <f>SUM(H2883*'Outside M25 '!$L$30+'Outside M25 '!$L$34+'Postcodes tariff'!L2883)</f>
        <v>175.25515573215577</v>
      </c>
      <c r="Q2883" s="261">
        <f>SUM(H2883*'Outside M25 '!$M$30+'Outside M25 '!$M$34+'Postcodes tariff'!L2883)</f>
        <v>189.54714982079776</v>
      </c>
    </row>
    <row r="2884" spans="1:17" s="263" customFormat="1" x14ac:dyDescent="0.25">
      <c r="A2884" s="254" t="s">
        <v>3119</v>
      </c>
      <c r="B2884" s="255"/>
      <c r="C2884" s="256" t="s">
        <v>2537</v>
      </c>
      <c r="D2884" s="257">
        <v>51.053975999999999</v>
      </c>
      <c r="E2884" s="257">
        <v>0.201045</v>
      </c>
      <c r="F2884" s="459">
        <v>1</v>
      </c>
      <c r="G2884" s="459">
        <v>1</v>
      </c>
      <c r="H2884" s="258">
        <v>62</v>
      </c>
      <c r="I2884" s="259">
        <f>SUM(H2884/'Search &amp; Variables'!$E$30)</f>
        <v>1.3777777777777778</v>
      </c>
      <c r="J2884" s="259">
        <f t="shared" si="720"/>
        <v>2.7555555555555555</v>
      </c>
      <c r="K2884" s="259">
        <f t="shared" si="721"/>
        <v>0.30617283950617286</v>
      </c>
      <c r="L2884" s="226">
        <f t="shared" si="722"/>
        <v>0</v>
      </c>
      <c r="M2884" s="257"/>
      <c r="N2884" s="226">
        <f>SUM(H2884*'Outside M25 '!$J$30+'Outside M25 '!$J$34+'Postcodes tariff'!L2884)</f>
        <v>126.77573306481482</v>
      </c>
      <c r="O2884" s="226">
        <f>SUM(H2884*'Outside M25 '!$K$30+'Outside M25 '!$K$34+'Postcodes tariff'!L2884)</f>
        <v>139.16096893827159</v>
      </c>
      <c r="P2884" s="226">
        <f>SUM(H2884*'Outside M25 '!$L$30+'Outside M25 '!$L$34+'Postcodes tariff'!L2884)</f>
        <v>153.28706380987657</v>
      </c>
      <c r="Q2884" s="261">
        <f>SUM(H2884*'Outside M25 '!$M$30+'Outside M25 '!$M$34+'Postcodes tariff'!L2884)</f>
        <v>165.59640364814817</v>
      </c>
    </row>
    <row r="2885" spans="1:17" s="263" customFormat="1" x14ac:dyDescent="0.25">
      <c r="A2885" s="254" t="s">
        <v>3119</v>
      </c>
      <c r="B2885" s="255"/>
      <c r="C2885" s="256" t="s">
        <v>2538</v>
      </c>
      <c r="D2885" s="257">
        <v>51.091999999999999</v>
      </c>
      <c r="E2885" s="257">
        <v>0.109</v>
      </c>
      <c r="F2885" s="459">
        <v>1</v>
      </c>
      <c r="G2885" s="459">
        <v>1</v>
      </c>
      <c r="H2885" s="258">
        <v>56</v>
      </c>
      <c r="I2885" s="259">
        <f>SUM(H2885/'Search &amp; Variables'!$E$30)</f>
        <v>1.2444444444444445</v>
      </c>
      <c r="J2885" s="259">
        <f t="shared" si="720"/>
        <v>2.4888888888888889</v>
      </c>
      <c r="K2885" s="259">
        <f t="shared" si="721"/>
        <v>0.27654320987654324</v>
      </c>
      <c r="L2885" s="226">
        <f t="shared" si="722"/>
        <v>0</v>
      </c>
      <c r="M2885" s="257"/>
      <c r="N2885" s="226">
        <f>SUM(H2885*'Outside M25 '!$J$30+'Outside M25 '!$J$34+'Postcodes tariff'!L2885)</f>
        <v>117.35024018447294</v>
      </c>
      <c r="O2885" s="226">
        <f>SUM(H2885*'Outside M25 '!$K$30+'Outside M25 '!$K$34+'Postcodes tariff'!L2885)</f>
        <v>128.71482913200379</v>
      </c>
      <c r="P2885" s="226">
        <f>SUM(H2885*'Outside M25 '!$L$30+'Outside M25 '!$L$34+'Postcodes tariff'!L2885)</f>
        <v>141.72491016657173</v>
      </c>
      <c r="Q2885" s="261">
        <f>SUM(H2885*'Outside M25 '!$M$30+'Outside M25 '!$M$34+'Postcodes tariff'!L2885)</f>
        <v>152.99074776780628</v>
      </c>
    </row>
    <row r="2886" spans="1:17" s="263" customFormat="1" x14ac:dyDescent="0.25">
      <c r="A2886" s="254" t="s">
        <v>3119</v>
      </c>
      <c r="B2886" s="255"/>
      <c r="C2886" s="256" t="s">
        <v>2539</v>
      </c>
      <c r="D2886" s="257">
        <v>51.184683999999997</v>
      </c>
      <c r="E2886" s="257">
        <v>0.101744</v>
      </c>
      <c r="F2886" s="459">
        <v>1</v>
      </c>
      <c r="G2886" s="459">
        <v>1</v>
      </c>
      <c r="H2886" s="258">
        <v>48.1</v>
      </c>
      <c r="I2886" s="259">
        <f>SUM(H2886/'Search &amp; Variables'!$E$30)</f>
        <v>1.068888888888889</v>
      </c>
      <c r="J2886" s="259">
        <f t="shared" si="720"/>
        <v>2.137777777777778</v>
      </c>
      <c r="K2886" s="259">
        <f t="shared" si="721"/>
        <v>0.23753086419753089</v>
      </c>
      <c r="L2886" s="226">
        <f t="shared" si="722"/>
        <v>0</v>
      </c>
      <c r="M2886" s="257"/>
      <c r="N2886" s="226">
        <f>SUM(H2886*'Outside M25 '!$J$30+'Outside M25 '!$J$34+'Postcodes tariff'!L2886)</f>
        <v>104.94000789202281</v>
      </c>
      <c r="O2886" s="226">
        <f>SUM(H2886*'Outside M25 '!$K$30+'Outside M25 '!$K$34+'Postcodes tariff'!L2886)</f>
        <v>114.9607450537512</v>
      </c>
      <c r="P2886" s="226">
        <f>SUM(H2886*'Outside M25 '!$L$30+'Outside M25 '!$L$34+'Postcodes tariff'!L2886)</f>
        <v>126.50140786955367</v>
      </c>
      <c r="Q2886" s="261">
        <f>SUM(H2886*'Outside M25 '!$M$30+'Outside M25 '!$M$34+'Postcodes tariff'!L2886)</f>
        <v>136.39330085868949</v>
      </c>
    </row>
    <row r="2887" spans="1:17" s="263" customFormat="1" x14ac:dyDescent="0.25">
      <c r="A2887" s="254" t="s">
        <v>3119</v>
      </c>
      <c r="B2887" s="255"/>
      <c r="C2887" s="256" t="s">
        <v>2540</v>
      </c>
      <c r="D2887" s="256">
        <v>51.192860000000003</v>
      </c>
      <c r="E2887" s="256">
        <v>0.27104600000000001</v>
      </c>
      <c r="F2887" s="460">
        <v>1</v>
      </c>
      <c r="G2887" s="460">
        <v>1</v>
      </c>
      <c r="H2887" s="264">
        <v>58.1</v>
      </c>
      <c r="I2887" s="265">
        <f>SUM(H2887/'Search &amp; Variables'!$E$30)</f>
        <v>1.2911111111111111</v>
      </c>
      <c r="J2887" s="265">
        <f t="shared" si="720"/>
        <v>2.5822222222222222</v>
      </c>
      <c r="K2887" s="265">
        <f t="shared" si="721"/>
        <v>0.2869135802469136</v>
      </c>
      <c r="L2887" s="266">
        <f t="shared" si="722"/>
        <v>0</v>
      </c>
      <c r="M2887" s="256"/>
      <c r="N2887" s="266">
        <f>SUM(H2887*'Outside M25 '!$J$30+'Outside M25 '!$J$34+'Postcodes tariff'!L2887)</f>
        <v>120.6491626925926</v>
      </c>
      <c r="O2887" s="266">
        <f>SUM(H2887*'Outside M25 '!$K$30+'Outside M25 '!$K$34+'Postcodes tariff'!L2887)</f>
        <v>132.37097806419754</v>
      </c>
      <c r="P2887" s="266">
        <f>SUM(H2887*'Outside M25 '!$L$30+'Outside M25 '!$L$34+'Postcodes tariff'!L2887)</f>
        <v>145.77166394172841</v>
      </c>
      <c r="Q2887" s="268">
        <f>SUM(H2887*'Outside M25 '!$M$30+'Outside M25 '!$M$34+'Postcodes tariff'!L2887)</f>
        <v>157.40272732592595</v>
      </c>
    </row>
    <row r="2888" spans="1:17" s="263" customFormat="1" x14ac:dyDescent="0.25">
      <c r="A2888" s="254"/>
      <c r="B2888" s="255"/>
      <c r="C2888" s="256"/>
      <c r="D2888" s="256"/>
      <c r="E2888" s="256"/>
      <c r="F2888" s="460"/>
      <c r="G2888" s="460"/>
      <c r="H2888" s="264"/>
      <c r="I2888" s="265"/>
      <c r="J2888" s="265"/>
      <c r="K2888" s="265"/>
      <c r="L2888" s="266"/>
      <c r="M2888" s="256"/>
      <c r="N2888" s="266"/>
      <c r="O2888" s="266"/>
      <c r="P2888" s="266"/>
      <c r="Q2888" s="268"/>
    </row>
    <row r="2889" spans="1:17" s="263" customFormat="1" ht="16.5" thickBot="1" x14ac:dyDescent="0.3">
      <c r="A2889" s="269" t="s">
        <v>3135</v>
      </c>
      <c r="B2889" s="270"/>
      <c r="C2889" s="270"/>
      <c r="D2889" s="270"/>
      <c r="E2889" s="270"/>
      <c r="F2889" s="461"/>
      <c r="G2889" s="461"/>
      <c r="H2889" s="271">
        <f>AVERAGE(H2848:H2888)</f>
        <v>73.734999999999985</v>
      </c>
      <c r="I2889" s="271">
        <f>AVERAGE(I2848:I2888)</f>
        <v>1.638555555555556</v>
      </c>
      <c r="J2889" s="271">
        <f>AVERAGE(J2848:J2888)</f>
        <v>3.277111111111112</v>
      </c>
      <c r="K2889" s="271">
        <f>AVERAGE(K2848:K2888)</f>
        <v>0.36412345679012342</v>
      </c>
      <c r="L2889" s="272"/>
      <c r="M2889" s="270"/>
      <c r="N2889" s="274">
        <f>AVERAGE(N2848:N2888)</f>
        <v>145.21042622328346</v>
      </c>
      <c r="O2889" s="274">
        <f>AVERAGE(O2848:O2888)</f>
        <v>159.59187737603037</v>
      </c>
      <c r="P2889" s="274">
        <f>AVERAGE(P2848:P2888)</f>
        <v>175.9007093105736</v>
      </c>
      <c r="Q2889" s="275">
        <f>AVERAGE(Q2848:Q2888)</f>
        <v>190.25096560745018</v>
      </c>
    </row>
    <row r="2890" spans="1:17" s="263" customFormat="1" ht="16.5" thickBot="1" x14ac:dyDescent="0.3">
      <c r="F2890" s="462"/>
      <c r="G2890" s="462"/>
      <c r="H2890" s="276"/>
      <c r="I2890" s="277"/>
      <c r="J2890" s="277"/>
      <c r="K2890" s="277"/>
      <c r="L2890" s="262"/>
      <c r="N2890" s="225"/>
      <c r="O2890" s="225"/>
      <c r="P2890" s="225"/>
      <c r="Q2890" s="225"/>
    </row>
    <row r="2891" spans="1:17" s="243" customFormat="1" x14ac:dyDescent="0.25">
      <c r="A2891" s="246" t="s">
        <v>3120</v>
      </c>
      <c r="B2891" s="247"/>
      <c r="C2891" s="247" t="s">
        <v>2541</v>
      </c>
      <c r="D2891" s="247">
        <v>50.485191</v>
      </c>
      <c r="E2891" s="247">
        <v>-3.5206369999999998</v>
      </c>
      <c r="F2891" s="458">
        <v>1</v>
      </c>
      <c r="G2891" s="458">
        <v>1</v>
      </c>
      <c r="H2891" s="248">
        <v>180</v>
      </c>
      <c r="I2891" s="249">
        <f>SUM(H2891/'Search &amp; Variables'!$E$30)</f>
        <v>4</v>
      </c>
      <c r="J2891" s="249">
        <f t="shared" ref="J2891:J2892" si="723">SUM(I2891*2)</f>
        <v>8</v>
      </c>
      <c r="K2891" s="249">
        <f t="shared" ref="K2891:K2892" si="724">SUM(J2891/9)</f>
        <v>0.88888888888888884</v>
      </c>
      <c r="L2891" s="252">
        <f t="shared" ref="L2891:L2892" si="725">IF(J2891 &gt; 14,120,0)</f>
        <v>0</v>
      </c>
      <c r="M2891" s="247"/>
      <c r="N2891" s="252">
        <f>SUM(H2891*'Outside M25 '!$J$30+'Outside M25 '!$J$34+'Postcodes tariff'!L2891)</f>
        <v>312.14375971153845</v>
      </c>
      <c r="O2891" s="252">
        <f>SUM(H2891*'Outside M25 '!$K$30+'Outside M25 '!$K$34+'Postcodes tariff'!L2891)</f>
        <v>344.6017184615385</v>
      </c>
      <c r="P2891" s="252">
        <f>SUM(H2891*'Outside M25 '!$L$30+'Outside M25 '!$L$34+'Postcodes tariff'!L2891)</f>
        <v>380.67608546153849</v>
      </c>
      <c r="Q2891" s="253">
        <f>SUM(H2891*'Outside M25 '!$M$30+'Outside M25 '!$M$34+'Postcodes tariff'!L2891)</f>
        <v>413.50763596153848</v>
      </c>
    </row>
    <row r="2892" spans="1:17" s="263" customFormat="1" x14ac:dyDescent="0.25">
      <c r="A2892" s="254" t="s">
        <v>3120</v>
      </c>
      <c r="B2892" s="255"/>
      <c r="C2892" s="256" t="s">
        <v>2542</v>
      </c>
      <c r="D2892" s="257">
        <v>50.420681999999999</v>
      </c>
      <c r="E2892" s="257">
        <v>-3.776643</v>
      </c>
      <c r="F2892" s="459">
        <v>1</v>
      </c>
      <c r="G2892" s="459">
        <v>1</v>
      </c>
      <c r="H2892" s="258">
        <v>185.7</v>
      </c>
      <c r="I2892" s="259">
        <f>SUM(H2892/'Search &amp; Variables'!$E$30)</f>
        <v>4.126666666666666</v>
      </c>
      <c r="J2892" s="259">
        <f t="shared" si="723"/>
        <v>8.2533333333333321</v>
      </c>
      <c r="K2892" s="259">
        <f t="shared" si="724"/>
        <v>0.91703703703703687</v>
      </c>
      <c r="L2892" s="226">
        <f t="shared" si="725"/>
        <v>0</v>
      </c>
      <c r="M2892" s="257"/>
      <c r="N2892" s="226">
        <f>SUM(H2892*'Outside M25 '!$J$30+'Outside M25 '!$J$34+'Postcodes tariff'!L2892)</f>
        <v>321.09797794786323</v>
      </c>
      <c r="O2892" s="226">
        <f>SUM(H2892*'Outside M25 '!$K$30+'Outside M25 '!$K$34+'Postcodes tariff'!L2892)</f>
        <v>354.52555127749287</v>
      </c>
      <c r="P2892" s="226">
        <f>SUM(H2892*'Outside M25 '!$L$30+'Outside M25 '!$L$34+'Postcodes tariff'!L2892)</f>
        <v>391.66013142267803</v>
      </c>
      <c r="Q2892" s="261">
        <f>SUM(H2892*'Outside M25 '!$M$30+'Outside M25 '!$M$34+'Postcodes tariff'!L2892)</f>
        <v>425.48300904786328</v>
      </c>
    </row>
    <row r="2893" spans="1:17" s="263" customFormat="1" x14ac:dyDescent="0.25">
      <c r="A2893" s="254" t="s">
        <v>3120</v>
      </c>
      <c r="B2893" s="255"/>
      <c r="C2893" s="256" t="s">
        <v>2543</v>
      </c>
      <c r="D2893" s="257">
        <v>50.470607000000001</v>
      </c>
      <c r="E2893" s="257">
        <v>-3.77014</v>
      </c>
      <c r="F2893" s="459">
        <v>1</v>
      </c>
      <c r="G2893" s="459">
        <v>1</v>
      </c>
      <c r="H2893" s="258">
        <v>184.5</v>
      </c>
      <c r="I2893" s="259">
        <f>SUM(H2893/'Search &amp; Variables'!$E$30)</f>
        <v>4.0999999999999996</v>
      </c>
      <c r="J2893" s="259">
        <f t="shared" ref="J2893:J2904" si="726">SUM(I2893*2)</f>
        <v>8.1999999999999993</v>
      </c>
      <c r="K2893" s="259">
        <f t="shared" ref="K2893:K2904" si="727">SUM(J2893/9)</f>
        <v>0.91111111111111098</v>
      </c>
      <c r="L2893" s="226">
        <f t="shared" ref="L2893:L2904" si="728">IF(J2893 &gt; 14,120,0)</f>
        <v>0</v>
      </c>
      <c r="M2893" s="257"/>
      <c r="N2893" s="226">
        <f>SUM(H2893*'Outside M25 '!$J$30+'Outside M25 '!$J$34+'Postcodes tariff'!L2893)</f>
        <v>319.21287937179483</v>
      </c>
      <c r="O2893" s="226">
        <f>SUM(H2893*'Outside M25 '!$K$30+'Outside M25 '!$K$34+'Postcodes tariff'!L2893)</f>
        <v>352.43632331623934</v>
      </c>
      <c r="P2893" s="226">
        <f>SUM(H2893*'Outside M25 '!$L$30+'Outside M25 '!$L$34+'Postcodes tariff'!L2893)</f>
        <v>389.34770069401713</v>
      </c>
      <c r="Q2893" s="261">
        <f>SUM(H2893*'Outside M25 '!$M$30+'Outside M25 '!$M$34+'Postcodes tariff'!L2893)</f>
        <v>422.96187787179491</v>
      </c>
    </row>
    <row r="2894" spans="1:17" s="263" customFormat="1" x14ac:dyDescent="0.25">
      <c r="A2894" s="254" t="s">
        <v>3120</v>
      </c>
      <c r="B2894" s="255"/>
      <c r="C2894" s="256" t="s">
        <v>2544</v>
      </c>
      <c r="D2894" s="257">
        <v>50.520515000000003</v>
      </c>
      <c r="E2894" s="257">
        <v>-3.6322899999999998</v>
      </c>
      <c r="F2894" s="459">
        <v>1</v>
      </c>
      <c r="G2894" s="459">
        <v>1</v>
      </c>
      <c r="H2894" s="258">
        <v>176.3</v>
      </c>
      <c r="I2894" s="259">
        <f>SUM(H2894/'Search &amp; Variables'!$E$30)</f>
        <v>3.9177777777777782</v>
      </c>
      <c r="J2894" s="259">
        <f t="shared" si="726"/>
        <v>7.8355555555555565</v>
      </c>
      <c r="K2894" s="259">
        <f t="shared" si="727"/>
        <v>0.87061728395061744</v>
      </c>
      <c r="L2894" s="226">
        <f t="shared" si="728"/>
        <v>0</v>
      </c>
      <c r="M2894" s="257"/>
      <c r="N2894" s="226">
        <f>SUM(H2894*'Outside M25 '!$J$30+'Outside M25 '!$J$34+'Postcodes tariff'!L2894)</f>
        <v>306.33137243532764</v>
      </c>
      <c r="O2894" s="226">
        <f>SUM(H2894*'Outside M25 '!$K$30+'Outside M25 '!$K$34+'Postcodes tariff'!L2894)</f>
        <v>338.15993224767334</v>
      </c>
      <c r="P2894" s="226">
        <f>SUM(H2894*'Outside M25 '!$L$30+'Outside M25 '!$L$34+'Postcodes tariff'!L2894)</f>
        <v>373.54609071483384</v>
      </c>
      <c r="Q2894" s="261">
        <f>SUM(H2894*'Outside M25 '!$M$30+'Outside M25 '!$M$34+'Postcodes tariff'!L2894)</f>
        <v>405.73414816866102</v>
      </c>
    </row>
    <row r="2895" spans="1:17" s="263" customFormat="1" x14ac:dyDescent="0.25">
      <c r="A2895" s="254" t="s">
        <v>3120</v>
      </c>
      <c r="B2895" s="255"/>
      <c r="C2895" s="256" t="s">
        <v>2545</v>
      </c>
      <c r="D2895" s="257">
        <v>50.581555999999999</v>
      </c>
      <c r="E2895" s="257">
        <v>-3.71983</v>
      </c>
      <c r="F2895" s="459">
        <v>1</v>
      </c>
      <c r="G2895" s="459">
        <v>1</v>
      </c>
      <c r="H2895" s="258">
        <v>181</v>
      </c>
      <c r="I2895" s="259">
        <f>SUM(H2895/'Search &amp; Variables'!$E$30)</f>
        <v>4.0222222222222221</v>
      </c>
      <c r="J2895" s="259">
        <f t="shared" si="726"/>
        <v>8.0444444444444443</v>
      </c>
      <c r="K2895" s="259">
        <f t="shared" si="727"/>
        <v>0.89382716049382716</v>
      </c>
      <c r="L2895" s="226">
        <f t="shared" si="728"/>
        <v>0</v>
      </c>
      <c r="M2895" s="257"/>
      <c r="N2895" s="226">
        <f>SUM(H2895*'Outside M25 '!$J$30+'Outside M25 '!$J$34+'Postcodes tariff'!L2895)</f>
        <v>313.7146751915954</v>
      </c>
      <c r="O2895" s="226">
        <f>SUM(H2895*'Outside M25 '!$K$30+'Outside M25 '!$K$34+'Postcodes tariff'!L2895)</f>
        <v>346.3427417625831</v>
      </c>
      <c r="P2895" s="226">
        <f>SUM(H2895*'Outside M25 '!$L$30+'Outside M25 '!$L$34+'Postcodes tariff'!L2895)</f>
        <v>382.60311106875594</v>
      </c>
      <c r="Q2895" s="261">
        <f>SUM(H2895*'Outside M25 '!$M$30+'Outside M25 '!$M$34+'Postcodes tariff'!L2895)</f>
        <v>415.60857860826212</v>
      </c>
    </row>
    <row r="2896" spans="1:17" s="263" customFormat="1" x14ac:dyDescent="0.25">
      <c r="A2896" s="254" t="s">
        <v>3120</v>
      </c>
      <c r="B2896" s="255"/>
      <c r="C2896" s="256" t="s">
        <v>2546</v>
      </c>
      <c r="D2896" s="257">
        <v>50.551994000000001</v>
      </c>
      <c r="E2896" s="257">
        <v>-3.5249329999999999</v>
      </c>
      <c r="F2896" s="459">
        <v>1</v>
      </c>
      <c r="G2896" s="459">
        <v>1</v>
      </c>
      <c r="H2896" s="258">
        <v>172</v>
      </c>
      <c r="I2896" s="259">
        <f>SUM(H2896/'Search &amp; Variables'!$E$30)</f>
        <v>3.8222222222222224</v>
      </c>
      <c r="J2896" s="259">
        <f t="shared" si="726"/>
        <v>7.6444444444444448</v>
      </c>
      <c r="K2896" s="259">
        <f t="shared" si="727"/>
        <v>0.84938271604938276</v>
      </c>
      <c r="L2896" s="226">
        <f t="shared" si="728"/>
        <v>0</v>
      </c>
      <c r="M2896" s="257"/>
      <c r="N2896" s="226">
        <f>SUM(H2896*'Outside M25 '!$J$30+'Outside M25 '!$J$34+'Postcodes tariff'!L2896)</f>
        <v>299.57643587108259</v>
      </c>
      <c r="O2896" s="226">
        <f>SUM(H2896*'Outside M25 '!$K$30+'Outside M25 '!$K$34+'Postcodes tariff'!L2896)</f>
        <v>330.67353205318142</v>
      </c>
      <c r="P2896" s="226">
        <f>SUM(H2896*'Outside M25 '!$L$30+'Outside M25 '!$L$34+'Postcodes tariff'!L2896)</f>
        <v>365.25988060379871</v>
      </c>
      <c r="Q2896" s="261">
        <f>SUM(H2896*'Outside M25 '!$M$30+'Outside M25 '!$M$34+'Postcodes tariff'!L2896)</f>
        <v>396.70009478774932</v>
      </c>
    </row>
    <row r="2897" spans="1:17" s="263" customFormat="1" x14ac:dyDescent="0.25">
      <c r="A2897" s="254" t="s">
        <v>3120</v>
      </c>
      <c r="B2897" s="255"/>
      <c r="C2897" s="256" t="s">
        <v>2547</v>
      </c>
      <c r="D2897" s="257">
        <v>50.475518999999998</v>
      </c>
      <c r="E2897" s="257">
        <v>-3.5489000000000002</v>
      </c>
      <c r="F2897" s="459">
        <v>1</v>
      </c>
      <c r="G2897" s="459">
        <v>1</v>
      </c>
      <c r="H2897" s="258">
        <v>178.6</v>
      </c>
      <c r="I2897" s="259">
        <f>SUM(H2897/'Search &amp; Variables'!$E$30)</f>
        <v>3.9688888888888889</v>
      </c>
      <c r="J2897" s="259">
        <f t="shared" si="726"/>
        <v>7.9377777777777778</v>
      </c>
      <c r="K2897" s="259">
        <f t="shared" si="727"/>
        <v>0.88197530864197526</v>
      </c>
      <c r="L2897" s="226">
        <f t="shared" si="728"/>
        <v>0</v>
      </c>
      <c r="M2897" s="257"/>
      <c r="N2897" s="226">
        <f>SUM(H2897*'Outside M25 '!$J$30+'Outside M25 '!$J$34+'Postcodes tariff'!L2897)</f>
        <v>309.94447803945866</v>
      </c>
      <c r="O2897" s="226">
        <f>SUM(H2897*'Outside M25 '!$K$30+'Outside M25 '!$K$34+'Postcodes tariff'!L2897)</f>
        <v>342.16428584007599</v>
      </c>
      <c r="P2897" s="226">
        <f>SUM(H2897*'Outside M25 '!$L$30+'Outside M25 '!$L$34+'Postcodes tariff'!L2897)</f>
        <v>377.97824961143402</v>
      </c>
      <c r="Q2897" s="261">
        <f>SUM(H2897*'Outside M25 '!$M$30+'Outside M25 '!$M$34+'Postcodes tariff'!L2897)</f>
        <v>410.56631625612539</v>
      </c>
    </row>
    <row r="2898" spans="1:17" s="263" customFormat="1" x14ac:dyDescent="0.25">
      <c r="A2898" s="254" t="s">
        <v>3120</v>
      </c>
      <c r="B2898" s="255"/>
      <c r="C2898" s="256" t="s">
        <v>2548</v>
      </c>
      <c r="D2898" s="257">
        <v>50.454327999999997</v>
      </c>
      <c r="E2898" s="257">
        <v>-3.587091</v>
      </c>
      <c r="F2898" s="459">
        <v>1</v>
      </c>
      <c r="G2898" s="459">
        <v>1</v>
      </c>
      <c r="H2898" s="258">
        <v>180.3</v>
      </c>
      <c r="I2898" s="259">
        <f>SUM(H2898/'Search &amp; Variables'!$E$30)</f>
        <v>4.0066666666666668</v>
      </c>
      <c r="J2898" s="259">
        <f t="shared" si="726"/>
        <v>8.0133333333333336</v>
      </c>
      <c r="K2898" s="259">
        <f t="shared" si="727"/>
        <v>0.89037037037037037</v>
      </c>
      <c r="L2898" s="226">
        <f t="shared" si="728"/>
        <v>0</v>
      </c>
      <c r="M2898" s="257"/>
      <c r="N2898" s="226">
        <f>SUM(H2898*'Outside M25 '!$J$30+'Outside M25 '!$J$34+'Postcodes tariff'!L2898)</f>
        <v>312.61503435555557</v>
      </c>
      <c r="O2898" s="226">
        <f>SUM(H2898*'Outside M25 '!$K$30+'Outside M25 '!$K$34+'Postcodes tariff'!L2898)</f>
        <v>345.12402545185188</v>
      </c>
      <c r="P2898" s="226">
        <f>SUM(H2898*'Outside M25 '!$L$30+'Outside M25 '!$L$34+'Postcodes tariff'!L2898)</f>
        <v>381.25419314370373</v>
      </c>
      <c r="Q2898" s="261">
        <f>SUM(H2898*'Outside M25 '!$M$30+'Outside M25 '!$M$34+'Postcodes tariff'!L2898)</f>
        <v>414.13791875555563</v>
      </c>
    </row>
    <row r="2899" spans="1:17" s="263" customFormat="1" x14ac:dyDescent="0.25">
      <c r="A2899" s="254" t="s">
        <v>3120</v>
      </c>
      <c r="B2899" s="255"/>
      <c r="C2899" s="256" t="s">
        <v>2549</v>
      </c>
      <c r="D2899" s="257">
        <v>50.418550000000003</v>
      </c>
      <c r="E2899" s="257">
        <v>-3.5839910000000001</v>
      </c>
      <c r="F2899" s="459">
        <v>1</v>
      </c>
      <c r="G2899" s="459">
        <v>1</v>
      </c>
      <c r="H2899" s="258">
        <v>182.4</v>
      </c>
      <c r="I2899" s="259">
        <f>SUM(H2899/'Search &amp; Variables'!$E$30)</f>
        <v>4.0533333333333337</v>
      </c>
      <c r="J2899" s="259">
        <f t="shared" si="726"/>
        <v>8.1066666666666674</v>
      </c>
      <c r="K2899" s="259">
        <f t="shared" si="727"/>
        <v>0.90074074074074084</v>
      </c>
      <c r="L2899" s="226">
        <f t="shared" si="728"/>
        <v>0</v>
      </c>
      <c r="M2899" s="257"/>
      <c r="N2899" s="226">
        <f>SUM(H2899*'Outside M25 '!$J$30+'Outside M25 '!$J$34+'Postcodes tariff'!L2899)</f>
        <v>315.9139568636752</v>
      </c>
      <c r="O2899" s="226">
        <f>SUM(H2899*'Outside M25 '!$K$30+'Outside M25 '!$K$34+'Postcodes tariff'!L2899)</f>
        <v>348.78017438404561</v>
      </c>
      <c r="P2899" s="226">
        <f>SUM(H2899*'Outside M25 '!$L$30+'Outside M25 '!$L$34+'Postcodes tariff'!L2899)</f>
        <v>385.3009469188604</v>
      </c>
      <c r="Q2899" s="261">
        <f>SUM(H2899*'Outside M25 '!$M$30+'Outside M25 '!$M$34+'Postcodes tariff'!L2899)</f>
        <v>418.54989831367527</v>
      </c>
    </row>
    <row r="2900" spans="1:17" s="263" customFormat="1" x14ac:dyDescent="0.25">
      <c r="A2900" s="254" t="s">
        <v>3120</v>
      </c>
      <c r="B2900" s="255"/>
      <c r="C2900" s="256" t="s">
        <v>2550</v>
      </c>
      <c r="D2900" s="257">
        <v>50.389285999999998</v>
      </c>
      <c r="E2900" s="257">
        <v>-3.5388700000000002</v>
      </c>
      <c r="F2900" s="459">
        <v>1</v>
      </c>
      <c r="G2900" s="459">
        <v>1</v>
      </c>
      <c r="H2900" s="258">
        <v>185.4</v>
      </c>
      <c r="I2900" s="259">
        <f>SUM(H2900/'Search &amp; Variables'!$E$30)</f>
        <v>4.12</v>
      </c>
      <c r="J2900" s="259">
        <f t="shared" si="726"/>
        <v>8.24</v>
      </c>
      <c r="K2900" s="259">
        <f t="shared" si="727"/>
        <v>0.91555555555555557</v>
      </c>
      <c r="L2900" s="226">
        <f t="shared" si="728"/>
        <v>0</v>
      </c>
      <c r="M2900" s="257"/>
      <c r="N2900" s="226">
        <f>SUM(H2900*'Outside M25 '!$J$30+'Outside M25 '!$J$34+'Postcodes tariff'!L2900)</f>
        <v>320.62670330384611</v>
      </c>
      <c r="O2900" s="226">
        <f>SUM(H2900*'Outside M25 '!$K$30+'Outside M25 '!$K$34+'Postcodes tariff'!L2900)</f>
        <v>354.00324428717948</v>
      </c>
      <c r="P2900" s="226">
        <f>SUM(H2900*'Outside M25 '!$L$30+'Outside M25 '!$L$34+'Postcodes tariff'!L2900)</f>
        <v>391.08202374051285</v>
      </c>
      <c r="Q2900" s="261">
        <f>SUM(H2900*'Outside M25 '!$M$30+'Outside M25 '!$M$34+'Postcodes tariff'!L2900)</f>
        <v>424.85272625384619</v>
      </c>
    </row>
    <row r="2901" spans="1:17" s="263" customFormat="1" x14ac:dyDescent="0.25">
      <c r="A2901" s="254" t="s">
        <v>3120</v>
      </c>
      <c r="B2901" s="255"/>
      <c r="C2901" s="256" t="s">
        <v>2551</v>
      </c>
      <c r="D2901" s="257">
        <v>50.345627999999998</v>
      </c>
      <c r="E2901" s="257">
        <v>-3.5927850000000001</v>
      </c>
      <c r="F2901" s="459">
        <v>1</v>
      </c>
      <c r="G2901" s="459">
        <v>1</v>
      </c>
      <c r="H2901" s="258">
        <v>195.7</v>
      </c>
      <c r="I2901" s="259">
        <f>SUM(H2901/'Search &amp; Variables'!$E$30)</f>
        <v>4.3488888888888884</v>
      </c>
      <c r="J2901" s="259">
        <f t="shared" si="726"/>
        <v>8.6977777777777767</v>
      </c>
      <c r="K2901" s="259">
        <f t="shared" si="727"/>
        <v>0.96641975308641959</v>
      </c>
      <c r="L2901" s="226">
        <f t="shared" si="728"/>
        <v>0</v>
      </c>
      <c r="M2901" s="257"/>
      <c r="N2901" s="226">
        <f>SUM(H2901*'Outside M25 '!$J$30+'Outside M25 '!$J$34+'Postcodes tariff'!L2901)</f>
        <v>336.80713274843299</v>
      </c>
      <c r="O2901" s="226">
        <f>SUM(H2901*'Outside M25 '!$K$30+'Outside M25 '!$K$34+'Postcodes tariff'!L2901)</f>
        <v>371.93578428793921</v>
      </c>
      <c r="P2901" s="226">
        <f>SUM(H2901*'Outside M25 '!$L$30+'Outside M25 '!$L$34+'Postcodes tariff'!L2901)</f>
        <v>410.93038749485282</v>
      </c>
      <c r="Q2901" s="261">
        <f>SUM(H2901*'Outside M25 '!$M$30+'Outside M25 '!$M$34+'Postcodes tariff'!L2901)</f>
        <v>446.49243551509971</v>
      </c>
    </row>
    <row r="2902" spans="1:17" s="263" customFormat="1" x14ac:dyDescent="0.25">
      <c r="A2902" s="254" t="s">
        <v>3120</v>
      </c>
      <c r="B2902" s="255"/>
      <c r="C2902" s="256" t="s">
        <v>2552</v>
      </c>
      <c r="D2902" s="257">
        <v>50.286777999999998</v>
      </c>
      <c r="E2902" s="257">
        <v>-3.7846600000000001</v>
      </c>
      <c r="F2902" s="459">
        <v>1</v>
      </c>
      <c r="G2902" s="459">
        <v>1</v>
      </c>
      <c r="H2902" s="258">
        <v>198.5</v>
      </c>
      <c r="I2902" s="259">
        <f>SUM(H2902/'Search &amp; Variables'!$E$30)</f>
        <v>4.4111111111111114</v>
      </c>
      <c r="J2902" s="259">
        <f t="shared" si="726"/>
        <v>8.8222222222222229</v>
      </c>
      <c r="K2902" s="259">
        <f t="shared" si="727"/>
        <v>0.98024691358024696</v>
      </c>
      <c r="L2902" s="226">
        <f t="shared" si="728"/>
        <v>0</v>
      </c>
      <c r="M2902" s="257"/>
      <c r="N2902" s="226">
        <f>SUM(H2902*'Outside M25 '!$J$30+'Outside M25 '!$J$34+'Postcodes tariff'!L2902)</f>
        <v>341.20569609259258</v>
      </c>
      <c r="O2902" s="226">
        <f>SUM(H2902*'Outside M25 '!$K$30+'Outside M25 '!$K$34+'Postcodes tariff'!L2902)</f>
        <v>376.81064953086423</v>
      </c>
      <c r="P2902" s="226">
        <f>SUM(H2902*'Outside M25 '!$L$30+'Outside M25 '!$L$34+'Postcodes tariff'!L2902)</f>
        <v>416.32605919506176</v>
      </c>
      <c r="Q2902" s="261">
        <f>SUM(H2902*'Outside M25 '!$M$30+'Outside M25 '!$M$34+'Postcodes tariff'!L2902)</f>
        <v>452.37507492592596</v>
      </c>
    </row>
    <row r="2903" spans="1:17" s="263" customFormat="1" x14ac:dyDescent="0.25">
      <c r="A2903" s="254" t="s">
        <v>3120</v>
      </c>
      <c r="B2903" s="255"/>
      <c r="C2903" s="256" t="s">
        <v>2553</v>
      </c>
      <c r="D2903" s="257">
        <v>50.252558000000001</v>
      </c>
      <c r="E2903" s="257">
        <v>-3.7570619999999999</v>
      </c>
      <c r="F2903" s="459">
        <v>1</v>
      </c>
      <c r="G2903" s="459">
        <v>1</v>
      </c>
      <c r="H2903" s="258">
        <v>202.3</v>
      </c>
      <c r="I2903" s="259">
        <f>SUM(H2903/'Search &amp; Variables'!$E$30)</f>
        <v>4.4955555555555557</v>
      </c>
      <c r="J2903" s="259">
        <f t="shared" si="726"/>
        <v>8.9911111111111115</v>
      </c>
      <c r="K2903" s="259">
        <f t="shared" si="727"/>
        <v>0.99901234567901243</v>
      </c>
      <c r="L2903" s="226">
        <f t="shared" si="728"/>
        <v>0</v>
      </c>
      <c r="M2903" s="257"/>
      <c r="N2903" s="226">
        <f>SUM(H2903*'Outside M25 '!$J$30+'Outside M25 '!$J$34+'Postcodes tariff'!L2903)</f>
        <v>347.17517491680911</v>
      </c>
      <c r="O2903" s="226">
        <f>SUM(H2903*'Outside M25 '!$K$30+'Outside M25 '!$K$34+'Postcodes tariff'!L2903)</f>
        <v>383.42653807483384</v>
      </c>
      <c r="P2903" s="226">
        <f>SUM(H2903*'Outside M25 '!$L$30+'Outside M25 '!$L$34+'Postcodes tariff'!L2903)</f>
        <v>423.6487565024882</v>
      </c>
      <c r="Q2903" s="261">
        <f>SUM(H2903*'Outside M25 '!$M$30+'Outside M25 '!$M$34+'Postcodes tariff'!L2903)</f>
        <v>460.35865698347584</v>
      </c>
    </row>
    <row r="2904" spans="1:17" s="263" customFormat="1" x14ac:dyDescent="0.25">
      <c r="A2904" s="254" t="s">
        <v>3120</v>
      </c>
      <c r="B2904" s="255"/>
      <c r="C2904" s="256" t="s">
        <v>2554</v>
      </c>
      <c r="D2904" s="256">
        <v>50.392831000000001</v>
      </c>
      <c r="E2904" s="256">
        <v>-3.7120519999999999</v>
      </c>
      <c r="F2904" s="460">
        <v>1</v>
      </c>
      <c r="G2904" s="460">
        <v>1</v>
      </c>
      <c r="H2904" s="264">
        <v>189.6</v>
      </c>
      <c r="I2904" s="265">
        <f>SUM(H2904/'Search &amp; Variables'!$E$30)</f>
        <v>4.2133333333333329</v>
      </c>
      <c r="J2904" s="265">
        <f t="shared" si="726"/>
        <v>8.4266666666666659</v>
      </c>
      <c r="K2904" s="265">
        <f t="shared" si="727"/>
        <v>0.93629629629629618</v>
      </c>
      <c r="L2904" s="266">
        <f t="shared" si="728"/>
        <v>0</v>
      </c>
      <c r="M2904" s="256"/>
      <c r="N2904" s="266">
        <f>SUM(H2904*'Outside M25 '!$J$30+'Outside M25 '!$J$34+'Postcodes tariff'!L2904)</f>
        <v>327.22454832008543</v>
      </c>
      <c r="O2904" s="266">
        <f>SUM(H2904*'Outside M25 '!$K$30+'Outside M25 '!$K$34+'Postcodes tariff'!L2904)</f>
        <v>361.31554215156694</v>
      </c>
      <c r="P2904" s="266">
        <f>SUM(H2904*'Outside M25 '!$L$30+'Outside M25 '!$L$34+'Postcodes tariff'!L2904)</f>
        <v>399.1755312908262</v>
      </c>
      <c r="Q2904" s="268">
        <f>SUM(H2904*'Outside M25 '!$M$30+'Outside M25 '!$M$34+'Postcodes tariff'!L2904)</f>
        <v>433.67668537008547</v>
      </c>
    </row>
    <row r="2905" spans="1:17" s="263" customFormat="1" x14ac:dyDescent="0.25">
      <c r="A2905" s="254"/>
      <c r="B2905" s="255"/>
      <c r="C2905" s="256"/>
      <c r="D2905" s="256"/>
      <c r="E2905" s="256"/>
      <c r="F2905" s="460"/>
      <c r="G2905" s="460"/>
      <c r="H2905" s="264"/>
      <c r="I2905" s="265"/>
      <c r="J2905" s="265"/>
      <c r="K2905" s="265"/>
      <c r="L2905" s="266"/>
      <c r="M2905" s="256"/>
      <c r="N2905" s="266"/>
      <c r="O2905" s="266"/>
      <c r="P2905" s="266"/>
      <c r="Q2905" s="268"/>
    </row>
    <row r="2906" spans="1:17" s="263" customFormat="1" ht="16.5" thickBot="1" x14ac:dyDescent="0.3">
      <c r="A2906" s="269" t="s">
        <v>3141</v>
      </c>
      <c r="B2906" s="270"/>
      <c r="C2906" s="270"/>
      <c r="D2906" s="270"/>
      <c r="E2906" s="270"/>
      <c r="F2906" s="461"/>
      <c r="G2906" s="461"/>
      <c r="H2906" s="271">
        <f>AVERAGE(H2891:H2905)</f>
        <v>185.16428571428574</v>
      </c>
      <c r="I2906" s="271">
        <f>AVERAGE(I2891:I2905)</f>
        <v>4.1147619047619042</v>
      </c>
      <c r="J2906" s="271">
        <f>AVERAGE(J2891:J2905)</f>
        <v>8.2295238095238084</v>
      </c>
      <c r="K2906" s="271">
        <f>AVERAGE(K2891:K2905)</f>
        <v>0.91439153439153453</v>
      </c>
      <c r="L2906" s="272"/>
      <c r="M2906" s="270"/>
      <c r="N2906" s="274">
        <f>AVERAGE(N2891:N2905)</f>
        <v>320.25641608354698</v>
      </c>
      <c r="O2906" s="274">
        <f>AVERAGE(O2891:O2905)</f>
        <v>353.59286022336175</v>
      </c>
      <c r="P2906" s="274">
        <f>AVERAGE(P2891:P2905)</f>
        <v>390.62779627595449</v>
      </c>
      <c r="Q2906" s="275">
        <f>AVERAGE(Q2891:Q2905)</f>
        <v>424.35750405854708</v>
      </c>
    </row>
    <row r="2907" spans="1:17" s="263" customFormat="1" ht="16.5" thickBot="1" x14ac:dyDescent="0.3">
      <c r="F2907" s="462"/>
      <c r="G2907" s="462"/>
      <c r="H2907" s="276"/>
      <c r="I2907" s="277"/>
      <c r="J2907" s="277"/>
      <c r="K2907" s="277"/>
      <c r="L2907" s="262"/>
      <c r="N2907" s="225"/>
      <c r="O2907" s="225"/>
      <c r="P2907" s="225"/>
      <c r="Q2907" s="225"/>
    </row>
    <row r="2908" spans="1:17" s="243" customFormat="1" x14ac:dyDescent="0.25">
      <c r="A2908" s="246" t="s">
        <v>3121</v>
      </c>
      <c r="B2908" s="247"/>
      <c r="C2908" s="247" t="s">
        <v>2555</v>
      </c>
      <c r="D2908" s="247">
        <v>50.260052000000002</v>
      </c>
      <c r="E2908" s="247">
        <v>-5.0558240000000003</v>
      </c>
      <c r="F2908" s="458">
        <v>1</v>
      </c>
      <c r="G2908" s="458">
        <v>1</v>
      </c>
      <c r="H2908" s="248">
        <v>249.2</v>
      </c>
      <c r="I2908" s="249">
        <f>SUM(H2908/'Search &amp; Variables'!$E$30)</f>
        <v>5.5377777777777775</v>
      </c>
      <c r="J2908" s="249">
        <f t="shared" ref="J2908:J2909" si="729">SUM(I2908*2)</f>
        <v>11.075555555555555</v>
      </c>
      <c r="K2908" s="249">
        <f t="shared" ref="K2908:K2909" si="730">SUM(J2908/9)</f>
        <v>1.2306172839506173</v>
      </c>
      <c r="L2908" s="252">
        <f t="shared" ref="L2908:L2909" si="731">IF(J2908 &gt; 14,120,0)</f>
        <v>0</v>
      </c>
      <c r="M2908" s="247"/>
      <c r="N2908" s="252">
        <f>SUM(H2908*'Outside M25 '!$J$30+'Outside M25 '!$J$34+'Postcodes tariff'!L2908)</f>
        <v>420.85111093148146</v>
      </c>
      <c r="O2908" s="252">
        <f>SUM(H2908*'Outside M25 '!$K$30+'Outside M25 '!$K$34+'Postcodes tariff'!L2908)</f>
        <v>465.08053089382713</v>
      </c>
      <c r="P2908" s="252">
        <f>SUM(H2908*'Outside M25 '!$L$30+'Outside M25 '!$L$34+'Postcodes tariff'!L2908)</f>
        <v>514.02625748098774</v>
      </c>
      <c r="Q2908" s="253">
        <f>SUM(H2908*'Outside M25 '!$M$30+'Outside M25 '!$M$34+'Postcodes tariff'!L2908)</f>
        <v>558.89286711481486</v>
      </c>
    </row>
    <row r="2909" spans="1:17" s="263" customFormat="1" x14ac:dyDescent="0.25">
      <c r="A2909" s="254" t="s">
        <v>3121</v>
      </c>
      <c r="B2909" s="255" t="s">
        <v>3619</v>
      </c>
      <c r="C2909" s="256" t="s">
        <v>2556</v>
      </c>
      <c r="D2909" s="257">
        <v>50.165999999999997</v>
      </c>
      <c r="E2909" s="257">
        <v>-5.1180000000000003</v>
      </c>
      <c r="F2909" s="459">
        <v>1</v>
      </c>
      <c r="G2909" s="459">
        <v>1</v>
      </c>
      <c r="H2909" s="258">
        <v>258.3</v>
      </c>
      <c r="I2909" s="259">
        <f>SUM(H2909/'Search &amp; Variables'!$E$30)</f>
        <v>5.74</v>
      </c>
      <c r="J2909" s="259">
        <f t="shared" si="729"/>
        <v>11.48</v>
      </c>
      <c r="K2909" s="259">
        <f t="shared" si="730"/>
        <v>1.2755555555555556</v>
      </c>
      <c r="L2909" s="226">
        <f t="shared" si="731"/>
        <v>0</v>
      </c>
      <c r="M2909" s="257"/>
      <c r="N2909" s="226">
        <f>SUM(H2909*'Outside M25 '!$J$30+'Outside M25 '!$J$34+'Postcodes tariff'!L2909)</f>
        <v>435.14644179999999</v>
      </c>
      <c r="O2909" s="226">
        <f>SUM(H2909*'Outside M25 '!$K$30+'Outside M25 '!$K$34+'Postcodes tariff'!L2909)</f>
        <v>480.92384293333333</v>
      </c>
      <c r="P2909" s="226">
        <f>SUM(H2909*'Outside M25 '!$L$30+'Outside M25 '!$L$34+'Postcodes tariff'!L2909)</f>
        <v>531.56219050666675</v>
      </c>
      <c r="Q2909" s="261">
        <f>SUM(H2909*'Outside M25 '!$M$30+'Outside M25 '!$M$34+'Postcodes tariff'!L2909)</f>
        <v>578.01144520000014</v>
      </c>
    </row>
    <row r="2910" spans="1:17" s="263" customFormat="1" x14ac:dyDescent="0.25">
      <c r="A2910" s="254" t="s">
        <v>3121</v>
      </c>
      <c r="B2910" s="255"/>
      <c r="C2910" s="256" t="s">
        <v>2557</v>
      </c>
      <c r="D2910" s="257">
        <v>50.149000000000001</v>
      </c>
      <c r="E2910" s="257">
        <v>-5.0860000000000003</v>
      </c>
      <c r="F2910" s="459">
        <v>1</v>
      </c>
      <c r="G2910" s="459">
        <v>1</v>
      </c>
      <c r="H2910" s="258">
        <v>259.60000000000002</v>
      </c>
      <c r="I2910" s="259">
        <f>SUM(H2910/'Search &amp; Variables'!$E$30)</f>
        <v>5.7688888888888892</v>
      </c>
      <c r="J2910" s="259">
        <f t="shared" ref="J2910:J2920" si="732">SUM(I2910*2)</f>
        <v>11.537777777777778</v>
      </c>
      <c r="K2910" s="259">
        <f t="shared" ref="K2910:K2920" si="733">SUM(J2910/9)</f>
        <v>1.2819753086419754</v>
      </c>
      <c r="L2910" s="226">
        <f t="shared" ref="L2910:L2920" si="734">IF(J2910 &gt; 14,120,0)</f>
        <v>0</v>
      </c>
      <c r="M2910" s="257"/>
      <c r="N2910" s="226">
        <f>SUM(H2910*'Outside M25 '!$J$30+'Outside M25 '!$J$34+'Postcodes tariff'!L2910)</f>
        <v>437.18863192407406</v>
      </c>
      <c r="O2910" s="226">
        <f>SUM(H2910*'Outside M25 '!$K$30+'Outside M25 '!$K$34+'Postcodes tariff'!L2910)</f>
        <v>483.18717322469138</v>
      </c>
      <c r="P2910" s="226">
        <f>SUM(H2910*'Outside M25 '!$L$30+'Outside M25 '!$L$34+'Postcodes tariff'!L2910)</f>
        <v>534.06732379604944</v>
      </c>
      <c r="Q2910" s="261">
        <f>SUM(H2910*'Outside M25 '!$M$30+'Outside M25 '!$M$34+'Postcodes tariff'!L2910)</f>
        <v>580.74267064074093</v>
      </c>
    </row>
    <row r="2911" spans="1:17" s="263" customFormat="1" x14ac:dyDescent="0.25">
      <c r="A2911" s="254" t="s">
        <v>3121</v>
      </c>
      <c r="B2911" s="255"/>
      <c r="C2911" s="256" t="s">
        <v>2558</v>
      </c>
      <c r="D2911" s="257">
        <v>50.042999999999999</v>
      </c>
      <c r="E2911" s="257">
        <v>-5.1790000000000003</v>
      </c>
      <c r="F2911" s="459">
        <v>1</v>
      </c>
      <c r="G2911" s="459">
        <v>1</v>
      </c>
      <c r="H2911" s="258">
        <v>269.3</v>
      </c>
      <c r="I2911" s="259">
        <f>SUM(H2911/'Search &amp; Variables'!$E$30)</f>
        <v>5.9844444444444447</v>
      </c>
      <c r="J2911" s="259">
        <f t="shared" si="732"/>
        <v>11.968888888888889</v>
      </c>
      <c r="K2911" s="259">
        <f t="shared" si="733"/>
        <v>1.3298765432098767</v>
      </c>
      <c r="L2911" s="226">
        <f t="shared" si="734"/>
        <v>0</v>
      </c>
      <c r="M2911" s="257"/>
      <c r="N2911" s="226">
        <f>SUM(H2911*'Outside M25 '!$J$30+'Outside M25 '!$J$34+'Postcodes tariff'!L2911)</f>
        <v>452.42651208062676</v>
      </c>
      <c r="O2911" s="226">
        <f>SUM(H2911*'Outside M25 '!$K$30+'Outside M25 '!$K$34+'Postcodes tariff'!L2911)</f>
        <v>500.07509924482434</v>
      </c>
      <c r="P2911" s="226">
        <f>SUM(H2911*'Outside M25 '!$L$30+'Outside M25 '!$L$34+'Postcodes tariff'!L2911)</f>
        <v>552.75947218605904</v>
      </c>
      <c r="Q2911" s="261">
        <f>SUM(H2911*'Outside M25 '!$M$30+'Outside M25 '!$M$34+'Postcodes tariff'!L2911)</f>
        <v>601.12181431396027</v>
      </c>
    </row>
    <row r="2912" spans="1:17" s="263" customFormat="1" x14ac:dyDescent="0.25">
      <c r="A2912" s="254" t="s">
        <v>3121</v>
      </c>
      <c r="B2912" s="255"/>
      <c r="C2912" s="256" t="s">
        <v>2559</v>
      </c>
      <c r="D2912" s="257">
        <v>50.109000000000002</v>
      </c>
      <c r="E2912" s="257">
        <v>-5.2850000000000001</v>
      </c>
      <c r="F2912" s="459">
        <v>1</v>
      </c>
      <c r="G2912" s="459">
        <v>1</v>
      </c>
      <c r="H2912" s="258">
        <v>265.10000000000002</v>
      </c>
      <c r="I2912" s="259">
        <f>SUM(H2912/'Search &amp; Variables'!$E$30)</f>
        <v>5.8911111111111119</v>
      </c>
      <c r="J2912" s="259">
        <f t="shared" si="732"/>
        <v>11.782222222222224</v>
      </c>
      <c r="K2912" s="259">
        <f t="shared" si="733"/>
        <v>1.309135802469136</v>
      </c>
      <c r="L2912" s="226">
        <f t="shared" si="734"/>
        <v>0</v>
      </c>
      <c r="M2912" s="257"/>
      <c r="N2912" s="226">
        <f>SUM(H2912*'Outside M25 '!$J$30+'Outside M25 '!$J$34+'Postcodes tariff'!L2912)</f>
        <v>445.82866706438745</v>
      </c>
      <c r="O2912" s="226">
        <f>SUM(H2912*'Outside M25 '!$K$30+'Outside M25 '!$K$34+'Postcodes tariff'!L2912)</f>
        <v>492.76280138043688</v>
      </c>
      <c r="P2912" s="226">
        <f>SUM(H2912*'Outside M25 '!$L$30+'Outside M25 '!$L$34+'Postcodes tariff'!L2912)</f>
        <v>544.66596463574558</v>
      </c>
      <c r="Q2912" s="261">
        <f>SUM(H2912*'Outside M25 '!$M$30+'Outside M25 '!$M$34+'Postcodes tariff'!L2912)</f>
        <v>592.29785519772099</v>
      </c>
    </row>
    <row r="2913" spans="1:17" s="263" customFormat="1" x14ac:dyDescent="0.25">
      <c r="A2913" s="254" t="s">
        <v>3121</v>
      </c>
      <c r="B2913" s="255"/>
      <c r="C2913" s="256" t="s">
        <v>2560</v>
      </c>
      <c r="D2913" s="257">
        <v>50.201611999999997</v>
      </c>
      <c r="E2913" s="257">
        <v>-5.3089180000000002</v>
      </c>
      <c r="F2913" s="459">
        <v>1</v>
      </c>
      <c r="G2913" s="459">
        <v>1</v>
      </c>
      <c r="H2913" s="258">
        <v>261.39999999999998</v>
      </c>
      <c r="I2913" s="259">
        <f>SUM(H2913/'Search &amp; Variables'!$E$30)</f>
        <v>5.8088888888888883</v>
      </c>
      <c r="J2913" s="259">
        <f t="shared" si="732"/>
        <v>11.617777777777777</v>
      </c>
      <c r="K2913" s="259">
        <f t="shared" si="733"/>
        <v>1.2908641975308641</v>
      </c>
      <c r="L2913" s="226">
        <f t="shared" si="734"/>
        <v>0</v>
      </c>
      <c r="M2913" s="257"/>
      <c r="N2913" s="226">
        <f>SUM(H2913*'Outside M25 '!$J$30+'Outside M25 '!$J$34+'Postcodes tariff'!L2913)</f>
        <v>440.01627978817658</v>
      </c>
      <c r="O2913" s="226">
        <f>SUM(H2913*'Outside M25 '!$K$30+'Outside M25 '!$K$34+'Postcodes tariff'!L2913)</f>
        <v>486.32101516657167</v>
      </c>
      <c r="P2913" s="226">
        <f>SUM(H2913*'Outside M25 '!$L$30+'Outside M25 '!$L$34+'Postcodes tariff'!L2913)</f>
        <v>537.53596988904087</v>
      </c>
      <c r="Q2913" s="261">
        <f>SUM(H2913*'Outside M25 '!$M$30+'Outside M25 '!$M$34+'Postcodes tariff'!L2913)</f>
        <v>584.52436740484336</v>
      </c>
    </row>
    <row r="2914" spans="1:17" s="263" customFormat="1" x14ac:dyDescent="0.25">
      <c r="A2914" s="254" t="s">
        <v>3121</v>
      </c>
      <c r="B2914" s="255"/>
      <c r="C2914" s="256" t="s">
        <v>2561</v>
      </c>
      <c r="D2914" s="257">
        <v>50.229841999999998</v>
      </c>
      <c r="E2914" s="257">
        <v>-5.2444220000000001</v>
      </c>
      <c r="F2914" s="459">
        <v>1</v>
      </c>
      <c r="G2914" s="459">
        <v>1</v>
      </c>
      <c r="H2914" s="258">
        <v>255.4</v>
      </c>
      <c r="I2914" s="259">
        <f>SUM(H2914/'Search &amp; Variables'!$E$30)</f>
        <v>5.6755555555555555</v>
      </c>
      <c r="J2914" s="259">
        <f t="shared" si="732"/>
        <v>11.351111111111111</v>
      </c>
      <c r="K2914" s="259">
        <f t="shared" si="733"/>
        <v>1.2612345679012344</v>
      </c>
      <c r="L2914" s="226">
        <f t="shared" si="734"/>
        <v>0</v>
      </c>
      <c r="M2914" s="257"/>
      <c r="N2914" s="226">
        <f>SUM(H2914*'Outside M25 '!$J$30+'Outside M25 '!$J$34+'Postcodes tariff'!L2914)</f>
        <v>430.59078690783474</v>
      </c>
      <c r="O2914" s="226">
        <f>SUM(H2914*'Outside M25 '!$K$30+'Outside M25 '!$K$34+'Postcodes tariff'!L2914)</f>
        <v>475.87487536030392</v>
      </c>
      <c r="P2914" s="226">
        <f>SUM(H2914*'Outside M25 '!$L$30+'Outside M25 '!$L$34+'Postcodes tariff'!L2914)</f>
        <v>525.97381624573609</v>
      </c>
      <c r="Q2914" s="261">
        <f>SUM(H2914*'Outside M25 '!$M$30+'Outside M25 '!$M$34+'Postcodes tariff'!L2914)</f>
        <v>571.91871152450153</v>
      </c>
    </row>
    <row r="2915" spans="1:17" s="263" customFormat="1" x14ac:dyDescent="0.25">
      <c r="A2915" s="254" t="s">
        <v>3121</v>
      </c>
      <c r="B2915" s="255"/>
      <c r="C2915" s="256" t="s">
        <v>2562</v>
      </c>
      <c r="D2915" s="257">
        <v>50.223376999999999</v>
      </c>
      <c r="E2915" s="257">
        <v>-5.2272550000000004</v>
      </c>
      <c r="F2915" s="459">
        <v>1</v>
      </c>
      <c r="G2915" s="459">
        <v>1</v>
      </c>
      <c r="H2915" s="258">
        <v>255.8</v>
      </c>
      <c r="I2915" s="259">
        <f>SUM(H2915/'Search &amp; Variables'!$E$30)</f>
        <v>5.6844444444444449</v>
      </c>
      <c r="J2915" s="259">
        <f t="shared" si="732"/>
        <v>11.36888888888889</v>
      </c>
      <c r="K2915" s="259">
        <f t="shared" si="733"/>
        <v>1.26320987654321</v>
      </c>
      <c r="L2915" s="226">
        <f t="shared" si="734"/>
        <v>0</v>
      </c>
      <c r="M2915" s="257"/>
      <c r="N2915" s="226">
        <f>SUM(H2915*'Outside M25 '!$J$30+'Outside M25 '!$J$34+'Postcodes tariff'!L2915)</f>
        <v>431.21915309985752</v>
      </c>
      <c r="O2915" s="226">
        <f>SUM(H2915*'Outside M25 '!$K$30+'Outside M25 '!$K$34+'Postcodes tariff'!L2915)</f>
        <v>476.57128468072176</v>
      </c>
      <c r="P2915" s="226">
        <f>SUM(H2915*'Outside M25 '!$L$30+'Outside M25 '!$L$34+'Postcodes tariff'!L2915)</f>
        <v>526.74462648862311</v>
      </c>
      <c r="Q2915" s="261">
        <f>SUM(H2915*'Outside M25 '!$M$30+'Outside M25 '!$M$34+'Postcodes tariff'!L2915)</f>
        <v>572.75908858319099</v>
      </c>
    </row>
    <row r="2916" spans="1:17" s="263" customFormat="1" x14ac:dyDescent="0.25">
      <c r="A2916" s="254" t="s">
        <v>3121</v>
      </c>
      <c r="B2916" s="255"/>
      <c r="C2916" s="256" t="s">
        <v>2563</v>
      </c>
      <c r="D2916" s="257">
        <v>50.125</v>
      </c>
      <c r="E2916" s="257">
        <v>-5.468</v>
      </c>
      <c r="F2916" s="459">
        <v>1</v>
      </c>
      <c r="G2916" s="459">
        <v>1</v>
      </c>
      <c r="H2916" s="258">
        <v>269</v>
      </c>
      <c r="I2916" s="259">
        <f>SUM(H2916/'Search &amp; Variables'!$E$30)</f>
        <v>5.9777777777777779</v>
      </c>
      <c r="J2916" s="259">
        <f t="shared" si="732"/>
        <v>11.955555555555556</v>
      </c>
      <c r="K2916" s="259">
        <f t="shared" si="733"/>
        <v>1.3283950617283951</v>
      </c>
      <c r="L2916" s="226">
        <f t="shared" si="734"/>
        <v>0</v>
      </c>
      <c r="M2916" s="257"/>
      <c r="N2916" s="226">
        <f>SUM(H2916*'Outside M25 '!$J$30+'Outside M25 '!$J$34+'Postcodes tariff'!L2916)</f>
        <v>451.95523743660965</v>
      </c>
      <c r="O2916" s="226">
        <f>SUM(H2916*'Outside M25 '!$K$30+'Outside M25 '!$K$34+'Postcodes tariff'!L2916)</f>
        <v>499.5527922545109</v>
      </c>
      <c r="P2916" s="226">
        <f>SUM(H2916*'Outside M25 '!$L$30+'Outside M25 '!$L$34+'Postcodes tariff'!L2916)</f>
        <v>552.18136450389375</v>
      </c>
      <c r="Q2916" s="261">
        <f>SUM(H2916*'Outside M25 '!$M$30+'Outside M25 '!$M$34+'Postcodes tariff'!L2916)</f>
        <v>600.49153151994312</v>
      </c>
    </row>
    <row r="2917" spans="1:17" s="263" customFormat="1" x14ac:dyDescent="0.25">
      <c r="A2917" s="254" t="s">
        <v>3121</v>
      </c>
      <c r="B2917" s="255"/>
      <c r="C2917" s="256" t="s">
        <v>2564</v>
      </c>
      <c r="D2917" s="257">
        <v>50.116999999999997</v>
      </c>
      <c r="E2917" s="257">
        <v>-5.5410000000000004</v>
      </c>
      <c r="F2917" s="459">
        <v>1</v>
      </c>
      <c r="G2917" s="459">
        <v>1</v>
      </c>
      <c r="H2917" s="258">
        <v>272.60000000000002</v>
      </c>
      <c r="I2917" s="259">
        <f>SUM(H2917/'Search &amp; Variables'!$E$30)</f>
        <v>6.0577777777777779</v>
      </c>
      <c r="J2917" s="259">
        <f t="shared" si="732"/>
        <v>12.115555555555556</v>
      </c>
      <c r="K2917" s="259">
        <f t="shared" si="733"/>
        <v>1.3461728395061729</v>
      </c>
      <c r="L2917" s="226">
        <f t="shared" si="734"/>
        <v>0</v>
      </c>
      <c r="M2917" s="257"/>
      <c r="N2917" s="226">
        <f>SUM(H2917*'Outside M25 '!$J$30+'Outside M25 '!$J$34+'Postcodes tariff'!L2917)</f>
        <v>457.6105331648148</v>
      </c>
      <c r="O2917" s="226">
        <f>SUM(H2917*'Outside M25 '!$K$30+'Outside M25 '!$K$34+'Postcodes tariff'!L2917)</f>
        <v>505.82047613827166</v>
      </c>
      <c r="P2917" s="226">
        <f>SUM(H2917*'Outside M25 '!$L$30+'Outside M25 '!$L$34+'Postcodes tariff'!L2917)</f>
        <v>559.11865668987673</v>
      </c>
      <c r="Q2917" s="261">
        <f>SUM(H2917*'Outside M25 '!$M$30+'Outside M25 '!$M$34+'Postcodes tariff'!L2917)</f>
        <v>608.05492504814833</v>
      </c>
    </row>
    <row r="2918" spans="1:17" s="263" customFormat="1" x14ac:dyDescent="0.25">
      <c r="A2918" s="254" t="s">
        <v>3121</v>
      </c>
      <c r="B2918" s="255"/>
      <c r="C2918" s="256" t="s">
        <v>2565</v>
      </c>
      <c r="D2918" s="257">
        <v>50.1</v>
      </c>
      <c r="E2918" s="257">
        <v>-5.6269999999999998</v>
      </c>
      <c r="F2918" s="459">
        <v>1</v>
      </c>
      <c r="G2918" s="459">
        <v>1</v>
      </c>
      <c r="H2918" s="258">
        <v>277.3</v>
      </c>
      <c r="I2918" s="259">
        <f>SUM(H2918/'Search &amp; Variables'!$E$30)</f>
        <v>6.1622222222222227</v>
      </c>
      <c r="J2918" s="259">
        <f t="shared" si="732"/>
        <v>12.324444444444445</v>
      </c>
      <c r="K2918" s="259">
        <f t="shared" si="733"/>
        <v>1.3693827160493828</v>
      </c>
      <c r="L2918" s="226">
        <f t="shared" si="734"/>
        <v>0</v>
      </c>
      <c r="M2918" s="257"/>
      <c r="N2918" s="226">
        <f>SUM(H2918*'Outside M25 '!$J$30+'Outside M25 '!$J$34+'Postcodes tariff'!L2918)</f>
        <v>464.99383592108262</v>
      </c>
      <c r="O2918" s="226">
        <f>SUM(H2918*'Outside M25 '!$K$30+'Outside M25 '!$K$34+'Postcodes tariff'!L2918)</f>
        <v>514.00328565318136</v>
      </c>
      <c r="P2918" s="226">
        <f>SUM(H2918*'Outside M25 '!$L$30+'Outside M25 '!$L$34+'Postcodes tariff'!L2918)</f>
        <v>568.17567704379883</v>
      </c>
      <c r="Q2918" s="261">
        <f>SUM(H2918*'Outside M25 '!$M$30+'Outside M25 '!$M$34+'Postcodes tariff'!L2918)</f>
        <v>617.92935548774938</v>
      </c>
    </row>
    <row r="2919" spans="1:17" s="263" customFormat="1" x14ac:dyDescent="0.25">
      <c r="A2919" s="254" t="s">
        <v>3121</v>
      </c>
      <c r="B2919" s="255"/>
      <c r="C2919" s="256" t="s">
        <v>2566</v>
      </c>
      <c r="D2919" s="257">
        <v>50.253</v>
      </c>
      <c r="E2919" s="257">
        <v>-4.952</v>
      </c>
      <c r="F2919" s="459">
        <v>1</v>
      </c>
      <c r="G2919" s="459">
        <v>1</v>
      </c>
      <c r="H2919" s="258">
        <v>249</v>
      </c>
      <c r="I2919" s="259">
        <f>SUM(H2919/'Search &amp; Variables'!$E$30)</f>
        <v>5.5333333333333332</v>
      </c>
      <c r="J2919" s="259">
        <f t="shared" si="732"/>
        <v>11.066666666666666</v>
      </c>
      <c r="K2919" s="259">
        <f t="shared" si="733"/>
        <v>1.2296296296296296</v>
      </c>
      <c r="L2919" s="226">
        <f t="shared" si="734"/>
        <v>0</v>
      </c>
      <c r="M2919" s="257"/>
      <c r="N2919" s="226">
        <f>SUM(H2919*'Outside M25 '!$J$30+'Outside M25 '!$J$34+'Postcodes tariff'!L2919)</f>
        <v>420.53692783547007</v>
      </c>
      <c r="O2919" s="226">
        <f>SUM(H2919*'Outside M25 '!$K$30+'Outside M25 '!$K$34+'Postcodes tariff'!L2919)</f>
        <v>464.73232623361827</v>
      </c>
      <c r="P2919" s="226">
        <f>SUM(H2919*'Outside M25 '!$L$30+'Outside M25 '!$L$34+'Postcodes tariff'!L2919)</f>
        <v>513.64085235954417</v>
      </c>
      <c r="Q2919" s="261">
        <f>SUM(H2919*'Outside M25 '!$M$30+'Outside M25 '!$M$34+'Postcodes tariff'!L2919)</f>
        <v>558.47267858547013</v>
      </c>
    </row>
    <row r="2920" spans="1:17" s="263" customFormat="1" x14ac:dyDescent="0.25">
      <c r="A2920" s="254" t="s">
        <v>3121</v>
      </c>
      <c r="B2920" s="255"/>
      <c r="C2920" s="256" t="s">
        <v>2567</v>
      </c>
      <c r="D2920" s="257">
        <v>50.131</v>
      </c>
      <c r="E2920" s="257">
        <v>-5.4880000000000004</v>
      </c>
      <c r="F2920" s="459">
        <v>1</v>
      </c>
      <c r="G2920" s="459">
        <v>1</v>
      </c>
      <c r="H2920" s="258">
        <v>272.10000000000002</v>
      </c>
      <c r="I2920" s="259">
        <f>SUM(H2920/'Search &amp; Variables'!$E$30)</f>
        <v>6.0466666666666669</v>
      </c>
      <c r="J2920" s="259">
        <f t="shared" si="732"/>
        <v>12.093333333333334</v>
      </c>
      <c r="K2920" s="259">
        <f t="shared" si="733"/>
        <v>1.3437037037037038</v>
      </c>
      <c r="L2920" s="226">
        <f t="shared" si="734"/>
        <v>0</v>
      </c>
      <c r="M2920" s="257"/>
      <c r="N2920" s="226">
        <f>SUM(H2920*'Outside M25 '!$J$30+'Outside M25 '!$J$34+'Postcodes tariff'!L2920)</f>
        <v>456.82507542478635</v>
      </c>
      <c r="O2920" s="226">
        <f>SUM(H2920*'Outside M25 '!$K$30+'Outside M25 '!$K$34+'Postcodes tariff'!L2920)</f>
        <v>504.94996448774936</v>
      </c>
      <c r="P2920" s="226">
        <f>SUM(H2920*'Outside M25 '!$L$30+'Outside M25 '!$L$34+'Postcodes tariff'!L2920)</f>
        <v>558.15514388626798</v>
      </c>
      <c r="Q2920" s="261">
        <f>SUM(H2920*'Outside M25 '!$M$30+'Outside M25 '!$M$34+'Postcodes tariff'!L2920)</f>
        <v>607.00445372478646</v>
      </c>
    </row>
    <row r="2921" spans="1:17" s="263" customFormat="1" x14ac:dyDescent="0.25">
      <c r="A2921" s="304" t="s">
        <v>3163</v>
      </c>
      <c r="B2921" s="305"/>
      <c r="C2921" s="306" t="s">
        <v>2568</v>
      </c>
      <c r="D2921" s="306">
        <v>49.93</v>
      </c>
      <c r="E2921" s="306">
        <v>-6.2560000000000002</v>
      </c>
      <c r="F2921" s="467">
        <v>1</v>
      </c>
      <c r="G2921" s="467">
        <v>1</v>
      </c>
      <c r="H2921" s="307"/>
      <c r="I2921" s="308">
        <f>SUM(H2921/'Search &amp; Variables'!$E$30)</f>
        <v>0</v>
      </c>
      <c r="J2921" s="308">
        <f t="shared" ref="J2921:J2925" si="735">SUM(I2921*2)</f>
        <v>0</v>
      </c>
      <c r="K2921" s="308">
        <f t="shared" ref="K2921:K2925" si="736">SUM(J2921/9)</f>
        <v>0</v>
      </c>
      <c r="L2921" s="309">
        <f t="shared" ref="L2921:L2925" si="737">IF(J2921 &gt; 14,120,0)</f>
        <v>0</v>
      </c>
      <c r="M2921" s="306"/>
      <c r="N2921" s="391" t="s">
        <v>2911</v>
      </c>
      <c r="O2921" s="391" t="s">
        <v>2911</v>
      </c>
      <c r="P2921" s="391" t="s">
        <v>2911</v>
      </c>
      <c r="Q2921" s="392" t="s">
        <v>2911</v>
      </c>
    </row>
    <row r="2922" spans="1:17" s="263" customFormat="1" x14ac:dyDescent="0.25">
      <c r="A2922" s="304" t="s">
        <v>3163</v>
      </c>
      <c r="B2922" s="305"/>
      <c r="C2922" s="306" t="s">
        <v>2569</v>
      </c>
      <c r="D2922" s="306">
        <v>49.892000000000003</v>
      </c>
      <c r="E2922" s="306">
        <v>-6.3440000000000003</v>
      </c>
      <c r="F2922" s="467">
        <v>1</v>
      </c>
      <c r="G2922" s="467">
        <v>1</v>
      </c>
      <c r="H2922" s="307"/>
      <c r="I2922" s="308">
        <f>SUM(H2922/'Search &amp; Variables'!$E$30)</f>
        <v>0</v>
      </c>
      <c r="J2922" s="308">
        <f t="shared" si="735"/>
        <v>0</v>
      </c>
      <c r="K2922" s="308">
        <f t="shared" si="736"/>
        <v>0</v>
      </c>
      <c r="L2922" s="309">
        <f t="shared" si="737"/>
        <v>0</v>
      </c>
      <c r="M2922" s="306"/>
      <c r="N2922" s="391" t="s">
        <v>2911</v>
      </c>
      <c r="O2922" s="391" t="s">
        <v>2911</v>
      </c>
      <c r="P2922" s="391" t="s">
        <v>2911</v>
      </c>
      <c r="Q2922" s="392" t="s">
        <v>2911</v>
      </c>
    </row>
    <row r="2923" spans="1:17" s="263" customFormat="1" x14ac:dyDescent="0.25">
      <c r="A2923" s="304" t="s">
        <v>3163</v>
      </c>
      <c r="B2923" s="305"/>
      <c r="C2923" s="306" t="s">
        <v>2570</v>
      </c>
      <c r="D2923" s="306">
        <v>49.953000000000003</v>
      </c>
      <c r="E2923" s="306">
        <v>-6.3520000000000003</v>
      </c>
      <c r="F2923" s="467">
        <v>1</v>
      </c>
      <c r="G2923" s="467">
        <v>1</v>
      </c>
      <c r="H2923" s="307"/>
      <c r="I2923" s="308">
        <f>SUM(H2923/'Search &amp; Variables'!$E$30)</f>
        <v>0</v>
      </c>
      <c r="J2923" s="308">
        <f t="shared" si="735"/>
        <v>0</v>
      </c>
      <c r="K2923" s="308">
        <f t="shared" si="736"/>
        <v>0</v>
      </c>
      <c r="L2923" s="309">
        <f t="shared" si="737"/>
        <v>0</v>
      </c>
      <c r="M2923" s="306"/>
      <c r="N2923" s="391" t="s">
        <v>2911</v>
      </c>
      <c r="O2923" s="391" t="s">
        <v>2911</v>
      </c>
      <c r="P2923" s="391" t="s">
        <v>2911</v>
      </c>
      <c r="Q2923" s="392" t="s">
        <v>2911</v>
      </c>
    </row>
    <row r="2924" spans="1:17" s="263" customFormat="1" x14ac:dyDescent="0.25">
      <c r="A2924" s="304" t="s">
        <v>3163</v>
      </c>
      <c r="B2924" s="305"/>
      <c r="C2924" s="306" t="s">
        <v>2571</v>
      </c>
      <c r="D2924" s="306">
        <v>49.954999999999998</v>
      </c>
      <c r="E2924" s="306">
        <v>-6.3339999999999996</v>
      </c>
      <c r="F2924" s="467">
        <v>1</v>
      </c>
      <c r="G2924" s="467">
        <v>1</v>
      </c>
      <c r="H2924" s="307"/>
      <c r="I2924" s="308">
        <f>SUM(H2924/'Search &amp; Variables'!$E$30)</f>
        <v>0</v>
      </c>
      <c r="J2924" s="308">
        <f t="shared" si="735"/>
        <v>0</v>
      </c>
      <c r="K2924" s="308">
        <f t="shared" si="736"/>
        <v>0</v>
      </c>
      <c r="L2924" s="309">
        <f t="shared" si="737"/>
        <v>0</v>
      </c>
      <c r="M2924" s="306"/>
      <c r="N2924" s="391" t="s">
        <v>2911</v>
      </c>
      <c r="O2924" s="391" t="s">
        <v>2911</v>
      </c>
      <c r="P2924" s="391" t="s">
        <v>2911</v>
      </c>
      <c r="Q2924" s="392" t="s">
        <v>2911</v>
      </c>
    </row>
    <row r="2925" spans="1:17" s="263" customFormat="1" x14ac:dyDescent="0.25">
      <c r="A2925" s="304" t="s">
        <v>3163</v>
      </c>
      <c r="B2925" s="305"/>
      <c r="C2925" s="306" t="s">
        <v>2572</v>
      </c>
      <c r="D2925" s="306">
        <v>49.963999999999999</v>
      </c>
      <c r="E2925" s="306">
        <v>-6.2930000000000001</v>
      </c>
      <c r="F2925" s="467">
        <v>1</v>
      </c>
      <c r="G2925" s="467">
        <v>1</v>
      </c>
      <c r="H2925" s="307"/>
      <c r="I2925" s="308">
        <f>SUM(H2925/'Search &amp; Variables'!$E$30)</f>
        <v>0</v>
      </c>
      <c r="J2925" s="308">
        <f t="shared" si="735"/>
        <v>0</v>
      </c>
      <c r="K2925" s="308">
        <f t="shared" si="736"/>
        <v>0</v>
      </c>
      <c r="L2925" s="309">
        <f t="shared" si="737"/>
        <v>0</v>
      </c>
      <c r="M2925" s="306"/>
      <c r="N2925" s="391" t="s">
        <v>2911</v>
      </c>
      <c r="O2925" s="391" t="s">
        <v>2911</v>
      </c>
      <c r="P2925" s="391" t="s">
        <v>2911</v>
      </c>
      <c r="Q2925" s="392" t="s">
        <v>2911</v>
      </c>
    </row>
    <row r="2926" spans="1:17" s="263" customFormat="1" x14ac:dyDescent="0.25">
      <c r="A2926" s="254" t="s">
        <v>3121</v>
      </c>
      <c r="B2926" s="255"/>
      <c r="C2926" s="256" t="s">
        <v>2573</v>
      </c>
      <c r="D2926" s="257">
        <v>50.196434000000004</v>
      </c>
      <c r="E2926" s="257">
        <v>-5.5122939999999998</v>
      </c>
      <c r="F2926" s="459">
        <v>1</v>
      </c>
      <c r="G2926" s="459">
        <v>1</v>
      </c>
      <c r="H2926" s="258">
        <v>270.2</v>
      </c>
      <c r="I2926" s="259">
        <f>SUM(H2926/'Search &amp; Variables'!$E$30)</f>
        <v>6.0044444444444443</v>
      </c>
      <c r="J2926" s="259">
        <f t="shared" ref="J2926" si="738">SUM(I2926*2)</f>
        <v>12.008888888888889</v>
      </c>
      <c r="K2926" s="259">
        <f t="shared" ref="K2926" si="739">SUM(J2926/9)</f>
        <v>1.3343209876543209</v>
      </c>
      <c r="L2926" s="226">
        <f t="shared" ref="L2926" si="740">IF(J2926 &gt; 14,120,0)</f>
        <v>0</v>
      </c>
      <c r="M2926" s="257"/>
      <c r="N2926" s="226">
        <f>SUM(H2926*'Outside M25 '!$J$30+'Outside M25 '!$J$34+'Postcodes tariff'!L2926)</f>
        <v>453.84033601267799</v>
      </c>
      <c r="O2926" s="226">
        <f>SUM(H2926*'Outside M25 '!$K$30+'Outside M25 '!$K$34+'Postcodes tariff'!L2926)</f>
        <v>501.64202021576449</v>
      </c>
      <c r="P2926" s="226">
        <f>SUM(H2926*'Outside M25 '!$L$30+'Outside M25 '!$L$34+'Postcodes tariff'!L2926)</f>
        <v>554.4937952325547</v>
      </c>
      <c r="Q2926" s="261">
        <f>SUM(H2926*'Outside M25 '!$M$30+'Outside M25 '!$M$34+'Postcodes tariff'!L2926)</f>
        <v>603.01266269601149</v>
      </c>
    </row>
    <row r="2927" spans="1:17" s="263" customFormat="1" x14ac:dyDescent="0.25">
      <c r="A2927" s="254" t="s">
        <v>3121</v>
      </c>
      <c r="B2927" s="255"/>
      <c r="C2927" s="256" t="s">
        <v>2574</v>
      </c>
      <c r="D2927" s="257">
        <v>50.182000000000002</v>
      </c>
      <c r="E2927" s="257">
        <v>-5.4029999999999996</v>
      </c>
      <c r="F2927" s="459">
        <v>1</v>
      </c>
      <c r="G2927" s="459">
        <v>1</v>
      </c>
      <c r="H2927" s="258">
        <v>263.89999999999998</v>
      </c>
      <c r="I2927" s="259">
        <f>SUM(H2927/'Search &amp; Variables'!$E$30)</f>
        <v>5.8644444444444437</v>
      </c>
      <c r="J2927" s="259">
        <f t="shared" ref="J2927:J2934" si="741">SUM(I2927*2)</f>
        <v>11.728888888888887</v>
      </c>
      <c r="K2927" s="259">
        <f t="shared" ref="K2927:K2934" si="742">SUM(J2927/9)</f>
        <v>1.3032098765432096</v>
      </c>
      <c r="L2927" s="226">
        <f t="shared" ref="L2927:L2934" si="743">IF(J2927 &gt; 14,120,0)</f>
        <v>0</v>
      </c>
      <c r="M2927" s="257"/>
      <c r="N2927" s="226">
        <f>SUM(H2927*'Outside M25 '!$J$30+'Outside M25 '!$J$34+'Postcodes tariff'!L2927)</f>
        <v>443.94356848831904</v>
      </c>
      <c r="O2927" s="226">
        <f>SUM(H2927*'Outside M25 '!$K$30+'Outside M25 '!$K$34+'Postcodes tariff'!L2927)</f>
        <v>490.67357341918324</v>
      </c>
      <c r="P2927" s="226">
        <f>SUM(H2927*'Outside M25 '!$L$30+'Outside M25 '!$L$34+'Postcodes tariff'!L2927)</f>
        <v>542.35353390708451</v>
      </c>
      <c r="Q2927" s="261">
        <f>SUM(H2927*'Outside M25 '!$M$30+'Outside M25 '!$M$34+'Postcodes tariff'!L2927)</f>
        <v>589.77672402165251</v>
      </c>
    </row>
    <row r="2928" spans="1:17" s="263" customFormat="1" x14ac:dyDescent="0.25">
      <c r="A2928" s="254" t="s">
        <v>3121</v>
      </c>
      <c r="B2928" s="255"/>
      <c r="C2928" s="256" t="s">
        <v>2575</v>
      </c>
      <c r="D2928" s="257">
        <v>50.216999999999999</v>
      </c>
      <c r="E2928" s="257">
        <v>-5.109</v>
      </c>
      <c r="F2928" s="459">
        <v>1</v>
      </c>
      <c r="G2928" s="459">
        <v>1</v>
      </c>
      <c r="H2928" s="258">
        <v>254.1</v>
      </c>
      <c r="I2928" s="259">
        <f>SUM(H2928/'Search &amp; Variables'!$E$30)</f>
        <v>5.6466666666666665</v>
      </c>
      <c r="J2928" s="259">
        <f t="shared" si="741"/>
        <v>11.293333333333333</v>
      </c>
      <c r="K2928" s="259">
        <f t="shared" si="742"/>
        <v>1.2548148148148148</v>
      </c>
      <c r="L2928" s="226">
        <f t="shared" si="743"/>
        <v>0</v>
      </c>
      <c r="M2928" s="257"/>
      <c r="N2928" s="226">
        <f>SUM(H2928*'Outside M25 '!$J$30+'Outside M25 '!$J$34+'Postcodes tariff'!L2928)</f>
        <v>428.54859678376062</v>
      </c>
      <c r="O2928" s="226">
        <f>SUM(H2928*'Outside M25 '!$K$30+'Outside M25 '!$K$34+'Postcodes tariff'!L2928)</f>
        <v>473.61154506894587</v>
      </c>
      <c r="P2928" s="226">
        <f>SUM(H2928*'Outside M25 '!$L$30+'Outside M25 '!$L$34+'Postcodes tariff'!L2928)</f>
        <v>523.46868295635329</v>
      </c>
      <c r="Q2928" s="261">
        <f>SUM(H2928*'Outside M25 '!$M$30+'Outside M25 '!$M$34+'Postcodes tariff'!L2928)</f>
        <v>569.18748608376075</v>
      </c>
    </row>
    <row r="2929" spans="1:17" s="263" customFormat="1" x14ac:dyDescent="0.25">
      <c r="A2929" s="254" t="s">
        <v>3121</v>
      </c>
      <c r="B2929" s="255"/>
      <c r="C2929" s="256" t="s">
        <v>2576</v>
      </c>
      <c r="D2929" s="257">
        <v>50.283000000000001</v>
      </c>
      <c r="E2929" s="257">
        <v>-5.1360000000000001</v>
      </c>
      <c r="F2929" s="459">
        <v>1</v>
      </c>
      <c r="G2929" s="459">
        <v>1</v>
      </c>
      <c r="H2929" s="258">
        <v>248.4</v>
      </c>
      <c r="I2929" s="259">
        <f>SUM(H2929/'Search &amp; Variables'!$E$30)</f>
        <v>5.5200000000000005</v>
      </c>
      <c r="J2929" s="259">
        <f t="shared" si="741"/>
        <v>11.040000000000001</v>
      </c>
      <c r="K2929" s="259">
        <f t="shared" si="742"/>
        <v>1.2266666666666668</v>
      </c>
      <c r="L2929" s="226">
        <f t="shared" si="743"/>
        <v>0</v>
      </c>
      <c r="M2929" s="257"/>
      <c r="N2929" s="226">
        <f>SUM(H2929*'Outside M25 '!$J$30+'Outside M25 '!$J$34+'Postcodes tariff'!L2929)</f>
        <v>419.59437854743589</v>
      </c>
      <c r="O2929" s="226">
        <f>SUM(H2929*'Outside M25 '!$K$30+'Outside M25 '!$K$34+'Postcodes tariff'!L2929)</f>
        <v>463.68771225299145</v>
      </c>
      <c r="P2929" s="226">
        <f>SUM(H2929*'Outside M25 '!$L$30+'Outside M25 '!$L$34+'Postcodes tariff'!L2929)</f>
        <v>512.48463699521369</v>
      </c>
      <c r="Q2929" s="261">
        <f>SUM(H2929*'Outside M25 '!$M$30+'Outside M25 '!$M$34+'Postcodes tariff'!L2929)</f>
        <v>557.21211299743607</v>
      </c>
    </row>
    <row r="2930" spans="1:17" s="263" customFormat="1" x14ac:dyDescent="0.25">
      <c r="A2930" s="254" t="s">
        <v>3121</v>
      </c>
      <c r="B2930" s="255"/>
      <c r="C2930" s="256" t="s">
        <v>2577</v>
      </c>
      <c r="D2930" s="257">
        <v>50.290981000000002</v>
      </c>
      <c r="E2930" s="257">
        <v>-5.1367909999999997</v>
      </c>
      <c r="F2930" s="459">
        <v>1</v>
      </c>
      <c r="G2930" s="459">
        <v>1</v>
      </c>
      <c r="H2930" s="258">
        <v>253.2</v>
      </c>
      <c r="I2930" s="259">
        <f>SUM(H2930/'Search &amp; Variables'!$E$30)</f>
        <v>5.626666666666666</v>
      </c>
      <c r="J2930" s="259">
        <f t="shared" si="741"/>
        <v>11.253333333333332</v>
      </c>
      <c r="K2930" s="259">
        <f t="shared" si="742"/>
        <v>1.2503703703703701</v>
      </c>
      <c r="L2930" s="226">
        <f t="shared" si="743"/>
        <v>0</v>
      </c>
      <c r="M2930" s="257"/>
      <c r="N2930" s="226">
        <f>SUM(H2930*'Outside M25 '!$J$30+'Outside M25 '!$J$34+'Postcodes tariff'!L2930)</f>
        <v>427.13477285170933</v>
      </c>
      <c r="O2930" s="226">
        <f>SUM(H2930*'Outside M25 '!$K$30+'Outside M25 '!$K$34+'Postcodes tariff'!L2930)</f>
        <v>472.04462409800567</v>
      </c>
      <c r="P2930" s="226">
        <f>SUM(H2930*'Outside M25 '!$L$30+'Outside M25 '!$L$34+'Postcodes tariff'!L2930)</f>
        <v>521.73435990985763</v>
      </c>
      <c r="Q2930" s="261">
        <f>SUM(H2930*'Outside M25 '!$M$30+'Outside M25 '!$M$34+'Postcodes tariff'!L2930)</f>
        <v>567.29663770170953</v>
      </c>
    </row>
    <row r="2931" spans="1:17" s="263" customFormat="1" x14ac:dyDescent="0.25">
      <c r="A2931" s="254" t="s">
        <v>3121</v>
      </c>
      <c r="B2931" s="255"/>
      <c r="C2931" s="256" t="s">
        <v>2578</v>
      </c>
      <c r="D2931" s="257">
        <v>50.341999999999999</v>
      </c>
      <c r="E2931" s="257">
        <v>-5.1520000000000001</v>
      </c>
      <c r="F2931" s="459">
        <v>1</v>
      </c>
      <c r="G2931" s="459">
        <v>1</v>
      </c>
      <c r="H2931" s="258">
        <v>249.1</v>
      </c>
      <c r="I2931" s="259">
        <f>SUM(H2931/'Search &amp; Variables'!$E$30)</f>
        <v>5.5355555555555558</v>
      </c>
      <c r="J2931" s="259">
        <f t="shared" si="741"/>
        <v>11.071111111111112</v>
      </c>
      <c r="K2931" s="259">
        <f t="shared" si="742"/>
        <v>1.2301234567901236</v>
      </c>
      <c r="L2931" s="226">
        <f t="shared" si="743"/>
        <v>0</v>
      </c>
      <c r="M2931" s="257"/>
      <c r="N2931" s="226">
        <f>SUM(H2931*'Outside M25 '!$J$30+'Outside M25 '!$J$34+'Postcodes tariff'!L2931)</f>
        <v>420.69401938347573</v>
      </c>
      <c r="O2931" s="226">
        <f>SUM(H2931*'Outside M25 '!$K$30+'Outside M25 '!$K$34+'Postcodes tariff'!L2931)</f>
        <v>464.90642856372267</v>
      </c>
      <c r="P2931" s="226">
        <f>SUM(H2931*'Outside M25 '!$L$30+'Outside M25 '!$L$34+'Postcodes tariff'!L2931)</f>
        <v>513.83355492026601</v>
      </c>
      <c r="Q2931" s="261">
        <f>SUM(H2931*'Outside M25 '!$M$30+'Outside M25 '!$M$34+'Postcodes tariff'!L2931)</f>
        <v>558.68277285014256</v>
      </c>
    </row>
    <row r="2932" spans="1:17" s="263" customFormat="1" x14ac:dyDescent="0.25">
      <c r="A2932" s="254" t="s">
        <v>3121</v>
      </c>
      <c r="B2932" s="255"/>
      <c r="C2932" s="256" t="s">
        <v>2579</v>
      </c>
      <c r="D2932" s="257">
        <v>50.412999999999997</v>
      </c>
      <c r="E2932" s="257">
        <v>-5.0739999999999998</v>
      </c>
      <c r="F2932" s="459">
        <v>1</v>
      </c>
      <c r="G2932" s="459">
        <v>1</v>
      </c>
      <c r="H2932" s="258">
        <v>244.8</v>
      </c>
      <c r="I2932" s="259">
        <f>SUM(H2932/'Search &amp; Variables'!$E$30)</f>
        <v>5.44</v>
      </c>
      <c r="J2932" s="259">
        <f t="shared" si="741"/>
        <v>10.88</v>
      </c>
      <c r="K2932" s="259">
        <f t="shared" si="742"/>
        <v>1.2088888888888889</v>
      </c>
      <c r="L2932" s="226">
        <f t="shared" si="743"/>
        <v>0</v>
      </c>
      <c r="M2932" s="257"/>
      <c r="N2932" s="226">
        <f>SUM(H2932*'Outside M25 '!$J$30+'Outside M25 '!$J$34+'Postcodes tariff'!L2932)</f>
        <v>413.93908281923075</v>
      </c>
      <c r="O2932" s="226">
        <f>SUM(H2932*'Outside M25 '!$K$30+'Outside M25 '!$K$34+'Postcodes tariff'!L2932)</f>
        <v>457.42002836923081</v>
      </c>
      <c r="P2932" s="226">
        <f>SUM(H2932*'Outside M25 '!$L$30+'Outside M25 '!$L$34+'Postcodes tariff'!L2932)</f>
        <v>505.54734480923082</v>
      </c>
      <c r="Q2932" s="261">
        <f>SUM(H2932*'Outside M25 '!$M$30+'Outside M25 '!$M$34+'Postcodes tariff'!L2932)</f>
        <v>549.64871946923085</v>
      </c>
    </row>
    <row r="2933" spans="1:17" s="263" customFormat="1" x14ac:dyDescent="0.25">
      <c r="A2933" s="254" t="s">
        <v>3121</v>
      </c>
      <c r="B2933" s="255"/>
      <c r="C2933" s="256" t="s">
        <v>2580</v>
      </c>
      <c r="D2933" s="257">
        <v>50.399000000000001</v>
      </c>
      <c r="E2933" s="257">
        <v>-5.0369999999999999</v>
      </c>
      <c r="F2933" s="459">
        <v>1</v>
      </c>
      <c r="G2933" s="459">
        <v>1</v>
      </c>
      <c r="H2933" s="258">
        <v>242.5</v>
      </c>
      <c r="I2933" s="259">
        <f>SUM(H2933/'Search &amp; Variables'!$E$30)</f>
        <v>5.3888888888888893</v>
      </c>
      <c r="J2933" s="259">
        <f t="shared" si="741"/>
        <v>10.777777777777779</v>
      </c>
      <c r="K2933" s="259">
        <f t="shared" si="742"/>
        <v>1.1975308641975309</v>
      </c>
      <c r="L2933" s="226">
        <f t="shared" si="743"/>
        <v>0</v>
      </c>
      <c r="M2933" s="257"/>
      <c r="N2933" s="226">
        <f>SUM(H2933*'Outside M25 '!$J$30+'Outside M25 '!$J$34+'Postcodes tariff'!L2933)</f>
        <v>410.32597721509967</v>
      </c>
      <c r="O2933" s="226">
        <f>SUM(H2933*'Outside M25 '!$K$30+'Outside M25 '!$K$34+'Postcodes tariff'!L2933)</f>
        <v>453.4156747768281</v>
      </c>
      <c r="P2933" s="226">
        <f>SUM(H2933*'Outside M25 '!$L$30+'Outside M25 '!$L$34+'Postcodes tariff'!L2933)</f>
        <v>501.11518591263064</v>
      </c>
      <c r="Q2933" s="261">
        <f>SUM(H2933*'Outside M25 '!$M$30+'Outside M25 '!$M$34+'Postcodes tariff'!L2933)</f>
        <v>544.81655138176643</v>
      </c>
    </row>
    <row r="2934" spans="1:17" s="263" customFormat="1" x14ac:dyDescent="0.25">
      <c r="A2934" s="254" t="s">
        <v>3121</v>
      </c>
      <c r="B2934" s="255"/>
      <c r="C2934" s="256" t="s">
        <v>2581</v>
      </c>
      <c r="D2934" s="256">
        <v>50.424290999999997</v>
      </c>
      <c r="E2934" s="256">
        <v>-4.9791319999999999</v>
      </c>
      <c r="F2934" s="460">
        <v>1</v>
      </c>
      <c r="G2934" s="460">
        <v>1</v>
      </c>
      <c r="H2934" s="264">
        <v>236.7</v>
      </c>
      <c r="I2934" s="265">
        <f>SUM(H2934/'Search &amp; Variables'!$E$30)</f>
        <v>5.26</v>
      </c>
      <c r="J2934" s="265">
        <f t="shared" si="741"/>
        <v>10.52</v>
      </c>
      <c r="K2934" s="265">
        <f t="shared" si="742"/>
        <v>1.1688888888888889</v>
      </c>
      <c r="L2934" s="266">
        <f t="shared" si="743"/>
        <v>0</v>
      </c>
      <c r="M2934" s="256"/>
      <c r="N2934" s="266">
        <f>SUM(H2934*'Outside M25 '!$J$30+'Outside M25 '!$J$34+'Postcodes tariff'!L2934)</f>
        <v>401.21466743076917</v>
      </c>
      <c r="O2934" s="266">
        <f>SUM(H2934*'Outside M25 '!$K$30+'Outside M25 '!$K$34+'Postcodes tariff'!L2934)</f>
        <v>443.31773963076921</v>
      </c>
      <c r="P2934" s="266">
        <f>SUM(H2934*'Outside M25 '!$L$30+'Outside M25 '!$L$34+'Postcodes tariff'!L2934)</f>
        <v>489.93843739076925</v>
      </c>
      <c r="Q2934" s="268">
        <f>SUM(H2934*'Outside M25 '!$M$30+'Outside M25 '!$M$34+'Postcodes tariff'!L2934)</f>
        <v>532.63108403076933</v>
      </c>
    </row>
    <row r="2935" spans="1:17" s="263" customFormat="1" x14ac:dyDescent="0.25">
      <c r="A2935" s="254"/>
      <c r="B2935" s="255"/>
      <c r="C2935" s="256"/>
      <c r="D2935" s="256"/>
      <c r="E2935" s="256"/>
      <c r="F2935" s="460"/>
      <c r="G2935" s="460"/>
      <c r="H2935" s="264"/>
      <c r="I2935" s="265"/>
      <c r="J2935" s="265"/>
      <c r="K2935" s="265"/>
      <c r="L2935" s="266"/>
      <c r="M2935" s="256"/>
      <c r="N2935" s="266"/>
      <c r="O2935" s="266"/>
      <c r="P2935" s="266"/>
      <c r="Q2935" s="268"/>
    </row>
    <row r="2936" spans="1:17" s="263" customFormat="1" ht="16.5" thickBot="1" x14ac:dyDescent="0.3">
      <c r="A2936" s="269" t="s">
        <v>3175</v>
      </c>
      <c r="B2936" s="270"/>
      <c r="C2936" s="270"/>
      <c r="D2936" s="270"/>
      <c r="E2936" s="270"/>
      <c r="F2936" s="461"/>
      <c r="G2936" s="461"/>
      <c r="H2936" s="271">
        <f>AVERAGE(H2908:H2935)</f>
        <v>258.04545454545456</v>
      </c>
      <c r="I2936" s="271">
        <f>AVERAGE(I2908:I2935)</f>
        <v>4.6724279835390945</v>
      </c>
      <c r="J2936" s="271">
        <f>AVERAGE(J2908:J2935)</f>
        <v>9.344855967078189</v>
      </c>
      <c r="K2936" s="271">
        <f>AVERAGE(K2908:K2935)</f>
        <v>1.0383173296753545</v>
      </c>
      <c r="L2936" s="272"/>
      <c r="M2936" s="270"/>
      <c r="N2936" s="274">
        <f>AVERAGE(N2908:N2935)</f>
        <v>434.74657240507639</v>
      </c>
      <c r="O2936" s="274">
        <f>AVERAGE(O2908:O2935)</f>
        <v>480.48067336579481</v>
      </c>
      <c r="P2936" s="274">
        <f>AVERAGE(P2908:P2935)</f>
        <v>531.07167489755682</v>
      </c>
      <c r="Q2936" s="275">
        <f>AVERAGE(Q2908:Q2935)</f>
        <v>577.47665979901592</v>
      </c>
    </row>
    <row r="2937" spans="1:17" s="263" customFormat="1" ht="16.5" thickBot="1" x14ac:dyDescent="0.3">
      <c r="F2937" s="462"/>
      <c r="G2937" s="462"/>
      <c r="H2937" s="276"/>
      <c r="I2937" s="277"/>
      <c r="J2937" s="277"/>
      <c r="K2937" s="277"/>
      <c r="L2937" s="262"/>
      <c r="N2937" s="225"/>
      <c r="O2937" s="225"/>
      <c r="P2937" s="225"/>
      <c r="Q2937" s="225"/>
    </row>
    <row r="2938" spans="1:17" s="243" customFormat="1" x14ac:dyDescent="0.25">
      <c r="A2938" s="246" t="s">
        <v>3122</v>
      </c>
      <c r="B2938" s="247"/>
      <c r="C2938" s="247" t="s">
        <v>2582</v>
      </c>
      <c r="D2938" s="247">
        <v>54.572920000000003</v>
      </c>
      <c r="E2938" s="247">
        <v>-1.2078100000000001</v>
      </c>
      <c r="F2938" s="458">
        <v>1</v>
      </c>
      <c r="G2938" s="458">
        <v>1</v>
      </c>
      <c r="H2938" s="248">
        <v>252.6</v>
      </c>
      <c r="I2938" s="249">
        <f>SUM(H2938/'Search &amp; Variables'!$E$30)</f>
        <v>5.6133333333333333</v>
      </c>
      <c r="J2938" s="249">
        <f t="shared" ref="J2938:J2939" si="744">SUM(I2938*2)</f>
        <v>11.226666666666667</v>
      </c>
      <c r="K2938" s="249">
        <f t="shared" ref="K2938:K2939" si="745">SUM(J2938/9)</f>
        <v>1.2474074074074073</v>
      </c>
      <c r="L2938" s="252">
        <f t="shared" ref="L2938:L2939" si="746">IF(J2938 &gt; 14,120,0)</f>
        <v>0</v>
      </c>
      <c r="M2938" s="247"/>
      <c r="N2938" s="252">
        <f>SUM(H2938*'Outside M25 '!$J$30+'Outside M25 '!$J$34+'Postcodes tariff'!L2938)</f>
        <v>426.19222356367516</v>
      </c>
      <c r="O2938" s="252">
        <f>SUM(H2938*'Outside M25 '!$K$30+'Outside M25 '!$K$34+'Postcodes tariff'!L2938)</f>
        <v>471.00001011737891</v>
      </c>
      <c r="P2938" s="252">
        <f>SUM(H2938*'Outside M25 '!$L$30+'Outside M25 '!$L$34+'Postcodes tariff'!L2938)</f>
        <v>520.57814454552715</v>
      </c>
      <c r="Q2938" s="253">
        <f>SUM(H2938*'Outside M25 '!$M$30+'Outside M25 '!$M$34+'Postcodes tariff'!L2938)</f>
        <v>566.03607211367535</v>
      </c>
    </row>
    <row r="2939" spans="1:17" s="263" customFormat="1" x14ac:dyDescent="0.25">
      <c r="A2939" s="254" t="s">
        <v>3122</v>
      </c>
      <c r="B2939" s="255"/>
      <c r="C2939" s="256" t="s">
        <v>2583</v>
      </c>
      <c r="D2939" s="257">
        <v>54.604329</v>
      </c>
      <c r="E2939" s="257">
        <v>-1.08952</v>
      </c>
      <c r="F2939" s="459">
        <v>1</v>
      </c>
      <c r="G2939" s="459">
        <v>1</v>
      </c>
      <c r="H2939" s="258">
        <v>259.2</v>
      </c>
      <c r="I2939" s="259">
        <f>SUM(H2939/'Search &amp; Variables'!$E$30)</f>
        <v>5.76</v>
      </c>
      <c r="J2939" s="259">
        <f t="shared" si="744"/>
        <v>11.52</v>
      </c>
      <c r="K2939" s="259">
        <f t="shared" si="745"/>
        <v>1.28</v>
      </c>
      <c r="L2939" s="226">
        <f t="shared" si="746"/>
        <v>0</v>
      </c>
      <c r="M2939" s="257"/>
      <c r="N2939" s="226">
        <f>SUM(H2939*'Outside M25 '!$J$30+'Outside M25 '!$J$34+'Postcodes tariff'!L2939)</f>
        <v>436.56026573205122</v>
      </c>
      <c r="O2939" s="226">
        <f>SUM(H2939*'Outside M25 '!$K$30+'Outside M25 '!$K$34+'Postcodes tariff'!L2939)</f>
        <v>482.49076390427348</v>
      </c>
      <c r="P2939" s="226">
        <f>SUM(H2939*'Outside M25 '!$L$30+'Outside M25 '!$L$34+'Postcodes tariff'!L2939)</f>
        <v>533.29651355316241</v>
      </c>
      <c r="Q2939" s="261">
        <f>SUM(H2939*'Outside M25 '!$M$30+'Outside M25 '!$M$34+'Postcodes tariff'!L2939)</f>
        <v>579.90229358205136</v>
      </c>
    </row>
    <row r="2940" spans="1:17" s="263" customFormat="1" x14ac:dyDescent="0.25">
      <c r="A2940" s="254" t="s">
        <v>3122</v>
      </c>
      <c r="B2940" s="255"/>
      <c r="C2940" s="256" t="s">
        <v>2584</v>
      </c>
      <c r="D2940" s="257">
        <v>54.582605999999998</v>
      </c>
      <c r="E2940" s="257">
        <v>-1.0404739999999999</v>
      </c>
      <c r="F2940" s="459">
        <v>1</v>
      </c>
      <c r="G2940" s="459">
        <v>1</v>
      </c>
      <c r="H2940" s="258">
        <v>260.10000000000002</v>
      </c>
      <c r="I2940" s="259">
        <f>SUM(H2940/'Search &amp; Variables'!$E$30)</f>
        <v>5.78</v>
      </c>
      <c r="J2940" s="259">
        <f t="shared" ref="J2940:J2966" si="747">SUM(I2940*2)</f>
        <v>11.56</v>
      </c>
      <c r="K2940" s="259">
        <f t="shared" ref="K2940:K2966" si="748">SUM(J2940/9)</f>
        <v>1.2844444444444445</v>
      </c>
      <c r="L2940" s="226">
        <f t="shared" ref="L2940:L2966" si="749">IF(J2940 &gt; 14,120,0)</f>
        <v>0</v>
      </c>
      <c r="M2940" s="257"/>
      <c r="N2940" s="226">
        <f>SUM(H2940*'Outside M25 '!$J$30+'Outside M25 '!$J$34+'Postcodes tariff'!L2940)</f>
        <v>437.97408966410256</v>
      </c>
      <c r="O2940" s="226">
        <f>SUM(H2940*'Outside M25 '!$K$30+'Outside M25 '!$K$34+'Postcodes tariff'!L2940)</f>
        <v>484.05768487521374</v>
      </c>
      <c r="P2940" s="226">
        <f>SUM(H2940*'Outside M25 '!$L$30+'Outside M25 '!$L$34+'Postcodes tariff'!L2940)</f>
        <v>535.03083659965819</v>
      </c>
      <c r="Q2940" s="261">
        <f>SUM(H2940*'Outside M25 '!$M$30+'Outside M25 '!$M$34+'Postcodes tariff'!L2940)</f>
        <v>581.79314196410269</v>
      </c>
    </row>
    <row r="2941" spans="1:17" s="263" customFormat="1" x14ac:dyDescent="0.25">
      <c r="A2941" s="254" t="s">
        <v>3122</v>
      </c>
      <c r="B2941" s="255"/>
      <c r="C2941" s="256" t="s">
        <v>2585</v>
      </c>
      <c r="D2941" s="257">
        <v>54.545431000000001</v>
      </c>
      <c r="E2941" s="257">
        <v>-0.95908899999999997</v>
      </c>
      <c r="F2941" s="459">
        <v>1</v>
      </c>
      <c r="G2941" s="459">
        <v>1</v>
      </c>
      <c r="H2941" s="258">
        <v>260.39999999999998</v>
      </c>
      <c r="I2941" s="259">
        <f>SUM(H2941/'Search &amp; Variables'!$E$30)</f>
        <v>5.7866666666666662</v>
      </c>
      <c r="J2941" s="259">
        <f t="shared" si="747"/>
        <v>11.573333333333332</v>
      </c>
      <c r="K2941" s="259">
        <f t="shared" si="748"/>
        <v>1.2859259259259259</v>
      </c>
      <c r="L2941" s="226">
        <f t="shared" si="749"/>
        <v>0</v>
      </c>
      <c r="M2941" s="257"/>
      <c r="N2941" s="226">
        <f>SUM(H2941*'Outside M25 '!$J$30+'Outside M25 '!$J$34+'Postcodes tariff'!L2941)</f>
        <v>438.44536430811957</v>
      </c>
      <c r="O2941" s="226">
        <f>SUM(H2941*'Outside M25 '!$K$30+'Outside M25 '!$K$34+'Postcodes tariff'!L2941)</f>
        <v>484.57999186552701</v>
      </c>
      <c r="P2941" s="226">
        <f>SUM(H2941*'Outside M25 '!$L$30+'Outside M25 '!$L$34+'Postcodes tariff'!L2941)</f>
        <v>535.60894428182337</v>
      </c>
      <c r="Q2941" s="261">
        <f>SUM(H2941*'Outside M25 '!$M$30+'Outside M25 '!$M$34+'Postcodes tariff'!L2941)</f>
        <v>582.42342475811972</v>
      </c>
    </row>
    <row r="2942" spans="1:17" s="263" customFormat="1" x14ac:dyDescent="0.25">
      <c r="A2942" s="254" t="s">
        <v>3122</v>
      </c>
      <c r="B2942" s="255"/>
      <c r="C2942" s="256" t="s">
        <v>2586</v>
      </c>
      <c r="D2942" s="257">
        <v>54.535072999999997</v>
      </c>
      <c r="E2942" s="257">
        <v>-0.85200200000000004</v>
      </c>
      <c r="F2942" s="459">
        <v>1</v>
      </c>
      <c r="G2942" s="459">
        <v>1</v>
      </c>
      <c r="H2942" s="258">
        <v>270.60000000000002</v>
      </c>
      <c r="I2942" s="259">
        <f>SUM(H2942/'Search &amp; Variables'!$E$30)</f>
        <v>6.0133333333333336</v>
      </c>
      <c r="J2942" s="259">
        <f t="shared" si="747"/>
        <v>12.026666666666667</v>
      </c>
      <c r="K2942" s="259">
        <f t="shared" si="748"/>
        <v>1.3362962962962963</v>
      </c>
      <c r="L2942" s="226">
        <f t="shared" si="749"/>
        <v>0</v>
      </c>
      <c r="M2942" s="257"/>
      <c r="N2942" s="226">
        <f>SUM(H2942*'Outside M25 '!$J$30+'Outside M25 '!$J$34+'Postcodes tariff'!L2942)</f>
        <v>454.46870220470083</v>
      </c>
      <c r="O2942" s="226">
        <f>SUM(H2942*'Outside M25 '!$K$30+'Outside M25 '!$K$34+'Postcodes tariff'!L2942)</f>
        <v>502.33842953618239</v>
      </c>
      <c r="P2942" s="226">
        <f>SUM(H2942*'Outside M25 '!$L$30+'Outside M25 '!$L$34+'Postcodes tariff'!L2942)</f>
        <v>555.26460547544173</v>
      </c>
      <c r="Q2942" s="261">
        <f>SUM(H2942*'Outside M25 '!$M$30+'Outside M25 '!$M$34+'Postcodes tariff'!L2942)</f>
        <v>603.85303975470106</v>
      </c>
    </row>
    <row r="2943" spans="1:17" s="263" customFormat="1" x14ac:dyDescent="0.25">
      <c r="A2943" s="254" t="s">
        <v>3122</v>
      </c>
      <c r="B2943" s="255"/>
      <c r="C2943" s="256" t="s">
        <v>2587</v>
      </c>
      <c r="D2943" s="257">
        <v>54.535735000000003</v>
      </c>
      <c r="E2943" s="257">
        <v>-1.070891</v>
      </c>
      <c r="F2943" s="459">
        <v>1</v>
      </c>
      <c r="G2943" s="459">
        <v>1</v>
      </c>
      <c r="H2943" s="258">
        <v>254.5</v>
      </c>
      <c r="I2943" s="259">
        <f>SUM(H2943/'Search &amp; Variables'!$E$30)</f>
        <v>5.6555555555555559</v>
      </c>
      <c r="J2943" s="259">
        <f t="shared" si="747"/>
        <v>11.311111111111112</v>
      </c>
      <c r="K2943" s="259">
        <f t="shared" si="748"/>
        <v>1.2567901234567902</v>
      </c>
      <c r="L2943" s="226">
        <f t="shared" si="749"/>
        <v>0</v>
      </c>
      <c r="M2943" s="257"/>
      <c r="N2943" s="226">
        <f>SUM(H2943*'Outside M25 '!$J$30+'Outside M25 '!$J$34+'Postcodes tariff'!L2943)</f>
        <v>429.17696297578345</v>
      </c>
      <c r="O2943" s="226">
        <f>SUM(H2943*'Outside M25 '!$K$30+'Outside M25 '!$K$34+'Postcodes tariff'!L2943)</f>
        <v>474.30795438936372</v>
      </c>
      <c r="P2943" s="226">
        <f>SUM(H2943*'Outside M25 '!$L$30+'Outside M25 '!$L$34+'Postcodes tariff'!L2943)</f>
        <v>524.23949319924031</v>
      </c>
      <c r="Q2943" s="261">
        <f>SUM(H2943*'Outside M25 '!$M$30+'Outside M25 '!$M$34+'Postcodes tariff'!L2943)</f>
        <v>570.0278631424502</v>
      </c>
    </row>
    <row r="2944" spans="1:17" s="263" customFormat="1" x14ac:dyDescent="0.25">
      <c r="A2944" s="254" t="s">
        <v>3122</v>
      </c>
      <c r="B2944" s="255"/>
      <c r="C2944" s="256" t="s">
        <v>2588</v>
      </c>
      <c r="D2944" s="257">
        <v>54.499741</v>
      </c>
      <c r="E2944" s="257">
        <v>-1.337208</v>
      </c>
      <c r="F2944" s="459">
        <v>1</v>
      </c>
      <c r="G2944" s="459">
        <v>1</v>
      </c>
      <c r="H2944" s="258">
        <v>243.6</v>
      </c>
      <c r="I2944" s="259">
        <f>SUM(H2944/'Search &amp; Variables'!$E$30)</f>
        <v>5.4133333333333331</v>
      </c>
      <c r="J2944" s="259">
        <f t="shared" si="747"/>
        <v>10.826666666666666</v>
      </c>
      <c r="K2944" s="259">
        <f t="shared" si="748"/>
        <v>1.202962962962963</v>
      </c>
      <c r="L2944" s="226">
        <f t="shared" si="749"/>
        <v>0</v>
      </c>
      <c r="M2944" s="257"/>
      <c r="N2944" s="226">
        <f>SUM(H2944*'Outside M25 '!$J$30+'Outside M25 '!$J$34+'Postcodes tariff'!L2944)</f>
        <v>412.05398424316235</v>
      </c>
      <c r="O2944" s="226">
        <f>SUM(H2944*'Outside M25 '!$K$30+'Outside M25 '!$K$34+'Postcodes tariff'!L2944)</f>
        <v>455.33080040797722</v>
      </c>
      <c r="P2944" s="226">
        <f>SUM(H2944*'Outside M25 '!$L$30+'Outside M25 '!$L$34+'Postcodes tariff'!L2944)</f>
        <v>503.23491408056981</v>
      </c>
      <c r="Q2944" s="261">
        <f>SUM(H2944*'Outside M25 '!$M$30+'Outside M25 '!$M$34+'Postcodes tariff'!L2944)</f>
        <v>547.12758829316249</v>
      </c>
    </row>
    <row r="2945" spans="1:17" s="263" customFormat="1" x14ac:dyDescent="0.25">
      <c r="A2945" s="254" t="s">
        <v>3122</v>
      </c>
      <c r="B2945" s="255"/>
      <c r="C2945" s="256" t="s">
        <v>2589</v>
      </c>
      <c r="D2945" s="257">
        <v>54.532609000000001</v>
      </c>
      <c r="E2945" s="257">
        <v>-1.368652</v>
      </c>
      <c r="F2945" s="459">
        <v>1</v>
      </c>
      <c r="G2945" s="459">
        <v>1</v>
      </c>
      <c r="H2945" s="258">
        <v>248.3</v>
      </c>
      <c r="I2945" s="259">
        <f>SUM(H2945/'Search &amp; Variables'!$E$30)</f>
        <v>5.5177777777777779</v>
      </c>
      <c r="J2945" s="259">
        <f t="shared" si="747"/>
        <v>11.035555555555556</v>
      </c>
      <c r="K2945" s="259">
        <f t="shared" si="748"/>
        <v>1.2261728395061728</v>
      </c>
      <c r="L2945" s="226">
        <f t="shared" si="749"/>
        <v>0</v>
      </c>
      <c r="M2945" s="257"/>
      <c r="N2945" s="226">
        <f>SUM(H2945*'Outside M25 '!$J$30+'Outside M25 '!$J$34+'Postcodes tariff'!L2945)</f>
        <v>419.43728699943017</v>
      </c>
      <c r="O2945" s="226">
        <f>SUM(H2945*'Outside M25 '!$K$30+'Outside M25 '!$K$34+'Postcodes tariff'!L2945)</f>
        <v>463.51360992288704</v>
      </c>
      <c r="P2945" s="226">
        <f>SUM(H2945*'Outside M25 '!$L$30+'Outside M25 '!$L$34+'Postcodes tariff'!L2945)</f>
        <v>512.29193443449196</v>
      </c>
      <c r="Q2945" s="261">
        <f>SUM(H2945*'Outside M25 '!$M$30+'Outside M25 '!$M$34+'Postcodes tariff'!L2945)</f>
        <v>557.00201873276364</v>
      </c>
    </row>
    <row r="2946" spans="1:17" s="263" customFormat="1" x14ac:dyDescent="0.25">
      <c r="A2946" s="254" t="s">
        <v>3122</v>
      </c>
      <c r="B2946" s="255"/>
      <c r="C2946" s="256" t="s">
        <v>2590</v>
      </c>
      <c r="D2946" s="257">
        <v>54.5379</v>
      </c>
      <c r="E2946" s="257">
        <v>-1.299533</v>
      </c>
      <c r="F2946" s="459">
        <v>1</v>
      </c>
      <c r="G2946" s="459">
        <v>1</v>
      </c>
      <c r="H2946" s="258">
        <v>248.7</v>
      </c>
      <c r="I2946" s="259">
        <f>SUM(H2946/'Search &amp; Variables'!$E$30)</f>
        <v>5.5266666666666664</v>
      </c>
      <c r="J2946" s="259">
        <f t="shared" si="747"/>
        <v>11.053333333333333</v>
      </c>
      <c r="K2946" s="259">
        <f t="shared" si="748"/>
        <v>1.228148148148148</v>
      </c>
      <c r="L2946" s="226">
        <f t="shared" si="749"/>
        <v>0</v>
      </c>
      <c r="M2946" s="257"/>
      <c r="N2946" s="226">
        <f>SUM(H2946*'Outside M25 '!$J$30+'Outside M25 '!$J$34+'Postcodes tariff'!L2946)</f>
        <v>420.06565319145295</v>
      </c>
      <c r="O2946" s="226">
        <f>SUM(H2946*'Outside M25 '!$K$30+'Outside M25 '!$K$34+'Postcodes tariff'!L2946)</f>
        <v>464.21001924330483</v>
      </c>
      <c r="P2946" s="226">
        <f>SUM(H2946*'Outside M25 '!$L$30+'Outside M25 '!$L$34+'Postcodes tariff'!L2946)</f>
        <v>513.06274467737899</v>
      </c>
      <c r="Q2946" s="261">
        <f>SUM(H2946*'Outside M25 '!$M$30+'Outside M25 '!$M$34+'Postcodes tariff'!L2946)</f>
        <v>557.8423957914531</v>
      </c>
    </row>
    <row r="2947" spans="1:17" s="263" customFormat="1" x14ac:dyDescent="0.25">
      <c r="A2947" s="254" t="s">
        <v>3122</v>
      </c>
      <c r="B2947" s="255"/>
      <c r="C2947" s="256" t="s">
        <v>2591</v>
      </c>
      <c r="D2947" s="257">
        <v>54.557901000000001</v>
      </c>
      <c r="E2947" s="257">
        <v>-1.3175460000000001</v>
      </c>
      <c r="F2947" s="459">
        <v>1</v>
      </c>
      <c r="G2947" s="459">
        <v>1</v>
      </c>
      <c r="H2947" s="258">
        <v>251.6</v>
      </c>
      <c r="I2947" s="259">
        <f>SUM(H2947/'Search &amp; Variables'!$E$30)</f>
        <v>5.5911111111111111</v>
      </c>
      <c r="J2947" s="259">
        <f t="shared" si="747"/>
        <v>11.182222222222222</v>
      </c>
      <c r="K2947" s="259">
        <f t="shared" si="748"/>
        <v>1.2424691358024691</v>
      </c>
      <c r="L2947" s="226">
        <f t="shared" si="749"/>
        <v>0</v>
      </c>
      <c r="M2947" s="257"/>
      <c r="N2947" s="226">
        <f>SUM(H2947*'Outside M25 '!$J$30+'Outside M25 '!$J$34+'Postcodes tariff'!L2947)</f>
        <v>424.6213080836182</v>
      </c>
      <c r="O2947" s="226">
        <f>SUM(H2947*'Outside M25 '!$K$30+'Outside M25 '!$K$34+'Postcodes tariff'!L2947)</f>
        <v>469.2589868163343</v>
      </c>
      <c r="P2947" s="226">
        <f>SUM(H2947*'Outside M25 '!$L$30+'Outside M25 '!$L$34+'Postcodes tariff'!L2947)</f>
        <v>518.65111893830965</v>
      </c>
      <c r="Q2947" s="261">
        <f>SUM(H2947*'Outside M25 '!$M$30+'Outside M25 '!$M$34+'Postcodes tariff'!L2947)</f>
        <v>563.93512946695171</v>
      </c>
    </row>
    <row r="2948" spans="1:17" s="263" customFormat="1" x14ac:dyDescent="0.25">
      <c r="A2948" s="254" t="s">
        <v>3122</v>
      </c>
      <c r="B2948" s="255"/>
      <c r="C2948" s="256" t="s">
        <v>2592</v>
      </c>
      <c r="D2948" s="257">
        <v>54.577303999999998</v>
      </c>
      <c r="E2948" s="257">
        <v>-1.3412029999999999</v>
      </c>
      <c r="F2948" s="459">
        <v>1</v>
      </c>
      <c r="G2948" s="459">
        <v>1</v>
      </c>
      <c r="H2948" s="258">
        <v>255.7</v>
      </c>
      <c r="I2948" s="259">
        <f>SUM(H2948/'Search &amp; Variables'!$E$30)</f>
        <v>5.6822222222222223</v>
      </c>
      <c r="J2948" s="259">
        <f t="shared" si="747"/>
        <v>11.364444444444445</v>
      </c>
      <c r="K2948" s="259">
        <f t="shared" si="748"/>
        <v>1.2627160493827161</v>
      </c>
      <c r="L2948" s="226">
        <f t="shared" si="749"/>
        <v>0</v>
      </c>
      <c r="M2948" s="257"/>
      <c r="N2948" s="226">
        <f>SUM(H2948*'Outside M25 '!$J$30+'Outside M25 '!$J$34+'Postcodes tariff'!L2948)</f>
        <v>431.0620615518518</v>
      </c>
      <c r="O2948" s="226">
        <f>SUM(H2948*'Outside M25 '!$K$30+'Outside M25 '!$K$34+'Postcodes tariff'!L2948)</f>
        <v>476.3971823506173</v>
      </c>
      <c r="P2948" s="226">
        <f>SUM(H2948*'Outside M25 '!$L$30+'Outside M25 '!$L$34+'Postcodes tariff'!L2948)</f>
        <v>526.55192392790127</v>
      </c>
      <c r="Q2948" s="261">
        <f>SUM(H2948*'Outside M25 '!$M$30+'Outside M25 '!$M$34+'Postcodes tariff'!L2948)</f>
        <v>572.54899431851857</v>
      </c>
    </row>
    <row r="2949" spans="1:17" s="263" customFormat="1" x14ac:dyDescent="0.25">
      <c r="A2949" s="254" t="s">
        <v>3122</v>
      </c>
      <c r="B2949" s="255"/>
      <c r="C2949" s="256" t="s">
        <v>2593</v>
      </c>
      <c r="D2949" s="257">
        <v>54.596623000000001</v>
      </c>
      <c r="E2949" s="257">
        <v>-1.2140930000000001</v>
      </c>
      <c r="F2949" s="459">
        <v>1</v>
      </c>
      <c r="G2949" s="459">
        <v>1</v>
      </c>
      <c r="H2949" s="258">
        <v>256.60000000000002</v>
      </c>
      <c r="I2949" s="259">
        <f>SUM(H2949/'Search &amp; Variables'!$E$30)</f>
        <v>5.7022222222222227</v>
      </c>
      <c r="J2949" s="259">
        <f t="shared" si="747"/>
        <v>11.404444444444445</v>
      </c>
      <c r="K2949" s="259">
        <f t="shared" si="748"/>
        <v>1.2671604938271606</v>
      </c>
      <c r="L2949" s="226">
        <f t="shared" si="749"/>
        <v>0</v>
      </c>
      <c r="M2949" s="257"/>
      <c r="N2949" s="226">
        <f>SUM(H2949*'Outside M25 '!$J$30+'Outside M25 '!$J$34+'Postcodes tariff'!L2949)</f>
        <v>432.47588548390314</v>
      </c>
      <c r="O2949" s="226">
        <f>SUM(H2949*'Outside M25 '!$K$30+'Outside M25 '!$K$34+'Postcodes tariff'!L2949)</f>
        <v>477.9641033215575</v>
      </c>
      <c r="P2949" s="226">
        <f>SUM(H2949*'Outside M25 '!$L$30+'Outside M25 '!$L$34+'Postcodes tariff'!L2949)</f>
        <v>528.28624697439705</v>
      </c>
      <c r="Q2949" s="261">
        <f>SUM(H2949*'Outside M25 '!$M$30+'Outside M25 '!$M$34+'Postcodes tariff'!L2949)</f>
        <v>574.4398427005699</v>
      </c>
    </row>
    <row r="2950" spans="1:17" s="263" customFormat="1" x14ac:dyDescent="0.25">
      <c r="A2950" s="254" t="s">
        <v>3122</v>
      </c>
      <c r="B2950" s="255"/>
      <c r="C2950" s="256" t="s">
        <v>2594</v>
      </c>
      <c r="D2950" s="257">
        <v>54.587829999999997</v>
      </c>
      <c r="E2950" s="257">
        <v>-1.317699</v>
      </c>
      <c r="F2950" s="459">
        <v>1</v>
      </c>
      <c r="G2950" s="459">
        <v>1</v>
      </c>
      <c r="H2950" s="258">
        <v>253.8</v>
      </c>
      <c r="I2950" s="259">
        <f>SUM(H2950/'Search &amp; Variables'!$E$30)</f>
        <v>5.6400000000000006</v>
      </c>
      <c r="J2950" s="259">
        <f t="shared" si="747"/>
        <v>11.280000000000001</v>
      </c>
      <c r="K2950" s="259">
        <f t="shared" si="748"/>
        <v>1.2533333333333334</v>
      </c>
      <c r="L2950" s="226">
        <f t="shared" si="749"/>
        <v>0</v>
      </c>
      <c r="M2950" s="257"/>
      <c r="N2950" s="226">
        <f>SUM(H2950*'Outside M25 '!$J$30+'Outside M25 '!$J$34+'Postcodes tariff'!L2950)</f>
        <v>428.07732213974356</v>
      </c>
      <c r="O2950" s="226">
        <f>SUM(H2950*'Outside M25 '!$K$30+'Outside M25 '!$K$34+'Postcodes tariff'!L2950)</f>
        <v>473.08923807863249</v>
      </c>
      <c r="P2950" s="226">
        <f>SUM(H2950*'Outside M25 '!$L$30+'Outside M25 '!$L$34+'Postcodes tariff'!L2950)</f>
        <v>522.89057527418811</v>
      </c>
      <c r="Q2950" s="261">
        <f>SUM(H2950*'Outside M25 '!$M$30+'Outside M25 '!$M$34+'Postcodes tariff'!L2950)</f>
        <v>568.55720328974371</v>
      </c>
    </row>
    <row r="2951" spans="1:17" s="263" customFormat="1" x14ac:dyDescent="0.25">
      <c r="A2951" s="254" t="s">
        <v>3122</v>
      </c>
      <c r="B2951" s="255"/>
      <c r="C2951" s="256" t="s">
        <v>2595</v>
      </c>
      <c r="D2951" s="257">
        <v>54.614718000000003</v>
      </c>
      <c r="E2951" s="257">
        <v>-1.4195800000000001</v>
      </c>
      <c r="F2951" s="459">
        <v>1</v>
      </c>
      <c r="G2951" s="459">
        <v>1</v>
      </c>
      <c r="H2951" s="258">
        <v>266.3</v>
      </c>
      <c r="I2951" s="259">
        <f>SUM(H2951/'Search &amp; Variables'!$E$30)</f>
        <v>5.9177777777777782</v>
      </c>
      <c r="J2951" s="259">
        <f t="shared" si="747"/>
        <v>11.835555555555556</v>
      </c>
      <c r="K2951" s="259">
        <f t="shared" si="748"/>
        <v>1.3150617283950619</v>
      </c>
      <c r="L2951" s="226">
        <f t="shared" si="749"/>
        <v>0</v>
      </c>
      <c r="M2951" s="257"/>
      <c r="N2951" s="226">
        <f>SUM(H2951*'Outside M25 '!$J$30+'Outside M25 '!$J$34+'Postcodes tariff'!L2951)</f>
        <v>447.71376564045585</v>
      </c>
      <c r="O2951" s="226">
        <f>SUM(H2951*'Outside M25 '!$K$30+'Outside M25 '!$K$34+'Postcodes tariff'!L2951)</f>
        <v>494.85202934169041</v>
      </c>
      <c r="P2951" s="226">
        <f>SUM(H2951*'Outside M25 '!$L$30+'Outside M25 '!$L$34+'Postcodes tariff'!L2951)</f>
        <v>546.97839536440654</v>
      </c>
      <c r="Q2951" s="261">
        <f>SUM(H2951*'Outside M25 '!$M$30+'Outside M25 '!$M$34+'Postcodes tariff'!L2951)</f>
        <v>594.81898637378936</v>
      </c>
    </row>
    <row r="2952" spans="1:17" s="263" customFormat="1" x14ac:dyDescent="0.25">
      <c r="A2952" s="254" t="s">
        <v>3122</v>
      </c>
      <c r="B2952" s="255"/>
      <c r="C2952" s="256" t="s">
        <v>2596</v>
      </c>
      <c r="D2952" s="257">
        <v>54.619833999999997</v>
      </c>
      <c r="E2952" s="257">
        <v>-1.3113859999999999</v>
      </c>
      <c r="F2952" s="459">
        <v>1</v>
      </c>
      <c r="G2952" s="459">
        <v>1</v>
      </c>
      <c r="H2952" s="258">
        <v>256.7</v>
      </c>
      <c r="I2952" s="259">
        <f>SUM(H2952/'Search &amp; Variables'!$E$30)</f>
        <v>5.7044444444444444</v>
      </c>
      <c r="J2952" s="259">
        <f t="shared" si="747"/>
        <v>11.408888888888889</v>
      </c>
      <c r="K2952" s="259">
        <f t="shared" si="748"/>
        <v>1.2676543209876543</v>
      </c>
      <c r="L2952" s="226">
        <f t="shared" si="749"/>
        <v>0</v>
      </c>
      <c r="M2952" s="257"/>
      <c r="N2952" s="226">
        <f>SUM(H2952*'Outside M25 '!$J$30+'Outside M25 '!$J$34+'Postcodes tariff'!L2952)</f>
        <v>432.63297703190881</v>
      </c>
      <c r="O2952" s="226">
        <f>SUM(H2952*'Outside M25 '!$K$30+'Outside M25 '!$K$34+'Postcodes tariff'!L2952)</f>
        <v>478.13820565166191</v>
      </c>
      <c r="P2952" s="226">
        <f>SUM(H2952*'Outside M25 '!$L$30+'Outside M25 '!$L$34+'Postcodes tariff'!L2952)</f>
        <v>528.47894953511877</v>
      </c>
      <c r="Q2952" s="261">
        <f>SUM(H2952*'Outside M25 '!$M$30+'Outside M25 '!$M$34+'Postcodes tariff'!L2952)</f>
        <v>574.6499369652422</v>
      </c>
    </row>
    <row r="2953" spans="1:17" s="263" customFormat="1" x14ac:dyDescent="0.25">
      <c r="A2953" s="254" t="s">
        <v>3122</v>
      </c>
      <c r="B2953" s="255"/>
      <c r="C2953" s="256" t="s">
        <v>2597</v>
      </c>
      <c r="D2953" s="257">
        <v>54.602677</v>
      </c>
      <c r="E2953" s="257">
        <v>-1.280475</v>
      </c>
      <c r="F2953" s="459">
        <v>1</v>
      </c>
      <c r="G2953" s="459">
        <v>1</v>
      </c>
      <c r="H2953" s="258">
        <v>255.1</v>
      </c>
      <c r="I2953" s="259">
        <f>SUM(H2953/'Search &amp; Variables'!$E$30)</f>
        <v>5.6688888888888886</v>
      </c>
      <c r="J2953" s="259">
        <f t="shared" si="747"/>
        <v>11.337777777777777</v>
      </c>
      <c r="K2953" s="259">
        <f t="shared" si="748"/>
        <v>1.259753086419753</v>
      </c>
      <c r="L2953" s="226">
        <f t="shared" si="749"/>
        <v>0</v>
      </c>
      <c r="M2953" s="257"/>
      <c r="N2953" s="226">
        <f>SUM(H2953*'Outside M25 '!$J$30+'Outside M25 '!$J$34+'Postcodes tariff'!L2953)</f>
        <v>430.11951226381763</v>
      </c>
      <c r="O2953" s="226">
        <f>SUM(H2953*'Outside M25 '!$K$30+'Outside M25 '!$K$34+'Postcodes tariff'!L2953)</f>
        <v>475.35256836999048</v>
      </c>
      <c r="P2953" s="226">
        <f>SUM(H2953*'Outside M25 '!$L$30+'Outside M25 '!$L$34+'Postcodes tariff'!L2953)</f>
        <v>525.39570856357079</v>
      </c>
      <c r="Q2953" s="261">
        <f>SUM(H2953*'Outside M25 '!$M$30+'Outside M25 '!$M$34+'Postcodes tariff'!L2953)</f>
        <v>571.28842873048438</v>
      </c>
    </row>
    <row r="2954" spans="1:17" s="263" customFormat="1" x14ac:dyDescent="0.25">
      <c r="A2954" s="254" t="s">
        <v>3122</v>
      </c>
      <c r="B2954" s="255"/>
      <c r="C2954" s="256" t="s">
        <v>2598</v>
      </c>
      <c r="D2954" s="257">
        <v>54.69659</v>
      </c>
      <c r="E2954" s="257">
        <v>-1.2156340000000001</v>
      </c>
      <c r="F2954" s="459">
        <v>1</v>
      </c>
      <c r="G2954" s="459">
        <v>1</v>
      </c>
      <c r="H2954" s="258">
        <v>265.5</v>
      </c>
      <c r="I2954" s="259">
        <f>SUM(H2954/'Search &amp; Variables'!$E$30)</f>
        <v>5.9</v>
      </c>
      <c r="J2954" s="259">
        <f t="shared" si="747"/>
        <v>11.8</v>
      </c>
      <c r="K2954" s="259">
        <f t="shared" si="748"/>
        <v>1.3111111111111111</v>
      </c>
      <c r="L2954" s="226">
        <f t="shared" si="749"/>
        <v>0</v>
      </c>
      <c r="M2954" s="257"/>
      <c r="N2954" s="226">
        <f>SUM(H2954*'Outside M25 '!$J$30+'Outside M25 '!$J$34+'Postcodes tariff'!L2954)</f>
        <v>446.45703325641023</v>
      </c>
      <c r="O2954" s="226">
        <f>SUM(H2954*'Outside M25 '!$K$30+'Outside M25 '!$K$34+'Postcodes tariff'!L2954)</f>
        <v>493.45921070085473</v>
      </c>
      <c r="P2954" s="226">
        <f>SUM(H2954*'Outside M25 '!$L$30+'Outside M25 '!$L$34+'Postcodes tariff'!L2954)</f>
        <v>545.43677487863249</v>
      </c>
      <c r="Q2954" s="261">
        <f>SUM(H2954*'Outside M25 '!$M$30+'Outside M25 '!$M$34+'Postcodes tariff'!L2954)</f>
        <v>593.13823225641033</v>
      </c>
    </row>
    <row r="2955" spans="1:17" s="263" customFormat="1" x14ac:dyDescent="0.25">
      <c r="A2955" s="254" t="s">
        <v>3122</v>
      </c>
      <c r="B2955" s="255"/>
      <c r="C2955" s="256" t="s">
        <v>2599</v>
      </c>
      <c r="D2955" s="257">
        <v>54.655495999999999</v>
      </c>
      <c r="E2955" s="257">
        <v>-1.213076</v>
      </c>
      <c r="F2955" s="459">
        <v>1</v>
      </c>
      <c r="G2955" s="459">
        <v>1</v>
      </c>
      <c r="H2955" s="258">
        <v>260.8</v>
      </c>
      <c r="I2955" s="259">
        <f>SUM(H2955/'Search &amp; Variables'!$E$30)</f>
        <v>5.7955555555555556</v>
      </c>
      <c r="J2955" s="259">
        <f t="shared" si="747"/>
        <v>11.591111111111111</v>
      </c>
      <c r="K2955" s="259">
        <f t="shared" si="748"/>
        <v>1.2879012345679013</v>
      </c>
      <c r="L2955" s="226">
        <f t="shared" si="749"/>
        <v>0</v>
      </c>
      <c r="M2955" s="257"/>
      <c r="N2955" s="226">
        <f>SUM(H2955*'Outside M25 '!$J$30+'Outside M25 '!$J$34+'Postcodes tariff'!L2955)</f>
        <v>439.07373050014246</v>
      </c>
      <c r="O2955" s="226">
        <f>SUM(H2955*'Outside M25 '!$K$30+'Outside M25 '!$K$34+'Postcodes tariff'!L2955)</f>
        <v>485.27640118594496</v>
      </c>
      <c r="P2955" s="226">
        <f>SUM(H2955*'Outside M25 '!$L$30+'Outside M25 '!$L$34+'Postcodes tariff'!L2955)</f>
        <v>536.37975452471039</v>
      </c>
      <c r="Q2955" s="261">
        <f>SUM(H2955*'Outside M25 '!$M$30+'Outside M25 '!$M$34+'Postcodes tariff'!L2955)</f>
        <v>583.26380181680929</v>
      </c>
    </row>
    <row r="2956" spans="1:17" s="263" customFormat="1" x14ac:dyDescent="0.25">
      <c r="A2956" s="254" t="s">
        <v>3122</v>
      </c>
      <c r="B2956" s="255"/>
      <c r="C2956" s="256" t="s">
        <v>2600</v>
      </c>
      <c r="D2956" s="257">
        <v>54.691000000000003</v>
      </c>
      <c r="E2956" s="257">
        <v>-1.2357130000000001</v>
      </c>
      <c r="F2956" s="459">
        <v>1</v>
      </c>
      <c r="G2956" s="459">
        <v>1</v>
      </c>
      <c r="H2956" s="258">
        <v>263</v>
      </c>
      <c r="I2956" s="259">
        <f>SUM(H2956/'Search &amp; Variables'!$E$30)</f>
        <v>5.8444444444444441</v>
      </c>
      <c r="J2956" s="259">
        <f t="shared" si="747"/>
        <v>11.688888888888888</v>
      </c>
      <c r="K2956" s="259">
        <f t="shared" si="748"/>
        <v>1.2987654320987654</v>
      </c>
      <c r="L2956" s="226">
        <f t="shared" si="749"/>
        <v>0</v>
      </c>
      <c r="M2956" s="257"/>
      <c r="N2956" s="226">
        <f>SUM(H2956*'Outside M25 '!$J$30+'Outside M25 '!$J$34+'Postcodes tariff'!L2956)</f>
        <v>442.52974455626776</v>
      </c>
      <c r="O2956" s="226">
        <f>SUM(H2956*'Outside M25 '!$K$30+'Outside M25 '!$K$34+'Postcodes tariff'!L2956)</f>
        <v>489.1066524482431</v>
      </c>
      <c r="P2956" s="226">
        <f>SUM(H2956*'Outside M25 '!$L$30+'Outside M25 '!$L$34+'Postcodes tariff'!L2956)</f>
        <v>540.61921086058885</v>
      </c>
      <c r="Q2956" s="261">
        <f>SUM(H2956*'Outside M25 '!$M$30+'Outside M25 '!$M$34+'Postcodes tariff'!L2956)</f>
        <v>587.8858756396013</v>
      </c>
    </row>
    <row r="2957" spans="1:17" s="263" customFormat="1" x14ac:dyDescent="0.25">
      <c r="A2957" s="254" t="s">
        <v>3122</v>
      </c>
      <c r="B2957" s="255"/>
      <c r="C2957" s="256" t="s">
        <v>2601</v>
      </c>
      <c r="D2957" s="257">
        <v>54.705480999999999</v>
      </c>
      <c r="E2957" s="257">
        <v>-1.292716</v>
      </c>
      <c r="F2957" s="459">
        <v>1</v>
      </c>
      <c r="G2957" s="459">
        <v>1</v>
      </c>
      <c r="H2957" s="258">
        <v>261.7</v>
      </c>
      <c r="I2957" s="259">
        <f>SUM(H2957/'Search &amp; Variables'!$E$30)</f>
        <v>5.8155555555555551</v>
      </c>
      <c r="J2957" s="259">
        <f t="shared" si="747"/>
        <v>11.63111111111111</v>
      </c>
      <c r="K2957" s="259">
        <f t="shared" si="748"/>
        <v>1.2923456790123455</v>
      </c>
      <c r="L2957" s="226">
        <f t="shared" si="749"/>
        <v>0</v>
      </c>
      <c r="M2957" s="257"/>
      <c r="N2957" s="226">
        <f>SUM(H2957*'Outside M25 '!$J$30+'Outside M25 '!$J$34+'Postcodes tariff'!L2957)</f>
        <v>440.48755443219369</v>
      </c>
      <c r="O2957" s="226">
        <f>SUM(H2957*'Outside M25 '!$K$30+'Outside M25 '!$K$34+'Postcodes tariff'!L2957)</f>
        <v>486.84332215688505</v>
      </c>
      <c r="P2957" s="226">
        <f>SUM(H2957*'Outside M25 '!$L$30+'Outside M25 '!$L$34+'Postcodes tariff'!L2957)</f>
        <v>538.11407757120617</v>
      </c>
      <c r="Q2957" s="261">
        <f>SUM(H2957*'Outside M25 '!$M$30+'Outside M25 '!$M$34+'Postcodes tariff'!L2957)</f>
        <v>585.15465019886051</v>
      </c>
    </row>
    <row r="2958" spans="1:17" s="263" customFormat="1" x14ac:dyDescent="0.25">
      <c r="A2958" s="254" t="s">
        <v>3122</v>
      </c>
      <c r="B2958" s="255"/>
      <c r="C2958" s="256" t="s">
        <v>2602</v>
      </c>
      <c r="D2958" s="257">
        <v>54.705382999999998</v>
      </c>
      <c r="E2958" s="257">
        <v>-1.3729800000000001</v>
      </c>
      <c r="F2958" s="459">
        <v>1</v>
      </c>
      <c r="G2958" s="459">
        <v>1</v>
      </c>
      <c r="H2958" s="258">
        <v>265.8</v>
      </c>
      <c r="I2958" s="259">
        <f>SUM(H2958/'Search &amp; Variables'!$E$30)</f>
        <v>5.9066666666666672</v>
      </c>
      <c r="J2958" s="259">
        <f t="shared" si="747"/>
        <v>11.813333333333334</v>
      </c>
      <c r="K2958" s="259">
        <f t="shared" si="748"/>
        <v>1.3125925925925928</v>
      </c>
      <c r="L2958" s="226">
        <f t="shared" si="749"/>
        <v>0</v>
      </c>
      <c r="M2958" s="257"/>
      <c r="N2958" s="226">
        <f>SUM(H2958*'Outside M25 '!$J$30+'Outside M25 '!$J$34+'Postcodes tariff'!L2958)</f>
        <v>446.92830790042734</v>
      </c>
      <c r="O2958" s="226">
        <f>SUM(H2958*'Outside M25 '!$K$30+'Outside M25 '!$K$34+'Postcodes tariff'!L2958)</f>
        <v>493.98151769116811</v>
      </c>
      <c r="P2958" s="226">
        <f>SUM(H2958*'Outside M25 '!$L$30+'Outside M25 '!$L$34+'Postcodes tariff'!L2958)</f>
        <v>546.01488256079779</v>
      </c>
      <c r="Q2958" s="261">
        <f>SUM(H2958*'Outside M25 '!$M$30+'Outside M25 '!$M$34+'Postcodes tariff'!L2958)</f>
        <v>593.76851505042748</v>
      </c>
    </row>
    <row r="2959" spans="1:17" s="263" customFormat="1" x14ac:dyDescent="0.25">
      <c r="A2959" s="254" t="s">
        <v>3122</v>
      </c>
      <c r="B2959" s="255"/>
      <c r="C2959" s="256" t="s">
        <v>2603</v>
      </c>
      <c r="D2959" s="257">
        <v>54.711002000000001</v>
      </c>
      <c r="E2959" s="257">
        <v>-1.4173880000000001</v>
      </c>
      <c r="F2959" s="459">
        <v>1</v>
      </c>
      <c r="G2959" s="459">
        <v>1</v>
      </c>
      <c r="H2959" s="258">
        <v>265.3</v>
      </c>
      <c r="I2959" s="259">
        <f>SUM(H2959/'Search &amp; Variables'!$E$30)</f>
        <v>5.8955555555555561</v>
      </c>
      <c r="J2959" s="259">
        <f t="shared" si="747"/>
        <v>11.791111111111112</v>
      </c>
      <c r="K2959" s="259">
        <f t="shared" si="748"/>
        <v>1.3101234567901237</v>
      </c>
      <c r="L2959" s="226">
        <f t="shared" si="749"/>
        <v>0</v>
      </c>
      <c r="M2959" s="257"/>
      <c r="N2959" s="226">
        <f>SUM(H2959*'Outside M25 '!$J$30+'Outside M25 '!$J$34+'Postcodes tariff'!L2959)</f>
        <v>446.14285016039884</v>
      </c>
      <c r="O2959" s="226">
        <f>SUM(H2959*'Outside M25 '!$K$30+'Outside M25 '!$K$34+'Postcodes tariff'!L2959)</f>
        <v>493.1110060406458</v>
      </c>
      <c r="P2959" s="226">
        <f>SUM(H2959*'Outside M25 '!$L$30+'Outside M25 '!$L$34+'Postcodes tariff'!L2959)</f>
        <v>545.05136975718904</v>
      </c>
      <c r="Q2959" s="261">
        <f>SUM(H2959*'Outside M25 '!$M$30+'Outside M25 '!$M$34+'Postcodes tariff'!L2959)</f>
        <v>592.71804372706561</v>
      </c>
    </row>
    <row r="2960" spans="1:17" s="263" customFormat="1" x14ac:dyDescent="0.25">
      <c r="A2960" s="254" t="s">
        <v>3122</v>
      </c>
      <c r="B2960" s="255"/>
      <c r="C2960" s="256" t="s">
        <v>2604</v>
      </c>
      <c r="D2960" s="257">
        <v>54.562454000000002</v>
      </c>
      <c r="E2960" s="257">
        <v>-1.208372</v>
      </c>
      <c r="F2960" s="459">
        <v>1</v>
      </c>
      <c r="G2960" s="459">
        <v>1</v>
      </c>
      <c r="H2960" s="258">
        <v>254.5</v>
      </c>
      <c r="I2960" s="259">
        <f>SUM(H2960/'Search &amp; Variables'!$E$30)</f>
        <v>5.6555555555555559</v>
      </c>
      <c r="J2960" s="259">
        <f t="shared" si="747"/>
        <v>11.311111111111112</v>
      </c>
      <c r="K2960" s="259">
        <f t="shared" si="748"/>
        <v>1.2567901234567902</v>
      </c>
      <c r="L2960" s="226">
        <f t="shared" si="749"/>
        <v>0</v>
      </c>
      <c r="M2960" s="257"/>
      <c r="N2960" s="226">
        <f>SUM(H2960*'Outside M25 '!$J$30+'Outside M25 '!$J$34+'Postcodes tariff'!L2960)</f>
        <v>429.17696297578345</v>
      </c>
      <c r="O2960" s="226">
        <f>SUM(H2960*'Outside M25 '!$K$30+'Outside M25 '!$K$34+'Postcodes tariff'!L2960)</f>
        <v>474.30795438936372</v>
      </c>
      <c r="P2960" s="226">
        <f>SUM(H2960*'Outside M25 '!$L$30+'Outside M25 '!$L$34+'Postcodes tariff'!L2960)</f>
        <v>524.23949319924031</v>
      </c>
      <c r="Q2960" s="261">
        <f>SUM(H2960*'Outside M25 '!$M$30+'Outside M25 '!$M$34+'Postcodes tariff'!L2960)</f>
        <v>570.0278631424502</v>
      </c>
    </row>
    <row r="2961" spans="1:17" s="263" customFormat="1" x14ac:dyDescent="0.25">
      <c r="A2961" s="254" t="s">
        <v>3122</v>
      </c>
      <c r="B2961" s="255"/>
      <c r="C2961" s="256" t="s">
        <v>2605</v>
      </c>
      <c r="D2961" s="257">
        <v>54.557341999999998</v>
      </c>
      <c r="E2961" s="257">
        <v>-1.2224980000000001</v>
      </c>
      <c r="F2961" s="459">
        <v>1</v>
      </c>
      <c r="G2961" s="459">
        <v>1</v>
      </c>
      <c r="H2961" s="258">
        <v>252.6</v>
      </c>
      <c r="I2961" s="259">
        <f>SUM(H2961/'Search &amp; Variables'!$E$30)</f>
        <v>5.6133333333333333</v>
      </c>
      <c r="J2961" s="259">
        <f t="shared" si="747"/>
        <v>11.226666666666667</v>
      </c>
      <c r="K2961" s="259">
        <f t="shared" si="748"/>
        <v>1.2474074074074073</v>
      </c>
      <c r="L2961" s="226">
        <f t="shared" si="749"/>
        <v>0</v>
      </c>
      <c r="M2961" s="257"/>
      <c r="N2961" s="226">
        <f>SUM(H2961*'Outside M25 '!$J$30+'Outside M25 '!$J$34+'Postcodes tariff'!L2961)</f>
        <v>426.19222356367516</v>
      </c>
      <c r="O2961" s="226">
        <f>SUM(H2961*'Outside M25 '!$K$30+'Outside M25 '!$K$34+'Postcodes tariff'!L2961)</f>
        <v>471.00001011737891</v>
      </c>
      <c r="P2961" s="226">
        <f>SUM(H2961*'Outside M25 '!$L$30+'Outside M25 '!$L$34+'Postcodes tariff'!L2961)</f>
        <v>520.57814454552715</v>
      </c>
      <c r="Q2961" s="261">
        <f>SUM(H2961*'Outside M25 '!$M$30+'Outside M25 '!$M$34+'Postcodes tariff'!L2961)</f>
        <v>566.03607211367535</v>
      </c>
    </row>
    <row r="2962" spans="1:17" s="263" customFormat="1" x14ac:dyDescent="0.25">
      <c r="A2962" s="254" t="s">
        <v>3122</v>
      </c>
      <c r="B2962" s="255"/>
      <c r="C2962" s="256" t="s">
        <v>2606</v>
      </c>
      <c r="D2962" s="257">
        <v>54.551589999999997</v>
      </c>
      <c r="E2962" s="257">
        <v>-1.2493479999999999</v>
      </c>
      <c r="F2962" s="459">
        <v>1</v>
      </c>
      <c r="G2962" s="459">
        <v>1</v>
      </c>
      <c r="H2962" s="258">
        <v>250.1</v>
      </c>
      <c r="I2962" s="259">
        <f>SUM(H2962/'Search &amp; Variables'!$E$30)</f>
        <v>5.5577777777777779</v>
      </c>
      <c r="J2962" s="259">
        <f t="shared" si="747"/>
        <v>11.115555555555556</v>
      </c>
      <c r="K2962" s="259">
        <f t="shared" si="748"/>
        <v>1.2350617283950618</v>
      </c>
      <c r="L2962" s="226">
        <f t="shared" si="749"/>
        <v>0</v>
      </c>
      <c r="M2962" s="257"/>
      <c r="N2962" s="226">
        <f>SUM(H2962*'Outside M25 '!$J$30+'Outside M25 '!$J$34+'Postcodes tariff'!L2962)</f>
        <v>422.26493486353274</v>
      </c>
      <c r="O2962" s="226">
        <f>SUM(H2962*'Outside M25 '!$K$30+'Outside M25 '!$K$34+'Postcodes tariff'!L2962)</f>
        <v>466.64745186476733</v>
      </c>
      <c r="P2962" s="226">
        <f>SUM(H2962*'Outside M25 '!$L$30+'Outside M25 '!$L$34+'Postcodes tariff'!L2962)</f>
        <v>515.7605805274834</v>
      </c>
      <c r="Q2962" s="261">
        <f>SUM(H2962*'Outside M25 '!$M$30+'Outside M25 '!$M$34+'Postcodes tariff'!L2962)</f>
        <v>560.78371549686619</v>
      </c>
    </row>
    <row r="2963" spans="1:17" s="263" customFormat="1" x14ac:dyDescent="0.25">
      <c r="A2963" s="254" t="s">
        <v>3122</v>
      </c>
      <c r="B2963" s="255"/>
      <c r="C2963" s="256" t="s">
        <v>2607</v>
      </c>
      <c r="D2963" s="257">
        <v>54.571202999999997</v>
      </c>
      <c r="E2963" s="257">
        <v>-1.147308</v>
      </c>
      <c r="F2963" s="459">
        <v>1</v>
      </c>
      <c r="G2963" s="459">
        <v>1</v>
      </c>
      <c r="H2963" s="258">
        <v>256.60000000000002</v>
      </c>
      <c r="I2963" s="259">
        <f>SUM(H2963/'Search &amp; Variables'!$E$30)</f>
        <v>5.7022222222222227</v>
      </c>
      <c r="J2963" s="259">
        <f t="shared" si="747"/>
        <v>11.404444444444445</v>
      </c>
      <c r="K2963" s="259">
        <f t="shared" si="748"/>
        <v>1.2671604938271606</v>
      </c>
      <c r="L2963" s="226">
        <f t="shared" si="749"/>
        <v>0</v>
      </c>
      <c r="M2963" s="257"/>
      <c r="N2963" s="226">
        <f>SUM(H2963*'Outside M25 '!$J$30+'Outside M25 '!$J$34+'Postcodes tariff'!L2963)</f>
        <v>432.47588548390314</v>
      </c>
      <c r="O2963" s="226">
        <f>SUM(H2963*'Outside M25 '!$K$30+'Outside M25 '!$K$34+'Postcodes tariff'!L2963)</f>
        <v>477.9641033215575</v>
      </c>
      <c r="P2963" s="226">
        <f>SUM(H2963*'Outside M25 '!$L$30+'Outside M25 '!$L$34+'Postcodes tariff'!L2963)</f>
        <v>528.28624697439705</v>
      </c>
      <c r="Q2963" s="261">
        <f>SUM(H2963*'Outside M25 '!$M$30+'Outside M25 '!$M$34+'Postcodes tariff'!L2963)</f>
        <v>574.4398427005699</v>
      </c>
    </row>
    <row r="2964" spans="1:17" s="263" customFormat="1" x14ac:dyDescent="0.25">
      <c r="A2964" s="254" t="s">
        <v>3122</v>
      </c>
      <c r="B2964" s="255"/>
      <c r="C2964" s="256" t="s">
        <v>2608</v>
      </c>
      <c r="D2964" s="257">
        <v>54.526471999999998</v>
      </c>
      <c r="E2964" s="257">
        <v>-1.1837299999999999</v>
      </c>
      <c r="F2964" s="459">
        <v>1</v>
      </c>
      <c r="G2964" s="459">
        <v>1</v>
      </c>
      <c r="H2964" s="258">
        <v>250</v>
      </c>
      <c r="I2964" s="259">
        <f>SUM(H2964/'Search &amp; Variables'!$E$30)</f>
        <v>5.5555555555555554</v>
      </c>
      <c r="J2964" s="259">
        <f t="shared" si="747"/>
        <v>11.111111111111111</v>
      </c>
      <c r="K2964" s="259">
        <f t="shared" si="748"/>
        <v>1.2345679012345678</v>
      </c>
      <c r="L2964" s="226">
        <f t="shared" si="749"/>
        <v>0</v>
      </c>
      <c r="M2964" s="257"/>
      <c r="N2964" s="226">
        <f>SUM(H2964*'Outside M25 '!$J$30+'Outside M25 '!$J$34+'Postcodes tariff'!L2964)</f>
        <v>422.10784331552702</v>
      </c>
      <c r="O2964" s="226">
        <f>SUM(H2964*'Outside M25 '!$K$30+'Outside M25 '!$K$34+'Postcodes tariff'!L2964)</f>
        <v>466.47334953466287</v>
      </c>
      <c r="P2964" s="226">
        <f>SUM(H2964*'Outside M25 '!$L$30+'Outside M25 '!$L$34+'Postcodes tariff'!L2964)</f>
        <v>515.56787796676167</v>
      </c>
      <c r="Q2964" s="261">
        <f>SUM(H2964*'Outside M25 '!$M$30+'Outside M25 '!$M$34+'Postcodes tariff'!L2964)</f>
        <v>560.57362123219389</v>
      </c>
    </row>
    <row r="2965" spans="1:17" s="263" customFormat="1" x14ac:dyDescent="0.25">
      <c r="A2965" s="254" t="s">
        <v>3122</v>
      </c>
      <c r="B2965" s="255"/>
      <c r="C2965" s="256" t="s">
        <v>2609</v>
      </c>
      <c r="D2965" s="257">
        <v>54.515107999999998</v>
      </c>
      <c r="E2965" s="257">
        <v>-1.240532</v>
      </c>
      <c r="F2965" s="459">
        <v>1</v>
      </c>
      <c r="G2965" s="459">
        <v>1</v>
      </c>
      <c r="H2965" s="258">
        <v>251.5</v>
      </c>
      <c r="I2965" s="259">
        <f>SUM(H2965/'Search &amp; Variables'!$E$30)</f>
        <v>5.5888888888888886</v>
      </c>
      <c r="J2965" s="259">
        <f t="shared" si="747"/>
        <v>11.177777777777777</v>
      </c>
      <c r="K2965" s="259">
        <f t="shared" si="748"/>
        <v>1.2419753086419751</v>
      </c>
      <c r="L2965" s="226">
        <f t="shared" si="749"/>
        <v>0</v>
      </c>
      <c r="M2965" s="257"/>
      <c r="N2965" s="226">
        <f>SUM(H2965*'Outside M25 '!$J$30+'Outside M25 '!$J$34+'Postcodes tariff'!L2965)</f>
        <v>424.46421653561248</v>
      </c>
      <c r="O2965" s="226">
        <f>SUM(H2965*'Outside M25 '!$K$30+'Outside M25 '!$K$34+'Postcodes tariff'!L2965)</f>
        <v>469.08488448622984</v>
      </c>
      <c r="P2965" s="226">
        <f>SUM(H2965*'Outside M25 '!$L$30+'Outside M25 '!$L$34+'Postcodes tariff'!L2965)</f>
        <v>518.45841637758792</v>
      </c>
      <c r="Q2965" s="261">
        <f>SUM(H2965*'Outside M25 '!$M$30+'Outside M25 '!$M$34+'Postcodes tariff'!L2965)</f>
        <v>563.72503520227929</v>
      </c>
    </row>
    <row r="2966" spans="1:17" s="263" customFormat="1" x14ac:dyDescent="0.25">
      <c r="A2966" s="254" t="s">
        <v>3122</v>
      </c>
      <c r="B2966" s="255"/>
      <c r="C2966" s="256" t="s">
        <v>2610</v>
      </c>
      <c r="D2966" s="256">
        <v>54.426501999999999</v>
      </c>
      <c r="E2966" s="256">
        <v>-1.172898</v>
      </c>
      <c r="F2966" s="460">
        <v>1</v>
      </c>
      <c r="G2966" s="460">
        <v>1</v>
      </c>
      <c r="H2966" s="264">
        <v>249.3</v>
      </c>
      <c r="I2966" s="265">
        <f>SUM(H2966/'Search &amp; Variables'!$E$30)</f>
        <v>5.54</v>
      </c>
      <c r="J2966" s="265">
        <f t="shared" si="747"/>
        <v>11.08</v>
      </c>
      <c r="K2966" s="265">
        <f t="shared" si="748"/>
        <v>1.231111111111111</v>
      </c>
      <c r="L2966" s="266">
        <f t="shared" si="749"/>
        <v>0</v>
      </c>
      <c r="M2966" s="256"/>
      <c r="N2966" s="266">
        <f>SUM(H2966*'Outside M25 '!$J$30+'Outside M25 '!$J$34+'Postcodes tariff'!L2966)</f>
        <v>421.00820247948718</v>
      </c>
      <c r="O2966" s="266">
        <f>SUM(H2966*'Outside M25 '!$K$30+'Outside M25 '!$K$34+'Postcodes tariff'!L2966)</f>
        <v>465.25463322393165</v>
      </c>
      <c r="P2966" s="266">
        <f>SUM(H2966*'Outside M25 '!$L$30+'Outside M25 '!$L$34+'Postcodes tariff'!L2966)</f>
        <v>514.21896004170947</v>
      </c>
      <c r="Q2966" s="268">
        <f>SUM(H2966*'Outside M25 '!$M$30+'Outside M25 '!$M$34+'Postcodes tariff'!L2966)</f>
        <v>559.10296137948728</v>
      </c>
    </row>
    <row r="2967" spans="1:17" s="263" customFormat="1" x14ac:dyDescent="0.25">
      <c r="A2967" s="254"/>
      <c r="B2967" s="255"/>
      <c r="C2967" s="256"/>
      <c r="D2967" s="256"/>
      <c r="E2967" s="256"/>
      <c r="F2967" s="460"/>
      <c r="G2967" s="460"/>
      <c r="H2967" s="264"/>
      <c r="I2967" s="265"/>
      <c r="J2967" s="265"/>
      <c r="K2967" s="265"/>
      <c r="L2967" s="266"/>
      <c r="M2967" s="256"/>
      <c r="N2967" s="266"/>
      <c r="O2967" s="266"/>
      <c r="P2967" s="266"/>
      <c r="Q2967" s="268"/>
    </row>
    <row r="2968" spans="1:17" s="263" customFormat="1" ht="16.5" thickBot="1" x14ac:dyDescent="0.3">
      <c r="A2968" s="269" t="s">
        <v>3177</v>
      </c>
      <c r="B2968" s="270"/>
      <c r="C2968" s="270"/>
      <c r="D2968" s="270"/>
      <c r="E2968" s="270"/>
      <c r="F2968" s="461"/>
      <c r="G2968" s="461"/>
      <c r="H2968" s="271">
        <f>AVERAGE(H2938:H2967)</f>
        <v>256.56896551724139</v>
      </c>
      <c r="I2968" s="271">
        <f>AVERAGE(I2938:I2967)</f>
        <v>5.7015325670498074</v>
      </c>
      <c r="J2968" s="271">
        <f>AVERAGE(J2938:J2967)</f>
        <v>11.403065134099615</v>
      </c>
      <c r="K2968" s="271">
        <f>AVERAGE(K2938:K2967)</f>
        <v>1.2670072371221797</v>
      </c>
      <c r="L2968" s="272"/>
      <c r="M2968" s="270"/>
      <c r="N2968" s="274">
        <f>AVERAGE(N2938:N2967)</f>
        <v>432.42713293452204</v>
      </c>
      <c r="O2968" s="274">
        <f>AVERAGE(O2938:O2967)</f>
        <v>477.91007156393886</v>
      </c>
      <c r="P2968" s="274">
        <f>AVERAGE(P2938:P2967)</f>
        <v>528.22644273141441</v>
      </c>
      <c r="Q2968" s="275">
        <f>AVERAGE(Q2938:Q2967)</f>
        <v>574.37464103222328</v>
      </c>
    </row>
    <row r="2969" spans="1:17" s="263" customFormat="1" ht="16.5" thickBot="1" x14ac:dyDescent="0.3">
      <c r="A2969" s="243"/>
      <c r="B2969" s="243"/>
      <c r="F2969" s="462"/>
      <c r="G2969" s="462"/>
      <c r="H2969" s="276"/>
      <c r="I2969" s="277"/>
      <c r="J2969" s="277"/>
      <c r="K2969" s="277"/>
      <c r="L2969" s="262"/>
      <c r="N2969" s="225"/>
      <c r="O2969" s="225"/>
      <c r="P2969" s="225"/>
      <c r="Q2969" s="225"/>
    </row>
    <row r="2970" spans="1:17" s="243" customFormat="1" x14ac:dyDescent="0.25">
      <c r="A2970" s="279" t="s">
        <v>2933</v>
      </c>
      <c r="B2970" s="280"/>
      <c r="C2970" s="280" t="s">
        <v>2611</v>
      </c>
      <c r="D2970" s="280">
        <v>51.447560000000003</v>
      </c>
      <c r="E2970" s="280">
        <v>-0.32226399999999999</v>
      </c>
      <c r="F2970" s="463">
        <v>2</v>
      </c>
      <c r="G2970" s="463">
        <v>2</v>
      </c>
      <c r="H2970" s="281">
        <v>9.5</v>
      </c>
      <c r="I2970" s="282">
        <f>SUM(H2970/'Search &amp; Variables'!$E$31)</f>
        <v>0.47499999999999998</v>
      </c>
      <c r="J2970" s="282">
        <f t="shared" ref="J2970:J2971" si="750">SUM(I2970*2)</f>
        <v>0.95</v>
      </c>
      <c r="K2970" s="282">
        <f t="shared" ref="K2970:K2971" si="751">SUM(J2970/9)</f>
        <v>0.10555555555555556</v>
      </c>
      <c r="L2970" s="283">
        <f t="shared" ref="L2970:L2971" si="752">IF(J2970 &gt; 12,120,0)</f>
        <v>0</v>
      </c>
      <c r="M2970" s="280"/>
      <c r="N2970" s="283">
        <f>SUM(H2970*'Outer London inside M25'!$J$30+'Outer London inside M25'!$J$34+L2970)</f>
        <v>57.214104500000005</v>
      </c>
      <c r="O2970" s="283">
        <f>SUM(H2970*'Outer London inside M25'!$K$30+'Outer London inside M25'!$K$34+L2970)</f>
        <v>60.928003305555549</v>
      </c>
      <c r="P2970" s="283">
        <f>SUM(H2970*'Outer London inside M25'!$L$30+'Outer London inside M25'!$L$34+'Postcodes tariff'!L2970)</f>
        <v>66.089189016666666</v>
      </c>
      <c r="Q2970" s="284">
        <f>SUM(H2970*'Outer London inside M25'!$M$30+'Outer London inside M25'!$M$34+'Postcodes tariff'!L2970)</f>
        <v>69.220300916666673</v>
      </c>
    </row>
    <row r="2971" spans="1:17" s="263" customFormat="1" x14ac:dyDescent="0.25">
      <c r="A2971" s="286" t="s">
        <v>2933</v>
      </c>
      <c r="B2971" s="287"/>
      <c r="C2971" s="285" t="s">
        <v>2612</v>
      </c>
      <c r="D2971" s="257">
        <v>51.446359999999999</v>
      </c>
      <c r="E2971" s="257">
        <v>-0.29559000000000002</v>
      </c>
      <c r="F2971" s="459">
        <v>2</v>
      </c>
      <c r="G2971" s="459">
        <v>2</v>
      </c>
      <c r="H2971" s="258">
        <v>13.6</v>
      </c>
      <c r="I2971" s="259">
        <f>SUM(H2971/'Search &amp; Variables'!$E$31)</f>
        <v>0.67999999999999994</v>
      </c>
      <c r="J2971" s="259">
        <f t="shared" si="750"/>
        <v>1.3599999999999999</v>
      </c>
      <c r="K2971" s="259">
        <f t="shared" si="751"/>
        <v>0.15111111111111108</v>
      </c>
      <c r="L2971" s="226">
        <f t="shared" si="752"/>
        <v>0</v>
      </c>
      <c r="M2971" s="257"/>
      <c r="N2971" s="226">
        <f>SUM(H2971*'Outer London inside M25'!$J$30+'Outer London inside M25'!$J$34+L2971)</f>
        <v>69.801301685470094</v>
      </c>
      <c r="O2971" s="226">
        <f>SUM(H2971*'Outer London inside M25'!$K$30+'Outer London inside M25'!$K$34+L2971)</f>
        <v>74.481926507692293</v>
      </c>
      <c r="P2971" s="226">
        <f>SUM(H2971*'Outer London inside M25'!$L$30+'Outer London inside M25'!$L$34+'Postcodes tariff'!L2971)</f>
        <v>80.876968587692303</v>
      </c>
      <c r="Q2971" s="261">
        <f>SUM(H2971*'Outer London inside M25'!$M$30+'Outer London inside M25'!$M$34+'Postcodes tariff'!L2971)</f>
        <v>84.889442818803431</v>
      </c>
    </row>
    <row r="2972" spans="1:17" s="263" customFormat="1" x14ac:dyDescent="0.25">
      <c r="A2972" s="286" t="s">
        <v>2933</v>
      </c>
      <c r="B2972" s="287" t="s">
        <v>3646</v>
      </c>
      <c r="C2972" s="285" t="s">
        <v>2613</v>
      </c>
      <c r="D2972" s="257">
        <v>51.425215999999999</v>
      </c>
      <c r="E2972" s="257">
        <v>-0.32999099999999998</v>
      </c>
      <c r="F2972" s="459">
        <v>2</v>
      </c>
      <c r="G2972" s="459">
        <v>2</v>
      </c>
      <c r="H2972" s="258">
        <v>8.9</v>
      </c>
      <c r="I2972" s="259">
        <f>SUM(H2972/'Search &amp; Variables'!$E$31)</f>
        <v>0.44500000000000001</v>
      </c>
      <c r="J2972" s="259">
        <f t="shared" ref="J2972:J2989" si="753">SUM(I2972*2)</f>
        <v>0.89</v>
      </c>
      <c r="K2972" s="259">
        <f t="shared" ref="K2972:K2989" si="754">SUM(J2972/9)</f>
        <v>9.8888888888888887E-2</v>
      </c>
      <c r="L2972" s="226">
        <f t="shared" ref="L2972:L2989" si="755">IF(J2972 &gt; 12,120,0)</f>
        <v>0</v>
      </c>
      <c r="M2972" s="257"/>
      <c r="N2972" s="226">
        <f>SUM(H2972*'Outer London inside M25'!$J$30+'Outer London inside M25'!$J$34+L2972)</f>
        <v>55.372075643589753</v>
      </c>
      <c r="O2972" s="226">
        <f>SUM(H2972*'Outer London inside M25'!$K$30+'Outer London inside M25'!$K$34+L2972)</f>
        <v>58.944502349145296</v>
      </c>
      <c r="P2972" s="226">
        <f>SUM(H2972*'Outer London inside M25'!$L$30+'Outer London inside M25'!$L$34+'Postcodes tariff'!L2972)</f>
        <v>63.925123713589741</v>
      </c>
      <c r="Q2972" s="261">
        <f>SUM(H2972*'Outer London inside M25'!$M$30+'Outer London inside M25'!$M$34+'Postcodes tariff'!L2972)</f>
        <v>66.927255760256429</v>
      </c>
    </row>
    <row r="2973" spans="1:17" s="263" customFormat="1" x14ac:dyDescent="0.25">
      <c r="A2973" s="286" t="s">
        <v>2933</v>
      </c>
      <c r="B2973" s="287"/>
      <c r="C2973" s="285" t="s">
        <v>2614</v>
      </c>
      <c r="D2973" s="257">
        <v>51.421891000000002</v>
      </c>
      <c r="E2973" s="257">
        <v>-0.36682300000000001</v>
      </c>
      <c r="F2973" s="459">
        <v>2</v>
      </c>
      <c r="G2973" s="459">
        <v>2</v>
      </c>
      <c r="H2973" s="258">
        <v>8.6</v>
      </c>
      <c r="I2973" s="259">
        <f>SUM(H2973/'Search &amp; Variables'!$E$31)</f>
        <v>0.43</v>
      </c>
      <c r="J2973" s="259">
        <f t="shared" si="753"/>
        <v>0.86</v>
      </c>
      <c r="K2973" s="259">
        <f t="shared" si="754"/>
        <v>9.555555555555556E-2</v>
      </c>
      <c r="L2973" s="226">
        <f t="shared" si="755"/>
        <v>0</v>
      </c>
      <c r="M2973" s="257"/>
      <c r="N2973" s="226">
        <f>SUM(H2973*'Outer London inside M25'!$J$30+'Outer London inside M25'!$J$34+L2973)</f>
        <v>54.45106121538462</v>
      </c>
      <c r="O2973" s="226">
        <f>SUM(H2973*'Outer London inside M25'!$K$30+'Outer London inside M25'!$K$34+L2973)</f>
        <v>57.952751870940162</v>
      </c>
      <c r="P2973" s="226">
        <f>SUM(H2973*'Outer London inside M25'!$L$30+'Outer London inside M25'!$L$34+'Postcodes tariff'!L2973)</f>
        <v>62.843091062051279</v>
      </c>
      <c r="Q2973" s="261">
        <f>SUM(H2973*'Outer London inside M25'!$M$30+'Outer London inside M25'!$M$34+'Postcodes tariff'!L2973)</f>
        <v>65.780733182051293</v>
      </c>
    </row>
    <row r="2974" spans="1:17" s="263" customFormat="1" x14ac:dyDescent="0.25">
      <c r="A2974" s="286" t="s">
        <v>3492</v>
      </c>
      <c r="B2974" s="287" t="s">
        <v>3653</v>
      </c>
      <c r="C2974" s="285" t="s">
        <v>2615</v>
      </c>
      <c r="D2974" s="257">
        <v>51.438166000000002</v>
      </c>
      <c r="E2974" s="257">
        <v>-0.40306799999999998</v>
      </c>
      <c r="F2974" s="459">
        <v>2</v>
      </c>
      <c r="G2974" s="459">
        <v>2</v>
      </c>
      <c r="H2974" s="258">
        <v>6.8</v>
      </c>
      <c r="I2974" s="259">
        <f>SUM(H2974/'Search &amp; Variables'!$E$31)</f>
        <v>0.33999999999999997</v>
      </c>
      <c r="J2974" s="259">
        <f t="shared" si="753"/>
        <v>0.67999999999999994</v>
      </c>
      <c r="K2974" s="259">
        <f t="shared" si="754"/>
        <v>7.5555555555555542E-2</v>
      </c>
      <c r="L2974" s="226">
        <f t="shared" si="755"/>
        <v>0</v>
      </c>
      <c r="M2974" s="257"/>
      <c r="N2974" s="226">
        <f>SUM(H2974*'Outer London inside M25'!$J$30+'Outer London inside M25'!$J$34+L2974)</f>
        <v>48.924974646153849</v>
      </c>
      <c r="O2974" s="226">
        <f>SUM(H2974*'Outer London inside M25'!$K$30+'Outer London inside M25'!$K$34+L2974)</f>
        <v>52.002249001709401</v>
      </c>
      <c r="P2974" s="226">
        <f>SUM(H2974*'Outer London inside M25'!$L$30+'Outer London inside M25'!$L$34+'Postcodes tariff'!L2974)</f>
        <v>56.350895152820513</v>
      </c>
      <c r="Q2974" s="261">
        <f>SUM(H2974*'Outer London inside M25'!$M$30+'Outer London inside M25'!$M$34+'Postcodes tariff'!L2974)</f>
        <v>58.901597712820518</v>
      </c>
    </row>
    <row r="2975" spans="1:17" s="263" customFormat="1" x14ac:dyDescent="0.25">
      <c r="A2975" s="286" t="s">
        <v>2933</v>
      </c>
      <c r="B2975" s="287"/>
      <c r="C2975" s="285" t="s">
        <v>2616</v>
      </c>
      <c r="D2975" s="257">
        <v>51.454439999999998</v>
      </c>
      <c r="E2975" s="257">
        <v>-0.42608400000000002</v>
      </c>
      <c r="F2975" s="459">
        <v>2</v>
      </c>
      <c r="G2975" s="459">
        <v>2</v>
      </c>
      <c r="H2975" s="258">
        <v>5.5</v>
      </c>
      <c r="I2975" s="259">
        <f>SUM(H2975/'Search &amp; Variables'!$E$31)</f>
        <v>0.27500000000000002</v>
      </c>
      <c r="J2975" s="259">
        <f t="shared" si="753"/>
        <v>0.55000000000000004</v>
      </c>
      <c r="K2975" s="259">
        <f t="shared" si="754"/>
        <v>6.1111111111111116E-2</v>
      </c>
      <c r="L2975" s="226">
        <f t="shared" si="755"/>
        <v>0</v>
      </c>
      <c r="M2975" s="257"/>
      <c r="N2975" s="226">
        <f>SUM(H2975*'Outer London inside M25'!$J$30+'Outer London inside M25'!$J$34+L2975)</f>
        <v>44.933912123931627</v>
      </c>
      <c r="O2975" s="226">
        <f>SUM(H2975*'Outer London inside M25'!$K$30+'Outer London inside M25'!$K$34+L2975)</f>
        <v>47.704663596153843</v>
      </c>
      <c r="P2975" s="226">
        <f>SUM(H2975*'Outer London inside M25'!$L$30+'Outer London inside M25'!$L$34+'Postcodes tariff'!L2975)</f>
        <v>51.662086996153846</v>
      </c>
      <c r="Q2975" s="261">
        <f>SUM(H2975*'Outer London inside M25'!$M$30+'Outer London inside M25'!$M$34+'Postcodes tariff'!L2975)</f>
        <v>53.933333207264965</v>
      </c>
    </row>
    <row r="2976" spans="1:17" s="263" customFormat="1" x14ac:dyDescent="0.25">
      <c r="A2976" s="286" t="s">
        <v>2933</v>
      </c>
      <c r="B2976" s="287"/>
      <c r="C2976" s="285" t="s">
        <v>2617</v>
      </c>
      <c r="D2976" s="257">
        <v>51.430089000000002</v>
      </c>
      <c r="E2976" s="257">
        <v>-0.45823199999999997</v>
      </c>
      <c r="F2976" s="459">
        <v>2</v>
      </c>
      <c r="G2976" s="459">
        <v>2</v>
      </c>
      <c r="H2976" s="258">
        <v>8.1999999999999993</v>
      </c>
      <c r="I2976" s="259">
        <f>SUM(H2976/'Search &amp; Variables'!$E$31)</f>
        <v>0.41</v>
      </c>
      <c r="J2976" s="259">
        <f t="shared" si="753"/>
        <v>0.82</v>
      </c>
      <c r="K2976" s="259">
        <f t="shared" si="754"/>
        <v>9.1111111111111101E-2</v>
      </c>
      <c r="L2976" s="226">
        <f t="shared" si="755"/>
        <v>0</v>
      </c>
      <c r="M2976" s="257"/>
      <c r="N2976" s="226">
        <f>SUM(H2976*'Outer London inside M25'!$J$30+'Outer London inside M25'!$J$34+L2976)</f>
        <v>53.223041977777783</v>
      </c>
      <c r="O2976" s="226">
        <f>SUM(H2976*'Outer London inside M25'!$K$30+'Outer London inside M25'!$K$34+L2976)</f>
        <v>56.630417899999998</v>
      </c>
      <c r="P2976" s="226">
        <f>SUM(H2976*'Outer London inside M25'!$L$30+'Outer London inside M25'!$L$34+'Postcodes tariff'!L2976)</f>
        <v>61.400380859999999</v>
      </c>
      <c r="Q2976" s="261">
        <f>SUM(H2976*'Outer London inside M25'!$M$30+'Outer London inside M25'!$M$34+'Postcodes tariff'!L2976)</f>
        <v>64.252036411111121</v>
      </c>
    </row>
    <row r="2977" spans="1:17" s="263" customFormat="1" x14ac:dyDescent="0.25">
      <c r="A2977" s="286" t="s">
        <v>2933</v>
      </c>
      <c r="B2977" s="287" t="s">
        <v>3660</v>
      </c>
      <c r="C2977" s="285" t="s">
        <v>2618</v>
      </c>
      <c r="D2977" s="257">
        <v>51.411839999999998</v>
      </c>
      <c r="E2977" s="257">
        <v>-0.41091899999999998</v>
      </c>
      <c r="F2977" s="459">
        <v>2</v>
      </c>
      <c r="G2977" s="459">
        <v>2</v>
      </c>
      <c r="H2977" s="258">
        <v>10.9</v>
      </c>
      <c r="I2977" s="259">
        <f>SUM(H2977/'Search &amp; Variables'!$E$31)</f>
        <v>0.54500000000000004</v>
      </c>
      <c r="J2977" s="259">
        <f t="shared" si="753"/>
        <v>1.0900000000000001</v>
      </c>
      <c r="K2977" s="259">
        <f t="shared" si="754"/>
        <v>0.12111111111111111</v>
      </c>
      <c r="L2977" s="226">
        <f t="shared" si="755"/>
        <v>0</v>
      </c>
      <c r="M2977" s="257"/>
      <c r="N2977" s="226">
        <f>SUM(H2977*'Outer London inside M25'!$J$30+'Outer London inside M25'!$J$34+L2977)</f>
        <v>61.512171831623945</v>
      </c>
      <c r="O2977" s="226">
        <f>SUM(H2977*'Outer London inside M25'!$K$30+'Outer London inside M25'!$K$34+L2977)</f>
        <v>65.55617220384616</v>
      </c>
      <c r="P2977" s="226">
        <f>SUM(H2977*'Outer London inside M25'!$L$30+'Outer London inside M25'!$L$34+'Postcodes tariff'!L2977)</f>
        <v>71.138674723846151</v>
      </c>
      <c r="Q2977" s="261">
        <f>SUM(H2977*'Outer London inside M25'!$M$30+'Outer London inside M25'!$M$34+'Postcodes tariff'!L2977)</f>
        <v>74.570739614957276</v>
      </c>
    </row>
    <row r="2978" spans="1:17" s="263" customFormat="1" x14ac:dyDescent="0.25">
      <c r="A2978" s="286" t="s">
        <v>2933</v>
      </c>
      <c r="B2978" s="287" t="s">
        <v>3628</v>
      </c>
      <c r="C2978" s="285" t="s">
        <v>2619</v>
      </c>
      <c r="D2978" s="257">
        <v>51.396616000000002</v>
      </c>
      <c r="E2978" s="257">
        <v>-0.451069</v>
      </c>
      <c r="F2978" s="459">
        <v>2</v>
      </c>
      <c r="G2978" s="459">
        <v>2</v>
      </c>
      <c r="H2978" s="258">
        <v>11.3</v>
      </c>
      <c r="I2978" s="259">
        <f>SUM(H2978/'Search &amp; Variables'!$E$31)</f>
        <v>0.56500000000000006</v>
      </c>
      <c r="J2978" s="259">
        <f t="shared" si="753"/>
        <v>1.1300000000000001</v>
      </c>
      <c r="K2978" s="259">
        <f t="shared" si="754"/>
        <v>0.12555555555555556</v>
      </c>
      <c r="L2978" s="226">
        <f t="shared" si="755"/>
        <v>0</v>
      </c>
      <c r="M2978" s="257"/>
      <c r="N2978" s="226">
        <f>SUM(H2978*'Outer London inside M25'!$J$30+'Outer London inside M25'!$J$34+L2978)</f>
        <v>62.740191069230775</v>
      </c>
      <c r="O2978" s="226">
        <f>SUM(H2978*'Outer London inside M25'!$K$30+'Outer London inside M25'!$K$34+L2978)</f>
        <v>66.878506174786324</v>
      </c>
      <c r="P2978" s="226">
        <f>SUM(H2978*'Outer London inside M25'!$L$30+'Outer London inside M25'!$L$34+'Postcodes tariff'!L2978)</f>
        <v>72.581384925897439</v>
      </c>
      <c r="Q2978" s="261">
        <f>SUM(H2978*'Outer London inside M25'!$M$30+'Outer London inside M25'!$M$34+'Postcodes tariff'!L2978)</f>
        <v>76.099436385897448</v>
      </c>
    </row>
    <row r="2979" spans="1:17" s="263" customFormat="1" x14ac:dyDescent="0.25">
      <c r="A2979" s="286" t="s">
        <v>2933</v>
      </c>
      <c r="B2979" s="287"/>
      <c r="C2979" s="285" t="s">
        <v>2620</v>
      </c>
      <c r="D2979" s="257">
        <v>51.419381999999999</v>
      </c>
      <c r="E2979" s="257">
        <v>-0.50551800000000002</v>
      </c>
      <c r="F2979" s="459">
        <v>2</v>
      </c>
      <c r="G2979" s="459">
        <v>2</v>
      </c>
      <c r="H2979" s="258">
        <v>7.9</v>
      </c>
      <c r="I2979" s="259">
        <f>SUM(H2979/'Search &amp; Variables'!$E$31)</f>
        <v>0.39500000000000002</v>
      </c>
      <c r="J2979" s="259">
        <f t="shared" si="753"/>
        <v>0.79</v>
      </c>
      <c r="K2979" s="259">
        <f t="shared" si="754"/>
        <v>8.7777777777777788E-2</v>
      </c>
      <c r="L2979" s="226">
        <f t="shared" si="755"/>
        <v>0</v>
      </c>
      <c r="M2979" s="257"/>
      <c r="N2979" s="226">
        <f>SUM(H2979*'Outer London inside M25'!$J$30+'Outer London inside M25'!$J$34+L2979)</f>
        <v>52.302027549572657</v>
      </c>
      <c r="O2979" s="226">
        <f>SUM(H2979*'Outer London inside M25'!$K$30+'Outer London inside M25'!$K$34+L2979)</f>
        <v>55.638667421794871</v>
      </c>
      <c r="P2979" s="226">
        <f>SUM(H2979*'Outer London inside M25'!$L$30+'Outer London inside M25'!$L$34+'Postcodes tariff'!L2979)</f>
        <v>60.318348208461543</v>
      </c>
      <c r="Q2979" s="261">
        <f>SUM(H2979*'Outer London inside M25'!$M$30+'Outer London inside M25'!$M$34+'Postcodes tariff'!L2979)</f>
        <v>63.105513832905991</v>
      </c>
    </row>
    <row r="2980" spans="1:17" s="263" customFormat="1" x14ac:dyDescent="0.25">
      <c r="A2980" s="286" t="s">
        <v>2933</v>
      </c>
      <c r="B2980" s="287"/>
      <c r="C2980" s="285" t="s">
        <v>2621</v>
      </c>
      <c r="D2980" s="257">
        <v>51.452813999999996</v>
      </c>
      <c r="E2980" s="257">
        <v>-0.51490000000000002</v>
      </c>
      <c r="F2980" s="459">
        <v>2</v>
      </c>
      <c r="G2980" s="459">
        <v>2</v>
      </c>
      <c r="H2980" s="258">
        <v>7.2</v>
      </c>
      <c r="I2980" s="259">
        <f>SUM(H2980/'Search &amp; Variables'!$E$31)</f>
        <v>0.36</v>
      </c>
      <c r="J2980" s="259">
        <f t="shared" si="753"/>
        <v>0.72</v>
      </c>
      <c r="K2980" s="259">
        <f t="shared" si="754"/>
        <v>0.08</v>
      </c>
      <c r="L2980" s="226">
        <f t="shared" si="755"/>
        <v>0</v>
      </c>
      <c r="M2980" s="257"/>
      <c r="N2980" s="226">
        <f>SUM(H2980*'Outer London inside M25'!$J$30+'Outer London inside M25'!$J$34+L2980)</f>
        <v>50.152993883760686</v>
      </c>
      <c r="O2980" s="226">
        <f>SUM(H2980*'Outer London inside M25'!$K$30+'Outer London inside M25'!$K$34+L2980)</f>
        <v>53.324582972649566</v>
      </c>
      <c r="P2980" s="226">
        <f>SUM(H2980*'Outer London inside M25'!$L$30+'Outer London inside M25'!$L$34+'Postcodes tariff'!L2980)</f>
        <v>57.793605354871794</v>
      </c>
      <c r="Q2980" s="261">
        <f>SUM(H2980*'Outer London inside M25'!$M$30+'Outer London inside M25'!$M$34+'Postcodes tariff'!L2980)</f>
        <v>60.43029448376069</v>
      </c>
    </row>
    <row r="2981" spans="1:17" s="263" customFormat="1" x14ac:dyDescent="0.25">
      <c r="A2981" s="286" t="s">
        <v>2933</v>
      </c>
      <c r="B2981" s="287" t="s">
        <v>3606</v>
      </c>
      <c r="C2981" s="285" t="s">
        <v>2622</v>
      </c>
      <c r="D2981" s="257">
        <v>51.444861000000003</v>
      </c>
      <c r="E2981" s="257">
        <v>-0.35680099999999998</v>
      </c>
      <c r="F2981" s="459">
        <v>2</v>
      </c>
      <c r="G2981" s="459">
        <v>2</v>
      </c>
      <c r="H2981" s="258">
        <v>10.199999999999999</v>
      </c>
      <c r="I2981" s="259">
        <f>SUM(H2981/'Search &amp; Variables'!$E$31)</f>
        <v>0.51</v>
      </c>
      <c r="J2981" s="259">
        <f t="shared" si="753"/>
        <v>1.02</v>
      </c>
      <c r="K2981" s="259">
        <f t="shared" si="754"/>
        <v>0.11333333333333334</v>
      </c>
      <c r="L2981" s="226">
        <f t="shared" si="755"/>
        <v>0</v>
      </c>
      <c r="M2981" s="257"/>
      <c r="N2981" s="226">
        <f>SUM(H2981*'Outer London inside M25'!$J$30+'Outer London inside M25'!$J$34+L2981)</f>
        <v>59.363138165811968</v>
      </c>
      <c r="O2981" s="226">
        <f>SUM(H2981*'Outer London inside M25'!$K$30+'Outer London inside M25'!$K$34+L2981)</f>
        <v>63.242087754700847</v>
      </c>
      <c r="P2981" s="226">
        <f>SUM(H2981*'Outer London inside M25'!$L$30+'Outer London inside M25'!$L$34+'Postcodes tariff'!L2981)</f>
        <v>68.613931870256408</v>
      </c>
      <c r="Q2981" s="261">
        <f>SUM(H2981*'Outer London inside M25'!$M$30+'Outer London inside M25'!$M$34+'Postcodes tariff'!L2981)</f>
        <v>71.895520265811967</v>
      </c>
    </row>
    <row r="2982" spans="1:17" s="263" customFormat="1" x14ac:dyDescent="0.25">
      <c r="A2982" s="286" t="s">
        <v>2933</v>
      </c>
      <c r="B2982" s="287" t="s">
        <v>3521</v>
      </c>
      <c r="C2982" s="285" t="s">
        <v>2623</v>
      </c>
      <c r="D2982" s="257">
        <v>51.421703000000001</v>
      </c>
      <c r="E2982" s="257">
        <v>-0.55694299999999997</v>
      </c>
      <c r="F2982" s="459">
        <v>2</v>
      </c>
      <c r="G2982" s="459">
        <v>2</v>
      </c>
      <c r="H2982" s="258">
        <v>9.8000000000000007</v>
      </c>
      <c r="I2982" s="259">
        <f>SUM(H2982/'Search &amp; Variables'!$E$31)</f>
        <v>0.49000000000000005</v>
      </c>
      <c r="J2982" s="259">
        <f t="shared" si="753"/>
        <v>0.98000000000000009</v>
      </c>
      <c r="K2982" s="259">
        <f t="shared" si="754"/>
        <v>0.1088888888888889</v>
      </c>
      <c r="L2982" s="226">
        <f t="shared" si="755"/>
        <v>0</v>
      </c>
      <c r="M2982" s="257"/>
      <c r="N2982" s="226">
        <f>SUM(H2982*'Outer London inside M25'!$J$30+'Outer London inside M25'!$J$34+L2982)</f>
        <v>58.135118928205138</v>
      </c>
      <c r="O2982" s="226">
        <f>SUM(H2982*'Outer London inside M25'!$K$30+'Outer London inside M25'!$K$34+L2982)</f>
        <v>61.919753783760683</v>
      </c>
      <c r="P2982" s="226">
        <f>SUM(H2982*'Outer London inside M25'!$L$30+'Outer London inside M25'!$L$34+'Postcodes tariff'!L2982)</f>
        <v>67.171221668205135</v>
      </c>
      <c r="Q2982" s="261">
        <f>SUM(H2982*'Outer London inside M25'!$M$30+'Outer London inside M25'!$M$34+'Postcodes tariff'!L2982)</f>
        <v>70.366823494871809</v>
      </c>
    </row>
    <row r="2983" spans="1:17" s="263" customFormat="1" x14ac:dyDescent="0.25">
      <c r="A2983" s="286" t="s">
        <v>2933</v>
      </c>
      <c r="B2983" s="287"/>
      <c r="C2983" s="285" t="s">
        <v>2624</v>
      </c>
      <c r="D2983" s="257">
        <v>51.468471000000001</v>
      </c>
      <c r="E2983" s="257">
        <v>-0.36737900000000001</v>
      </c>
      <c r="F2983" s="459">
        <v>2</v>
      </c>
      <c r="G2983" s="459">
        <v>2</v>
      </c>
      <c r="H2983" s="258">
        <v>5.3</v>
      </c>
      <c r="I2983" s="259">
        <f>SUM(H2983/'Search &amp; Variables'!$E$31)</f>
        <v>0.26500000000000001</v>
      </c>
      <c r="J2983" s="259">
        <f t="shared" si="753"/>
        <v>0.53</v>
      </c>
      <c r="K2983" s="259">
        <f t="shared" si="754"/>
        <v>5.8888888888888893E-2</v>
      </c>
      <c r="L2983" s="226">
        <f t="shared" si="755"/>
        <v>0</v>
      </c>
      <c r="M2983" s="257"/>
      <c r="N2983" s="226">
        <f>SUM(H2983*'Outer London inside M25'!$J$30+'Outer London inside M25'!$J$34+L2983)</f>
        <v>44.319902505128212</v>
      </c>
      <c r="O2983" s="226">
        <f>SUM(H2983*'Outer London inside M25'!$K$30+'Outer London inside M25'!$K$34+L2983)</f>
        <v>47.043496610683761</v>
      </c>
      <c r="P2983" s="226">
        <f>SUM(H2983*'Outer London inside M25'!$L$30+'Outer London inside M25'!$L$34+'Postcodes tariff'!L2983)</f>
        <v>50.940731895128209</v>
      </c>
      <c r="Q2983" s="261">
        <f>SUM(H2983*'Outer London inside M25'!$M$30+'Outer London inside M25'!$M$34+'Postcodes tariff'!L2983)</f>
        <v>53.168984821794879</v>
      </c>
    </row>
    <row r="2984" spans="1:17" s="263" customFormat="1" x14ac:dyDescent="0.25">
      <c r="A2984" s="286" t="s">
        <v>2933</v>
      </c>
      <c r="B2984" s="287" t="s">
        <v>3612</v>
      </c>
      <c r="C2984" s="285" t="s">
        <v>2625</v>
      </c>
      <c r="D2984" s="257">
        <v>51.461793999999998</v>
      </c>
      <c r="E2984" s="257">
        <v>-0.38588499999999998</v>
      </c>
      <c r="F2984" s="459">
        <v>2</v>
      </c>
      <c r="G2984" s="459">
        <v>2</v>
      </c>
      <c r="H2984" s="258">
        <v>4.9000000000000004</v>
      </c>
      <c r="I2984" s="259">
        <f>SUM(H2984/'Search &amp; Variables'!$E$31)</f>
        <v>0.24500000000000002</v>
      </c>
      <c r="J2984" s="259">
        <f t="shared" si="753"/>
        <v>0.49000000000000005</v>
      </c>
      <c r="K2984" s="259">
        <f t="shared" si="754"/>
        <v>5.4444444444444448E-2</v>
      </c>
      <c r="L2984" s="226">
        <f t="shared" si="755"/>
        <v>0</v>
      </c>
      <c r="M2984" s="257"/>
      <c r="N2984" s="226">
        <f>SUM(H2984*'Outer London inside M25'!$J$30+'Outer London inside M25'!$J$34+L2984)</f>
        <v>43.091883267521375</v>
      </c>
      <c r="O2984" s="226">
        <f>SUM(H2984*'Outer London inside M25'!$K$30+'Outer London inside M25'!$K$34+L2984)</f>
        <v>45.721162639743589</v>
      </c>
      <c r="P2984" s="226">
        <f>SUM(H2984*'Outer London inside M25'!$L$30+'Outer London inside M25'!$L$34+'Postcodes tariff'!L2984)</f>
        <v>49.498021693076922</v>
      </c>
      <c r="Q2984" s="261">
        <f>SUM(H2984*'Outer London inside M25'!$M$30+'Outer London inside M25'!$M$34+'Postcodes tariff'!L2984)</f>
        <v>51.640288050854707</v>
      </c>
    </row>
    <row r="2985" spans="1:17" s="263" customFormat="1" x14ac:dyDescent="0.25">
      <c r="A2985" s="286" t="s">
        <v>2933</v>
      </c>
      <c r="B2985" s="287"/>
      <c r="C2985" s="285" t="s">
        <v>2626</v>
      </c>
      <c r="D2985" s="257">
        <v>51.482202999999998</v>
      </c>
      <c r="E2985" s="257">
        <v>-0.38523099999999999</v>
      </c>
      <c r="F2985" s="459">
        <v>2</v>
      </c>
      <c r="G2985" s="459">
        <v>2</v>
      </c>
      <c r="H2985" s="258">
        <v>4.5</v>
      </c>
      <c r="I2985" s="259">
        <f>SUM(H2985/'Search &amp; Variables'!$E$31)</f>
        <v>0.22500000000000001</v>
      </c>
      <c r="J2985" s="259">
        <f t="shared" si="753"/>
        <v>0.45</v>
      </c>
      <c r="K2985" s="259">
        <f t="shared" si="754"/>
        <v>0.05</v>
      </c>
      <c r="L2985" s="226">
        <f t="shared" si="755"/>
        <v>0</v>
      </c>
      <c r="M2985" s="257"/>
      <c r="N2985" s="226">
        <f>SUM(H2985*'Outer London inside M25'!$J$30+'Outer London inside M25'!$J$34+L2985)</f>
        <v>41.863864029914538</v>
      </c>
      <c r="O2985" s="226">
        <f>SUM(H2985*'Outer London inside M25'!$K$30+'Outer London inside M25'!$K$34+L2985)</f>
        <v>44.398828668803418</v>
      </c>
      <c r="P2985" s="226">
        <f>SUM(H2985*'Outer London inside M25'!$L$30+'Outer London inside M25'!$L$34+'Postcodes tariff'!L2985)</f>
        <v>48.055311491025641</v>
      </c>
      <c r="Q2985" s="261">
        <f>SUM(H2985*'Outer London inside M25'!$M$30+'Outer London inside M25'!$M$34+'Postcodes tariff'!L2985)</f>
        <v>50.111591279914535</v>
      </c>
    </row>
    <row r="2986" spans="1:17" s="263" customFormat="1" x14ac:dyDescent="0.25">
      <c r="A2986" s="286" t="s">
        <v>2933</v>
      </c>
      <c r="B2986" s="287"/>
      <c r="C2986" s="285" t="s">
        <v>2627</v>
      </c>
      <c r="D2986" s="257">
        <v>51.466862999999996</v>
      </c>
      <c r="E2986" s="257">
        <v>-0.426508</v>
      </c>
      <c r="F2986" s="459">
        <v>2</v>
      </c>
      <c r="G2986" s="459">
        <v>2</v>
      </c>
      <c r="H2986" s="258">
        <v>1</v>
      </c>
      <c r="I2986" s="259">
        <f>SUM(H2986/'Search &amp; Variables'!$E$31)</f>
        <v>0.05</v>
      </c>
      <c r="J2986" s="259">
        <f t="shared" si="753"/>
        <v>0.1</v>
      </c>
      <c r="K2986" s="259">
        <f t="shared" si="754"/>
        <v>1.1111111111111112E-2</v>
      </c>
      <c r="L2986" s="226">
        <f t="shared" si="755"/>
        <v>0</v>
      </c>
      <c r="M2986" s="257"/>
      <c r="N2986" s="226">
        <f>SUM(H2986*'Outer London inside M25'!$J$30+'Outer London inside M25'!$J$34+L2986)</f>
        <v>31.118695700854701</v>
      </c>
      <c r="O2986" s="226">
        <f>SUM(H2986*'Outer London inside M25'!$K$30+'Outer London inside M25'!$K$34+L2986)</f>
        <v>32.82840642307692</v>
      </c>
      <c r="P2986" s="226">
        <f>SUM(H2986*'Outer London inside M25'!$L$30+'Outer London inside M25'!$L$34+'Postcodes tariff'!L2986)</f>
        <v>35.43159722307692</v>
      </c>
      <c r="Q2986" s="261">
        <f>SUM(H2986*'Outer London inside M25'!$M$30+'Outer London inside M25'!$M$34+'Postcodes tariff'!L2986)</f>
        <v>36.735494534188042</v>
      </c>
    </row>
    <row r="2987" spans="1:17" s="263" customFormat="1" x14ac:dyDescent="0.25">
      <c r="A2987" s="286" t="s">
        <v>2933</v>
      </c>
      <c r="B2987" s="287"/>
      <c r="C2987" s="285" t="s">
        <v>2628</v>
      </c>
      <c r="D2987" s="257">
        <v>51.474465000000002</v>
      </c>
      <c r="E2987" s="257">
        <v>-0.33655200000000002</v>
      </c>
      <c r="F2987" s="459">
        <v>2</v>
      </c>
      <c r="G2987" s="459">
        <v>2</v>
      </c>
      <c r="H2987" s="258">
        <v>6.3</v>
      </c>
      <c r="I2987" s="259">
        <f>SUM(H2987/'Search &amp; Variables'!$E$31)</f>
        <v>0.315</v>
      </c>
      <c r="J2987" s="259">
        <f t="shared" si="753"/>
        <v>0.63</v>
      </c>
      <c r="K2987" s="259">
        <f t="shared" si="754"/>
        <v>7.0000000000000007E-2</v>
      </c>
      <c r="L2987" s="226">
        <f t="shared" si="755"/>
        <v>0</v>
      </c>
      <c r="M2987" s="257"/>
      <c r="N2987" s="226">
        <f>SUM(H2987*'Outer London inside M25'!$J$30+'Outer London inside M25'!$J$34+L2987)</f>
        <v>47.389950599145301</v>
      </c>
      <c r="O2987" s="226">
        <f>SUM(H2987*'Outer London inside M25'!$K$30+'Outer London inside M25'!$K$34+L2987)</f>
        <v>50.349331538034185</v>
      </c>
      <c r="P2987" s="226">
        <f>SUM(H2987*'Outer London inside M25'!$L$30+'Outer London inside M25'!$L$34+'Postcodes tariff'!L2987)</f>
        <v>54.547507400256407</v>
      </c>
      <c r="Q2987" s="261">
        <f>SUM(H2987*'Outer London inside M25'!$M$30+'Outer London inside M25'!$M$34+'Postcodes tariff'!L2987)</f>
        <v>56.99072674914531</v>
      </c>
    </row>
    <row r="2988" spans="1:17" s="263" customFormat="1" x14ac:dyDescent="0.25">
      <c r="A2988" s="286" t="s">
        <v>2933</v>
      </c>
      <c r="B2988" s="287"/>
      <c r="C2988" s="285" t="s">
        <v>2629</v>
      </c>
      <c r="D2988" s="257">
        <v>51.487676999999998</v>
      </c>
      <c r="E2988" s="257">
        <v>-0.304979</v>
      </c>
      <c r="F2988" s="459">
        <v>2</v>
      </c>
      <c r="G2988" s="459">
        <v>2</v>
      </c>
      <c r="H2988" s="258">
        <v>7.6</v>
      </c>
      <c r="I2988" s="259">
        <f>SUM(H2988/'Search &amp; Variables'!$E$31)</f>
        <v>0.38</v>
      </c>
      <c r="J2988" s="259">
        <f t="shared" si="753"/>
        <v>0.76</v>
      </c>
      <c r="K2988" s="259">
        <f t="shared" si="754"/>
        <v>8.4444444444444447E-2</v>
      </c>
      <c r="L2988" s="226">
        <f t="shared" si="755"/>
        <v>0</v>
      </c>
      <c r="M2988" s="257"/>
      <c r="N2988" s="226">
        <f>SUM(H2988*'Outer London inside M25'!$J$30+'Outer London inside M25'!$J$34+L2988)</f>
        <v>51.381013121367523</v>
      </c>
      <c r="O2988" s="226">
        <f>SUM(H2988*'Outer London inside M25'!$K$30+'Outer London inside M25'!$K$34+L2988)</f>
        <v>54.646916943589744</v>
      </c>
      <c r="P2988" s="226">
        <f>SUM(H2988*'Outer London inside M25'!$L$30+'Outer London inside M25'!$L$34+'Postcodes tariff'!L2988)</f>
        <v>59.236315556923074</v>
      </c>
      <c r="Q2988" s="261">
        <f>SUM(H2988*'Outer London inside M25'!$M$30+'Outer London inside M25'!$M$34+'Postcodes tariff'!L2988)</f>
        <v>61.958991254700862</v>
      </c>
    </row>
    <row r="2989" spans="1:17" s="263" customFormat="1" x14ac:dyDescent="0.25">
      <c r="A2989" s="286" t="s">
        <v>2933</v>
      </c>
      <c r="B2989" s="287" t="s">
        <v>3526</v>
      </c>
      <c r="C2989" s="285" t="s">
        <v>2630</v>
      </c>
      <c r="D2989" s="285">
        <v>51.472596000000003</v>
      </c>
      <c r="E2989" s="285">
        <v>-0.29365400000000003</v>
      </c>
      <c r="F2989" s="464">
        <v>2</v>
      </c>
      <c r="G2989" s="464">
        <v>2</v>
      </c>
      <c r="H2989" s="288">
        <v>11.6</v>
      </c>
      <c r="I2989" s="289">
        <f>SUM(H2989/'Search &amp; Variables'!$E$31)</f>
        <v>0.57999999999999996</v>
      </c>
      <c r="J2989" s="289">
        <f t="shared" si="753"/>
        <v>1.1599999999999999</v>
      </c>
      <c r="K2989" s="289">
        <f t="shared" si="754"/>
        <v>0.12888888888888889</v>
      </c>
      <c r="L2989" s="290">
        <f t="shared" si="755"/>
        <v>0</v>
      </c>
      <c r="M2989" s="285"/>
      <c r="N2989" s="290">
        <f>SUM(H2989*'Outer London inside M25'!$J$30+'Outer London inside M25'!$J$34+L2989)</f>
        <v>63.661205497435901</v>
      </c>
      <c r="O2989" s="290">
        <f>SUM(H2989*'Outer London inside M25'!$K$30+'Outer London inside M25'!$K$34+L2989)</f>
        <v>67.870256652991458</v>
      </c>
      <c r="P2989" s="290">
        <f>SUM(H2989*'Outer London inside M25'!$L$30+'Outer London inside M25'!$L$34+'Postcodes tariff'!L2989)</f>
        <v>73.663417577435894</v>
      </c>
      <c r="Q2989" s="291">
        <f>SUM(H2989*'Outer London inside M25'!$M$30+'Outer London inside M25'!$M$34+'Postcodes tariff'!L2989)</f>
        <v>77.24595896410257</v>
      </c>
    </row>
    <row r="2990" spans="1:17" s="263" customFormat="1" x14ac:dyDescent="0.25">
      <c r="A2990" s="286"/>
      <c r="B2990" s="287"/>
      <c r="C2990" s="285"/>
      <c r="D2990" s="285"/>
      <c r="E2990" s="285"/>
      <c r="F2990" s="464"/>
      <c r="G2990" s="464"/>
      <c r="H2990" s="288"/>
      <c r="I2990" s="289"/>
      <c r="J2990" s="289"/>
      <c r="K2990" s="289"/>
      <c r="L2990" s="290"/>
      <c r="M2990" s="285"/>
      <c r="N2990" s="290"/>
      <c r="O2990" s="290"/>
      <c r="P2990" s="290"/>
      <c r="Q2990" s="291"/>
    </row>
    <row r="2991" spans="1:17" s="243" customFormat="1" ht="16.5" thickBot="1" x14ac:dyDescent="0.3">
      <c r="A2991" s="292" t="s">
        <v>3527</v>
      </c>
      <c r="B2991" s="293"/>
      <c r="C2991" s="293"/>
      <c r="D2991" s="293"/>
      <c r="E2991" s="293"/>
      <c r="F2991" s="465"/>
      <c r="G2991" s="465"/>
      <c r="H2991" s="294">
        <f>AVERAGE(H2970:H2990)</f>
        <v>7.9799999999999995</v>
      </c>
      <c r="I2991" s="294">
        <f>AVERAGE(I2970:I2990)</f>
        <v>0.39900000000000002</v>
      </c>
      <c r="J2991" s="294">
        <f>AVERAGE(J2970:J2990)</f>
        <v>0.79800000000000004</v>
      </c>
      <c r="K2991" s="294">
        <f>AVERAGE(K2970:K2990)</f>
        <v>8.8666666666666685E-2</v>
      </c>
      <c r="L2991" s="295"/>
      <c r="M2991" s="293"/>
      <c r="N2991" s="296">
        <f>AVERAGE(N2970:N2990)</f>
        <v>52.547631397094015</v>
      </c>
      <c r="O2991" s="296">
        <f>AVERAGE(O2970:O2990)</f>
        <v>55.903134215982902</v>
      </c>
      <c r="P2991" s="296">
        <f>AVERAGE(P2970:P2990)</f>
        <v>60.606890248871785</v>
      </c>
      <c r="Q2991" s="297">
        <f>AVERAGE(Q2970:Q2990)</f>
        <v>63.411253187094019</v>
      </c>
    </row>
    <row r="2992" spans="1:17" s="263" customFormat="1" ht="16.5" thickBot="1" x14ac:dyDescent="0.3">
      <c r="F2992" s="462"/>
      <c r="G2992" s="462"/>
      <c r="H2992" s="276"/>
      <c r="I2992" s="277"/>
      <c r="J2992" s="277"/>
      <c r="K2992" s="277"/>
      <c r="L2992" s="262"/>
      <c r="N2992" s="262"/>
      <c r="O2992" s="262"/>
      <c r="P2992" s="262"/>
      <c r="Q2992" s="262"/>
    </row>
    <row r="2993" spans="1:17" s="243" customFormat="1" x14ac:dyDescent="0.25">
      <c r="A2993" s="279" t="s">
        <v>2940</v>
      </c>
      <c r="B2993" s="280"/>
      <c r="C2993" s="280" t="s">
        <v>2631</v>
      </c>
      <c r="D2993" s="280">
        <v>51.519643000000002</v>
      </c>
      <c r="E2993" s="280">
        <v>-0.369392</v>
      </c>
      <c r="F2993" s="463">
        <v>2</v>
      </c>
      <c r="G2993" s="463">
        <v>2</v>
      </c>
      <c r="H2993" s="281">
        <v>7.3</v>
      </c>
      <c r="I2993" s="282">
        <f>SUM(H2993/'Search &amp; Variables'!$E$31)</f>
        <v>0.36499999999999999</v>
      </c>
      <c r="J2993" s="282">
        <f t="shared" ref="J2993:J2994" si="756">SUM(I2993*2)</f>
        <v>0.73</v>
      </c>
      <c r="K2993" s="282">
        <f t="shared" ref="K2993:K2994" si="757">SUM(J2993/9)</f>
        <v>8.1111111111111106E-2</v>
      </c>
      <c r="L2993" s="283">
        <f t="shared" ref="L2993:L2994" si="758">IF(J2993 &gt; 12,120,0)</f>
        <v>0</v>
      </c>
      <c r="M2993" s="280"/>
      <c r="N2993" s="283">
        <f>SUM(H2993*'Outer London inside M25'!$J$30+'Outer London inside M25'!$J$34+L2993)</f>
        <v>50.459998693162397</v>
      </c>
      <c r="O2993" s="283">
        <f>SUM(H2993*'Outer London inside M25'!$K$30+'Outer London inside M25'!$K$34+L2993)</f>
        <v>53.65516646538461</v>
      </c>
      <c r="P2993" s="283">
        <f>SUM(H2993*'Outer London inside M25'!$L$30+'Outer London inside M25'!$L$34+'Postcodes tariff'!L2993)</f>
        <v>58.154282905384619</v>
      </c>
      <c r="Q2993" s="284">
        <f>SUM(H2993*'Outer London inside M25'!$M$30+'Outer London inside M25'!$M$34+'Postcodes tariff'!L2993)</f>
        <v>60.812468676495733</v>
      </c>
    </row>
    <row r="2994" spans="1:17" s="263" customFormat="1" x14ac:dyDescent="0.25">
      <c r="A2994" s="286" t="s">
        <v>2940</v>
      </c>
      <c r="B2994" s="287"/>
      <c r="C2994" s="285" t="s">
        <v>2632</v>
      </c>
      <c r="D2994" s="257">
        <v>51.548366999999999</v>
      </c>
      <c r="E2994" s="257">
        <v>-0.45417600000000002</v>
      </c>
      <c r="F2994" s="459">
        <v>2</v>
      </c>
      <c r="G2994" s="459">
        <v>2</v>
      </c>
      <c r="H2994" s="258">
        <v>6.6</v>
      </c>
      <c r="I2994" s="259">
        <f>SUM(H2994/'Search &amp; Variables'!$E$31)</f>
        <v>0.32999999999999996</v>
      </c>
      <c r="J2994" s="259">
        <f t="shared" si="756"/>
        <v>0.65999999999999992</v>
      </c>
      <c r="K2994" s="259">
        <f t="shared" si="757"/>
        <v>7.333333333333332E-2</v>
      </c>
      <c r="L2994" s="226">
        <f t="shared" si="758"/>
        <v>0</v>
      </c>
      <c r="M2994" s="257"/>
      <c r="N2994" s="226">
        <f>SUM(H2994*'Outer London inside M25'!$J$30+'Outer London inside M25'!$J$34+L2994)</f>
        <v>48.310965027350434</v>
      </c>
      <c r="O2994" s="226">
        <f>SUM(H2994*'Outer London inside M25'!$K$30+'Outer London inside M25'!$K$34+L2994)</f>
        <v>51.341082016239312</v>
      </c>
      <c r="P2994" s="226">
        <f>SUM(H2994*'Outer London inside M25'!$L$30+'Outer London inside M25'!$L$34+'Postcodes tariff'!L2994)</f>
        <v>55.629540051794869</v>
      </c>
      <c r="Q2994" s="261">
        <f>SUM(H2994*'Outer London inside M25'!$M$30+'Outer London inside M25'!$M$34+'Postcodes tariff'!L2994)</f>
        <v>58.137249327350432</v>
      </c>
    </row>
    <row r="2995" spans="1:17" s="263" customFormat="1" x14ac:dyDescent="0.25">
      <c r="A2995" s="286" t="s">
        <v>2940</v>
      </c>
      <c r="B2995" s="287" t="s">
        <v>3671</v>
      </c>
      <c r="C2995" s="285" t="s">
        <v>2633</v>
      </c>
      <c r="D2995" s="257">
        <v>51.520629</v>
      </c>
      <c r="E2995" s="257">
        <v>-0.46199200000000001</v>
      </c>
      <c r="F2995" s="459">
        <v>2</v>
      </c>
      <c r="G2995" s="459">
        <v>2</v>
      </c>
      <c r="H2995" s="258">
        <v>3.6</v>
      </c>
      <c r="I2995" s="259">
        <f>SUM(H2995/'Search &amp; Variables'!$E$31)</f>
        <v>0.18</v>
      </c>
      <c r="J2995" s="259">
        <f t="shared" ref="J2995:J3003" si="759">SUM(I2995*2)</f>
        <v>0.36</v>
      </c>
      <c r="K2995" s="259">
        <f t="shared" ref="K2995:K3003" si="760">SUM(J2995/9)</f>
        <v>0.04</v>
      </c>
      <c r="L2995" s="226">
        <f t="shared" ref="L2995:L3003" si="761">IF(J2995 &gt; 12,120,0)</f>
        <v>0</v>
      </c>
      <c r="M2995" s="257"/>
      <c r="N2995" s="226">
        <f>SUM(H2995*'Outer London inside M25'!$J$30+'Outer London inside M25'!$J$34+L2995)</f>
        <v>39.100820745299146</v>
      </c>
      <c r="O2995" s="226">
        <f>SUM(H2995*'Outer London inside M25'!$K$30+'Outer London inside M25'!$K$34+L2995)</f>
        <v>41.423577234188031</v>
      </c>
      <c r="P2995" s="226">
        <f>SUM(H2995*'Outer London inside M25'!$L$30+'Outer London inside M25'!$L$34+'Postcodes tariff'!L2995)</f>
        <v>44.809213536410255</v>
      </c>
      <c r="Q2995" s="261">
        <f>SUM(H2995*'Outer London inside M25'!$M$30+'Outer London inside M25'!$M$34+'Postcodes tariff'!L2995)</f>
        <v>46.672023545299155</v>
      </c>
    </row>
    <row r="2996" spans="1:17" s="263" customFormat="1" x14ac:dyDescent="0.25">
      <c r="A2996" s="286" t="s">
        <v>2940</v>
      </c>
      <c r="B2996" s="287"/>
      <c r="C2996" s="285" t="s">
        <v>2634</v>
      </c>
      <c r="D2996" s="257">
        <v>51.498663999999998</v>
      </c>
      <c r="E2996" s="257">
        <v>-0.37736900000000001</v>
      </c>
      <c r="F2996" s="459">
        <v>2</v>
      </c>
      <c r="G2996" s="459">
        <v>2</v>
      </c>
      <c r="H2996" s="258">
        <v>6</v>
      </c>
      <c r="I2996" s="259">
        <f>SUM(H2996/'Search &amp; Variables'!$E$31)</f>
        <v>0.3</v>
      </c>
      <c r="J2996" s="259">
        <f t="shared" si="759"/>
        <v>0.6</v>
      </c>
      <c r="K2996" s="259">
        <f t="shared" si="760"/>
        <v>6.6666666666666666E-2</v>
      </c>
      <c r="L2996" s="226">
        <f t="shared" si="761"/>
        <v>0</v>
      </c>
      <c r="M2996" s="257"/>
      <c r="N2996" s="226">
        <f>SUM(H2996*'Outer London inside M25'!$J$30+'Outer London inside M25'!$J$34+L2996)</f>
        <v>46.468936170940175</v>
      </c>
      <c r="O2996" s="226">
        <f>SUM(H2996*'Outer London inside M25'!$K$30+'Outer London inside M25'!$K$34+L2996)</f>
        <v>49.357581059829059</v>
      </c>
      <c r="P2996" s="226">
        <f>SUM(H2996*'Outer London inside M25'!$L$30+'Outer London inside M25'!$L$34+'Postcodes tariff'!L2996)</f>
        <v>53.465474748717952</v>
      </c>
      <c r="Q2996" s="261">
        <f>SUM(H2996*'Outer London inside M25'!$M$30+'Outer London inside M25'!$M$34+'Postcodes tariff'!L2996)</f>
        <v>55.844204170940181</v>
      </c>
    </row>
    <row r="2997" spans="1:17" s="263" customFormat="1" x14ac:dyDescent="0.25">
      <c r="A2997" s="286" t="s">
        <v>2940</v>
      </c>
      <c r="B2997" s="287"/>
      <c r="C2997" s="285" t="s">
        <v>2635</v>
      </c>
      <c r="D2997" s="257">
        <v>51.501095999999997</v>
      </c>
      <c r="E2997" s="257">
        <v>-0.42532300000000001</v>
      </c>
      <c r="F2997" s="459">
        <v>2</v>
      </c>
      <c r="G2997" s="459">
        <v>2</v>
      </c>
      <c r="H2997" s="258">
        <v>3.5</v>
      </c>
      <c r="I2997" s="259">
        <f>SUM(H2997/'Search &amp; Variables'!$E$31)</f>
        <v>0.17499999999999999</v>
      </c>
      <c r="J2997" s="259">
        <f t="shared" si="759"/>
        <v>0.35</v>
      </c>
      <c r="K2997" s="259">
        <f t="shared" si="760"/>
        <v>3.888888888888889E-2</v>
      </c>
      <c r="L2997" s="226">
        <f t="shared" si="761"/>
        <v>0</v>
      </c>
      <c r="M2997" s="257"/>
      <c r="N2997" s="226">
        <f>SUM(H2997*'Outer London inside M25'!$J$30+'Outer London inside M25'!$J$34+L2997)</f>
        <v>38.793815935897442</v>
      </c>
      <c r="O2997" s="226">
        <f>SUM(H2997*'Outer London inside M25'!$K$30+'Outer London inside M25'!$K$34+L2997)</f>
        <v>41.092993741452986</v>
      </c>
      <c r="P2997" s="226">
        <f>SUM(H2997*'Outer London inside M25'!$L$30+'Outer London inside M25'!$L$34+'Postcodes tariff'!L2997)</f>
        <v>44.448535985897436</v>
      </c>
      <c r="Q2997" s="261">
        <f>SUM(H2997*'Outer London inside M25'!$M$30+'Outer London inside M25'!$M$34+'Postcodes tariff'!L2997)</f>
        <v>46.289849352564111</v>
      </c>
    </row>
    <row r="2998" spans="1:17" s="263" customFormat="1" x14ac:dyDescent="0.25">
      <c r="A2998" s="286" t="s">
        <v>3493</v>
      </c>
      <c r="B2998" s="287" t="s">
        <v>3494</v>
      </c>
      <c r="C2998" s="285" t="s">
        <v>2636</v>
      </c>
      <c r="D2998" s="257">
        <v>51.521501999999998</v>
      </c>
      <c r="E2998" s="257">
        <v>-0.41109200000000001</v>
      </c>
      <c r="F2998" s="459">
        <v>2</v>
      </c>
      <c r="G2998" s="459">
        <v>2</v>
      </c>
      <c r="H2998" s="258">
        <v>6.6</v>
      </c>
      <c r="I2998" s="259">
        <f>SUM(H2998/'Search &amp; Variables'!$E$31)</f>
        <v>0.32999999999999996</v>
      </c>
      <c r="J2998" s="259">
        <f t="shared" si="759"/>
        <v>0.65999999999999992</v>
      </c>
      <c r="K2998" s="259">
        <f t="shared" si="760"/>
        <v>7.333333333333332E-2</v>
      </c>
      <c r="L2998" s="226">
        <f t="shared" si="761"/>
        <v>0</v>
      </c>
      <c r="M2998" s="257"/>
      <c r="N2998" s="226">
        <f>SUM(H2998*'Outer London inside M25'!$J$30+'Outer London inside M25'!$J$34+L2998)</f>
        <v>48.310965027350434</v>
      </c>
      <c r="O2998" s="226">
        <f>SUM(H2998*'Outer London inside M25'!$K$30+'Outer London inside M25'!$K$34+L2998)</f>
        <v>51.341082016239312</v>
      </c>
      <c r="P2998" s="226">
        <f>SUM(H2998*'Outer London inside M25'!$L$30+'Outer London inside M25'!$L$34+'Postcodes tariff'!L2998)</f>
        <v>55.629540051794869</v>
      </c>
      <c r="Q2998" s="261">
        <f>SUM(H2998*'Outer London inside M25'!$M$30+'Outer London inside M25'!$M$34+'Postcodes tariff'!L2998)</f>
        <v>58.137249327350432</v>
      </c>
    </row>
    <row r="2999" spans="1:17" s="263" customFormat="1" x14ac:dyDescent="0.25">
      <c r="A2999" s="286" t="s">
        <v>2940</v>
      </c>
      <c r="B2999" s="287" t="s">
        <v>3506</v>
      </c>
      <c r="C2999" s="285" t="s">
        <v>2637</v>
      </c>
      <c r="D2999" s="257">
        <v>51.543348999999999</v>
      </c>
      <c r="E2999" s="257">
        <v>-0.37876599999999999</v>
      </c>
      <c r="F2999" s="459">
        <v>2</v>
      </c>
      <c r="G2999" s="459">
        <v>2</v>
      </c>
      <c r="H2999" s="258">
        <v>7.9</v>
      </c>
      <c r="I2999" s="259">
        <f>SUM(H2999/'Search &amp; Variables'!$E$31)</f>
        <v>0.39500000000000002</v>
      </c>
      <c r="J2999" s="259">
        <f t="shared" si="759"/>
        <v>0.79</v>
      </c>
      <c r="K2999" s="259">
        <f t="shared" si="760"/>
        <v>8.7777777777777788E-2</v>
      </c>
      <c r="L2999" s="226">
        <f t="shared" si="761"/>
        <v>0</v>
      </c>
      <c r="M2999" s="257"/>
      <c r="N2999" s="226">
        <f>SUM(H2999*'Outer London inside M25'!$J$30+'Outer London inside M25'!$J$34+L2999)</f>
        <v>52.302027549572657</v>
      </c>
      <c r="O2999" s="226">
        <f>SUM(H2999*'Outer London inside M25'!$K$30+'Outer London inside M25'!$K$34+L2999)</f>
        <v>55.638667421794871</v>
      </c>
      <c r="P2999" s="226">
        <f>SUM(H2999*'Outer London inside M25'!$L$30+'Outer London inside M25'!$L$34+'Postcodes tariff'!L2999)</f>
        <v>60.318348208461543</v>
      </c>
      <c r="Q2999" s="261">
        <f>SUM(H2999*'Outer London inside M25'!$M$30+'Outer London inside M25'!$M$34+'Postcodes tariff'!L2999)</f>
        <v>63.105513832905991</v>
      </c>
    </row>
    <row r="3000" spans="1:17" s="263" customFormat="1" x14ac:dyDescent="0.25">
      <c r="A3000" s="286" t="s">
        <v>2940</v>
      </c>
      <c r="B3000" s="287" t="s">
        <v>3495</v>
      </c>
      <c r="C3000" s="285" t="s">
        <v>2638</v>
      </c>
      <c r="D3000" s="257">
        <v>51.538147000000002</v>
      </c>
      <c r="E3000" s="257">
        <v>-0.33873399999999998</v>
      </c>
      <c r="F3000" s="459">
        <v>2</v>
      </c>
      <c r="G3000" s="459">
        <v>2</v>
      </c>
      <c r="H3000" s="258">
        <v>10</v>
      </c>
      <c r="I3000" s="259">
        <f>SUM(H3000/'Search &amp; Variables'!$E$31)</f>
        <v>0.5</v>
      </c>
      <c r="J3000" s="259">
        <f t="shared" si="759"/>
        <v>1</v>
      </c>
      <c r="K3000" s="259">
        <f t="shared" si="760"/>
        <v>0.1111111111111111</v>
      </c>
      <c r="L3000" s="226">
        <f t="shared" si="761"/>
        <v>0</v>
      </c>
      <c r="M3000" s="257"/>
      <c r="N3000" s="226">
        <f>SUM(H3000*'Outer London inside M25'!$J$30+'Outer London inside M25'!$J$34+L3000)</f>
        <v>58.749128547008553</v>
      </c>
      <c r="O3000" s="226">
        <f>SUM(H3000*'Outer London inside M25'!$K$30+'Outer London inside M25'!$K$34+L3000)</f>
        <v>62.580920769230765</v>
      </c>
      <c r="P3000" s="226">
        <f>SUM(H3000*'Outer London inside M25'!$L$30+'Outer London inside M25'!$L$34+'Postcodes tariff'!L3000)</f>
        <v>67.892576769230772</v>
      </c>
      <c r="Q3000" s="261">
        <f>SUM(H3000*'Outer London inside M25'!$M$30+'Outer London inside M25'!$M$34+'Postcodes tariff'!L3000)</f>
        <v>71.131171880341896</v>
      </c>
    </row>
    <row r="3001" spans="1:17" s="263" customFormat="1" x14ac:dyDescent="0.25">
      <c r="A3001" s="286" t="s">
        <v>2940</v>
      </c>
      <c r="B3001" s="287"/>
      <c r="C3001" s="285" t="s">
        <v>2639</v>
      </c>
      <c r="D3001" s="257">
        <v>51.507421000000001</v>
      </c>
      <c r="E3001" s="257">
        <v>-0.47315600000000002</v>
      </c>
      <c r="F3001" s="459">
        <v>2</v>
      </c>
      <c r="G3001" s="459">
        <v>2</v>
      </c>
      <c r="H3001" s="258">
        <v>3.5</v>
      </c>
      <c r="I3001" s="259">
        <f>SUM(H3001/'Search &amp; Variables'!$E$31)</f>
        <v>0.17499999999999999</v>
      </c>
      <c r="J3001" s="259">
        <f t="shared" si="759"/>
        <v>0.35</v>
      </c>
      <c r="K3001" s="259">
        <f t="shared" si="760"/>
        <v>3.888888888888889E-2</v>
      </c>
      <c r="L3001" s="226">
        <f t="shared" si="761"/>
        <v>0</v>
      </c>
      <c r="M3001" s="257"/>
      <c r="N3001" s="226">
        <f>SUM(H3001*'Outer London inside M25'!$J$30+'Outer London inside M25'!$J$34+L3001)</f>
        <v>38.793815935897442</v>
      </c>
      <c r="O3001" s="226">
        <f>SUM(H3001*'Outer London inside M25'!$K$30+'Outer London inside M25'!$K$34+L3001)</f>
        <v>41.092993741452986</v>
      </c>
      <c r="P3001" s="226">
        <f>SUM(H3001*'Outer London inside M25'!$L$30+'Outer London inside M25'!$L$34+'Postcodes tariff'!L3001)</f>
        <v>44.448535985897436</v>
      </c>
      <c r="Q3001" s="261">
        <f>SUM(H3001*'Outer London inside M25'!$M$30+'Outer London inside M25'!$M$34+'Postcodes tariff'!L3001)</f>
        <v>46.289849352564111</v>
      </c>
    </row>
    <row r="3002" spans="1:17" s="263" customFormat="1" x14ac:dyDescent="0.25">
      <c r="A3002" s="286" t="s">
        <v>2940</v>
      </c>
      <c r="B3002" s="287" t="s">
        <v>3496</v>
      </c>
      <c r="C3002" s="285" t="s">
        <v>2640</v>
      </c>
      <c r="D3002" s="257">
        <v>51.544162</v>
      </c>
      <c r="E3002" s="257">
        <v>-0.48169800000000002</v>
      </c>
      <c r="F3002" s="459">
        <v>2</v>
      </c>
      <c r="G3002" s="459">
        <v>2</v>
      </c>
      <c r="H3002" s="258">
        <v>6</v>
      </c>
      <c r="I3002" s="259">
        <f>SUM(H3002/'Search &amp; Variables'!$E$31)</f>
        <v>0.3</v>
      </c>
      <c r="J3002" s="259">
        <f t="shared" si="759"/>
        <v>0.6</v>
      </c>
      <c r="K3002" s="259">
        <f t="shared" si="760"/>
        <v>6.6666666666666666E-2</v>
      </c>
      <c r="L3002" s="226">
        <f t="shared" si="761"/>
        <v>0</v>
      </c>
      <c r="M3002" s="257"/>
      <c r="N3002" s="226">
        <f>SUM(H3002*'Outer London inside M25'!$J$30+'Outer London inside M25'!$J$34+L3002)</f>
        <v>46.468936170940175</v>
      </c>
      <c r="O3002" s="226">
        <f>SUM(H3002*'Outer London inside M25'!$K$30+'Outer London inside M25'!$K$34+L3002)</f>
        <v>49.357581059829059</v>
      </c>
      <c r="P3002" s="226">
        <f>SUM(H3002*'Outer London inside M25'!$L$30+'Outer London inside M25'!$L$34+'Postcodes tariff'!L3002)</f>
        <v>53.465474748717952</v>
      </c>
      <c r="Q3002" s="261">
        <f>SUM(H3002*'Outer London inside M25'!$M$30+'Outer London inside M25'!$M$34+'Postcodes tariff'!L3002)</f>
        <v>55.844204170940181</v>
      </c>
    </row>
    <row r="3003" spans="1:17" s="263" customFormat="1" x14ac:dyDescent="0.25">
      <c r="A3003" s="286" t="s">
        <v>2940</v>
      </c>
      <c r="B3003" s="287" t="s">
        <v>3571</v>
      </c>
      <c r="C3003" s="285" t="s">
        <v>2641</v>
      </c>
      <c r="D3003" s="285">
        <v>51.577804</v>
      </c>
      <c r="E3003" s="285">
        <v>-0.484545</v>
      </c>
      <c r="F3003" s="464">
        <v>2</v>
      </c>
      <c r="G3003" s="464">
        <v>2</v>
      </c>
      <c r="H3003" s="288">
        <v>13</v>
      </c>
      <c r="I3003" s="289">
        <f>SUM(H3003/'Search &amp; Variables'!$E$31)</f>
        <v>0.65</v>
      </c>
      <c r="J3003" s="289">
        <f t="shared" si="759"/>
        <v>1.3</v>
      </c>
      <c r="K3003" s="289">
        <f t="shared" si="760"/>
        <v>0.14444444444444446</v>
      </c>
      <c r="L3003" s="290">
        <f t="shared" si="761"/>
        <v>0</v>
      </c>
      <c r="M3003" s="285"/>
      <c r="N3003" s="290">
        <f>SUM(H3003*'Outer London inside M25'!$J$30+'Outer London inside M25'!$J$34+L3003)</f>
        <v>67.959272829059842</v>
      </c>
      <c r="O3003" s="290">
        <f>SUM(H3003*'Outer London inside M25'!$K$30+'Outer London inside M25'!$K$34+L3003)</f>
        <v>72.498425551282054</v>
      </c>
      <c r="P3003" s="290">
        <f>SUM(H3003*'Outer London inside M25'!$L$30+'Outer London inside M25'!$L$34+'Postcodes tariff'!L3003)</f>
        <v>78.712903284615379</v>
      </c>
      <c r="Q3003" s="291">
        <f>SUM(H3003*'Outer London inside M25'!$M$30+'Outer London inside M25'!$M$34+'Postcodes tariff'!L3003)</f>
        <v>82.596397662393173</v>
      </c>
    </row>
    <row r="3004" spans="1:17" s="263" customFormat="1" x14ac:dyDescent="0.25">
      <c r="A3004" s="286"/>
      <c r="B3004" s="287"/>
      <c r="C3004" s="285"/>
      <c r="D3004" s="285"/>
      <c r="E3004" s="285"/>
      <c r="F3004" s="464"/>
      <c r="G3004" s="464"/>
      <c r="H3004" s="288"/>
      <c r="I3004" s="289"/>
      <c r="J3004" s="289"/>
      <c r="K3004" s="289"/>
      <c r="L3004" s="290"/>
      <c r="M3004" s="285"/>
      <c r="N3004" s="290"/>
      <c r="O3004" s="290"/>
      <c r="P3004" s="290"/>
      <c r="Q3004" s="291"/>
    </row>
    <row r="3005" spans="1:17" s="243" customFormat="1" ht="16.5" thickBot="1" x14ac:dyDescent="0.3">
      <c r="A3005" s="292" t="s">
        <v>3010</v>
      </c>
      <c r="B3005" s="293"/>
      <c r="C3005" s="293"/>
      <c r="D3005" s="293"/>
      <c r="E3005" s="293"/>
      <c r="F3005" s="465"/>
      <c r="G3005" s="465"/>
      <c r="H3005" s="294">
        <f>AVERAGE(H2993:H3004)</f>
        <v>6.7272727272727275</v>
      </c>
      <c r="I3005" s="294">
        <f>AVERAGE(I2993:I3004)</f>
        <v>0.33636363636363636</v>
      </c>
      <c r="J3005" s="294">
        <f>AVERAGE(J2993:J3004)</f>
        <v>0.67272727272727273</v>
      </c>
      <c r="K3005" s="294">
        <f>AVERAGE(K2993:K3004)</f>
        <v>7.4747474747474743E-2</v>
      </c>
      <c r="L3005" s="295"/>
      <c r="M3005" s="293"/>
      <c r="N3005" s="296">
        <f>AVERAGE(N2993:N3004)</f>
        <v>48.701698421134431</v>
      </c>
      <c r="O3005" s="296">
        <f>AVERAGE(O2993:O3004)</f>
        <v>51.76182464335664</v>
      </c>
      <c r="P3005" s="296">
        <f>AVERAGE(P2993:P3004)</f>
        <v>56.088584206992998</v>
      </c>
      <c r="Q3005" s="297">
        <f>AVERAGE(Q2993:Q3004)</f>
        <v>58.62365284537686</v>
      </c>
    </row>
    <row r="3006" spans="1:17" s="263" customFormat="1" ht="16.5" thickBot="1" x14ac:dyDescent="0.3">
      <c r="F3006" s="462"/>
      <c r="G3006" s="462"/>
      <c r="H3006" s="276"/>
      <c r="I3006" s="277"/>
      <c r="J3006" s="277"/>
      <c r="K3006" s="277"/>
      <c r="L3006" s="262"/>
      <c r="N3006" s="262"/>
      <c r="O3006" s="262"/>
      <c r="P3006" s="262"/>
      <c r="Q3006" s="262"/>
    </row>
    <row r="3007" spans="1:17" s="263" customFormat="1" x14ac:dyDescent="0.25">
      <c r="A3007" s="410" t="s">
        <v>2941</v>
      </c>
      <c r="B3007" s="399"/>
      <c r="C3007" s="421" t="s">
        <v>2642</v>
      </c>
      <c r="D3007" s="399">
        <v>51.521386</v>
      </c>
      <c r="E3007" s="399">
        <v>-0.104418</v>
      </c>
      <c r="F3007" s="480">
        <v>2</v>
      </c>
      <c r="G3007" s="480">
        <v>3</v>
      </c>
      <c r="H3007" s="400">
        <v>15.1</v>
      </c>
      <c r="I3007" s="401">
        <f>SUM(H3007/'Search &amp; Variables'!$E$32)</f>
        <v>1.51</v>
      </c>
      <c r="J3007" s="401">
        <f t="shared" ref="J3007:J3008" si="762">SUM(I3007*2)</f>
        <v>3.02</v>
      </c>
      <c r="K3007" s="401">
        <f t="shared" ref="K3007:K3008" si="763">SUM(J3007/9)</f>
        <v>0.33555555555555555</v>
      </c>
      <c r="L3007" s="327">
        <f t="shared" ref="L3007:L3008" si="764">IF(J3007 &gt; 12,110,0)</f>
        <v>0</v>
      </c>
      <c r="M3007" s="399"/>
      <c r="N3007" s="327">
        <f>SUM(H3007*'London template'!$J$30+'London template'!$J$34+'Postcodes tariff'!L3007+'Search &amp; Variables'!$F$23)</f>
        <v>126.50087066282052</v>
      </c>
      <c r="O3007" s="327">
        <f>SUM(H3007*'London template'!$K$30+'London template'!$K$34+'Postcodes tariff'!L3007+'Search &amp; Variables'!$F$23)</f>
        <v>133.17448045726496</v>
      </c>
      <c r="P3007" s="327">
        <f>SUM(H3007*'London template'!$L$30+'London template'!$L$34+'Postcodes tariff'!L3007+'Search &amp; Variables'!$F$23)</f>
        <v>143.02827495948716</v>
      </c>
      <c r="Q3007" s="422">
        <f>SUM(H3007*'London template'!$M$30+'London template'!$M$34+'Postcodes tariff'!L3007+'Search &amp; Variables'!$F$23)</f>
        <v>148.30390004615384</v>
      </c>
    </row>
    <row r="3008" spans="1:17" s="263" customFormat="1" x14ac:dyDescent="0.25">
      <c r="A3008" s="411" t="s">
        <v>2941</v>
      </c>
      <c r="B3008" s="412"/>
      <c r="C3008" s="404" t="s">
        <v>2643</v>
      </c>
      <c r="D3008" s="257">
        <v>51.512853</v>
      </c>
      <c r="E3008" s="257">
        <v>-0.206423</v>
      </c>
      <c r="F3008" s="459">
        <v>2</v>
      </c>
      <c r="G3008" s="459">
        <v>3</v>
      </c>
      <c r="H3008" s="258">
        <v>14.8</v>
      </c>
      <c r="I3008" s="259">
        <f>SUM(H3008/'Search &amp; Variables'!$E$32)</f>
        <v>1.48</v>
      </c>
      <c r="J3008" s="259">
        <f t="shared" si="762"/>
        <v>2.96</v>
      </c>
      <c r="K3008" s="259">
        <f t="shared" si="763"/>
        <v>0.3288888888888889</v>
      </c>
      <c r="L3008" s="226">
        <f t="shared" si="764"/>
        <v>0</v>
      </c>
      <c r="M3008" s="257"/>
      <c r="N3008" s="226">
        <f>SUM(H3008*'London template'!$J$30+'London template'!$J$34+'Postcodes tariff'!L3008+'Search &amp; Variables'!$F$23)</f>
        <v>124.76464995641027</v>
      </c>
      <c r="O3008" s="226">
        <f>SUM(H3008*'London template'!$K$30+'London template'!$K$34+'Postcodes tariff'!L3008+'Search &amp; Variables'!$F$23)</f>
        <v>131.33205703418804</v>
      </c>
      <c r="P3008" s="226">
        <f>SUM(H3008*'London template'!$L$30+'London template'!$L$34+'Postcodes tariff'!L3008+'Search &amp; Variables'!$F$23)</f>
        <v>141.03350269641027</v>
      </c>
      <c r="Q3008" s="261">
        <f>SUM(H3008*'London template'!$M$30+'London template'!$M$34+'Postcodes tariff'!L3008+'Search &amp; Variables'!$F$23)</f>
        <v>146.2224711897436</v>
      </c>
    </row>
    <row r="3009" spans="1:17" s="263" customFormat="1" x14ac:dyDescent="0.25">
      <c r="A3009" s="411" t="s">
        <v>2941</v>
      </c>
      <c r="B3009" s="412" t="s">
        <v>3605</v>
      </c>
      <c r="C3009" s="404" t="s">
        <v>2644</v>
      </c>
      <c r="D3009" s="257">
        <v>51.508200000000002</v>
      </c>
      <c r="E3009" s="257">
        <v>-0.23360500000000001</v>
      </c>
      <c r="F3009" s="459">
        <v>2</v>
      </c>
      <c r="G3009" s="459">
        <v>3</v>
      </c>
      <c r="H3009" s="258">
        <v>14.1</v>
      </c>
      <c r="I3009" s="259">
        <f>SUM(H3009/'Search &amp; Variables'!$E$32)</f>
        <v>1.41</v>
      </c>
      <c r="J3009" s="259">
        <f t="shared" ref="J3009:J3031" si="765">SUM(I3009*2)</f>
        <v>2.82</v>
      </c>
      <c r="K3009" s="259">
        <f t="shared" ref="K3009:K3031" si="766">SUM(J3009/9)</f>
        <v>0.3133333333333333</v>
      </c>
      <c r="L3009" s="226">
        <f t="shared" ref="L3009:L3031" si="767">IF(J3009 &gt; 12,110,0)</f>
        <v>0</v>
      </c>
      <c r="M3009" s="257"/>
      <c r="N3009" s="226">
        <f>SUM(H3009*'London template'!$J$30+'London template'!$J$34+'Postcodes tariff'!L3009+'Search &amp; Variables'!$F$23)</f>
        <v>120.71346830811966</v>
      </c>
      <c r="O3009" s="226">
        <f>SUM(H3009*'London template'!$K$30+'London template'!$K$34+'Postcodes tariff'!L3009+'Search &amp; Variables'!$F$23)</f>
        <v>127.03306904700854</v>
      </c>
      <c r="P3009" s="226">
        <f>SUM(H3009*'London template'!$L$30+'London template'!$L$34+'Postcodes tariff'!L3009+'Search &amp; Variables'!$F$23)</f>
        <v>136.37903408256409</v>
      </c>
      <c r="Q3009" s="261">
        <f>SUM(H3009*'London template'!$M$30+'London template'!$M$34+'Postcodes tariff'!L3009+'Search &amp; Variables'!$F$23)</f>
        <v>141.36580385811965</v>
      </c>
    </row>
    <row r="3010" spans="1:17" s="263" customFormat="1" x14ac:dyDescent="0.25">
      <c r="A3010" s="411" t="s">
        <v>2942</v>
      </c>
      <c r="B3010" s="412"/>
      <c r="C3010" s="404" t="s">
        <v>2645</v>
      </c>
      <c r="D3010" s="257">
        <v>51.512999999999998</v>
      </c>
      <c r="E3010" s="257">
        <v>-0.32</v>
      </c>
      <c r="F3010" s="459">
        <v>2</v>
      </c>
      <c r="G3010" s="459">
        <v>3</v>
      </c>
      <c r="H3010" s="258">
        <v>12.8</v>
      </c>
      <c r="I3010" s="259">
        <f>SUM(H3010/'Search &amp; Variables'!$E$32)</f>
        <v>1.28</v>
      </c>
      <c r="J3010" s="259">
        <f t="shared" si="765"/>
        <v>2.56</v>
      </c>
      <c r="K3010" s="259">
        <f t="shared" si="766"/>
        <v>0.28444444444444444</v>
      </c>
      <c r="L3010" s="226">
        <f t="shared" si="767"/>
        <v>0</v>
      </c>
      <c r="M3010" s="257"/>
      <c r="N3010" s="226">
        <f>SUM(H3010*'London template'!$J$30+'London template'!$J$34+'Postcodes tariff'!L3010+'Search &amp; Variables'!$F$23)</f>
        <v>113.18984524700855</v>
      </c>
      <c r="O3010" s="226">
        <f>SUM(H3010*'London template'!$K$30+'London template'!$K$34+'Postcodes tariff'!L3010+'Search &amp; Variables'!$F$23)</f>
        <v>119.04923421367521</v>
      </c>
      <c r="P3010" s="226">
        <f>SUM(H3010*'London template'!$L$30+'London template'!$L$34+'Postcodes tariff'!L3010+'Search &amp; Variables'!$F$23)</f>
        <v>127.73502094256411</v>
      </c>
      <c r="Q3010" s="261">
        <f>SUM(H3010*'London template'!$M$30+'London template'!$M$34+'Postcodes tariff'!L3010+'Search &amp; Variables'!$F$23)</f>
        <v>132.34627881367521</v>
      </c>
    </row>
    <row r="3011" spans="1:17" s="263" customFormat="1" x14ac:dyDescent="0.25">
      <c r="A3011" s="411" t="s">
        <v>2941</v>
      </c>
      <c r="B3011" s="105" t="s">
        <v>3682</v>
      </c>
      <c r="C3011" s="404" t="s">
        <v>2646</v>
      </c>
      <c r="D3011" s="257">
        <v>51.495113000000003</v>
      </c>
      <c r="E3011" s="257">
        <v>-0.21146000000000001</v>
      </c>
      <c r="F3011" s="459">
        <v>2</v>
      </c>
      <c r="G3011" s="459">
        <v>3</v>
      </c>
      <c r="H3011" s="258">
        <v>13.2</v>
      </c>
      <c r="I3011" s="259">
        <f>SUM(H3011/'Search &amp; Variables'!$E$32)</f>
        <v>1.3199999999999998</v>
      </c>
      <c r="J3011" s="259">
        <f t="shared" si="765"/>
        <v>2.6399999999999997</v>
      </c>
      <c r="K3011" s="259">
        <f t="shared" si="766"/>
        <v>0.29333333333333328</v>
      </c>
      <c r="L3011" s="226">
        <f t="shared" si="767"/>
        <v>0</v>
      </c>
      <c r="M3011" s="257"/>
      <c r="N3011" s="226">
        <f>SUM(H3011*'London template'!$J$30+'London template'!$J$34+'Postcodes tariff'!L3011+'Search &amp; Variables'!$F$23)</f>
        <v>115.50480618888889</v>
      </c>
      <c r="O3011" s="226">
        <f>SUM(H3011*'London template'!$K$30+'London template'!$K$34+'Postcodes tariff'!L3011+'Search &amp; Variables'!$F$23)</f>
        <v>121.50579877777777</v>
      </c>
      <c r="P3011" s="226">
        <f>SUM(H3011*'London template'!$L$30+'London template'!$L$34+'Postcodes tariff'!L3011+'Search &amp; Variables'!$F$23)</f>
        <v>130.39471729333331</v>
      </c>
      <c r="Q3011" s="261">
        <f>SUM(H3011*'London template'!$M$30+'London template'!$M$34+'Postcodes tariff'!L3011+'Search &amp; Variables'!$F$23)</f>
        <v>135.1215172888889</v>
      </c>
    </row>
    <row r="3012" spans="1:17" s="263" customFormat="1" x14ac:dyDescent="0.25">
      <c r="A3012" s="411" t="s">
        <v>2941</v>
      </c>
      <c r="B3012" s="412"/>
      <c r="C3012" s="404" t="s">
        <v>2647</v>
      </c>
      <c r="D3012" s="257">
        <v>51.514000000000003</v>
      </c>
      <c r="E3012" s="257">
        <v>-0.13900000000000001</v>
      </c>
      <c r="F3012" s="459">
        <v>2</v>
      </c>
      <c r="G3012" s="459">
        <v>3</v>
      </c>
      <c r="H3012" s="258">
        <v>18.100000000000001</v>
      </c>
      <c r="I3012" s="259">
        <f>SUM(H3012/'Search &amp; Variables'!$E$32)</f>
        <v>1.81</v>
      </c>
      <c r="J3012" s="259">
        <f t="shared" si="765"/>
        <v>3.62</v>
      </c>
      <c r="K3012" s="259">
        <f t="shared" si="766"/>
        <v>0.40222222222222226</v>
      </c>
      <c r="L3012" s="226">
        <f t="shared" si="767"/>
        <v>0</v>
      </c>
      <c r="M3012" s="257"/>
      <c r="N3012" s="226">
        <f>SUM(H3012*'London template'!$J$30+'London template'!$J$34+'Postcodes tariff'!L3012+'Search &amp; Variables'!$F$23)</f>
        <v>143.86307772692308</v>
      </c>
      <c r="O3012" s="226">
        <f>SUM(H3012*'London template'!$K$30+'London template'!$K$34+'Postcodes tariff'!L3012+'Search &amp; Variables'!$F$23)</f>
        <v>151.59871468803419</v>
      </c>
      <c r="P3012" s="226">
        <f>SUM(H3012*'London template'!$L$30+'London template'!$L$34+'Postcodes tariff'!L3012+'Search &amp; Variables'!$F$23)</f>
        <v>162.97599759025641</v>
      </c>
      <c r="Q3012" s="261">
        <f>SUM(H3012*'London template'!$M$30+'London template'!$M$34+'Postcodes tariff'!L3012+'Search &amp; Variables'!$F$23)</f>
        <v>169.11818861025642</v>
      </c>
    </row>
    <row r="3013" spans="1:17" s="263" customFormat="1" x14ac:dyDescent="0.25">
      <c r="A3013" s="411" t="s">
        <v>2941</v>
      </c>
      <c r="B3013" s="412"/>
      <c r="C3013" s="404" t="s">
        <v>2648</v>
      </c>
      <c r="D3013" s="257">
        <v>51.514000000000003</v>
      </c>
      <c r="E3013" s="257">
        <v>-0.14799999999999999</v>
      </c>
      <c r="F3013" s="459">
        <v>2</v>
      </c>
      <c r="G3013" s="459">
        <v>3</v>
      </c>
      <c r="H3013" s="258">
        <v>18.2</v>
      </c>
      <c r="I3013" s="259">
        <f>SUM(H3013/'Search &amp; Variables'!$E$32)</f>
        <v>1.8199999999999998</v>
      </c>
      <c r="J3013" s="259">
        <f t="shared" si="765"/>
        <v>3.6399999999999997</v>
      </c>
      <c r="K3013" s="259">
        <f t="shared" si="766"/>
        <v>0.40444444444444438</v>
      </c>
      <c r="L3013" s="226">
        <f t="shared" si="767"/>
        <v>0</v>
      </c>
      <c r="M3013" s="257"/>
      <c r="N3013" s="226">
        <f>SUM(H3013*'London template'!$J$30+'London template'!$J$34+'Postcodes tariff'!L3013+'Search &amp; Variables'!$F$23)</f>
        <v>144.44181796239315</v>
      </c>
      <c r="O3013" s="226">
        <f>SUM(H3013*'London template'!$K$30+'London template'!$K$34+'Postcodes tariff'!L3013+'Search &amp; Variables'!$F$23)</f>
        <v>152.21285582905983</v>
      </c>
      <c r="P3013" s="226">
        <f>SUM(H3013*'London template'!$L$30+'London template'!$L$34+'Postcodes tariff'!L3013+'Search &amp; Variables'!$F$23)</f>
        <v>163.64092167794871</v>
      </c>
      <c r="Q3013" s="261">
        <f>SUM(H3013*'London template'!$M$30+'London template'!$M$34+'Postcodes tariff'!L3013+'Search &amp; Variables'!$F$23)</f>
        <v>169.81199822905981</v>
      </c>
    </row>
    <row r="3014" spans="1:17" s="263" customFormat="1" x14ac:dyDescent="0.25">
      <c r="A3014" s="411" t="s">
        <v>2941</v>
      </c>
      <c r="B3014" s="412"/>
      <c r="C3014" s="404" t="s">
        <v>2649</v>
      </c>
      <c r="D3014" s="257">
        <v>51.513618000000001</v>
      </c>
      <c r="E3014" s="257">
        <v>-0.13581499999999999</v>
      </c>
      <c r="F3014" s="459">
        <v>2</v>
      </c>
      <c r="G3014" s="459">
        <v>3</v>
      </c>
      <c r="H3014" s="258">
        <v>17</v>
      </c>
      <c r="I3014" s="259">
        <f>SUM(H3014/'Search &amp; Variables'!$E$32)</f>
        <v>1.7</v>
      </c>
      <c r="J3014" s="259">
        <f t="shared" si="765"/>
        <v>3.4</v>
      </c>
      <c r="K3014" s="259">
        <f t="shared" si="766"/>
        <v>0.37777777777777777</v>
      </c>
      <c r="L3014" s="226">
        <f t="shared" si="767"/>
        <v>0</v>
      </c>
      <c r="M3014" s="257"/>
      <c r="N3014" s="226">
        <f>SUM(H3014*'London template'!$J$30+'London template'!$J$34+'Postcodes tariff'!L3014+'Search &amp; Variables'!$F$23)</f>
        <v>137.49693513675214</v>
      </c>
      <c r="O3014" s="226">
        <f>SUM(H3014*'London template'!$K$30+'London template'!$K$34+'Postcodes tariff'!L3014+'Search &amp; Variables'!$F$23)</f>
        <v>144.84316213675214</v>
      </c>
      <c r="P3014" s="226">
        <f>SUM(H3014*'London template'!$L$30+'London template'!$L$34+'Postcodes tariff'!L3014+'Search &amp; Variables'!$F$23)</f>
        <v>155.66183262564101</v>
      </c>
      <c r="Q3014" s="261">
        <f>SUM(H3014*'London template'!$M$30+'London template'!$M$34+'Postcodes tariff'!L3014+'Search &amp; Variables'!$F$23)</f>
        <v>161.48628280341882</v>
      </c>
    </row>
    <row r="3015" spans="1:17" s="263" customFormat="1" x14ac:dyDescent="0.25">
      <c r="A3015" s="411" t="s">
        <v>2941</v>
      </c>
      <c r="B3015" s="412"/>
      <c r="C3015" s="404" t="s">
        <v>2650</v>
      </c>
      <c r="D3015" s="257">
        <v>51.512999999999998</v>
      </c>
      <c r="E3015" s="257">
        <v>-0.13500000000000001</v>
      </c>
      <c r="F3015" s="459">
        <v>2</v>
      </c>
      <c r="G3015" s="459">
        <v>3</v>
      </c>
      <c r="H3015" s="258">
        <v>17.2</v>
      </c>
      <c r="I3015" s="259">
        <f>SUM(H3015/'Search &amp; Variables'!$E$32)</f>
        <v>1.72</v>
      </c>
      <c r="J3015" s="259">
        <f t="shared" si="765"/>
        <v>3.44</v>
      </c>
      <c r="K3015" s="259">
        <f t="shared" si="766"/>
        <v>0.38222222222222224</v>
      </c>
      <c r="L3015" s="226">
        <f t="shared" si="767"/>
        <v>0</v>
      </c>
      <c r="M3015" s="257"/>
      <c r="N3015" s="226">
        <f>SUM(H3015*'London template'!$J$30+'London template'!$J$34+'Postcodes tariff'!L3015+'Search &amp; Variables'!$F$23)</f>
        <v>138.6544156076923</v>
      </c>
      <c r="O3015" s="226">
        <f>SUM(H3015*'London template'!$K$30+'London template'!$K$34+'Postcodes tariff'!L3015+'Search &amp; Variables'!$F$23)</f>
        <v>146.07144441880342</v>
      </c>
      <c r="P3015" s="226">
        <f>SUM(H3015*'London template'!$L$30+'London template'!$L$34+'Postcodes tariff'!L3015+'Search &amp; Variables'!$F$23)</f>
        <v>156.99168080102564</v>
      </c>
      <c r="Q3015" s="261">
        <f>SUM(H3015*'London template'!$M$30+'London template'!$M$34+'Postcodes tariff'!L3015+'Search &amp; Variables'!$F$23)</f>
        <v>162.87390204102564</v>
      </c>
    </row>
    <row r="3016" spans="1:17" s="263" customFormat="1" x14ac:dyDescent="0.25">
      <c r="A3016" s="411" t="s">
        <v>2941</v>
      </c>
      <c r="B3016" s="412"/>
      <c r="C3016" s="404" t="s">
        <v>2651</v>
      </c>
      <c r="D3016" s="257">
        <v>51.518999999999998</v>
      </c>
      <c r="E3016" s="257">
        <v>-0.14699999999999999</v>
      </c>
      <c r="F3016" s="459">
        <v>2</v>
      </c>
      <c r="G3016" s="459">
        <v>3</v>
      </c>
      <c r="H3016" s="258">
        <v>18.399999999999999</v>
      </c>
      <c r="I3016" s="259">
        <f>SUM(H3016/'Search &amp; Variables'!$E$32)</f>
        <v>1.8399999999999999</v>
      </c>
      <c r="J3016" s="259">
        <f t="shared" si="765"/>
        <v>3.6799999999999997</v>
      </c>
      <c r="K3016" s="259">
        <f t="shared" si="766"/>
        <v>0.40888888888888886</v>
      </c>
      <c r="L3016" s="226">
        <f t="shared" si="767"/>
        <v>0</v>
      </c>
      <c r="M3016" s="257"/>
      <c r="N3016" s="226">
        <f>SUM(H3016*'London template'!$J$30+'London template'!$J$34+'Postcodes tariff'!L3016+'Search &amp; Variables'!$F$23)</f>
        <v>145.59929843333333</v>
      </c>
      <c r="O3016" s="226">
        <f>SUM(H3016*'London template'!$K$30+'London template'!$K$34+'Postcodes tariff'!L3016+'Search &amp; Variables'!$F$23)</f>
        <v>153.44113811111109</v>
      </c>
      <c r="P3016" s="226">
        <f>SUM(H3016*'London template'!$L$30+'London template'!$L$34+'Postcodes tariff'!L3016+'Search &amp; Variables'!$F$23)</f>
        <v>164.97076985333331</v>
      </c>
      <c r="Q3016" s="261">
        <f>SUM(H3016*'London template'!$M$30+'London template'!$M$34+'Postcodes tariff'!L3016+'Search &amp; Variables'!$F$23)</f>
        <v>171.19961746666667</v>
      </c>
    </row>
    <row r="3017" spans="1:17" s="263" customFormat="1" x14ac:dyDescent="0.25">
      <c r="A3017" s="411" t="s">
        <v>2941</v>
      </c>
      <c r="B3017" s="412"/>
      <c r="C3017" s="404" t="s">
        <v>2652</v>
      </c>
      <c r="D3017" s="257">
        <v>51.517000000000003</v>
      </c>
      <c r="E3017" s="257">
        <v>-0.159</v>
      </c>
      <c r="F3017" s="459">
        <v>2</v>
      </c>
      <c r="G3017" s="459">
        <v>3</v>
      </c>
      <c r="H3017" s="258">
        <v>18.100000000000001</v>
      </c>
      <c r="I3017" s="259">
        <f>SUM(H3017/'Search &amp; Variables'!$E$32)</f>
        <v>1.81</v>
      </c>
      <c r="J3017" s="259">
        <f t="shared" si="765"/>
        <v>3.62</v>
      </c>
      <c r="K3017" s="259">
        <f t="shared" si="766"/>
        <v>0.40222222222222226</v>
      </c>
      <c r="L3017" s="226">
        <f t="shared" si="767"/>
        <v>0</v>
      </c>
      <c r="M3017" s="257"/>
      <c r="N3017" s="226">
        <f>SUM(H3017*'London template'!$J$30+'London template'!$J$34+'Postcodes tariff'!L3017+'Search &amp; Variables'!$F$23)</f>
        <v>143.86307772692308</v>
      </c>
      <c r="O3017" s="226">
        <f>SUM(H3017*'London template'!$K$30+'London template'!$K$34+'Postcodes tariff'!L3017+'Search &amp; Variables'!$F$23)</f>
        <v>151.59871468803419</v>
      </c>
      <c r="P3017" s="226">
        <f>SUM(H3017*'London template'!$L$30+'London template'!$L$34+'Postcodes tariff'!L3017+'Search &amp; Variables'!$F$23)</f>
        <v>162.97599759025641</v>
      </c>
      <c r="Q3017" s="261">
        <f>SUM(H3017*'London template'!$M$30+'London template'!$M$34+'Postcodes tariff'!L3017+'Search &amp; Variables'!$F$23)</f>
        <v>169.11818861025642</v>
      </c>
    </row>
    <row r="3018" spans="1:17" s="263" customFormat="1" x14ac:dyDescent="0.25">
      <c r="A3018" s="411" t="s">
        <v>2941</v>
      </c>
      <c r="B3018" s="412"/>
      <c r="C3018" s="404" t="s">
        <v>2653</v>
      </c>
      <c r="D3018" s="257">
        <v>51.506999999999998</v>
      </c>
      <c r="E3018" s="257">
        <v>-0.14299999999999999</v>
      </c>
      <c r="F3018" s="459">
        <v>2</v>
      </c>
      <c r="G3018" s="459">
        <v>3</v>
      </c>
      <c r="H3018" s="258">
        <v>16.399999999999999</v>
      </c>
      <c r="I3018" s="259">
        <f>SUM(H3018/'Search &amp; Variables'!$E$32)</f>
        <v>1.64</v>
      </c>
      <c r="J3018" s="259">
        <f t="shared" si="765"/>
        <v>3.28</v>
      </c>
      <c r="K3018" s="259">
        <f t="shared" si="766"/>
        <v>0.3644444444444444</v>
      </c>
      <c r="L3018" s="226">
        <f t="shared" si="767"/>
        <v>0</v>
      </c>
      <c r="M3018" s="257"/>
      <c r="N3018" s="226">
        <f>SUM(H3018*'London template'!$J$30+'London template'!$J$34+'Postcodes tariff'!L3018+'Search &amp; Variables'!$F$23)</f>
        <v>134.02449372393161</v>
      </c>
      <c r="O3018" s="226">
        <f>SUM(H3018*'London template'!$K$30+'London template'!$K$34+'Postcodes tariff'!L3018+'Search &amp; Variables'!$F$23)</f>
        <v>141.15831529059827</v>
      </c>
      <c r="P3018" s="226">
        <f>SUM(H3018*'London template'!$L$30+'London template'!$L$34+'Postcodes tariff'!L3018+'Search &amp; Variables'!$F$23)</f>
        <v>151.67228809948716</v>
      </c>
      <c r="Q3018" s="261">
        <f>SUM(H3018*'London template'!$M$30+'London template'!$M$34+'Postcodes tariff'!L3018+'Search &amp; Variables'!$F$23)</f>
        <v>157.32342509059828</v>
      </c>
    </row>
    <row r="3019" spans="1:17" s="263" customFormat="1" x14ac:dyDescent="0.25">
      <c r="A3019" s="411" t="s">
        <v>2941</v>
      </c>
      <c r="B3019" s="412" t="s">
        <v>3524</v>
      </c>
      <c r="C3019" s="404" t="s">
        <v>2654</v>
      </c>
      <c r="D3019" s="257">
        <v>51.510323</v>
      </c>
      <c r="E3019" s="257">
        <v>-0.14611499999999999</v>
      </c>
      <c r="F3019" s="459">
        <v>2</v>
      </c>
      <c r="G3019" s="459">
        <v>3</v>
      </c>
      <c r="H3019" s="258">
        <v>18.7</v>
      </c>
      <c r="I3019" s="259">
        <f>SUM(H3019/'Search &amp; Variables'!$E$32)</f>
        <v>1.8699999999999999</v>
      </c>
      <c r="J3019" s="259">
        <f t="shared" si="765"/>
        <v>3.7399999999999998</v>
      </c>
      <c r="K3019" s="259">
        <f t="shared" si="766"/>
        <v>0.41555555555555551</v>
      </c>
      <c r="L3019" s="226">
        <f t="shared" si="767"/>
        <v>0</v>
      </c>
      <c r="M3019" s="257"/>
      <c r="N3019" s="226">
        <f>SUM(H3019*'London template'!$J$30+'London template'!$J$34+'Postcodes tariff'!L3019+'Search &amp; Variables'!$F$23)</f>
        <v>147.33551913974358</v>
      </c>
      <c r="O3019" s="226">
        <f>SUM(H3019*'London template'!$K$30+'London template'!$K$34+'Postcodes tariff'!L3019+'Search &amp; Variables'!$F$23)</f>
        <v>155.28356153418804</v>
      </c>
      <c r="P3019" s="226">
        <f>SUM(H3019*'London template'!$L$30+'London template'!$L$34+'Postcodes tariff'!L3019+'Search &amp; Variables'!$F$23)</f>
        <v>166.96554211641026</v>
      </c>
      <c r="Q3019" s="261">
        <f>SUM(H3019*'London template'!$M$30+'London template'!$M$34+'Postcodes tariff'!L3019+'Search &amp; Variables'!$F$23)</f>
        <v>173.28104632307691</v>
      </c>
    </row>
    <row r="3020" spans="1:17" s="263" customFormat="1" x14ac:dyDescent="0.25">
      <c r="A3020" s="411" t="s">
        <v>2941</v>
      </c>
      <c r="B3020" s="412"/>
      <c r="C3020" s="404" t="s">
        <v>2655</v>
      </c>
      <c r="D3020" s="257">
        <v>51.512298000000001</v>
      </c>
      <c r="E3020" s="257">
        <v>-0.14097000000000001</v>
      </c>
      <c r="F3020" s="459">
        <v>2</v>
      </c>
      <c r="G3020" s="459">
        <v>3</v>
      </c>
      <c r="H3020" s="258">
        <v>18.7</v>
      </c>
      <c r="I3020" s="259">
        <f>SUM(H3020/'Search &amp; Variables'!$E$32)</f>
        <v>1.8699999999999999</v>
      </c>
      <c r="J3020" s="259">
        <f t="shared" si="765"/>
        <v>3.7399999999999998</v>
      </c>
      <c r="K3020" s="259">
        <f t="shared" si="766"/>
        <v>0.41555555555555551</v>
      </c>
      <c r="L3020" s="226">
        <f t="shared" si="767"/>
        <v>0</v>
      </c>
      <c r="M3020" s="257"/>
      <c r="N3020" s="226">
        <f>SUM(H3020*'London template'!$J$30+'London template'!$J$34+'Postcodes tariff'!L3020+'Search &amp; Variables'!$F$23)</f>
        <v>147.33551913974358</v>
      </c>
      <c r="O3020" s="226">
        <f>SUM(H3020*'London template'!$K$30+'London template'!$K$34+'Postcodes tariff'!L3020+'Search &amp; Variables'!$F$23)</f>
        <v>155.28356153418804</v>
      </c>
      <c r="P3020" s="226">
        <f>SUM(H3020*'London template'!$L$30+'London template'!$L$34+'Postcodes tariff'!L3020+'Search &amp; Variables'!$F$23)</f>
        <v>166.96554211641026</v>
      </c>
      <c r="Q3020" s="261">
        <f>SUM(H3020*'London template'!$M$30+'London template'!$M$34+'Postcodes tariff'!L3020+'Search &amp; Variables'!$F$23)</f>
        <v>173.28104632307691</v>
      </c>
    </row>
    <row r="3021" spans="1:17" s="263" customFormat="1" x14ac:dyDescent="0.25">
      <c r="A3021" s="411" t="s">
        <v>2941</v>
      </c>
      <c r="B3021" s="412"/>
      <c r="C3021" s="404" t="s">
        <v>2656</v>
      </c>
      <c r="D3021" s="257">
        <v>51.520184</v>
      </c>
      <c r="E3021" s="257">
        <v>-0.13658200000000001</v>
      </c>
      <c r="F3021" s="459">
        <v>2</v>
      </c>
      <c r="G3021" s="459">
        <v>3</v>
      </c>
      <c r="H3021" s="258">
        <v>18.899999999999999</v>
      </c>
      <c r="I3021" s="259">
        <f>SUM(H3021/'Search &amp; Variables'!$E$32)</f>
        <v>1.89</v>
      </c>
      <c r="J3021" s="259">
        <f t="shared" si="765"/>
        <v>3.78</v>
      </c>
      <c r="K3021" s="259">
        <f t="shared" si="766"/>
        <v>0.42</v>
      </c>
      <c r="L3021" s="226">
        <f t="shared" si="767"/>
        <v>0</v>
      </c>
      <c r="M3021" s="257"/>
      <c r="N3021" s="226">
        <f>SUM(H3021*'London template'!$J$30+'London template'!$J$34+'Postcodes tariff'!L3021+'Search &amp; Variables'!$F$23)</f>
        <v>148.49299961068374</v>
      </c>
      <c r="O3021" s="226">
        <f>SUM(H3021*'London template'!$K$30+'London template'!$K$34+'Postcodes tariff'!L3021+'Search &amp; Variables'!$F$23)</f>
        <v>156.51184381623929</v>
      </c>
      <c r="P3021" s="226">
        <f>SUM(H3021*'London template'!$L$30+'London template'!$L$34+'Postcodes tariff'!L3021+'Search &amp; Variables'!$F$23)</f>
        <v>168.29539029179486</v>
      </c>
      <c r="Q3021" s="261">
        <f>SUM(H3021*'London template'!$M$30+'London template'!$M$34+'Postcodes tariff'!L3021+'Search &amp; Variables'!$F$23)</f>
        <v>174.66866556068373</v>
      </c>
    </row>
    <row r="3022" spans="1:17" s="263" customFormat="1" x14ac:dyDescent="0.25">
      <c r="A3022" s="411" t="s">
        <v>2941</v>
      </c>
      <c r="B3022" s="412"/>
      <c r="C3022" s="404" t="s">
        <v>2657</v>
      </c>
      <c r="D3022" s="257">
        <v>51.518197000000001</v>
      </c>
      <c r="E3022" s="257">
        <v>-0.152755</v>
      </c>
      <c r="F3022" s="459">
        <v>2</v>
      </c>
      <c r="G3022" s="459">
        <v>3</v>
      </c>
      <c r="H3022" s="258">
        <v>17.8</v>
      </c>
      <c r="I3022" s="259">
        <f>SUM(H3022/'Search &amp; Variables'!$E$32)</f>
        <v>1.78</v>
      </c>
      <c r="J3022" s="259">
        <f t="shared" si="765"/>
        <v>3.56</v>
      </c>
      <c r="K3022" s="259">
        <f t="shared" si="766"/>
        <v>0.39555555555555555</v>
      </c>
      <c r="L3022" s="226">
        <f t="shared" si="767"/>
        <v>0</v>
      </c>
      <c r="M3022" s="257"/>
      <c r="N3022" s="226">
        <f>SUM(H3022*'London template'!$J$30+'London template'!$J$34+'Postcodes tariff'!L3022+'Search &amp; Variables'!$F$23)</f>
        <v>142.12685702051283</v>
      </c>
      <c r="O3022" s="226">
        <f>SUM(H3022*'London template'!$K$30+'London template'!$K$34+'Postcodes tariff'!L3022+'Search &amp; Variables'!$F$23)</f>
        <v>149.75629126495727</v>
      </c>
      <c r="P3022" s="226">
        <f>SUM(H3022*'London template'!$L$30+'London template'!$L$34+'Postcodes tariff'!L3022+'Search &amp; Variables'!$F$23)</f>
        <v>160.98122532717949</v>
      </c>
      <c r="Q3022" s="261">
        <f>SUM(H3022*'London template'!$M$30+'London template'!$M$34+'Postcodes tariff'!L3022+'Search &amp; Variables'!$F$23)</f>
        <v>167.03675975384616</v>
      </c>
    </row>
    <row r="3023" spans="1:17" s="263" customFormat="1" x14ac:dyDescent="0.25">
      <c r="A3023" s="411" t="s">
        <v>2941</v>
      </c>
      <c r="B3023" s="412"/>
      <c r="C3023" s="404" t="s">
        <v>2658</v>
      </c>
      <c r="D3023" s="257">
        <v>51.519517999999998</v>
      </c>
      <c r="E3023" s="257">
        <v>-0.14244399999999999</v>
      </c>
      <c r="F3023" s="459">
        <v>2</v>
      </c>
      <c r="G3023" s="459">
        <v>3</v>
      </c>
      <c r="H3023" s="258">
        <v>18.399999999999999</v>
      </c>
      <c r="I3023" s="259">
        <f>SUM(H3023/'Search &amp; Variables'!$E$32)</f>
        <v>1.8399999999999999</v>
      </c>
      <c r="J3023" s="259">
        <f t="shared" si="765"/>
        <v>3.6799999999999997</v>
      </c>
      <c r="K3023" s="259">
        <f t="shared" si="766"/>
        <v>0.40888888888888886</v>
      </c>
      <c r="L3023" s="226">
        <f t="shared" si="767"/>
        <v>0</v>
      </c>
      <c r="M3023" s="257"/>
      <c r="N3023" s="226">
        <f>SUM(H3023*'London template'!$J$30+'London template'!$J$34+'Postcodes tariff'!L3023+'Search &amp; Variables'!$F$23)</f>
        <v>145.59929843333333</v>
      </c>
      <c r="O3023" s="226">
        <f>SUM(H3023*'London template'!$K$30+'London template'!$K$34+'Postcodes tariff'!L3023+'Search &amp; Variables'!$F$23)</f>
        <v>153.44113811111109</v>
      </c>
      <c r="P3023" s="226">
        <f>SUM(H3023*'London template'!$L$30+'London template'!$L$34+'Postcodes tariff'!L3023+'Search &amp; Variables'!$F$23)</f>
        <v>164.97076985333331</v>
      </c>
      <c r="Q3023" s="261">
        <f>SUM(H3023*'London template'!$M$30+'London template'!$M$34+'Postcodes tariff'!L3023+'Search &amp; Variables'!$F$23)</f>
        <v>171.19961746666667</v>
      </c>
    </row>
    <row r="3024" spans="1:17" s="263" customFormat="1" x14ac:dyDescent="0.25">
      <c r="A3024" s="411" t="s">
        <v>2941</v>
      </c>
      <c r="B3024" s="412" t="s">
        <v>3631</v>
      </c>
      <c r="C3024" s="404" t="s">
        <v>2659</v>
      </c>
      <c r="D3024" s="257">
        <v>51.514879000000001</v>
      </c>
      <c r="E3024" s="257">
        <v>-0.17997199999999999</v>
      </c>
      <c r="F3024" s="459">
        <v>2</v>
      </c>
      <c r="G3024" s="459">
        <v>3</v>
      </c>
      <c r="H3024" s="258">
        <v>17.100000000000001</v>
      </c>
      <c r="I3024" s="259">
        <f>SUM(H3024/'Search &amp; Variables'!$E$32)</f>
        <v>1.7100000000000002</v>
      </c>
      <c r="J3024" s="259">
        <f t="shared" si="765"/>
        <v>3.4200000000000004</v>
      </c>
      <c r="K3024" s="259">
        <f t="shared" si="766"/>
        <v>0.38000000000000006</v>
      </c>
      <c r="L3024" s="226">
        <f t="shared" si="767"/>
        <v>0</v>
      </c>
      <c r="M3024" s="257"/>
      <c r="N3024" s="226">
        <f>SUM(H3024*'London template'!$J$30+'London template'!$J$34+'Postcodes tariff'!L3024+'Search &amp; Variables'!$F$23)</f>
        <v>138.07567537222224</v>
      </c>
      <c r="O3024" s="226">
        <f>SUM(H3024*'London template'!$K$30+'London template'!$K$34+'Postcodes tariff'!L3024+'Search &amp; Variables'!$F$23)</f>
        <v>145.45730327777778</v>
      </c>
      <c r="P3024" s="226">
        <f>SUM(H3024*'London template'!$L$30+'London template'!$L$34+'Postcodes tariff'!L3024+'Search &amp; Variables'!$F$23)</f>
        <v>156.32675671333334</v>
      </c>
      <c r="Q3024" s="261">
        <f>SUM(H3024*'London template'!$M$30+'London template'!$M$34+'Postcodes tariff'!L3024+'Search &amp; Variables'!$F$23)</f>
        <v>162.18009242222223</v>
      </c>
    </row>
    <row r="3025" spans="1:17" s="263" customFormat="1" x14ac:dyDescent="0.25">
      <c r="A3025" s="411" t="s">
        <v>2942</v>
      </c>
      <c r="B3025" s="412" t="s">
        <v>3623</v>
      </c>
      <c r="C3025" s="404" t="s">
        <v>2660</v>
      </c>
      <c r="D3025" s="257">
        <v>51.512053999999999</v>
      </c>
      <c r="E3025" s="257">
        <v>-0.26536700000000002</v>
      </c>
      <c r="F3025" s="459">
        <v>2</v>
      </c>
      <c r="G3025" s="459">
        <v>3</v>
      </c>
      <c r="H3025" s="258">
        <v>11.5</v>
      </c>
      <c r="I3025" s="259">
        <f>SUM(H3025/'Search &amp; Variables'!$E$32)</f>
        <v>1.1499999999999999</v>
      </c>
      <c r="J3025" s="259">
        <f t="shared" si="765"/>
        <v>2.2999999999999998</v>
      </c>
      <c r="K3025" s="259">
        <f t="shared" si="766"/>
        <v>0.25555555555555554</v>
      </c>
      <c r="L3025" s="226">
        <f t="shared" si="767"/>
        <v>0</v>
      </c>
      <c r="M3025" s="257"/>
      <c r="N3025" s="226">
        <f>SUM(H3025*'London template'!$J$30+'London template'!$J$34+'Postcodes tariff'!L3025+'Search &amp; Variables'!$F$23)</f>
        <v>105.66622218589744</v>
      </c>
      <c r="O3025" s="226">
        <f>SUM(H3025*'London template'!$K$30+'London template'!$K$34+'Postcodes tariff'!L3025+'Search &amp; Variables'!$F$23)</f>
        <v>111.06539938034187</v>
      </c>
      <c r="P3025" s="226">
        <f>SUM(H3025*'London template'!$L$30+'London template'!$L$34+'Postcodes tariff'!L3025+'Search &amp; Variables'!$F$23)</f>
        <v>119.09100780256411</v>
      </c>
      <c r="Q3025" s="261">
        <f>SUM(H3025*'London template'!$M$30+'London template'!$M$34+'Postcodes tariff'!L3025+'Search &amp; Variables'!$F$23)</f>
        <v>123.32675376923078</v>
      </c>
    </row>
    <row r="3026" spans="1:17" s="263" customFormat="1" x14ac:dyDescent="0.25">
      <c r="A3026" s="411" t="s">
        <v>2942</v>
      </c>
      <c r="B3026" s="412" t="s">
        <v>3618</v>
      </c>
      <c r="C3026" s="404" t="s">
        <v>2661</v>
      </c>
      <c r="D3026" s="257">
        <v>51.488439</v>
      </c>
      <c r="E3026" s="257">
        <v>-0.26443299999999997</v>
      </c>
      <c r="F3026" s="459">
        <v>2</v>
      </c>
      <c r="G3026" s="459">
        <v>3</v>
      </c>
      <c r="H3026" s="258">
        <v>10.6</v>
      </c>
      <c r="I3026" s="259">
        <f>SUM(H3026/'Search &amp; Variables'!$E$32)</f>
        <v>1.06</v>
      </c>
      <c r="J3026" s="259">
        <f t="shared" si="765"/>
        <v>2.12</v>
      </c>
      <c r="K3026" s="259">
        <f t="shared" si="766"/>
        <v>0.23555555555555557</v>
      </c>
      <c r="L3026" s="226">
        <f t="shared" si="767"/>
        <v>0</v>
      </c>
      <c r="M3026" s="257"/>
      <c r="N3026" s="226">
        <f>SUM(H3026*'London template'!$J$30+'London template'!$J$34+'Postcodes tariff'!L3026+'Search &amp; Variables'!$F$23)</f>
        <v>100.45756006666666</v>
      </c>
      <c r="O3026" s="226">
        <f>SUM(H3026*'London template'!$K$30+'London template'!$K$34+'Postcodes tariff'!L3026+'Search &amp; Variables'!$F$23)</f>
        <v>105.5381291111111</v>
      </c>
      <c r="P3026" s="226">
        <f>SUM(H3026*'London template'!$L$30+'London template'!$L$34+'Postcodes tariff'!L3026+'Search &amp; Variables'!$F$23)</f>
        <v>113.10669101333333</v>
      </c>
      <c r="Q3026" s="261">
        <f>SUM(H3026*'London template'!$M$30+'London template'!$M$34+'Postcodes tariff'!L3026+'Search &amp; Variables'!$F$23)</f>
        <v>117.0824672</v>
      </c>
    </row>
    <row r="3027" spans="1:17" s="263" customFormat="1" x14ac:dyDescent="0.25">
      <c r="A3027" s="411" t="s">
        <v>2942</v>
      </c>
      <c r="B3027" s="412" t="s">
        <v>3561</v>
      </c>
      <c r="C3027" s="404" t="s">
        <v>2662</v>
      </c>
      <c r="D3027" s="257">
        <v>51.513309999999997</v>
      </c>
      <c r="E3027" s="257">
        <v>-0.30151899999999998</v>
      </c>
      <c r="F3027" s="459">
        <v>2</v>
      </c>
      <c r="G3027" s="459">
        <v>3</v>
      </c>
      <c r="H3027" s="258">
        <v>11.7</v>
      </c>
      <c r="I3027" s="259">
        <f>SUM(H3027/'Search &amp; Variables'!$E$32)</f>
        <v>1.17</v>
      </c>
      <c r="J3027" s="259">
        <f t="shared" si="765"/>
        <v>2.34</v>
      </c>
      <c r="K3027" s="259">
        <f t="shared" si="766"/>
        <v>0.26</v>
      </c>
      <c r="L3027" s="226">
        <f t="shared" si="767"/>
        <v>0</v>
      </c>
      <c r="M3027" s="257"/>
      <c r="N3027" s="226">
        <f>SUM(H3027*'London template'!$J$30+'London template'!$J$34+'Postcodes tariff'!L3027+'Search &amp; Variables'!$F$23)</f>
        <v>106.82370265683761</v>
      </c>
      <c r="O3027" s="226">
        <f>SUM(H3027*'London template'!$K$30+'London template'!$K$34+'Postcodes tariff'!L3027+'Search &amp; Variables'!$F$23)</f>
        <v>112.29368166239315</v>
      </c>
      <c r="P3027" s="226">
        <f>SUM(H3027*'London template'!$L$30+'London template'!$L$34+'Postcodes tariff'!L3027+'Search &amp; Variables'!$F$23)</f>
        <v>120.42085597794872</v>
      </c>
      <c r="Q3027" s="261">
        <f>SUM(H3027*'London template'!$M$30+'London template'!$M$34+'Postcodes tariff'!L3027+'Search &amp; Variables'!$F$23)</f>
        <v>124.7143730068376</v>
      </c>
    </row>
    <row r="3028" spans="1:17" s="263" customFormat="1" x14ac:dyDescent="0.25">
      <c r="A3028" s="411" t="s">
        <v>2942</v>
      </c>
      <c r="B3028" s="412" t="s">
        <v>3594</v>
      </c>
      <c r="C3028" s="404" t="s">
        <v>2663</v>
      </c>
      <c r="D3028" s="257">
        <v>51.492457999999999</v>
      </c>
      <c r="E3028" s="257">
        <v>-0.22909499999999999</v>
      </c>
      <c r="F3028" s="459">
        <v>2</v>
      </c>
      <c r="G3028" s="459">
        <v>3</v>
      </c>
      <c r="H3028" s="258">
        <v>12.8</v>
      </c>
      <c r="I3028" s="259">
        <f>SUM(H3028/'Search &amp; Variables'!$E$32)</f>
        <v>1.28</v>
      </c>
      <c r="J3028" s="259">
        <f t="shared" si="765"/>
        <v>2.56</v>
      </c>
      <c r="K3028" s="259">
        <f t="shared" si="766"/>
        <v>0.28444444444444444</v>
      </c>
      <c r="L3028" s="226">
        <f t="shared" si="767"/>
        <v>0</v>
      </c>
      <c r="M3028" s="257"/>
      <c r="N3028" s="226">
        <f>SUM(H3028*'London template'!$J$30+'London template'!$J$34+'Postcodes tariff'!L3028+'Search &amp; Variables'!$F$23)</f>
        <v>113.18984524700855</v>
      </c>
      <c r="O3028" s="226">
        <f>SUM(H3028*'London template'!$K$30+'London template'!$K$34+'Postcodes tariff'!L3028+'Search &amp; Variables'!$F$23)</f>
        <v>119.04923421367521</v>
      </c>
      <c r="P3028" s="226">
        <f>SUM(H3028*'London template'!$L$30+'London template'!$L$34+'Postcodes tariff'!L3028+'Search &amp; Variables'!$F$23)</f>
        <v>127.73502094256411</v>
      </c>
      <c r="Q3028" s="261">
        <f>SUM(H3028*'London template'!$M$30+'London template'!$M$34+'Postcodes tariff'!L3028+'Search &amp; Variables'!$F$23)</f>
        <v>132.34627881367521</v>
      </c>
    </row>
    <row r="3029" spans="1:17" s="263" customFormat="1" x14ac:dyDescent="0.25">
      <c r="A3029" s="411" t="s">
        <v>2942</v>
      </c>
      <c r="B3029" s="412"/>
      <c r="C3029" s="404" t="s">
        <v>2664</v>
      </c>
      <c r="D3029" s="257">
        <v>51.510601999999999</v>
      </c>
      <c r="E3029" s="257">
        <v>-0.33540199999999998</v>
      </c>
      <c r="F3029" s="459">
        <v>2</v>
      </c>
      <c r="G3029" s="459">
        <v>3</v>
      </c>
      <c r="H3029" s="258">
        <v>8.8000000000000007</v>
      </c>
      <c r="I3029" s="259">
        <f>SUM(H3029/'Search &amp; Variables'!$E$32)</f>
        <v>0.88000000000000012</v>
      </c>
      <c r="J3029" s="259">
        <f t="shared" si="765"/>
        <v>1.7600000000000002</v>
      </c>
      <c r="K3029" s="259">
        <f t="shared" si="766"/>
        <v>0.19555555555555559</v>
      </c>
      <c r="L3029" s="226">
        <f t="shared" si="767"/>
        <v>0</v>
      </c>
      <c r="M3029" s="257"/>
      <c r="N3029" s="226">
        <f>SUM(H3029*'London template'!$J$30+'London template'!$J$34+'Postcodes tariff'!L3029+'Search &amp; Variables'!$F$23)</f>
        <v>90.040235828205127</v>
      </c>
      <c r="O3029" s="226">
        <f>SUM(H3029*'London template'!$K$30+'London template'!$K$34+'Postcodes tariff'!L3029+'Search &amp; Variables'!$F$23)</f>
        <v>94.48358857264958</v>
      </c>
      <c r="P3029" s="226">
        <f>SUM(H3029*'London template'!$L$30+'London template'!$L$34+'Postcodes tariff'!L3029+'Search &amp; Variables'!$F$23)</f>
        <v>101.1380574348718</v>
      </c>
      <c r="Q3029" s="261">
        <f>SUM(H3029*'London template'!$M$30+'London template'!$M$34+'Postcodes tariff'!L3029+'Search &amp; Variables'!$F$23)</f>
        <v>104.59389406153846</v>
      </c>
    </row>
    <row r="3030" spans="1:17" s="263" customFormat="1" x14ac:dyDescent="0.25">
      <c r="A3030" s="411" t="s">
        <v>2941</v>
      </c>
      <c r="B3030" s="412"/>
      <c r="C3030" s="404" t="s">
        <v>2665</v>
      </c>
      <c r="D3030" s="257">
        <v>51.501047999999997</v>
      </c>
      <c r="E3030" s="257">
        <v>-0.193827</v>
      </c>
      <c r="F3030" s="459">
        <v>2</v>
      </c>
      <c r="G3030" s="459">
        <v>3</v>
      </c>
      <c r="H3030" s="258">
        <v>14</v>
      </c>
      <c r="I3030" s="259">
        <f>SUM(H3030/'Search &amp; Variables'!$E$32)</f>
        <v>1.4</v>
      </c>
      <c r="J3030" s="259">
        <f t="shared" si="765"/>
        <v>2.8</v>
      </c>
      <c r="K3030" s="259">
        <f t="shared" si="766"/>
        <v>0.31111111111111112</v>
      </c>
      <c r="L3030" s="226">
        <f t="shared" si="767"/>
        <v>0</v>
      </c>
      <c r="M3030" s="257"/>
      <c r="N3030" s="226">
        <f>SUM(H3030*'London template'!$J$30+'London template'!$J$34+'Postcodes tariff'!L3030+'Search &amp; Variables'!$F$23)</f>
        <v>120.13472807264958</v>
      </c>
      <c r="O3030" s="226">
        <f>SUM(H3030*'London template'!$K$30+'London template'!$K$34+'Postcodes tariff'!L3030+'Search &amp; Variables'!$F$23)</f>
        <v>126.4189279059829</v>
      </c>
      <c r="P3030" s="226">
        <f>SUM(H3030*'London template'!$L$30+'London template'!$L$34+'Postcodes tariff'!L3030+'Search &amp; Variables'!$F$23)</f>
        <v>135.71410999487182</v>
      </c>
      <c r="Q3030" s="261">
        <f>SUM(H3030*'London template'!$M$30+'London template'!$M$34+'Postcodes tariff'!L3030+'Search &amp; Variables'!$F$23)</f>
        <v>140.67199423931623</v>
      </c>
    </row>
    <row r="3031" spans="1:17" s="263" customFormat="1" x14ac:dyDescent="0.25">
      <c r="A3031" s="411" t="s">
        <v>2941</v>
      </c>
      <c r="B3031" s="412"/>
      <c r="C3031" s="404" t="s">
        <v>2666</v>
      </c>
      <c r="D3031" s="404">
        <v>51.527990000000003</v>
      </c>
      <c r="E3031" s="404">
        <v>-0.191827</v>
      </c>
      <c r="F3031" s="482">
        <v>2</v>
      </c>
      <c r="G3031" s="482">
        <v>3</v>
      </c>
      <c r="H3031" s="409">
        <v>17.7</v>
      </c>
      <c r="I3031" s="405">
        <f>SUM(H3031/'Search &amp; Variables'!$E$32)</f>
        <v>1.77</v>
      </c>
      <c r="J3031" s="405">
        <f t="shared" si="765"/>
        <v>3.54</v>
      </c>
      <c r="K3031" s="405">
        <f t="shared" si="766"/>
        <v>0.39333333333333331</v>
      </c>
      <c r="L3031" s="339">
        <f t="shared" si="767"/>
        <v>0</v>
      </c>
      <c r="M3031" s="404"/>
      <c r="N3031" s="339">
        <f>SUM(H3031*'London template'!$J$30+'London template'!$J$34+'Postcodes tariff'!L3031+'Search &amp; Variables'!$F$23)</f>
        <v>141.54811678504274</v>
      </c>
      <c r="O3031" s="339">
        <f>SUM(H3031*'London template'!$K$30+'London template'!$K$34+'Postcodes tariff'!L3031+'Search &amp; Variables'!$F$23)</f>
        <v>149.14215012393163</v>
      </c>
      <c r="P3031" s="339">
        <f>SUM(H3031*'London template'!$L$30+'London template'!$L$34+'Postcodes tariff'!L3031+'Search &amp; Variables'!$F$23)</f>
        <v>160.31630123948716</v>
      </c>
      <c r="Q3031" s="406">
        <f>SUM(H3031*'London template'!$M$30+'London template'!$M$34+'Postcodes tariff'!L3031+'Search &amp; Variables'!$F$23)</f>
        <v>166.34295013504274</v>
      </c>
    </row>
    <row r="3032" spans="1:17" s="263" customFormat="1" x14ac:dyDescent="0.25">
      <c r="A3032" s="411"/>
      <c r="B3032" s="412"/>
      <c r="C3032" s="404"/>
      <c r="D3032" s="404"/>
      <c r="E3032" s="404"/>
      <c r="F3032" s="482"/>
      <c r="G3032" s="482"/>
      <c r="H3032" s="409"/>
      <c r="I3032" s="405"/>
      <c r="J3032" s="405"/>
      <c r="K3032" s="405"/>
      <c r="L3032" s="339"/>
      <c r="M3032" s="404"/>
      <c r="N3032" s="339"/>
      <c r="O3032" s="339"/>
      <c r="P3032" s="339"/>
      <c r="Q3032" s="406"/>
    </row>
    <row r="3033" spans="1:17" s="243" customFormat="1" ht="16.5" thickBot="1" x14ac:dyDescent="0.3">
      <c r="A3033" s="413" t="s">
        <v>3016</v>
      </c>
      <c r="B3033" s="414"/>
      <c r="C3033" s="414"/>
      <c r="D3033" s="414"/>
      <c r="E3033" s="414"/>
      <c r="F3033" s="484"/>
      <c r="G3033" s="484"/>
      <c r="H3033" s="415">
        <f>AVERAGE(H3007:H3032)</f>
        <v>15.604000000000001</v>
      </c>
      <c r="I3033" s="415">
        <f>AVERAGE(I3007:I3032)</f>
        <v>1.5604000000000005</v>
      </c>
      <c r="J3033" s="415">
        <f>AVERAGE(J3007:J3032)</f>
        <v>3.1208000000000009</v>
      </c>
      <c r="K3033" s="415">
        <f>AVERAGE(K3007:K3032)</f>
        <v>0.34675555555555554</v>
      </c>
      <c r="L3033" s="345"/>
      <c r="M3033" s="414"/>
      <c r="N3033" s="418">
        <f>AVERAGE(N3007:N3032)</f>
        <v>129.41772144958975</v>
      </c>
      <c r="O3033" s="418">
        <f>AVERAGE(O3007:O3032)</f>
        <v>136.26975180803421</v>
      </c>
      <c r="P3033" s="418">
        <f>AVERAGE(P3007:P3032)</f>
        <v>146.37949236145639</v>
      </c>
      <c r="Q3033" s="419">
        <f>AVERAGE(Q3007:Q3032)</f>
        <v>151.80070052492306</v>
      </c>
    </row>
    <row r="3034" spans="1:17" s="263" customFormat="1" ht="16.5" thickBot="1" x14ac:dyDescent="0.3">
      <c r="F3034" s="462"/>
      <c r="G3034" s="462"/>
      <c r="H3034" s="276"/>
      <c r="I3034" s="277"/>
      <c r="J3034" s="277"/>
      <c r="K3034" s="277"/>
      <c r="L3034" s="262"/>
      <c r="N3034" s="262"/>
      <c r="O3034" s="262"/>
      <c r="P3034" s="262"/>
      <c r="Q3034" s="262"/>
    </row>
    <row r="3035" spans="1:17" s="243" customFormat="1" x14ac:dyDescent="0.25">
      <c r="A3035" s="246" t="s">
        <v>2943</v>
      </c>
      <c r="B3035" s="247"/>
      <c r="C3035" s="247" t="s">
        <v>2667</v>
      </c>
      <c r="D3035" s="247">
        <v>53.394843000000002</v>
      </c>
      <c r="E3035" s="247">
        <v>-2.5589469999999999</v>
      </c>
      <c r="F3035" s="458">
        <v>1</v>
      </c>
      <c r="G3035" s="458">
        <v>1</v>
      </c>
      <c r="H3035" s="248">
        <v>189.4</v>
      </c>
      <c r="I3035" s="249">
        <f>SUM(H3035/'Search &amp; Variables'!$E$30)</f>
        <v>4.2088888888888887</v>
      </c>
      <c r="J3035" s="249">
        <f t="shared" ref="J3035:J3036" si="768">SUM(I3035*2)</f>
        <v>8.4177777777777774</v>
      </c>
      <c r="K3035" s="249">
        <f t="shared" ref="K3035:K3036" si="769">SUM(J3035/9)</f>
        <v>0.93530864197530861</v>
      </c>
      <c r="L3035" s="252">
        <f t="shared" ref="L3035:L3036" si="770">IF(J3035 &gt; 14,120,0)</f>
        <v>0</v>
      </c>
      <c r="M3035" s="247"/>
      <c r="N3035" s="250">
        <f>SUM(H3035*'Outside M25 '!$J$30+'Outside M25 '!$J$34+'Postcodes tariff'!L3035)</f>
        <v>326.91036522407404</v>
      </c>
      <c r="O3035" s="250">
        <f>SUM(H3035*'Outside M25 '!$K$30+'Outside M25 '!$K$34+'Postcodes tariff'!L3035)</f>
        <v>360.96733749135802</v>
      </c>
      <c r="P3035" s="250">
        <f>SUM(H3035*'Outside M25 '!$L$30+'Outside M25 '!$L$34+'Postcodes tariff'!L3035)</f>
        <v>398.79012616938275</v>
      </c>
      <c r="Q3035" s="390">
        <f>SUM(H3035*'Outside M25 '!$M$30+'Outside M25 '!$M$34+'Postcodes tariff'!L3035)</f>
        <v>433.25649684074079</v>
      </c>
    </row>
    <row r="3036" spans="1:17" s="263" customFormat="1" x14ac:dyDescent="0.25">
      <c r="A3036" s="254" t="s">
        <v>2943</v>
      </c>
      <c r="B3036" s="255"/>
      <c r="C3036" s="256" t="s">
        <v>2668</v>
      </c>
      <c r="D3036" s="257">
        <v>53.452860000000001</v>
      </c>
      <c r="E3036" s="257">
        <v>-2.7669679999999999</v>
      </c>
      <c r="F3036" s="459">
        <v>1</v>
      </c>
      <c r="G3036" s="459">
        <v>1</v>
      </c>
      <c r="H3036" s="258">
        <v>201.5</v>
      </c>
      <c r="I3036" s="259">
        <f>SUM(H3036/'Search &amp; Variables'!$E$30)</f>
        <v>4.4777777777777779</v>
      </c>
      <c r="J3036" s="259">
        <f t="shared" si="768"/>
        <v>8.9555555555555557</v>
      </c>
      <c r="K3036" s="259">
        <f t="shared" si="769"/>
        <v>0.9950617283950618</v>
      </c>
      <c r="L3036" s="226">
        <f t="shared" si="770"/>
        <v>0</v>
      </c>
      <c r="M3036" s="257"/>
      <c r="N3036" s="226">
        <f>SUM(H3036*'Outside M25 '!$J$30+'Outside M25 '!$J$34+'Postcodes tariff'!L3036)</f>
        <v>345.91844253276349</v>
      </c>
      <c r="O3036" s="226">
        <f>SUM(H3036*'Outside M25 '!$K$30+'Outside M25 '!$K$34+'Postcodes tariff'!L3036)</f>
        <v>382.0337194339981</v>
      </c>
      <c r="P3036" s="226">
        <f>SUM(H3036*'Outside M25 '!$L$30+'Outside M25 '!$L$34+'Postcodes tariff'!L3036)</f>
        <v>422.10713601671415</v>
      </c>
      <c r="Q3036" s="261">
        <f>SUM(H3036*'Outside M25 '!$M$30+'Outside M25 '!$M$34+'Postcodes tariff'!L3036)</f>
        <v>458.67790286609687</v>
      </c>
    </row>
    <row r="3037" spans="1:17" s="263" customFormat="1" x14ac:dyDescent="0.25">
      <c r="A3037" s="254" t="s">
        <v>2943</v>
      </c>
      <c r="B3037" s="255"/>
      <c r="C3037" s="256" t="s">
        <v>2669</v>
      </c>
      <c r="D3037" s="257">
        <v>53.490603999999998</v>
      </c>
      <c r="E3037" s="257">
        <v>-2.7277559999999998</v>
      </c>
      <c r="F3037" s="459">
        <v>1</v>
      </c>
      <c r="G3037" s="459">
        <v>1</v>
      </c>
      <c r="H3037" s="258">
        <v>201.9</v>
      </c>
      <c r="I3037" s="259">
        <f>SUM(H3037/'Search &amp; Variables'!$E$30)</f>
        <v>4.4866666666666664</v>
      </c>
      <c r="J3037" s="259">
        <f t="shared" ref="J3037:J3050" si="771">SUM(I3037*2)</f>
        <v>8.9733333333333327</v>
      </c>
      <c r="K3037" s="259">
        <f t="shared" ref="K3037:K3050" si="772">SUM(J3037/9)</f>
        <v>0.99703703703703694</v>
      </c>
      <c r="L3037" s="226">
        <f t="shared" ref="L3037:L3050" si="773">IF(J3037 &gt; 14,120,0)</f>
        <v>0</v>
      </c>
      <c r="M3037" s="257"/>
      <c r="N3037" s="226">
        <f>SUM(H3037*'Outside M25 '!$J$30+'Outside M25 '!$J$34+'Postcodes tariff'!L3037)</f>
        <v>346.54680872478633</v>
      </c>
      <c r="O3037" s="226">
        <f>SUM(H3037*'Outside M25 '!$K$30+'Outside M25 '!$K$34+'Postcodes tariff'!L3037)</f>
        <v>382.730128754416</v>
      </c>
      <c r="P3037" s="226">
        <f>SUM(H3037*'Outside M25 '!$L$30+'Outside M25 '!$L$34+'Postcodes tariff'!L3037)</f>
        <v>422.87794625960117</v>
      </c>
      <c r="Q3037" s="261">
        <f>SUM(H3037*'Outside M25 '!$M$30+'Outside M25 '!$M$34+'Postcodes tariff'!L3037)</f>
        <v>459.51827992478638</v>
      </c>
    </row>
    <row r="3038" spans="1:17" s="263" customFormat="1" x14ac:dyDescent="0.25">
      <c r="A3038" s="254" t="s">
        <v>2943</v>
      </c>
      <c r="B3038" s="255"/>
      <c r="C3038" s="256" t="s">
        <v>2670</v>
      </c>
      <c r="D3038" s="257">
        <v>53.459691999999997</v>
      </c>
      <c r="E3038" s="257">
        <v>-2.631764</v>
      </c>
      <c r="F3038" s="459">
        <v>1</v>
      </c>
      <c r="G3038" s="459">
        <v>1</v>
      </c>
      <c r="H3038" s="258">
        <v>196</v>
      </c>
      <c r="I3038" s="259">
        <f>SUM(H3038/'Search &amp; Variables'!$E$30)</f>
        <v>4.3555555555555552</v>
      </c>
      <c r="J3038" s="259">
        <f t="shared" si="771"/>
        <v>8.7111111111111104</v>
      </c>
      <c r="K3038" s="259">
        <f t="shared" si="772"/>
        <v>0.96790123456790111</v>
      </c>
      <c r="L3038" s="226">
        <f t="shared" si="773"/>
        <v>0</v>
      </c>
      <c r="M3038" s="257"/>
      <c r="N3038" s="226">
        <f>SUM(H3038*'Outside M25 '!$J$30+'Outside M25 '!$J$34+'Postcodes tariff'!L3038)</f>
        <v>337.27840739245011</v>
      </c>
      <c r="O3038" s="226">
        <f>SUM(H3038*'Outside M25 '!$K$30+'Outside M25 '!$K$34+'Postcodes tariff'!L3038)</f>
        <v>372.4580912782526</v>
      </c>
      <c r="P3038" s="226">
        <f>SUM(H3038*'Outside M25 '!$L$30+'Outside M25 '!$L$34+'Postcodes tariff'!L3038)</f>
        <v>411.50849517701806</v>
      </c>
      <c r="Q3038" s="261">
        <f>SUM(H3038*'Outside M25 '!$M$30+'Outside M25 '!$M$34+'Postcodes tariff'!L3038)</f>
        <v>447.12271830911686</v>
      </c>
    </row>
    <row r="3039" spans="1:17" s="263" customFormat="1" x14ac:dyDescent="0.25">
      <c r="A3039" s="254" t="s">
        <v>2943</v>
      </c>
      <c r="B3039" s="255"/>
      <c r="C3039" s="256" t="s">
        <v>2671</v>
      </c>
      <c r="D3039" s="257">
        <v>53.387453999999998</v>
      </c>
      <c r="E3039" s="257">
        <v>-2.4625520000000001</v>
      </c>
      <c r="F3039" s="459">
        <v>1</v>
      </c>
      <c r="G3039" s="459">
        <v>1</v>
      </c>
      <c r="H3039" s="258">
        <v>188.5</v>
      </c>
      <c r="I3039" s="259">
        <f>SUM(H3039/'Search &amp; Variables'!$E$30)</f>
        <v>4.1888888888888891</v>
      </c>
      <c r="J3039" s="259">
        <f t="shared" si="771"/>
        <v>8.3777777777777782</v>
      </c>
      <c r="K3039" s="259">
        <f t="shared" si="772"/>
        <v>0.93086419753086425</v>
      </c>
      <c r="L3039" s="226">
        <f t="shared" si="773"/>
        <v>0</v>
      </c>
      <c r="M3039" s="257"/>
      <c r="N3039" s="226">
        <f>SUM(H3039*'Outside M25 '!$J$30+'Outside M25 '!$J$34+'Postcodes tariff'!L3039)</f>
        <v>325.49654129202275</v>
      </c>
      <c r="O3039" s="226">
        <f>SUM(H3039*'Outside M25 '!$K$30+'Outside M25 '!$K$34+'Postcodes tariff'!L3039)</f>
        <v>359.40041652041788</v>
      </c>
      <c r="P3039" s="226">
        <f>SUM(H3039*'Outside M25 '!$L$30+'Outside M25 '!$L$34+'Postcodes tariff'!L3039)</f>
        <v>397.05580312288703</v>
      </c>
      <c r="Q3039" s="261">
        <f>SUM(H3039*'Outside M25 '!$M$30+'Outside M25 '!$M$34+'Postcodes tariff'!L3039)</f>
        <v>431.36564845868946</v>
      </c>
    </row>
    <row r="3040" spans="1:17" s="263" customFormat="1" x14ac:dyDescent="0.25">
      <c r="A3040" s="254" t="s">
        <v>2943</v>
      </c>
      <c r="B3040" s="255"/>
      <c r="C3040" s="256" t="s">
        <v>2672</v>
      </c>
      <c r="D3040" s="257">
        <v>53.378034</v>
      </c>
      <c r="E3040" s="257">
        <v>-2.3794179999999998</v>
      </c>
      <c r="F3040" s="459">
        <v>1</v>
      </c>
      <c r="G3040" s="459">
        <v>1</v>
      </c>
      <c r="H3040" s="258">
        <v>185.3</v>
      </c>
      <c r="I3040" s="259">
        <f>SUM(H3040/'Search &amp; Variables'!$E$30)</f>
        <v>4.1177777777777784</v>
      </c>
      <c r="J3040" s="259">
        <f t="shared" si="771"/>
        <v>8.2355555555555569</v>
      </c>
      <c r="K3040" s="259">
        <f t="shared" si="772"/>
        <v>0.91506172839506184</v>
      </c>
      <c r="L3040" s="226">
        <f t="shared" si="773"/>
        <v>0</v>
      </c>
      <c r="M3040" s="257"/>
      <c r="N3040" s="226">
        <f>SUM(H3040*'Outside M25 '!$J$30+'Outside M25 '!$J$34+'Postcodes tariff'!L3040)</f>
        <v>320.46961175584045</v>
      </c>
      <c r="O3040" s="226">
        <f>SUM(H3040*'Outside M25 '!$K$30+'Outside M25 '!$K$34+'Postcodes tariff'!L3040)</f>
        <v>353.82914195707508</v>
      </c>
      <c r="P3040" s="226">
        <f>SUM(H3040*'Outside M25 '!$L$30+'Outside M25 '!$L$34+'Postcodes tariff'!L3040)</f>
        <v>390.88932117979112</v>
      </c>
      <c r="Q3040" s="261">
        <f>SUM(H3040*'Outside M25 '!$M$30+'Outside M25 '!$M$34+'Postcodes tariff'!L3040)</f>
        <v>424.64263198917382</v>
      </c>
    </row>
    <row r="3041" spans="1:17" s="263" customFormat="1" x14ac:dyDescent="0.25">
      <c r="A3041" s="254" t="s">
        <v>2943</v>
      </c>
      <c r="B3041" s="255"/>
      <c r="C3041" s="256" t="s">
        <v>2673</v>
      </c>
      <c r="D3041" s="257">
        <v>53.378512000000001</v>
      </c>
      <c r="E3041" s="257">
        <v>-2.3142010000000002</v>
      </c>
      <c r="F3041" s="459">
        <v>1</v>
      </c>
      <c r="G3041" s="459">
        <v>1</v>
      </c>
      <c r="H3041" s="258">
        <v>189.6</v>
      </c>
      <c r="I3041" s="259">
        <f>SUM(H3041/'Search &amp; Variables'!$E$30)</f>
        <v>4.2133333333333329</v>
      </c>
      <c r="J3041" s="259">
        <f t="shared" si="771"/>
        <v>8.4266666666666659</v>
      </c>
      <c r="K3041" s="259">
        <f t="shared" si="772"/>
        <v>0.93629629629629618</v>
      </c>
      <c r="L3041" s="226">
        <f t="shared" si="773"/>
        <v>0</v>
      </c>
      <c r="M3041" s="257"/>
      <c r="N3041" s="226">
        <f>SUM(H3041*'Outside M25 '!$J$30+'Outside M25 '!$J$34+'Postcodes tariff'!L3041)</f>
        <v>327.22454832008543</v>
      </c>
      <c r="O3041" s="226">
        <f>SUM(H3041*'Outside M25 '!$K$30+'Outside M25 '!$K$34+'Postcodes tariff'!L3041)</f>
        <v>361.31554215156694</v>
      </c>
      <c r="P3041" s="226">
        <f>SUM(H3041*'Outside M25 '!$L$30+'Outside M25 '!$L$34+'Postcodes tariff'!L3041)</f>
        <v>399.1755312908262</v>
      </c>
      <c r="Q3041" s="261">
        <f>SUM(H3041*'Outside M25 '!$M$30+'Outside M25 '!$M$34+'Postcodes tariff'!L3041)</f>
        <v>433.67668537008547</v>
      </c>
    </row>
    <row r="3042" spans="1:17" s="263" customFormat="1" x14ac:dyDescent="0.25">
      <c r="A3042" s="254" t="s">
        <v>2943</v>
      </c>
      <c r="B3042" s="255" t="s">
        <v>3617</v>
      </c>
      <c r="C3042" s="256" t="s">
        <v>2674</v>
      </c>
      <c r="D3042" s="257">
        <v>53.291412999999999</v>
      </c>
      <c r="E3042" s="257">
        <v>-2.390396</v>
      </c>
      <c r="F3042" s="459">
        <v>1</v>
      </c>
      <c r="G3042" s="459">
        <v>1</v>
      </c>
      <c r="H3042" s="258">
        <v>179.7</v>
      </c>
      <c r="I3042" s="259">
        <f>SUM(H3042/'Search &amp; Variables'!$E$30)</f>
        <v>3.9933333333333332</v>
      </c>
      <c r="J3042" s="259">
        <f t="shared" si="771"/>
        <v>7.9866666666666664</v>
      </c>
      <c r="K3042" s="259">
        <f t="shared" si="772"/>
        <v>0.88740740740740742</v>
      </c>
      <c r="L3042" s="226">
        <f t="shared" si="773"/>
        <v>0</v>
      </c>
      <c r="M3042" s="257"/>
      <c r="N3042" s="226">
        <f>SUM(H3042*'Outside M25 '!$J$30+'Outside M25 '!$J$34+'Postcodes tariff'!L3042)</f>
        <v>311.67248506752134</v>
      </c>
      <c r="O3042" s="226">
        <f>SUM(H3042*'Outside M25 '!$K$30+'Outside M25 '!$K$34+'Postcodes tariff'!L3042)</f>
        <v>344.07941147122506</v>
      </c>
      <c r="P3042" s="226">
        <f>SUM(H3042*'Outside M25 '!$L$30+'Outside M25 '!$L$34+'Postcodes tariff'!L3042)</f>
        <v>380.0979777793732</v>
      </c>
      <c r="Q3042" s="261">
        <f>SUM(H3042*'Outside M25 '!$M$30+'Outside M25 '!$M$34+'Postcodes tariff'!L3042)</f>
        <v>412.87735316752139</v>
      </c>
    </row>
    <row r="3043" spans="1:17" s="263" customFormat="1" x14ac:dyDescent="0.25">
      <c r="A3043" s="254" t="s">
        <v>2943</v>
      </c>
      <c r="B3043" s="255"/>
      <c r="C3043" s="256" t="s">
        <v>2675</v>
      </c>
      <c r="D3043" s="257">
        <v>53.421833999999997</v>
      </c>
      <c r="E3043" s="257">
        <v>-2.5788319999999998</v>
      </c>
      <c r="F3043" s="459">
        <v>1</v>
      </c>
      <c r="G3043" s="459">
        <v>1</v>
      </c>
      <c r="H3043" s="258">
        <v>193.2</v>
      </c>
      <c r="I3043" s="259">
        <f>SUM(H3043/'Search &amp; Variables'!$E$30)</f>
        <v>4.293333333333333</v>
      </c>
      <c r="J3043" s="259">
        <f t="shared" si="771"/>
        <v>8.586666666666666</v>
      </c>
      <c r="K3043" s="259">
        <f t="shared" si="772"/>
        <v>0.95407407407407396</v>
      </c>
      <c r="L3043" s="226">
        <f t="shared" si="773"/>
        <v>0</v>
      </c>
      <c r="M3043" s="257"/>
      <c r="N3043" s="226">
        <f>SUM(H3043*'Outside M25 '!$J$30+'Outside M25 '!$J$34+'Postcodes tariff'!L3043)</f>
        <v>332.87984404829052</v>
      </c>
      <c r="O3043" s="226">
        <f>SUM(H3043*'Outside M25 '!$K$30+'Outside M25 '!$K$34+'Postcodes tariff'!L3043)</f>
        <v>367.58322603532764</v>
      </c>
      <c r="P3043" s="226">
        <f>SUM(H3043*'Outside M25 '!$L$30+'Outside M25 '!$L$34+'Postcodes tariff'!L3043)</f>
        <v>406.11282347680913</v>
      </c>
      <c r="Q3043" s="261">
        <f>SUM(H3043*'Outside M25 '!$M$30+'Outside M25 '!$M$34+'Postcodes tariff'!L3043)</f>
        <v>441.24007889829062</v>
      </c>
    </row>
    <row r="3044" spans="1:17" s="263" customFormat="1" x14ac:dyDescent="0.25">
      <c r="A3044" s="254" t="s">
        <v>2943</v>
      </c>
      <c r="B3044" s="255"/>
      <c r="C3044" s="256" t="s">
        <v>2676</v>
      </c>
      <c r="D3044" s="257">
        <v>53.447088000000001</v>
      </c>
      <c r="E3044" s="257">
        <v>-2.5419879999999999</v>
      </c>
      <c r="F3044" s="459">
        <v>1</v>
      </c>
      <c r="G3044" s="459">
        <v>1</v>
      </c>
      <c r="H3044" s="258">
        <v>192.3</v>
      </c>
      <c r="I3044" s="259">
        <f>SUM(H3044/'Search &amp; Variables'!$E$30)</f>
        <v>4.2733333333333334</v>
      </c>
      <c r="J3044" s="259">
        <f t="shared" si="771"/>
        <v>8.5466666666666669</v>
      </c>
      <c r="K3044" s="259">
        <f t="shared" si="772"/>
        <v>0.9496296296296296</v>
      </c>
      <c r="L3044" s="226">
        <f t="shared" si="773"/>
        <v>0</v>
      </c>
      <c r="M3044" s="257"/>
      <c r="N3044" s="226">
        <f>SUM(H3044*'Outside M25 '!$J$30+'Outside M25 '!$J$34+'Postcodes tariff'!L3044)</f>
        <v>331.46602011623929</v>
      </c>
      <c r="O3044" s="226">
        <f>SUM(H3044*'Outside M25 '!$K$30+'Outside M25 '!$K$34+'Postcodes tariff'!L3044)</f>
        <v>366.0163050643875</v>
      </c>
      <c r="P3044" s="226">
        <f>SUM(H3044*'Outside M25 '!$L$30+'Outside M25 '!$L$34+'Postcodes tariff'!L3044)</f>
        <v>404.37850043031341</v>
      </c>
      <c r="Q3044" s="261">
        <f>SUM(H3044*'Outside M25 '!$M$30+'Outside M25 '!$M$34+'Postcodes tariff'!L3044)</f>
        <v>439.34923051623934</v>
      </c>
    </row>
    <row r="3045" spans="1:17" s="263" customFormat="1" x14ac:dyDescent="0.25">
      <c r="A3045" s="254" t="s">
        <v>2943</v>
      </c>
      <c r="B3045" s="255"/>
      <c r="C3045" s="256" t="s">
        <v>2677</v>
      </c>
      <c r="D3045" s="257">
        <v>53.340617999999999</v>
      </c>
      <c r="E3045" s="257">
        <v>-2.5822370000000001</v>
      </c>
      <c r="F3045" s="459">
        <v>1</v>
      </c>
      <c r="G3045" s="459">
        <v>1</v>
      </c>
      <c r="H3045" s="258">
        <v>188.4</v>
      </c>
      <c r="I3045" s="259">
        <f>SUM(H3045/'Search &amp; Variables'!$E$30)</f>
        <v>4.1866666666666665</v>
      </c>
      <c r="J3045" s="259">
        <f t="shared" si="771"/>
        <v>8.3733333333333331</v>
      </c>
      <c r="K3045" s="259">
        <f t="shared" si="772"/>
        <v>0.93037037037037029</v>
      </c>
      <c r="L3045" s="226">
        <f t="shared" si="773"/>
        <v>0</v>
      </c>
      <c r="M3045" s="257"/>
      <c r="N3045" s="226">
        <f>SUM(H3045*'Outside M25 '!$J$30+'Outside M25 '!$J$34+'Postcodes tariff'!L3045)</f>
        <v>325.33944974401709</v>
      </c>
      <c r="O3045" s="226">
        <f>SUM(H3045*'Outside M25 '!$K$30+'Outside M25 '!$K$34+'Postcodes tariff'!L3045)</f>
        <v>359.22631419031342</v>
      </c>
      <c r="P3045" s="226">
        <f>SUM(H3045*'Outside M25 '!$L$30+'Outside M25 '!$L$34+'Postcodes tariff'!L3045)</f>
        <v>396.8631005621653</v>
      </c>
      <c r="Q3045" s="261">
        <f>SUM(H3045*'Outside M25 '!$M$30+'Outside M25 '!$M$34+'Postcodes tariff'!L3045)</f>
        <v>431.15555419401716</v>
      </c>
    </row>
    <row r="3046" spans="1:17" s="263" customFormat="1" x14ac:dyDescent="0.25">
      <c r="A3046" s="254" t="s">
        <v>2943</v>
      </c>
      <c r="B3046" s="255"/>
      <c r="C3046" s="256" t="s">
        <v>2678</v>
      </c>
      <c r="D3046" s="257">
        <v>53.412261000000001</v>
      </c>
      <c r="E3046" s="257">
        <v>-2.6477569999999999</v>
      </c>
      <c r="F3046" s="459">
        <v>1</v>
      </c>
      <c r="G3046" s="459">
        <v>1</v>
      </c>
      <c r="H3046" s="258">
        <v>195</v>
      </c>
      <c r="I3046" s="259">
        <f>SUM(H3046/'Search &amp; Variables'!$E$30)</f>
        <v>4.333333333333333</v>
      </c>
      <c r="J3046" s="259">
        <f t="shared" si="771"/>
        <v>8.6666666666666661</v>
      </c>
      <c r="K3046" s="259">
        <f t="shared" si="772"/>
        <v>0.96296296296296291</v>
      </c>
      <c r="L3046" s="226">
        <f t="shared" si="773"/>
        <v>0</v>
      </c>
      <c r="M3046" s="257"/>
      <c r="N3046" s="226">
        <f>SUM(H3046*'Outside M25 '!$J$30+'Outside M25 '!$J$34+'Postcodes tariff'!L3046)</f>
        <v>335.70749191239315</v>
      </c>
      <c r="O3046" s="226">
        <f>SUM(H3046*'Outside M25 '!$K$30+'Outside M25 '!$K$34+'Postcodes tariff'!L3046)</f>
        <v>370.71706797720799</v>
      </c>
      <c r="P3046" s="226">
        <f>SUM(H3046*'Outside M25 '!$L$30+'Outside M25 '!$L$34+'Postcodes tariff'!L3046)</f>
        <v>409.58146956980062</v>
      </c>
      <c r="Q3046" s="261">
        <f>SUM(H3046*'Outside M25 '!$M$30+'Outside M25 '!$M$34+'Postcodes tariff'!L3046)</f>
        <v>445.02177566239317</v>
      </c>
    </row>
    <row r="3047" spans="1:17" s="263" customFormat="1" x14ac:dyDescent="0.25">
      <c r="A3047" s="254" t="s">
        <v>2943</v>
      </c>
      <c r="B3047" s="255"/>
      <c r="C3047" s="256" t="s">
        <v>2679</v>
      </c>
      <c r="D3047" s="257">
        <v>53.273352000000003</v>
      </c>
      <c r="E3047" s="257">
        <v>-2.7203550000000001</v>
      </c>
      <c r="F3047" s="459">
        <v>1</v>
      </c>
      <c r="G3047" s="459">
        <v>1</v>
      </c>
      <c r="H3047" s="258">
        <v>192.3</v>
      </c>
      <c r="I3047" s="259">
        <f>SUM(H3047/'Search &amp; Variables'!$E$30)</f>
        <v>4.2733333333333334</v>
      </c>
      <c r="J3047" s="259">
        <f t="shared" si="771"/>
        <v>8.5466666666666669</v>
      </c>
      <c r="K3047" s="259">
        <f t="shared" si="772"/>
        <v>0.9496296296296296</v>
      </c>
      <c r="L3047" s="226">
        <f t="shared" si="773"/>
        <v>0</v>
      </c>
      <c r="M3047" s="257"/>
      <c r="N3047" s="226">
        <f>SUM(H3047*'Outside M25 '!$J$30+'Outside M25 '!$J$34+'Postcodes tariff'!L3047)</f>
        <v>331.46602011623929</v>
      </c>
      <c r="O3047" s="226">
        <f>SUM(H3047*'Outside M25 '!$K$30+'Outside M25 '!$K$34+'Postcodes tariff'!L3047)</f>
        <v>366.0163050643875</v>
      </c>
      <c r="P3047" s="226">
        <f>SUM(H3047*'Outside M25 '!$L$30+'Outside M25 '!$L$34+'Postcodes tariff'!L3047)</f>
        <v>404.37850043031341</v>
      </c>
      <c r="Q3047" s="261">
        <f>SUM(H3047*'Outside M25 '!$M$30+'Outside M25 '!$M$34+'Postcodes tariff'!L3047)</f>
        <v>439.34923051623934</v>
      </c>
    </row>
    <row r="3048" spans="1:17" s="263" customFormat="1" x14ac:dyDescent="0.25">
      <c r="A3048" s="254" t="s">
        <v>2943</v>
      </c>
      <c r="B3048" s="255"/>
      <c r="C3048" s="256" t="s">
        <v>2680</v>
      </c>
      <c r="D3048" s="257">
        <v>53.33</v>
      </c>
      <c r="E3048" s="257">
        <v>-2.7029999999999998</v>
      </c>
      <c r="F3048" s="459">
        <v>1</v>
      </c>
      <c r="G3048" s="459">
        <v>1</v>
      </c>
      <c r="H3048" s="258">
        <v>193.9</v>
      </c>
      <c r="I3048" s="259">
        <f>SUM(H3048/'Search &amp; Variables'!$E$30)</f>
        <v>4.3088888888888892</v>
      </c>
      <c r="J3048" s="259">
        <f t="shared" si="771"/>
        <v>8.6177777777777784</v>
      </c>
      <c r="K3048" s="259">
        <f t="shared" si="772"/>
        <v>0.95753086419753097</v>
      </c>
      <c r="L3048" s="226">
        <f t="shared" si="773"/>
        <v>0</v>
      </c>
      <c r="M3048" s="257"/>
      <c r="N3048" s="226">
        <f>SUM(H3048*'Outside M25 '!$J$30+'Outside M25 '!$J$34+'Postcodes tariff'!L3048)</f>
        <v>333.97948488433047</v>
      </c>
      <c r="O3048" s="226">
        <f>SUM(H3048*'Outside M25 '!$K$30+'Outside M25 '!$K$34+'Postcodes tariff'!L3048)</f>
        <v>368.80194234605892</v>
      </c>
      <c r="P3048" s="226">
        <f>SUM(H3048*'Outside M25 '!$L$30+'Outside M25 '!$L$34+'Postcodes tariff'!L3048)</f>
        <v>407.46174140186139</v>
      </c>
      <c r="Q3048" s="261">
        <f>SUM(H3048*'Outside M25 '!$M$30+'Outside M25 '!$M$34+'Postcodes tariff'!L3048)</f>
        <v>442.71073875099722</v>
      </c>
    </row>
    <row r="3049" spans="1:17" s="263" customFormat="1" x14ac:dyDescent="0.25">
      <c r="A3049" s="254" t="s">
        <v>2943</v>
      </c>
      <c r="B3049" s="255"/>
      <c r="C3049" s="256" t="s">
        <v>2681</v>
      </c>
      <c r="D3049" s="257">
        <v>53.372</v>
      </c>
      <c r="E3049" s="257">
        <v>-2.7410000000000001</v>
      </c>
      <c r="F3049" s="459">
        <v>1</v>
      </c>
      <c r="G3049" s="459">
        <v>1</v>
      </c>
      <c r="H3049" s="258">
        <v>200.6</v>
      </c>
      <c r="I3049" s="259">
        <f>SUM(H3049/'Search &amp; Variables'!$E$30)</f>
        <v>4.4577777777777774</v>
      </c>
      <c r="J3049" s="259">
        <f t="shared" si="771"/>
        <v>8.9155555555555548</v>
      </c>
      <c r="K3049" s="259">
        <f t="shared" si="772"/>
        <v>0.99061728395061721</v>
      </c>
      <c r="L3049" s="226">
        <f t="shared" si="773"/>
        <v>0</v>
      </c>
      <c r="M3049" s="257"/>
      <c r="N3049" s="226">
        <f>SUM(H3049*'Outside M25 '!$J$30+'Outside M25 '!$J$34+'Postcodes tariff'!L3049)</f>
        <v>344.50461860071221</v>
      </c>
      <c r="O3049" s="226">
        <f>SUM(H3049*'Outside M25 '!$K$30+'Outside M25 '!$K$34+'Postcodes tariff'!L3049)</f>
        <v>380.46679846305796</v>
      </c>
      <c r="P3049" s="226">
        <f>SUM(H3049*'Outside M25 '!$L$30+'Outside M25 '!$L$34+'Postcodes tariff'!L3049)</f>
        <v>420.37281297021843</v>
      </c>
      <c r="Q3049" s="261">
        <f>SUM(H3049*'Outside M25 '!$M$30+'Outside M25 '!$M$34+'Postcodes tariff'!L3049)</f>
        <v>456.7870544840456</v>
      </c>
    </row>
    <row r="3050" spans="1:17" s="243" customFormat="1" x14ac:dyDescent="0.25">
      <c r="A3050" s="254" t="s">
        <v>2943</v>
      </c>
      <c r="B3050" s="255"/>
      <c r="C3050" s="256" t="s">
        <v>2682</v>
      </c>
      <c r="D3050" s="256">
        <v>53.435282000000001</v>
      </c>
      <c r="E3050" s="256">
        <v>-2.7217419999999999</v>
      </c>
      <c r="F3050" s="460">
        <v>1</v>
      </c>
      <c r="G3050" s="460">
        <v>1</v>
      </c>
      <c r="H3050" s="264">
        <v>198.5</v>
      </c>
      <c r="I3050" s="265">
        <f>SUM(H3050/'Search &amp; Variables'!$E$30)</f>
        <v>4.4111111111111114</v>
      </c>
      <c r="J3050" s="265">
        <f t="shared" si="771"/>
        <v>8.8222222222222229</v>
      </c>
      <c r="K3050" s="265">
        <f t="shared" si="772"/>
        <v>0.98024691358024696</v>
      </c>
      <c r="L3050" s="266">
        <f t="shared" si="773"/>
        <v>0</v>
      </c>
      <c r="M3050" s="256"/>
      <c r="N3050" s="266">
        <f>SUM(H3050*'Outside M25 '!$J$30+'Outside M25 '!$J$34+'Postcodes tariff'!L3050)</f>
        <v>341.20569609259258</v>
      </c>
      <c r="O3050" s="266">
        <f>SUM(H3050*'Outside M25 '!$K$30+'Outside M25 '!$K$34+'Postcodes tariff'!L3050)</f>
        <v>376.81064953086423</v>
      </c>
      <c r="P3050" s="266">
        <f>SUM(H3050*'Outside M25 '!$L$30+'Outside M25 '!$L$34+'Postcodes tariff'!L3050)</f>
        <v>416.32605919506176</v>
      </c>
      <c r="Q3050" s="268">
        <f>SUM(H3050*'Outside M25 '!$M$30+'Outside M25 '!$M$34+'Postcodes tariff'!L3050)</f>
        <v>452.37507492592596</v>
      </c>
    </row>
    <row r="3051" spans="1:17" s="243" customFormat="1" x14ac:dyDescent="0.25">
      <c r="A3051" s="254"/>
      <c r="B3051" s="255"/>
      <c r="C3051" s="255"/>
      <c r="D3051" s="255"/>
      <c r="E3051" s="255"/>
      <c r="F3051" s="472"/>
      <c r="G3051" s="472"/>
      <c r="H3051" s="351"/>
      <c r="I3051" s="352"/>
      <c r="J3051" s="352"/>
      <c r="K3051" s="352"/>
      <c r="L3051" s="353"/>
      <c r="M3051" s="255"/>
      <c r="N3051" s="423"/>
      <c r="O3051" s="423"/>
      <c r="P3051" s="423"/>
      <c r="Q3051" s="424"/>
    </row>
    <row r="3052" spans="1:17" s="243" customFormat="1" ht="16.5" thickBot="1" x14ac:dyDescent="0.3">
      <c r="A3052" s="269" t="s">
        <v>3176</v>
      </c>
      <c r="B3052" s="270"/>
      <c r="C3052" s="270"/>
      <c r="D3052" s="270"/>
      <c r="E3052" s="270"/>
      <c r="F3052" s="461"/>
      <c r="G3052" s="461"/>
      <c r="H3052" s="271">
        <f>AVERAGE(H3035:H3051)</f>
        <v>192.88124999999999</v>
      </c>
      <c r="I3052" s="364">
        <f>AVERAGE(I3035:I3051)</f>
        <v>4.2862499999999999</v>
      </c>
      <c r="J3052" s="364">
        <f>AVERAGE(J3035:J3051)</f>
        <v>8.5724999999999998</v>
      </c>
      <c r="K3052" s="364">
        <f>AVERAGE(K3035:K3051)</f>
        <v>0.95250000000000024</v>
      </c>
      <c r="L3052" s="364">
        <f>AVERAGE(L3035:L3051)</f>
        <v>0</v>
      </c>
      <c r="M3052" s="270"/>
      <c r="N3052" s="274">
        <f>AVERAGE(N3035:N3051)</f>
        <v>332.37911473902244</v>
      </c>
      <c r="O3052" s="274">
        <f>AVERAGE(O3035:O3051)</f>
        <v>367.02827485811963</v>
      </c>
      <c r="P3052" s="274">
        <f>AVERAGE(P3035:P3051)</f>
        <v>405.49858406450863</v>
      </c>
      <c r="Q3052" s="275">
        <f>AVERAGE(Q3035:Q3051)</f>
        <v>440.5704034296474</v>
      </c>
    </row>
    <row r="3053" spans="1:17" s="263" customFormat="1" ht="16.5" thickBot="1" x14ac:dyDescent="0.3">
      <c r="F3053" s="462"/>
      <c r="G3053" s="462"/>
      <c r="H3053" s="276"/>
      <c r="I3053" s="277"/>
      <c r="J3053" s="277"/>
      <c r="K3053" s="277"/>
      <c r="L3053" s="262"/>
      <c r="N3053" s="225"/>
      <c r="O3053" s="225"/>
      <c r="P3053" s="225"/>
      <c r="Q3053" s="225"/>
    </row>
    <row r="3054" spans="1:17" s="243" customFormat="1" x14ac:dyDescent="0.25">
      <c r="A3054" s="410" t="s">
        <v>3140</v>
      </c>
      <c r="B3054" s="399"/>
      <c r="C3054" s="399" t="s">
        <v>2683</v>
      </c>
      <c r="D3054" s="399">
        <v>51.524141999999998</v>
      </c>
      <c r="E3054" s="399">
        <v>-0.12335599999999999</v>
      </c>
      <c r="F3054" s="480">
        <v>2</v>
      </c>
      <c r="G3054" s="480">
        <v>3</v>
      </c>
      <c r="H3054" s="400">
        <v>19.600000000000001</v>
      </c>
      <c r="I3054" s="401">
        <f>SUM(H3054/'Search &amp; Variables'!$E$32)</f>
        <v>1.9600000000000002</v>
      </c>
      <c r="J3054" s="401">
        <f t="shared" ref="J3054:J3055" si="774">SUM(I3054*2)</f>
        <v>3.9200000000000004</v>
      </c>
      <c r="K3054" s="401">
        <f t="shared" ref="K3054:K3055" si="775">SUM(J3054/9)</f>
        <v>0.43555555555555558</v>
      </c>
      <c r="L3054" s="327">
        <f t="shared" ref="L3054:L3055" si="776">IF(J3054 &gt; 12,110,0)</f>
        <v>0</v>
      </c>
      <c r="M3054" s="399"/>
      <c r="N3054" s="327">
        <f>SUM(H3054*'London template'!$J$30+'London template'!$J$34+'Postcodes tariff'!L3054+'Search &amp; Variables'!$F$23)</f>
        <v>152.54418125897436</v>
      </c>
      <c r="O3054" s="327">
        <f>SUM(H3054*'London template'!$K$30+'London template'!$K$34+'Postcodes tariff'!L3054+'Search &amp; Variables'!$F$23)</f>
        <v>160.81083180341881</v>
      </c>
      <c r="P3054" s="327">
        <f>SUM(H3054*'London template'!$L$30+'London template'!$L$34+'Postcodes tariff'!L3054+'Search &amp; Variables'!$F$23)</f>
        <v>172.94985890564104</v>
      </c>
      <c r="Q3054" s="422">
        <f>SUM(H3054*'London template'!$M$30+'London template'!$M$34+'Postcodes tariff'!L3054+'Search &amp; Variables'!$F$23)</f>
        <v>179.52533289230769</v>
      </c>
    </row>
    <row r="3055" spans="1:17" s="263" customFormat="1" x14ac:dyDescent="0.25">
      <c r="A3055" s="411" t="s">
        <v>3140</v>
      </c>
      <c r="B3055" s="412"/>
      <c r="C3055" s="404" t="s">
        <v>2684</v>
      </c>
      <c r="D3055" s="257">
        <v>51.517000000000003</v>
      </c>
      <c r="E3055" s="257">
        <v>-0.125</v>
      </c>
      <c r="F3055" s="459">
        <v>2</v>
      </c>
      <c r="G3055" s="459">
        <v>3</v>
      </c>
      <c r="H3055" s="258">
        <v>19.399999999999999</v>
      </c>
      <c r="I3055" s="259">
        <f>SUM(H3055/'Search &amp; Variables'!$E$32)</f>
        <v>1.94</v>
      </c>
      <c r="J3055" s="259">
        <f t="shared" si="774"/>
        <v>3.88</v>
      </c>
      <c r="K3055" s="259">
        <f t="shared" si="775"/>
        <v>0.43111111111111111</v>
      </c>
      <c r="L3055" s="226">
        <f t="shared" si="776"/>
        <v>0</v>
      </c>
      <c r="M3055" s="257"/>
      <c r="N3055" s="226">
        <f>SUM(H3055*'London template'!$J$30+'London template'!$J$34+'Postcodes tariff'!L3055+'Search &amp; Variables'!$F$23)</f>
        <v>151.38670078803418</v>
      </c>
      <c r="O3055" s="226">
        <f>SUM(H3055*'London template'!$K$30+'London template'!$K$34+'Postcodes tariff'!L3055+'Search &amp; Variables'!$F$23)</f>
        <v>159.5825495213675</v>
      </c>
      <c r="P3055" s="226">
        <f>SUM(H3055*'London template'!$L$30+'London template'!$L$34+'Postcodes tariff'!L3055+'Search &amp; Variables'!$F$23)</f>
        <v>171.62001073025638</v>
      </c>
      <c r="Q3055" s="261">
        <f>SUM(H3055*'London template'!$M$30+'London template'!$M$34+'Postcodes tariff'!L3055+'Search &amp; Variables'!$F$23)</f>
        <v>178.13771365470083</v>
      </c>
    </row>
    <row r="3056" spans="1:17" s="263" customFormat="1" x14ac:dyDescent="0.25">
      <c r="A3056" s="411" t="s">
        <v>3140</v>
      </c>
      <c r="B3056" s="412"/>
      <c r="C3056" s="404" t="s">
        <v>2685</v>
      </c>
      <c r="D3056" s="257">
        <v>51.520195000000001</v>
      </c>
      <c r="E3056" s="257">
        <v>-0.12554699999999999</v>
      </c>
      <c r="F3056" s="459">
        <v>2</v>
      </c>
      <c r="G3056" s="459">
        <v>3</v>
      </c>
      <c r="H3056" s="258">
        <v>19.3</v>
      </c>
      <c r="I3056" s="259">
        <f>SUM(H3056/'Search &amp; Variables'!$E$32)</f>
        <v>1.9300000000000002</v>
      </c>
      <c r="J3056" s="259">
        <f t="shared" ref="J3056:J3069" si="777">SUM(I3056*2)</f>
        <v>3.8600000000000003</v>
      </c>
      <c r="K3056" s="259">
        <f t="shared" ref="K3056:K3069" si="778">SUM(J3056/9)</f>
        <v>0.42888888888888893</v>
      </c>
      <c r="L3056" s="226">
        <f t="shared" ref="L3056:L3069" si="779">IF(J3056 &gt; 12,110,0)</f>
        <v>0</v>
      </c>
      <c r="M3056" s="257"/>
      <c r="N3056" s="226">
        <f>SUM(H3056*'London template'!$J$30+'London template'!$J$34+'Postcodes tariff'!L3056+'Search &amp; Variables'!$F$23)</f>
        <v>150.80796055256411</v>
      </c>
      <c r="O3056" s="226">
        <f>SUM(H3056*'London template'!$K$30+'London template'!$K$34+'Postcodes tariff'!L3056+'Search &amp; Variables'!$F$23)</f>
        <v>158.96840838034188</v>
      </c>
      <c r="P3056" s="226">
        <f>SUM(H3056*'London template'!$L$30+'London template'!$L$34+'Postcodes tariff'!L3056+'Search &amp; Variables'!$F$23)</f>
        <v>170.95508664256408</v>
      </c>
      <c r="Q3056" s="261">
        <f>SUM(H3056*'London template'!$M$30+'London template'!$M$34+'Postcodes tariff'!L3056+'Search &amp; Variables'!$F$23)</f>
        <v>177.44390403589745</v>
      </c>
    </row>
    <row r="3057" spans="1:17" s="263" customFormat="1" x14ac:dyDescent="0.25">
      <c r="A3057" s="411" t="s">
        <v>3140</v>
      </c>
      <c r="B3057" s="412"/>
      <c r="C3057" s="404" t="s">
        <v>2686</v>
      </c>
      <c r="D3057" s="257">
        <v>51.520851</v>
      </c>
      <c r="E3057" s="257">
        <v>-0.129968</v>
      </c>
      <c r="F3057" s="459">
        <v>2</v>
      </c>
      <c r="G3057" s="459">
        <v>3</v>
      </c>
      <c r="H3057" s="258">
        <v>19</v>
      </c>
      <c r="I3057" s="259">
        <f>SUM(H3057/'Search &amp; Variables'!$E$32)</f>
        <v>1.9</v>
      </c>
      <c r="J3057" s="259">
        <f t="shared" si="777"/>
        <v>3.8</v>
      </c>
      <c r="K3057" s="259">
        <f t="shared" si="778"/>
        <v>0.42222222222222222</v>
      </c>
      <c r="L3057" s="226">
        <f t="shared" si="779"/>
        <v>0</v>
      </c>
      <c r="M3057" s="257"/>
      <c r="N3057" s="226">
        <f>SUM(H3057*'London template'!$J$30+'London template'!$J$34+'Postcodes tariff'!L3057+'Search &amp; Variables'!$F$23)</f>
        <v>149.07173984615383</v>
      </c>
      <c r="O3057" s="226">
        <f>SUM(H3057*'London template'!$K$30+'London template'!$K$34+'Postcodes tariff'!L3057+'Search &amp; Variables'!$F$23)</f>
        <v>157.12598495726496</v>
      </c>
      <c r="P3057" s="226">
        <f>SUM(H3057*'London template'!$L$30+'London template'!$L$34+'Postcodes tariff'!L3057+'Search &amp; Variables'!$F$23)</f>
        <v>168.96031437948719</v>
      </c>
      <c r="Q3057" s="261">
        <f>SUM(H3057*'London template'!$M$30+'London template'!$M$34+'Postcodes tariff'!L3057+'Search &amp; Variables'!$F$23)</f>
        <v>175.36247517948718</v>
      </c>
    </row>
    <row r="3058" spans="1:17" s="263" customFormat="1" x14ac:dyDescent="0.25">
      <c r="A3058" s="411" t="s">
        <v>3140</v>
      </c>
      <c r="B3058" s="412"/>
      <c r="C3058" s="404" t="s">
        <v>2687</v>
      </c>
      <c r="D3058" s="257">
        <v>51.524000000000001</v>
      </c>
      <c r="E3058" s="257">
        <v>-0.126</v>
      </c>
      <c r="F3058" s="459">
        <v>2</v>
      </c>
      <c r="G3058" s="459">
        <v>3</v>
      </c>
      <c r="H3058" s="258">
        <v>19</v>
      </c>
      <c r="I3058" s="259">
        <f>SUM(H3058/'Search &amp; Variables'!$E$32)</f>
        <v>1.9</v>
      </c>
      <c r="J3058" s="259">
        <f t="shared" si="777"/>
        <v>3.8</v>
      </c>
      <c r="K3058" s="259">
        <f t="shared" si="778"/>
        <v>0.42222222222222222</v>
      </c>
      <c r="L3058" s="226">
        <f t="shared" si="779"/>
        <v>0</v>
      </c>
      <c r="M3058" s="257"/>
      <c r="N3058" s="226">
        <f>SUM(H3058*'London template'!$J$30+'London template'!$J$34+'Postcodes tariff'!L3058+'Search &amp; Variables'!$F$23)</f>
        <v>149.07173984615383</v>
      </c>
      <c r="O3058" s="226">
        <f>SUM(H3058*'London template'!$K$30+'London template'!$K$34+'Postcodes tariff'!L3058+'Search &amp; Variables'!$F$23)</f>
        <v>157.12598495726496</v>
      </c>
      <c r="P3058" s="226">
        <f>SUM(H3058*'London template'!$L$30+'London template'!$L$34+'Postcodes tariff'!L3058+'Search &amp; Variables'!$F$23)</f>
        <v>168.96031437948719</v>
      </c>
      <c r="Q3058" s="261">
        <f>SUM(H3058*'London template'!$M$30+'London template'!$M$34+'Postcodes tariff'!L3058+'Search &amp; Variables'!$F$23)</f>
        <v>175.36247517948718</v>
      </c>
    </row>
    <row r="3059" spans="1:17" s="263" customFormat="1" x14ac:dyDescent="0.25">
      <c r="A3059" s="411" t="s">
        <v>3140</v>
      </c>
      <c r="B3059" s="412"/>
      <c r="C3059" s="404" t="s">
        <v>2688</v>
      </c>
      <c r="D3059" s="257">
        <v>51.521999999999998</v>
      </c>
      <c r="E3059" s="257">
        <v>-0.12</v>
      </c>
      <c r="F3059" s="459">
        <v>2</v>
      </c>
      <c r="G3059" s="459">
        <v>3</v>
      </c>
      <c r="H3059" s="258">
        <v>19.8</v>
      </c>
      <c r="I3059" s="259">
        <f>SUM(H3059/'Search &amp; Variables'!$E$32)</f>
        <v>1.98</v>
      </c>
      <c r="J3059" s="259">
        <f t="shared" si="777"/>
        <v>3.96</v>
      </c>
      <c r="K3059" s="259">
        <f t="shared" si="778"/>
        <v>0.44</v>
      </c>
      <c r="L3059" s="226">
        <f t="shared" si="779"/>
        <v>0</v>
      </c>
      <c r="M3059" s="257"/>
      <c r="N3059" s="226">
        <f>SUM(H3059*'London template'!$J$30+'London template'!$J$34+'Postcodes tariff'!L3059+'Search &amp; Variables'!$F$23)</f>
        <v>153.70166172991452</v>
      </c>
      <c r="O3059" s="226">
        <f>SUM(H3059*'London template'!$K$30+'London template'!$K$34+'Postcodes tariff'!L3059+'Search &amp; Variables'!$F$23)</f>
        <v>162.03911408547009</v>
      </c>
      <c r="P3059" s="226">
        <f>SUM(H3059*'London template'!$L$30+'London template'!$L$34+'Postcodes tariff'!L3059+'Search &amp; Variables'!$F$23)</f>
        <v>174.27970708102563</v>
      </c>
      <c r="Q3059" s="261">
        <f>SUM(H3059*'London template'!$M$30+'London template'!$M$34+'Postcodes tariff'!L3059+'Search &amp; Variables'!$F$23)</f>
        <v>180.91295212991452</v>
      </c>
    </row>
    <row r="3060" spans="1:17" s="263" customFormat="1" x14ac:dyDescent="0.25">
      <c r="A3060" s="411" t="s">
        <v>3140</v>
      </c>
      <c r="B3060" s="412"/>
      <c r="C3060" s="404" t="s">
        <v>2689</v>
      </c>
      <c r="D3060" s="257">
        <v>51.518999999999998</v>
      </c>
      <c r="E3060" s="257">
        <v>-0.11600000000000001</v>
      </c>
      <c r="F3060" s="459">
        <v>2</v>
      </c>
      <c r="G3060" s="459">
        <v>3</v>
      </c>
      <c r="H3060" s="258">
        <v>19.600000000000001</v>
      </c>
      <c r="I3060" s="259">
        <f>SUM(H3060/'Search &amp; Variables'!$E$32)</f>
        <v>1.9600000000000002</v>
      </c>
      <c r="J3060" s="259">
        <f t="shared" si="777"/>
        <v>3.9200000000000004</v>
      </c>
      <c r="K3060" s="259">
        <f t="shared" si="778"/>
        <v>0.43555555555555558</v>
      </c>
      <c r="L3060" s="226">
        <f t="shared" si="779"/>
        <v>0</v>
      </c>
      <c r="M3060" s="257"/>
      <c r="N3060" s="226">
        <f>SUM(H3060*'London template'!$J$30+'London template'!$J$34+'Postcodes tariff'!L3060+'Search &amp; Variables'!$F$23)</f>
        <v>152.54418125897436</v>
      </c>
      <c r="O3060" s="226">
        <f>SUM(H3060*'London template'!$K$30+'London template'!$K$34+'Postcodes tariff'!L3060+'Search &amp; Variables'!$F$23)</f>
        <v>160.81083180341881</v>
      </c>
      <c r="P3060" s="226">
        <f>SUM(H3060*'London template'!$L$30+'London template'!$L$34+'Postcodes tariff'!L3060+'Search &amp; Variables'!$F$23)</f>
        <v>172.94985890564104</v>
      </c>
      <c r="Q3060" s="261">
        <f>SUM(H3060*'London template'!$M$30+'London template'!$M$34+'Postcodes tariff'!L3060+'Search &amp; Variables'!$F$23)</f>
        <v>179.52533289230769</v>
      </c>
    </row>
    <row r="3061" spans="1:17" s="263" customFormat="1" x14ac:dyDescent="0.25">
      <c r="A3061" s="411" t="s">
        <v>3140</v>
      </c>
      <c r="B3061" s="412"/>
      <c r="C3061" s="404" t="s">
        <v>2690</v>
      </c>
      <c r="D3061" s="257">
        <v>51.517000000000003</v>
      </c>
      <c r="E3061" s="257">
        <v>-0.11799999999999999</v>
      </c>
      <c r="F3061" s="459">
        <v>2</v>
      </c>
      <c r="G3061" s="459">
        <v>3</v>
      </c>
      <c r="H3061" s="258">
        <v>19.7</v>
      </c>
      <c r="I3061" s="259">
        <f>SUM(H3061/'Search &amp; Variables'!$E$32)</f>
        <v>1.97</v>
      </c>
      <c r="J3061" s="259">
        <f t="shared" si="777"/>
        <v>3.94</v>
      </c>
      <c r="K3061" s="259">
        <f t="shared" si="778"/>
        <v>0.43777777777777777</v>
      </c>
      <c r="L3061" s="226">
        <f t="shared" si="779"/>
        <v>0</v>
      </c>
      <c r="M3061" s="257"/>
      <c r="N3061" s="226">
        <f>SUM(H3061*'London template'!$J$30+'London template'!$J$34+'Postcodes tariff'!L3061+'Search &amp; Variables'!$F$23)</f>
        <v>153.12292149444443</v>
      </c>
      <c r="O3061" s="226">
        <f>SUM(H3061*'London template'!$K$30+'London template'!$K$34+'Postcodes tariff'!L3061+'Search &amp; Variables'!$F$23)</f>
        <v>161.42497294444445</v>
      </c>
      <c r="P3061" s="226">
        <f>SUM(H3061*'London template'!$L$30+'London template'!$L$34+'Postcodes tariff'!L3061+'Search &amp; Variables'!$F$23)</f>
        <v>173.61478299333331</v>
      </c>
      <c r="Q3061" s="261">
        <f>SUM(H3061*'London template'!$M$30+'London template'!$M$34+'Postcodes tariff'!L3061+'Search &amp; Variables'!$F$23)</f>
        <v>180.2191425111111</v>
      </c>
    </row>
    <row r="3062" spans="1:17" s="263" customFormat="1" x14ac:dyDescent="0.25">
      <c r="A3062" s="411" t="s">
        <v>3140</v>
      </c>
      <c r="B3062" s="412"/>
      <c r="C3062" s="404" t="s">
        <v>2691</v>
      </c>
      <c r="D3062" s="257">
        <v>51.524999999999999</v>
      </c>
      <c r="E3062" s="257">
        <v>-0.11600000000000001</v>
      </c>
      <c r="F3062" s="459">
        <v>2</v>
      </c>
      <c r="G3062" s="459">
        <v>3</v>
      </c>
      <c r="H3062" s="258">
        <v>19.899999999999999</v>
      </c>
      <c r="I3062" s="259">
        <f>SUM(H3062/'Search &amp; Variables'!$E$32)</f>
        <v>1.9899999999999998</v>
      </c>
      <c r="J3062" s="259">
        <f t="shared" si="777"/>
        <v>3.9799999999999995</v>
      </c>
      <c r="K3062" s="259">
        <f t="shared" si="778"/>
        <v>0.44222222222222218</v>
      </c>
      <c r="L3062" s="226">
        <f t="shared" si="779"/>
        <v>0</v>
      </c>
      <c r="M3062" s="257"/>
      <c r="N3062" s="226">
        <f>SUM(H3062*'London template'!$J$30+'London template'!$J$34+'Postcodes tariff'!L3062+'Search &amp; Variables'!$F$23)</f>
        <v>154.28040196538461</v>
      </c>
      <c r="O3062" s="226">
        <f>SUM(H3062*'London template'!$K$30+'London template'!$K$34+'Postcodes tariff'!L3062+'Search &amp; Variables'!$F$23)</f>
        <v>162.6532552264957</v>
      </c>
      <c r="P3062" s="226">
        <f>SUM(H3062*'London template'!$L$30+'London template'!$L$34+'Postcodes tariff'!L3062+'Search &amp; Variables'!$F$23)</f>
        <v>174.94463116871793</v>
      </c>
      <c r="Q3062" s="261">
        <f>SUM(H3062*'London template'!$M$30+'London template'!$M$34+'Postcodes tariff'!L3062+'Search &amp; Variables'!$F$23)</f>
        <v>181.60676174871793</v>
      </c>
    </row>
    <row r="3063" spans="1:17" s="336" customFormat="1" x14ac:dyDescent="0.25">
      <c r="A3063" s="411" t="s">
        <v>3140</v>
      </c>
      <c r="B3063" s="412"/>
      <c r="C3063" s="333" t="s">
        <v>2692</v>
      </c>
      <c r="D3063" s="320">
        <v>51.512320000000003</v>
      </c>
      <c r="E3063" s="320">
        <v>-0.12112299999999999</v>
      </c>
      <c r="F3063" s="459">
        <v>2</v>
      </c>
      <c r="G3063" s="459">
        <v>3</v>
      </c>
      <c r="H3063" s="321">
        <v>17.600000000000001</v>
      </c>
      <c r="I3063" s="259">
        <f>SUM(H3063/'Search &amp; Variables'!$E$32)</f>
        <v>1.7600000000000002</v>
      </c>
      <c r="J3063" s="259">
        <f t="shared" si="777"/>
        <v>3.5200000000000005</v>
      </c>
      <c r="K3063" s="259">
        <f t="shared" si="778"/>
        <v>0.39111111111111119</v>
      </c>
      <c r="L3063" s="226">
        <f t="shared" si="779"/>
        <v>0</v>
      </c>
      <c r="M3063" s="257"/>
      <c r="N3063" s="226">
        <f>SUM(H3063*'London template'!$J$30+'London template'!$J$34+'Postcodes tariff'!L3063+'Search &amp; Variables'!$F$23)</f>
        <v>140.96937654957264</v>
      </c>
      <c r="O3063" s="226">
        <f>SUM(H3063*'London template'!$K$30+'London template'!$K$34+'Postcodes tariff'!L3063+'Search &amp; Variables'!$F$23)</f>
        <v>148.52800898290599</v>
      </c>
      <c r="P3063" s="226">
        <f>SUM(H3063*'London template'!$L$30+'London template'!$L$34+'Postcodes tariff'!L3063+'Search &amp; Variables'!$F$23)</f>
        <v>159.65137715179489</v>
      </c>
      <c r="Q3063" s="261">
        <f>SUM(H3063*'London template'!$M$30+'London template'!$M$34+'Postcodes tariff'!L3063+'Search &amp; Variables'!$F$23)</f>
        <v>165.64914051623933</v>
      </c>
    </row>
    <row r="3064" spans="1:17" s="263" customFormat="1" x14ac:dyDescent="0.25">
      <c r="A3064" s="411" t="s">
        <v>3140</v>
      </c>
      <c r="B3064" s="412"/>
      <c r="C3064" s="404" t="s">
        <v>2693</v>
      </c>
      <c r="D3064" s="257">
        <v>51.515999999999998</v>
      </c>
      <c r="E3064" s="257">
        <v>-0.115</v>
      </c>
      <c r="F3064" s="459">
        <v>2</v>
      </c>
      <c r="G3064" s="459">
        <v>3</v>
      </c>
      <c r="H3064" s="321">
        <v>19.899999999999999</v>
      </c>
      <c r="I3064" s="259">
        <f>SUM(H3064/'Search &amp; Variables'!$E$32)</f>
        <v>1.9899999999999998</v>
      </c>
      <c r="J3064" s="259">
        <f t="shared" si="777"/>
        <v>3.9799999999999995</v>
      </c>
      <c r="K3064" s="259">
        <f t="shared" si="778"/>
        <v>0.44222222222222218</v>
      </c>
      <c r="L3064" s="226">
        <f t="shared" si="779"/>
        <v>0</v>
      </c>
      <c r="M3064" s="257"/>
      <c r="N3064" s="226">
        <f>SUM(H3064*'London template'!$J$30+'London template'!$J$34+'Postcodes tariff'!L3064+'Search &amp; Variables'!$F$23)</f>
        <v>154.28040196538461</v>
      </c>
      <c r="O3064" s="226">
        <f>SUM(H3064*'London template'!$K$30+'London template'!$K$34+'Postcodes tariff'!L3064+'Search &amp; Variables'!$F$23)</f>
        <v>162.6532552264957</v>
      </c>
      <c r="P3064" s="226">
        <f>SUM(H3064*'London template'!$L$30+'London template'!$L$34+'Postcodes tariff'!L3064+'Search &amp; Variables'!$F$23)</f>
        <v>174.94463116871793</v>
      </c>
      <c r="Q3064" s="261">
        <f>SUM(H3064*'London template'!$M$30+'London template'!$M$34+'Postcodes tariff'!L3064+'Search &amp; Variables'!$F$23)</f>
        <v>181.60676174871793</v>
      </c>
    </row>
    <row r="3065" spans="1:17" s="263" customFormat="1" x14ac:dyDescent="0.25">
      <c r="A3065" s="411" t="s">
        <v>3140</v>
      </c>
      <c r="B3065" s="412"/>
      <c r="C3065" s="404" t="s">
        <v>2694</v>
      </c>
      <c r="D3065" s="257">
        <v>51.514290000000003</v>
      </c>
      <c r="E3065" s="257">
        <v>-0.11964900000000001</v>
      </c>
      <c r="F3065" s="459">
        <v>2</v>
      </c>
      <c r="G3065" s="459">
        <v>3</v>
      </c>
      <c r="H3065" s="321">
        <v>18</v>
      </c>
      <c r="I3065" s="259">
        <f>SUM(H3065/'Search &amp; Variables'!$E$32)</f>
        <v>1.8</v>
      </c>
      <c r="J3065" s="259">
        <f t="shared" si="777"/>
        <v>3.6</v>
      </c>
      <c r="K3065" s="259">
        <f t="shared" si="778"/>
        <v>0.4</v>
      </c>
      <c r="L3065" s="226">
        <f t="shared" si="779"/>
        <v>0</v>
      </c>
      <c r="M3065" s="257"/>
      <c r="N3065" s="226">
        <f>SUM(H3065*'London template'!$J$30+'London template'!$J$34+'Postcodes tariff'!L3065+'Search &amp; Variables'!$F$23)</f>
        <v>143.28433749145299</v>
      </c>
      <c r="O3065" s="226">
        <f>SUM(H3065*'London template'!$K$30+'London template'!$K$34+'Postcodes tariff'!L3065+'Search &amp; Variables'!$F$23)</f>
        <v>150.98457354700855</v>
      </c>
      <c r="P3065" s="226">
        <f>SUM(H3065*'London template'!$L$30+'London template'!$L$34+'Postcodes tariff'!L3065+'Search &amp; Variables'!$F$23)</f>
        <v>162.31107350256408</v>
      </c>
      <c r="Q3065" s="261">
        <f>SUM(H3065*'London template'!$M$30+'London template'!$M$34+'Postcodes tariff'!L3065+'Search &amp; Variables'!$F$23)</f>
        <v>168.42437899145298</v>
      </c>
    </row>
    <row r="3066" spans="1:17" s="263" customFormat="1" x14ac:dyDescent="0.25">
      <c r="A3066" s="411" t="s">
        <v>3140</v>
      </c>
      <c r="B3066" s="412"/>
      <c r="C3066" s="404" t="s">
        <v>2695</v>
      </c>
      <c r="D3066" s="257">
        <v>51.512</v>
      </c>
      <c r="E3066" s="257">
        <v>-0.123</v>
      </c>
      <c r="F3066" s="459">
        <v>2</v>
      </c>
      <c r="G3066" s="459">
        <v>3</v>
      </c>
      <c r="H3066" s="321">
        <v>17.399999999999999</v>
      </c>
      <c r="I3066" s="259">
        <f>SUM(H3066/'Search &amp; Variables'!$E$32)</f>
        <v>1.7399999999999998</v>
      </c>
      <c r="J3066" s="259">
        <f t="shared" si="777"/>
        <v>3.4799999999999995</v>
      </c>
      <c r="K3066" s="259">
        <f t="shared" si="778"/>
        <v>0.3866666666666666</v>
      </c>
      <c r="L3066" s="226">
        <f t="shared" si="779"/>
        <v>0</v>
      </c>
      <c r="M3066" s="257"/>
      <c r="N3066" s="226">
        <f>SUM(H3066*'London template'!$J$30+'London template'!$J$34+'Postcodes tariff'!L3066+'Search &amp; Variables'!$F$23)</f>
        <v>139.81189607863246</v>
      </c>
      <c r="O3066" s="226">
        <f>SUM(H3066*'London template'!$K$30+'London template'!$K$34+'Postcodes tariff'!L3066+'Search &amp; Variables'!$F$23)</f>
        <v>147.29972670085468</v>
      </c>
      <c r="P3066" s="226">
        <f>SUM(H3066*'London template'!$L$30+'London template'!$L$34+'Postcodes tariff'!L3066+'Search &amp; Variables'!$F$23)</f>
        <v>158.32152897641024</v>
      </c>
      <c r="Q3066" s="261">
        <f>SUM(H3066*'London template'!$M$30+'London template'!$M$34+'Postcodes tariff'!L3066+'Search &amp; Variables'!$F$23)</f>
        <v>164.26152127863247</v>
      </c>
    </row>
    <row r="3067" spans="1:17" s="263" customFormat="1" x14ac:dyDescent="0.25">
      <c r="A3067" s="411" t="s">
        <v>3140</v>
      </c>
      <c r="B3067" s="412"/>
      <c r="C3067" s="404" t="s">
        <v>2696</v>
      </c>
      <c r="D3067" s="257">
        <v>51.512967000000003</v>
      </c>
      <c r="E3067" s="257">
        <v>-0.12773100000000001</v>
      </c>
      <c r="F3067" s="459">
        <v>2</v>
      </c>
      <c r="G3067" s="459">
        <v>3</v>
      </c>
      <c r="H3067" s="321">
        <v>17.399999999999999</v>
      </c>
      <c r="I3067" s="259">
        <f>SUM(H3067/'Search &amp; Variables'!$E$32)</f>
        <v>1.7399999999999998</v>
      </c>
      <c r="J3067" s="259">
        <f t="shared" si="777"/>
        <v>3.4799999999999995</v>
      </c>
      <c r="K3067" s="259">
        <f t="shared" si="778"/>
        <v>0.3866666666666666</v>
      </c>
      <c r="L3067" s="226">
        <f t="shared" si="779"/>
        <v>0</v>
      </c>
      <c r="M3067" s="257"/>
      <c r="N3067" s="226">
        <f>SUM(H3067*'London template'!$J$30+'London template'!$J$34+'Postcodes tariff'!L3067+'Search &amp; Variables'!$F$23)</f>
        <v>139.81189607863246</v>
      </c>
      <c r="O3067" s="226">
        <f>SUM(H3067*'London template'!$K$30+'London template'!$K$34+'Postcodes tariff'!L3067+'Search &amp; Variables'!$F$23)</f>
        <v>147.29972670085468</v>
      </c>
      <c r="P3067" s="226">
        <f>SUM(H3067*'London template'!$L$30+'London template'!$L$34+'Postcodes tariff'!L3067+'Search &amp; Variables'!$F$23)</f>
        <v>158.32152897641024</v>
      </c>
      <c r="Q3067" s="261">
        <f>SUM(H3067*'London template'!$M$30+'London template'!$M$34+'Postcodes tariff'!L3067+'Search &amp; Variables'!$F$23)</f>
        <v>164.26152127863247</v>
      </c>
    </row>
    <row r="3068" spans="1:17" s="263" customFormat="1" x14ac:dyDescent="0.25">
      <c r="A3068" s="411" t="s">
        <v>3140</v>
      </c>
      <c r="B3068" s="412"/>
      <c r="C3068" s="404" t="s">
        <v>2697</v>
      </c>
      <c r="D3068" s="257">
        <v>51.51</v>
      </c>
      <c r="E3068" s="257">
        <v>-0.125</v>
      </c>
      <c r="F3068" s="459">
        <v>2</v>
      </c>
      <c r="G3068" s="459">
        <v>3</v>
      </c>
      <c r="H3068" s="321">
        <v>17.399999999999999</v>
      </c>
      <c r="I3068" s="259">
        <f>SUM(H3068/'Search &amp; Variables'!$E$32)</f>
        <v>1.7399999999999998</v>
      </c>
      <c r="J3068" s="259">
        <f t="shared" si="777"/>
        <v>3.4799999999999995</v>
      </c>
      <c r="K3068" s="259">
        <f t="shared" si="778"/>
        <v>0.3866666666666666</v>
      </c>
      <c r="L3068" s="226">
        <f t="shared" si="779"/>
        <v>0</v>
      </c>
      <c r="M3068" s="257"/>
      <c r="N3068" s="226">
        <f>SUM(H3068*'London template'!$J$30+'London template'!$J$34+'Postcodes tariff'!L3068+'Search &amp; Variables'!$F$23)</f>
        <v>139.81189607863246</v>
      </c>
      <c r="O3068" s="226">
        <f>SUM(H3068*'London template'!$K$30+'London template'!$K$34+'Postcodes tariff'!L3068+'Search &amp; Variables'!$F$23)</f>
        <v>147.29972670085468</v>
      </c>
      <c r="P3068" s="226">
        <f>SUM(H3068*'London template'!$L$30+'London template'!$L$34+'Postcodes tariff'!L3068+'Search &amp; Variables'!$F$23)</f>
        <v>158.32152897641024</v>
      </c>
      <c r="Q3068" s="261">
        <f>SUM(H3068*'London template'!$M$30+'London template'!$M$34+'Postcodes tariff'!L3068+'Search &amp; Variables'!$F$23)</f>
        <v>164.26152127863247</v>
      </c>
    </row>
    <row r="3069" spans="1:17" s="336" customFormat="1" x14ac:dyDescent="0.25">
      <c r="A3069" s="411" t="s">
        <v>3497</v>
      </c>
      <c r="B3069" s="412" t="s">
        <v>3498</v>
      </c>
      <c r="C3069" s="333" t="s">
        <v>2698</v>
      </c>
      <c r="D3069" s="333">
        <v>51.512</v>
      </c>
      <c r="E3069" s="333">
        <v>-0.11899999999999999</v>
      </c>
      <c r="F3069" s="469">
        <v>2</v>
      </c>
      <c r="G3069" s="469">
        <v>3</v>
      </c>
      <c r="H3069" s="337">
        <v>17.8</v>
      </c>
      <c r="I3069" s="405">
        <f>SUM(H3069/'Search &amp; Variables'!$E$32)</f>
        <v>1.78</v>
      </c>
      <c r="J3069" s="338">
        <f t="shared" si="777"/>
        <v>3.56</v>
      </c>
      <c r="K3069" s="338">
        <f t="shared" si="778"/>
        <v>0.39555555555555555</v>
      </c>
      <c r="L3069" s="339">
        <f t="shared" si="779"/>
        <v>0</v>
      </c>
      <c r="M3069" s="333"/>
      <c r="N3069" s="339">
        <f>SUM(H3069*'London template'!$J$30+'London template'!$J$34+'Postcodes tariff'!L3069+'Search &amp; Variables'!$F$23)</f>
        <v>142.12685702051283</v>
      </c>
      <c r="O3069" s="339">
        <f>SUM(H3069*'London template'!$K$30+'London template'!$K$34+'Postcodes tariff'!L3069+'Search &amp; Variables'!$F$23)</f>
        <v>149.75629126495727</v>
      </c>
      <c r="P3069" s="339">
        <f>SUM(H3069*'London template'!$L$30+'London template'!$L$34+'Postcodes tariff'!L3069+'Search &amp; Variables'!$F$23)</f>
        <v>160.98122532717949</v>
      </c>
      <c r="Q3069" s="406">
        <f>SUM(H3069*'London template'!$M$30+'London template'!$M$34+'Postcodes tariff'!L3069+'Search &amp; Variables'!$F$23)</f>
        <v>167.03675975384616</v>
      </c>
    </row>
    <row r="3070" spans="1:17" s="263" customFormat="1" x14ac:dyDescent="0.25">
      <c r="A3070" s="411"/>
      <c r="B3070" s="412"/>
      <c r="C3070" s="404"/>
      <c r="D3070" s="404"/>
      <c r="E3070" s="404"/>
      <c r="F3070" s="482"/>
      <c r="G3070" s="482"/>
      <c r="H3070" s="409"/>
      <c r="I3070" s="405"/>
      <c r="J3070" s="405"/>
      <c r="K3070" s="405"/>
      <c r="L3070" s="339"/>
      <c r="M3070" s="404"/>
      <c r="N3070" s="339"/>
      <c r="O3070" s="339"/>
      <c r="P3070" s="339"/>
      <c r="Q3070" s="406"/>
    </row>
    <row r="3071" spans="1:17" s="243" customFormat="1" ht="16.5" thickBot="1" x14ac:dyDescent="0.3">
      <c r="A3071" s="413" t="s">
        <v>3016</v>
      </c>
      <c r="B3071" s="414"/>
      <c r="C3071" s="414"/>
      <c r="D3071" s="414"/>
      <c r="E3071" s="414"/>
      <c r="F3071" s="484"/>
      <c r="G3071" s="484"/>
      <c r="H3071" s="415">
        <f>AVERAGE(H3054:H3070)</f>
        <v>18.799999999999997</v>
      </c>
      <c r="I3071" s="415">
        <f>AVERAGE(I3054:I3070)</f>
        <v>1.88</v>
      </c>
      <c r="J3071" s="415">
        <f>AVERAGE(J3054:J3070)</f>
        <v>3.76</v>
      </c>
      <c r="K3071" s="415">
        <f>AVERAGE(K3054:K3070)</f>
        <v>0.4177777777777778</v>
      </c>
      <c r="L3071" s="345"/>
      <c r="M3071" s="414"/>
      <c r="N3071" s="345">
        <f>AVERAGE(N3054:N3070)</f>
        <v>147.91425937521365</v>
      </c>
      <c r="O3071" s="345">
        <f>AVERAGE(O3054:O3070)</f>
        <v>155.89770267521365</v>
      </c>
      <c r="P3071" s="345">
        <f>AVERAGE(P3054:P3070)</f>
        <v>167.63046620410256</v>
      </c>
      <c r="Q3071" s="425">
        <f>AVERAGE(Q3054:Q3070)</f>
        <v>173.97485594188032</v>
      </c>
    </row>
    <row r="3072" spans="1:17" s="243" customFormat="1" ht="16.5" thickBot="1" x14ac:dyDescent="0.3">
      <c r="F3072" s="477"/>
      <c r="G3072" s="477"/>
      <c r="H3072" s="383"/>
      <c r="I3072" s="383"/>
      <c r="J3072" s="383"/>
      <c r="K3072" s="383"/>
      <c r="L3072" s="384"/>
      <c r="N3072" s="384"/>
      <c r="O3072" s="384"/>
      <c r="P3072" s="384"/>
      <c r="Q3072" s="384"/>
    </row>
    <row r="3073" spans="1:17" s="243" customFormat="1" x14ac:dyDescent="0.25">
      <c r="A3073" s="246" t="s">
        <v>3407</v>
      </c>
      <c r="B3073" s="247"/>
      <c r="C3073" s="280" t="s">
        <v>2699</v>
      </c>
      <c r="D3073" s="280">
        <v>51.646999999999998</v>
      </c>
      <c r="E3073" s="280">
        <v>-0.4</v>
      </c>
      <c r="F3073" s="463">
        <v>1</v>
      </c>
      <c r="G3073" s="463">
        <v>1</v>
      </c>
      <c r="H3073" s="281">
        <v>23.2</v>
      </c>
      <c r="I3073" s="282">
        <f>SUM(H3073/'Search &amp; Variables'!$E$30)</f>
        <v>0.51555555555555554</v>
      </c>
      <c r="J3073" s="282">
        <f t="shared" ref="J3073:J3074" si="780">SUM(I3073*2)</f>
        <v>1.0311111111111111</v>
      </c>
      <c r="K3073" s="282">
        <f t="shared" ref="K3073:K3074" si="781">SUM(J3073/9)</f>
        <v>0.11456790123456789</v>
      </c>
      <c r="L3073" s="283">
        <f t="shared" ref="L3073:L3074" si="782">IF(J3073 &gt; 14,120,0)</f>
        <v>0</v>
      </c>
      <c r="M3073" s="280"/>
      <c r="N3073" s="283">
        <f>SUM(H3073*'Outside M25 '!$J$30+'Outside M25 '!$J$34+'Postcodes tariff'!L3073)</f>
        <v>65.824212438603993</v>
      </c>
      <c r="O3073" s="283">
        <f>SUM(H3073*'Outside M25 '!$K$30+'Outside M25 '!$K$34+'Postcodes tariff'!L3073)</f>
        <v>71.609264857739788</v>
      </c>
      <c r="P3073" s="283">
        <f>SUM(H3073*'Outside M25 '!$L$30+'Outside M25 '!$L$34+'Postcodes tariff'!L3073)</f>
        <v>78.518470249838572</v>
      </c>
      <c r="Q3073" s="284">
        <f>SUM(H3073*'Outside M25 '!$M$30+'Outside M25 '!$M$34+'Postcodes tariff'!L3073)</f>
        <v>84.079828955270671</v>
      </c>
    </row>
    <row r="3074" spans="1:17" s="263" customFormat="1" x14ac:dyDescent="0.25">
      <c r="A3074" s="254" t="s">
        <v>3407</v>
      </c>
      <c r="B3074" s="255"/>
      <c r="C3074" s="285" t="s">
        <v>2700</v>
      </c>
      <c r="D3074" s="257">
        <v>51.666924000000002</v>
      </c>
      <c r="E3074" s="257">
        <v>-0.40711900000000001</v>
      </c>
      <c r="F3074" s="459">
        <v>1</v>
      </c>
      <c r="G3074" s="459">
        <v>1</v>
      </c>
      <c r="H3074" s="258">
        <v>21.7</v>
      </c>
      <c r="I3074" s="259">
        <f>SUM(H3074/'Search &amp; Variables'!$E$30)</f>
        <v>0.48222222222222222</v>
      </c>
      <c r="J3074" s="259">
        <f t="shared" si="780"/>
        <v>0.96444444444444444</v>
      </c>
      <c r="K3074" s="259">
        <f t="shared" si="781"/>
        <v>0.10716049382716049</v>
      </c>
      <c r="L3074" s="226">
        <f t="shared" si="782"/>
        <v>0</v>
      </c>
      <c r="M3074" s="257"/>
      <c r="N3074" s="226">
        <f>SUM(H3074*'Outside M25 '!$J$30+'Outside M25 '!$J$34+'Postcodes tariff'!L3074)</f>
        <v>63.46783921851852</v>
      </c>
      <c r="O3074" s="226">
        <f>SUM(H3074*'Outside M25 '!$K$30+'Outside M25 '!$K$34+'Postcodes tariff'!L3074)</f>
        <v>68.997729906172836</v>
      </c>
      <c r="P3074" s="226">
        <f>SUM(H3074*'Outside M25 '!$L$30+'Outside M25 '!$L$34+'Postcodes tariff'!L3074)</f>
        <v>75.627931839012348</v>
      </c>
      <c r="Q3074" s="261">
        <f>SUM(H3074*'Outside M25 '!$M$30+'Outside M25 '!$M$34+'Postcodes tariff'!L3074)</f>
        <v>80.928414985185185</v>
      </c>
    </row>
    <row r="3075" spans="1:17" s="263" customFormat="1" x14ac:dyDescent="0.25">
      <c r="A3075" s="254" t="s">
        <v>3407</v>
      </c>
      <c r="B3075" s="255"/>
      <c r="C3075" s="285" t="s">
        <v>2701</v>
      </c>
      <c r="D3075" s="257">
        <v>51.648432</v>
      </c>
      <c r="E3075" s="257">
        <v>-0.41646899999999998</v>
      </c>
      <c r="F3075" s="459">
        <v>1</v>
      </c>
      <c r="G3075" s="459">
        <v>1</v>
      </c>
      <c r="H3075" s="258">
        <v>20</v>
      </c>
      <c r="I3075" s="259">
        <f>SUM(H3075/'Search &amp; Variables'!$E$30)</f>
        <v>0.44444444444444442</v>
      </c>
      <c r="J3075" s="259">
        <f t="shared" ref="J3075:J3085" si="783">SUM(I3075*2)</f>
        <v>0.88888888888888884</v>
      </c>
      <c r="K3075" s="259">
        <f t="shared" ref="K3075:K3085" si="784">SUM(J3075/9)</f>
        <v>9.8765432098765427E-2</v>
      </c>
      <c r="L3075" s="226">
        <f t="shared" ref="L3075:L3085" si="785">IF(J3075 &gt; 14,120,0)</f>
        <v>0</v>
      </c>
      <c r="M3075" s="257"/>
      <c r="N3075" s="226">
        <f>SUM(H3075*'Outside M25 '!$J$30+'Outside M25 '!$J$34+'Postcodes tariff'!L3075)</f>
        <v>60.797282902421657</v>
      </c>
      <c r="O3075" s="226">
        <f>SUM(H3075*'Outside M25 '!$K$30+'Outside M25 '!$K$34+'Postcodes tariff'!L3075)</f>
        <v>66.037990294396963</v>
      </c>
      <c r="P3075" s="226">
        <f>SUM(H3075*'Outside M25 '!$L$30+'Outside M25 '!$L$34+'Postcodes tariff'!L3075)</f>
        <v>72.351988306742641</v>
      </c>
      <c r="Q3075" s="261">
        <f>SUM(H3075*'Outside M25 '!$M$30+'Outside M25 '!$M$34+'Postcodes tariff'!L3075)</f>
        <v>77.356812485755</v>
      </c>
    </row>
    <row r="3076" spans="1:17" s="263" customFormat="1" x14ac:dyDescent="0.25">
      <c r="A3076" s="254" t="s">
        <v>3407</v>
      </c>
      <c r="B3076" s="255"/>
      <c r="C3076" s="285" t="s">
        <v>2702</v>
      </c>
      <c r="D3076" s="257">
        <v>51.632738000000003</v>
      </c>
      <c r="E3076" s="257">
        <v>-0.39630199999999999</v>
      </c>
      <c r="F3076" s="459">
        <v>1</v>
      </c>
      <c r="G3076" s="459">
        <v>1</v>
      </c>
      <c r="H3076" s="258">
        <v>25.4</v>
      </c>
      <c r="I3076" s="259">
        <f>SUM(H3076/'Search &amp; Variables'!$E$30)</f>
        <v>0.56444444444444442</v>
      </c>
      <c r="J3076" s="259">
        <f t="shared" si="783"/>
        <v>1.1288888888888888</v>
      </c>
      <c r="K3076" s="259">
        <f t="shared" si="784"/>
        <v>0.1254320987654321</v>
      </c>
      <c r="L3076" s="226">
        <f t="shared" si="785"/>
        <v>0</v>
      </c>
      <c r="M3076" s="257"/>
      <c r="N3076" s="226">
        <f>SUM(H3076*'Outside M25 '!$J$30+'Outside M25 '!$J$34+'Postcodes tariff'!L3076)</f>
        <v>69.280226494729348</v>
      </c>
      <c r="O3076" s="226">
        <f>SUM(H3076*'Outside M25 '!$K$30+'Outside M25 '!$K$34+'Postcodes tariff'!L3076)</f>
        <v>75.439516120037993</v>
      </c>
      <c r="P3076" s="226">
        <f>SUM(H3076*'Outside M25 '!$L$30+'Outside M25 '!$L$34+'Postcodes tariff'!L3076)</f>
        <v>82.757926585717001</v>
      </c>
      <c r="Q3076" s="261">
        <f>SUM(H3076*'Outside M25 '!$M$30+'Outside M25 '!$M$34+'Postcodes tariff'!L3076)</f>
        <v>88.701902778062674</v>
      </c>
    </row>
    <row r="3077" spans="1:17" s="263" customFormat="1" x14ac:dyDescent="0.25">
      <c r="A3077" s="254" t="s">
        <v>3407</v>
      </c>
      <c r="B3077" s="255"/>
      <c r="C3077" s="285" t="s">
        <v>2703</v>
      </c>
      <c r="D3077" s="257">
        <v>51.667000000000002</v>
      </c>
      <c r="E3077" s="257">
        <v>-0.377</v>
      </c>
      <c r="F3077" s="459">
        <v>1</v>
      </c>
      <c r="G3077" s="459">
        <v>1</v>
      </c>
      <c r="H3077" s="258">
        <v>23.2</v>
      </c>
      <c r="I3077" s="259">
        <f>SUM(H3077/'Search &amp; Variables'!$E$30)</f>
        <v>0.51555555555555554</v>
      </c>
      <c r="J3077" s="259">
        <f t="shared" si="783"/>
        <v>1.0311111111111111</v>
      </c>
      <c r="K3077" s="259">
        <f t="shared" si="784"/>
        <v>0.11456790123456789</v>
      </c>
      <c r="L3077" s="226">
        <f t="shared" si="785"/>
        <v>0</v>
      </c>
      <c r="M3077" s="257"/>
      <c r="N3077" s="226">
        <f>SUM(H3077*'Outside M25 '!$J$30+'Outside M25 '!$J$34+'Postcodes tariff'!L3077)</f>
        <v>65.824212438603993</v>
      </c>
      <c r="O3077" s="226">
        <f>SUM(H3077*'Outside M25 '!$K$30+'Outside M25 '!$K$34+'Postcodes tariff'!L3077)</f>
        <v>71.609264857739788</v>
      </c>
      <c r="P3077" s="226">
        <f>SUM(H3077*'Outside M25 '!$L$30+'Outside M25 '!$L$34+'Postcodes tariff'!L3077)</f>
        <v>78.518470249838572</v>
      </c>
      <c r="Q3077" s="261">
        <f>SUM(H3077*'Outside M25 '!$M$30+'Outside M25 '!$M$34+'Postcodes tariff'!L3077)</f>
        <v>84.079828955270671</v>
      </c>
    </row>
    <row r="3078" spans="1:17" s="263" customFormat="1" x14ac:dyDescent="0.25">
      <c r="A3078" s="254" t="s">
        <v>3407</v>
      </c>
      <c r="B3078" s="255"/>
      <c r="C3078" s="285" t="s">
        <v>2704</v>
      </c>
      <c r="D3078" s="257">
        <v>51.648623000000001</v>
      </c>
      <c r="E3078" s="257">
        <v>-0.37417299999999998</v>
      </c>
      <c r="F3078" s="459">
        <v>1</v>
      </c>
      <c r="G3078" s="459">
        <v>1</v>
      </c>
      <c r="H3078" s="258">
        <v>24.9</v>
      </c>
      <c r="I3078" s="259">
        <f>SUM(H3078/'Search &amp; Variables'!$E$30)</f>
        <v>0.55333333333333334</v>
      </c>
      <c r="J3078" s="259">
        <f t="shared" si="783"/>
        <v>1.1066666666666667</v>
      </c>
      <c r="K3078" s="259">
        <f t="shared" si="784"/>
        <v>0.12296296296296297</v>
      </c>
      <c r="L3078" s="226">
        <f t="shared" si="785"/>
        <v>0</v>
      </c>
      <c r="M3078" s="257"/>
      <c r="N3078" s="226">
        <f>SUM(H3078*'Outside M25 '!$J$30+'Outside M25 '!$J$34+'Postcodes tariff'!L3078)</f>
        <v>68.494768754700857</v>
      </c>
      <c r="O3078" s="226">
        <f>SUM(H3078*'Outside M25 '!$K$30+'Outside M25 '!$K$34+'Postcodes tariff'!L3078)</f>
        <v>74.569004469515676</v>
      </c>
      <c r="P3078" s="226">
        <f>SUM(H3078*'Outside M25 '!$L$30+'Outside M25 '!$L$34+'Postcodes tariff'!L3078)</f>
        <v>81.794413782108279</v>
      </c>
      <c r="Q3078" s="261">
        <f>SUM(H3078*'Outside M25 '!$M$30+'Outside M25 '!$M$34+'Postcodes tariff'!L3078)</f>
        <v>87.651431454700855</v>
      </c>
    </row>
    <row r="3079" spans="1:17" s="263" customFormat="1" x14ac:dyDescent="0.25">
      <c r="A3079" s="254" t="s">
        <v>3407</v>
      </c>
      <c r="B3079" s="255"/>
      <c r="C3079" s="285" t="s">
        <v>2705</v>
      </c>
      <c r="D3079" s="257">
        <v>51.666882000000001</v>
      </c>
      <c r="E3079" s="257">
        <v>-0.40033999999999997</v>
      </c>
      <c r="F3079" s="459">
        <v>1</v>
      </c>
      <c r="G3079" s="459">
        <v>1</v>
      </c>
      <c r="H3079" s="258">
        <v>22.3</v>
      </c>
      <c r="I3079" s="259">
        <f>SUM(H3079/'Search &amp; Variables'!$E$30)</f>
        <v>0.49555555555555558</v>
      </c>
      <c r="J3079" s="259">
        <f t="shared" si="783"/>
        <v>0.99111111111111116</v>
      </c>
      <c r="K3079" s="259">
        <f t="shared" si="784"/>
        <v>0.11012345679012346</v>
      </c>
      <c r="L3079" s="226">
        <f t="shared" si="785"/>
        <v>0</v>
      </c>
      <c r="M3079" s="257"/>
      <c r="N3079" s="226">
        <f>SUM(H3079*'Outside M25 '!$J$30+'Outside M25 '!$J$34+'Postcodes tariff'!L3079)</f>
        <v>64.410388506552707</v>
      </c>
      <c r="O3079" s="226">
        <f>SUM(H3079*'Outside M25 '!$K$30+'Outside M25 '!$K$34+'Postcodes tariff'!L3079)</f>
        <v>70.042343886799628</v>
      </c>
      <c r="P3079" s="226">
        <f>SUM(H3079*'Outside M25 '!$L$30+'Outside M25 '!$L$34+'Postcodes tariff'!L3079)</f>
        <v>76.78414720334284</v>
      </c>
      <c r="Q3079" s="261">
        <f>SUM(H3079*'Outside M25 '!$M$30+'Outside M25 '!$M$34+'Postcodes tariff'!L3079)</f>
        <v>82.188980573219382</v>
      </c>
    </row>
    <row r="3080" spans="1:17" s="263" customFormat="1" x14ac:dyDescent="0.25">
      <c r="A3080" s="254" t="s">
        <v>3407</v>
      </c>
      <c r="B3080" s="255"/>
      <c r="C3080" s="285" t="s">
        <v>2706</v>
      </c>
      <c r="D3080" s="257">
        <v>51.681412999999999</v>
      </c>
      <c r="E3080" s="257">
        <v>-0.37720100000000001</v>
      </c>
      <c r="F3080" s="459">
        <v>1</v>
      </c>
      <c r="G3080" s="459">
        <v>1</v>
      </c>
      <c r="H3080" s="258">
        <v>25</v>
      </c>
      <c r="I3080" s="259">
        <f>SUM(H3080/'Search &amp; Variables'!$E$30)</f>
        <v>0.55555555555555558</v>
      </c>
      <c r="J3080" s="259">
        <f t="shared" si="783"/>
        <v>1.1111111111111112</v>
      </c>
      <c r="K3080" s="259">
        <f t="shared" si="784"/>
        <v>0.1234567901234568</v>
      </c>
      <c r="L3080" s="226">
        <f t="shared" si="785"/>
        <v>0</v>
      </c>
      <c r="M3080" s="257"/>
      <c r="N3080" s="226">
        <f>SUM(H3080*'Outside M25 '!$J$30+'Outside M25 '!$J$34+'Postcodes tariff'!L3080)</f>
        <v>68.651860302706552</v>
      </c>
      <c r="O3080" s="226">
        <f>SUM(H3080*'Outside M25 '!$K$30+'Outside M25 '!$K$34+'Postcodes tariff'!L3080)</f>
        <v>74.743106799620136</v>
      </c>
      <c r="P3080" s="226">
        <f>SUM(H3080*'Outside M25 '!$L$30+'Outside M25 '!$L$34+'Postcodes tariff'!L3080)</f>
        <v>81.987116342830021</v>
      </c>
      <c r="Q3080" s="261">
        <f>SUM(H3080*'Outside M25 '!$M$30+'Outside M25 '!$M$34+'Postcodes tariff'!L3080)</f>
        <v>87.861525719373219</v>
      </c>
    </row>
    <row r="3081" spans="1:17" s="263" customFormat="1" x14ac:dyDescent="0.25">
      <c r="A3081" s="254" t="s">
        <v>3407</v>
      </c>
      <c r="B3081" s="255"/>
      <c r="C3081" s="285" t="s">
        <v>2707</v>
      </c>
      <c r="D3081" s="257">
        <v>51.650759999999998</v>
      </c>
      <c r="E3081" s="257">
        <v>-0.48596800000000001</v>
      </c>
      <c r="F3081" s="459">
        <v>1</v>
      </c>
      <c r="G3081" s="459">
        <v>1</v>
      </c>
      <c r="H3081" s="258">
        <v>16.899999999999999</v>
      </c>
      <c r="I3081" s="259">
        <f>SUM(H3081/'Search &amp; Variables'!$E$30)</f>
        <v>0.37555555555555553</v>
      </c>
      <c r="J3081" s="259">
        <f t="shared" si="783"/>
        <v>0.75111111111111106</v>
      </c>
      <c r="K3081" s="259">
        <f t="shared" si="784"/>
        <v>8.3456790123456789E-2</v>
      </c>
      <c r="L3081" s="226">
        <f t="shared" si="785"/>
        <v>0</v>
      </c>
      <c r="M3081" s="257"/>
      <c r="N3081" s="226">
        <f>SUM(H3081*'Outside M25 '!$J$30+'Outside M25 '!$J$34+'Postcodes tariff'!L3081)</f>
        <v>55.927444914245015</v>
      </c>
      <c r="O3081" s="226">
        <f>SUM(H3081*'Outside M25 '!$K$30+'Outside M25 '!$K$34+'Postcodes tariff'!L3081)</f>
        <v>60.640818061158598</v>
      </c>
      <c r="P3081" s="226">
        <f>SUM(H3081*'Outside M25 '!$L$30+'Outside M25 '!$L$34+'Postcodes tariff'!L3081)</f>
        <v>66.378208924368479</v>
      </c>
      <c r="Q3081" s="261">
        <f>SUM(H3081*'Outside M25 '!$M$30+'Outside M25 '!$M$34+'Postcodes tariff'!L3081)</f>
        <v>70.843890280911694</v>
      </c>
    </row>
    <row r="3082" spans="1:17" s="263" customFormat="1" x14ac:dyDescent="0.25">
      <c r="A3082" s="254" t="s">
        <v>3407</v>
      </c>
      <c r="B3082" s="255"/>
      <c r="C3082" s="285" t="s">
        <v>2708</v>
      </c>
      <c r="D3082" s="257">
        <v>51.708212000000003</v>
      </c>
      <c r="E3082" s="257">
        <v>-0.46301999999999999</v>
      </c>
      <c r="F3082" s="459">
        <v>1</v>
      </c>
      <c r="G3082" s="459">
        <v>1</v>
      </c>
      <c r="H3082" s="258">
        <v>21.5</v>
      </c>
      <c r="I3082" s="259">
        <f>SUM(H3082/'Search &amp; Variables'!$E$30)</f>
        <v>0.4777777777777778</v>
      </c>
      <c r="J3082" s="259">
        <f t="shared" si="783"/>
        <v>0.9555555555555556</v>
      </c>
      <c r="K3082" s="259">
        <f t="shared" si="784"/>
        <v>0.10617283950617284</v>
      </c>
      <c r="L3082" s="226">
        <f t="shared" si="785"/>
        <v>0</v>
      </c>
      <c r="M3082" s="257"/>
      <c r="N3082" s="226">
        <f>SUM(H3082*'Outside M25 '!$J$30+'Outside M25 '!$J$34+'Postcodes tariff'!L3082)</f>
        <v>63.15365612250713</v>
      </c>
      <c r="O3082" s="226">
        <f>SUM(H3082*'Outside M25 '!$K$30+'Outside M25 '!$K$34+'Postcodes tariff'!L3082)</f>
        <v>68.649525245963915</v>
      </c>
      <c r="P3082" s="226">
        <f>SUM(H3082*'Outside M25 '!$L$30+'Outside M25 '!$L$34+'Postcodes tariff'!L3082)</f>
        <v>75.242526717568865</v>
      </c>
      <c r="Q3082" s="261">
        <f>SUM(H3082*'Outside M25 '!$M$30+'Outside M25 '!$M$34+'Postcodes tariff'!L3082)</f>
        <v>80.508226455840457</v>
      </c>
    </row>
    <row r="3083" spans="1:17" s="263" customFormat="1" x14ac:dyDescent="0.25">
      <c r="A3083" s="254" t="s">
        <v>3407</v>
      </c>
      <c r="B3083" s="255"/>
      <c r="C3083" s="285" t="s">
        <v>2709</v>
      </c>
      <c r="D3083" s="257">
        <v>51.710348000000003</v>
      </c>
      <c r="E3083" s="257">
        <v>-0.41976200000000002</v>
      </c>
      <c r="F3083" s="459">
        <v>1</v>
      </c>
      <c r="G3083" s="459">
        <v>1</v>
      </c>
      <c r="H3083" s="258">
        <v>23.6</v>
      </c>
      <c r="I3083" s="259">
        <f>SUM(H3083/'Search &amp; Variables'!$E$30)</f>
        <v>0.52444444444444449</v>
      </c>
      <c r="J3083" s="259">
        <f t="shared" si="783"/>
        <v>1.048888888888889</v>
      </c>
      <c r="K3083" s="259">
        <f t="shared" si="784"/>
        <v>0.11654320987654322</v>
      </c>
      <c r="L3083" s="226">
        <f t="shared" si="785"/>
        <v>0</v>
      </c>
      <c r="M3083" s="257"/>
      <c r="N3083" s="226">
        <f>SUM(H3083*'Outside M25 '!$J$30+'Outside M25 '!$J$34+'Postcodes tariff'!L3083)</f>
        <v>66.452578630626789</v>
      </c>
      <c r="O3083" s="226">
        <f>SUM(H3083*'Outside M25 '!$K$30+'Outside M25 '!$K$34+'Postcodes tariff'!L3083)</f>
        <v>72.305674178157645</v>
      </c>
      <c r="P3083" s="226">
        <f>SUM(H3083*'Outside M25 '!$L$30+'Outside M25 '!$L$34+'Postcodes tariff'!L3083)</f>
        <v>79.289280492725567</v>
      </c>
      <c r="Q3083" s="261">
        <f>SUM(H3083*'Outside M25 '!$M$30+'Outside M25 '!$M$34+'Postcodes tariff'!L3083)</f>
        <v>84.920206013960126</v>
      </c>
    </row>
    <row r="3084" spans="1:17" s="263" customFormat="1" x14ac:dyDescent="0.25">
      <c r="A3084" s="254" t="s">
        <v>3407</v>
      </c>
      <c r="B3084" s="255" t="s">
        <v>3523</v>
      </c>
      <c r="C3084" s="285" t="s">
        <v>2710</v>
      </c>
      <c r="D3084" s="257">
        <v>51.658067000000003</v>
      </c>
      <c r="E3084" s="257">
        <v>-0.28691499999999998</v>
      </c>
      <c r="F3084" s="459">
        <v>1</v>
      </c>
      <c r="G3084" s="459">
        <v>1</v>
      </c>
      <c r="H3084" s="258">
        <v>28.4</v>
      </c>
      <c r="I3084" s="259">
        <f>SUM(H3084/'Search &amp; Variables'!$E$30)</f>
        <v>0.63111111111111107</v>
      </c>
      <c r="J3084" s="259">
        <f t="shared" si="783"/>
        <v>1.2622222222222221</v>
      </c>
      <c r="K3084" s="259">
        <f t="shared" si="784"/>
        <v>0.14024691358024691</v>
      </c>
      <c r="L3084" s="226">
        <f t="shared" si="785"/>
        <v>0</v>
      </c>
      <c r="M3084" s="257"/>
      <c r="N3084" s="226">
        <f>SUM(H3084*'Outside M25 '!$J$30+'Outside M25 '!$J$34+'Postcodes tariff'!L3084)</f>
        <v>73.99297293490028</v>
      </c>
      <c r="O3084" s="226">
        <f>SUM(H3084*'Outside M25 '!$K$30+'Outside M25 '!$K$34+'Postcodes tariff'!L3084)</f>
        <v>80.662586023171883</v>
      </c>
      <c r="P3084" s="226">
        <f>SUM(H3084*'Outside M25 '!$L$30+'Outside M25 '!$L$34+'Postcodes tariff'!L3084)</f>
        <v>88.539003407369421</v>
      </c>
      <c r="Q3084" s="261">
        <f>SUM(H3084*'Outside M25 '!$M$30+'Outside M25 '!$M$34+'Postcodes tariff'!L3084)</f>
        <v>95.004730718233617</v>
      </c>
    </row>
    <row r="3085" spans="1:17" s="263" customFormat="1" x14ac:dyDescent="0.25">
      <c r="A3085" s="254" t="s">
        <v>3407</v>
      </c>
      <c r="B3085" s="255"/>
      <c r="C3085" s="285" t="s">
        <v>2711</v>
      </c>
      <c r="D3085" s="285">
        <v>51.688282999999998</v>
      </c>
      <c r="E3085" s="285">
        <v>-0.29751699999999998</v>
      </c>
      <c r="F3085" s="464">
        <v>1</v>
      </c>
      <c r="G3085" s="464">
        <v>1</v>
      </c>
      <c r="H3085" s="288">
        <v>31.7</v>
      </c>
      <c r="I3085" s="289">
        <f>SUM(H3085/'Search &amp; Variables'!$E$30)</f>
        <v>0.70444444444444443</v>
      </c>
      <c r="J3085" s="289">
        <f t="shared" si="783"/>
        <v>1.4088888888888889</v>
      </c>
      <c r="K3085" s="289">
        <f t="shared" si="784"/>
        <v>0.15654320987654322</v>
      </c>
      <c r="L3085" s="290">
        <f t="shared" si="785"/>
        <v>0</v>
      </c>
      <c r="M3085" s="285"/>
      <c r="N3085" s="290">
        <f>SUM(H3085*'Outside M25 '!$J$30+'Outside M25 '!$J$34+'Postcodes tariff'!L3085)</f>
        <v>79.176994019088326</v>
      </c>
      <c r="O3085" s="290">
        <f>SUM(H3085*'Outside M25 '!$K$30+'Outside M25 '!$K$34+'Postcodes tariff'!L3085)</f>
        <v>86.407962916619184</v>
      </c>
      <c r="P3085" s="290">
        <f>SUM(H3085*'Outside M25 '!$L$30+'Outside M25 '!$L$34+'Postcodes tariff'!L3085)</f>
        <v>94.898187911187094</v>
      </c>
      <c r="Q3085" s="291">
        <f>SUM(H3085*'Outside M25 '!$M$30+'Outside M25 '!$M$34+'Postcodes tariff'!L3085)</f>
        <v>101.93784145242167</v>
      </c>
    </row>
    <row r="3086" spans="1:17" s="243" customFormat="1" x14ac:dyDescent="0.25">
      <c r="A3086" s="286"/>
      <c r="B3086" s="287"/>
      <c r="C3086" s="287"/>
      <c r="D3086" s="287"/>
      <c r="E3086" s="287"/>
      <c r="F3086" s="485"/>
      <c r="G3086" s="485"/>
      <c r="H3086" s="426"/>
      <c r="I3086" s="427"/>
      <c r="J3086" s="427"/>
      <c r="K3086" s="427"/>
      <c r="L3086" s="428"/>
      <c r="M3086" s="287"/>
      <c r="N3086" s="429"/>
      <c r="O3086" s="429"/>
      <c r="P3086" s="429"/>
      <c r="Q3086" s="430"/>
    </row>
    <row r="3087" spans="1:17" s="243" customFormat="1" ht="16.5" thickBot="1" x14ac:dyDescent="0.3">
      <c r="A3087" s="292" t="s">
        <v>3408</v>
      </c>
      <c r="B3087" s="293"/>
      <c r="C3087" s="293"/>
      <c r="D3087" s="293"/>
      <c r="E3087" s="293"/>
      <c r="F3087" s="465"/>
      <c r="G3087" s="465"/>
      <c r="H3087" s="294">
        <f>AVERAGE(H3073:H3086)</f>
        <v>23.676923076923078</v>
      </c>
      <c r="I3087" s="294">
        <f>AVERAGE(I3073:I3086)</f>
        <v>0.52615384615384619</v>
      </c>
      <c r="J3087" s="294">
        <f>AVERAGE(J3073:J3086)</f>
        <v>1.0523076923076924</v>
      </c>
      <c r="K3087" s="294">
        <f>AVERAGE(K3073:K3086)</f>
        <v>0.11692307692307691</v>
      </c>
      <c r="L3087" s="294">
        <f>AVERAGE(L3073:L3086)</f>
        <v>0</v>
      </c>
      <c r="M3087" s="293"/>
      <c r="N3087" s="296">
        <f>AVERAGE(N3073:N3086)</f>
        <v>66.573418282938846</v>
      </c>
      <c r="O3087" s="296">
        <f>AVERAGE(O3073:O3086)</f>
        <v>72.439599047468775</v>
      </c>
      <c r="P3087" s="296">
        <f>AVERAGE(P3073:P3086)</f>
        <v>79.437513231742273</v>
      </c>
      <c r="Q3087" s="297">
        <f>AVERAGE(Q3073:Q3086)</f>
        <v>85.081816986785014</v>
      </c>
    </row>
    <row r="3088" spans="1:17" s="263" customFormat="1" ht="16.5" thickBot="1" x14ac:dyDescent="0.3">
      <c r="F3088" s="462"/>
      <c r="G3088" s="462"/>
      <c r="H3088" s="276"/>
      <c r="I3088" s="277"/>
      <c r="J3088" s="277"/>
      <c r="K3088" s="277"/>
      <c r="L3088" s="262"/>
      <c r="N3088" s="225"/>
      <c r="O3088" s="225"/>
      <c r="P3088" s="225"/>
      <c r="Q3088" s="225"/>
    </row>
    <row r="3089" spans="1:17" s="243" customFormat="1" x14ac:dyDescent="0.25">
      <c r="A3089" s="246" t="s">
        <v>3411</v>
      </c>
      <c r="B3089" s="247"/>
      <c r="C3089" s="247" t="s">
        <v>2712</v>
      </c>
      <c r="D3089" s="247">
        <v>53.686548999999999</v>
      </c>
      <c r="E3089" s="247">
        <v>-1.4737130000000001</v>
      </c>
      <c r="F3089" s="458">
        <v>1</v>
      </c>
      <c r="G3089" s="458">
        <v>1</v>
      </c>
      <c r="H3089" s="248">
        <v>187.6</v>
      </c>
      <c r="I3089" s="249">
        <f>SUM(H3089/'Search &amp; Variables'!$E$30)</f>
        <v>4.1688888888888886</v>
      </c>
      <c r="J3089" s="249">
        <f t="shared" ref="J3089:J3090" si="786">SUM(I3089*2)</f>
        <v>8.3377777777777773</v>
      </c>
      <c r="K3089" s="249">
        <f t="shared" ref="K3089:K3090" si="787">SUM(J3089/9)</f>
        <v>0.92641975308641966</v>
      </c>
      <c r="L3089" s="252">
        <f t="shared" ref="L3089:L3090" si="788">IF(J3089 &gt; 14,120,0)</f>
        <v>0</v>
      </c>
      <c r="M3089" s="247"/>
      <c r="N3089" s="252">
        <f>SUM(H3089*'Outside M25 '!$J$30+'Outside M25 '!$J$34+'Postcodes tariff'!L3089)</f>
        <v>324.08271735997147</v>
      </c>
      <c r="O3089" s="252">
        <f>SUM(H3089*'Outside M25 '!$K$30+'Outside M25 '!$K$34+'Postcodes tariff'!L3089)</f>
        <v>357.83349554947768</v>
      </c>
      <c r="P3089" s="252">
        <f>SUM(H3089*'Outside M25 '!$L$30+'Outside M25 '!$L$34+'Postcodes tariff'!L3089)</f>
        <v>395.32148007639125</v>
      </c>
      <c r="Q3089" s="253">
        <f>SUM(H3089*'Outside M25 '!$M$30+'Outside M25 '!$M$34+'Postcodes tariff'!L3089)</f>
        <v>429.47480007663819</v>
      </c>
    </row>
    <row r="3090" spans="1:17" s="263" customFormat="1" x14ac:dyDescent="0.25">
      <c r="A3090" s="254" t="s">
        <v>3411</v>
      </c>
      <c r="B3090" s="255"/>
      <c r="C3090" s="256" t="s">
        <v>2713</v>
      </c>
      <c r="D3090" s="257">
        <v>53.733251000000003</v>
      </c>
      <c r="E3090" s="257">
        <v>-1.351402</v>
      </c>
      <c r="F3090" s="459">
        <v>1</v>
      </c>
      <c r="G3090" s="459">
        <v>1</v>
      </c>
      <c r="H3090" s="258">
        <v>189.7</v>
      </c>
      <c r="I3090" s="259">
        <f>SUM(H3090/'Search &amp; Variables'!$E$30)</f>
        <v>4.2155555555555555</v>
      </c>
      <c r="J3090" s="259">
        <f t="shared" si="786"/>
        <v>8.431111111111111</v>
      </c>
      <c r="K3090" s="259">
        <f t="shared" si="787"/>
        <v>0.93679012345679014</v>
      </c>
      <c r="L3090" s="226">
        <f t="shared" si="788"/>
        <v>0</v>
      </c>
      <c r="M3090" s="257"/>
      <c r="N3090" s="226">
        <f>SUM(H3090*'Outside M25 '!$J$30+'Outside M25 '!$J$34+'Postcodes tariff'!L3090)</f>
        <v>327.3816398680911</v>
      </c>
      <c r="O3090" s="226">
        <f>SUM(H3090*'Outside M25 '!$K$30+'Outside M25 '!$K$34+'Postcodes tariff'!L3090)</f>
        <v>361.48964448167141</v>
      </c>
      <c r="P3090" s="226">
        <f>SUM(H3090*'Outside M25 '!$L$30+'Outside M25 '!$L$34+'Postcodes tariff'!L3090)</f>
        <v>399.36823385154798</v>
      </c>
      <c r="Q3090" s="261">
        <f>SUM(H3090*'Outside M25 '!$M$30+'Outside M25 '!$M$34+'Postcodes tariff'!L3090)</f>
        <v>433.88677963475783</v>
      </c>
    </row>
    <row r="3091" spans="1:17" s="263" customFormat="1" x14ac:dyDescent="0.25">
      <c r="A3091" s="254" t="s">
        <v>3411</v>
      </c>
      <c r="B3091" s="255"/>
      <c r="C3091" s="256" t="s">
        <v>2714</v>
      </c>
      <c r="D3091" s="257">
        <v>53.716230000000003</v>
      </c>
      <c r="E3091" s="257">
        <v>-1.2480519999999999</v>
      </c>
      <c r="F3091" s="459">
        <v>1</v>
      </c>
      <c r="G3091" s="459">
        <v>1</v>
      </c>
      <c r="H3091" s="258">
        <v>187.3</v>
      </c>
      <c r="I3091" s="259">
        <f>SUM(H3091/'Search &amp; Variables'!$E$30)</f>
        <v>4.1622222222222227</v>
      </c>
      <c r="J3091" s="259">
        <f t="shared" ref="J3091:J3105" si="789">SUM(I3091*2)</f>
        <v>8.3244444444444454</v>
      </c>
      <c r="K3091" s="259">
        <f t="shared" ref="K3091:K3105" si="790">SUM(J3091/9)</f>
        <v>0.92493827160493836</v>
      </c>
      <c r="L3091" s="226">
        <f t="shared" ref="L3091:L3105" si="791">IF(J3091 &gt; 14,120,0)</f>
        <v>0</v>
      </c>
      <c r="M3091" s="257"/>
      <c r="N3091" s="226">
        <f>SUM(H3091*'Outside M25 '!$J$30+'Outside M25 '!$J$34+'Postcodes tariff'!L3091)</f>
        <v>323.61144271595441</v>
      </c>
      <c r="O3091" s="226">
        <f>SUM(H3091*'Outside M25 '!$K$30+'Outside M25 '!$K$34+'Postcodes tariff'!L3091)</f>
        <v>357.31118855916435</v>
      </c>
      <c r="P3091" s="226">
        <f>SUM(H3091*'Outside M25 '!$L$30+'Outside M25 '!$L$34+'Postcodes tariff'!L3091)</f>
        <v>394.74337239422607</v>
      </c>
      <c r="Q3091" s="261">
        <f>SUM(H3091*'Outside M25 '!$M$30+'Outside M25 '!$M$34+'Postcodes tariff'!L3091)</f>
        <v>428.84451728262115</v>
      </c>
    </row>
    <row r="3092" spans="1:17" s="263" customFormat="1" x14ac:dyDescent="0.25">
      <c r="A3092" s="254" t="s">
        <v>3411</v>
      </c>
      <c r="B3092" s="255"/>
      <c r="C3092" s="256" t="s">
        <v>2715</v>
      </c>
      <c r="D3092" s="257">
        <v>53.682481000000003</v>
      </c>
      <c r="E3092" s="257">
        <v>-1.62991</v>
      </c>
      <c r="F3092" s="459">
        <v>1</v>
      </c>
      <c r="G3092" s="459">
        <v>1</v>
      </c>
      <c r="H3092" s="258">
        <v>189.3</v>
      </c>
      <c r="I3092" s="259">
        <f>SUM(H3092/'Search &amp; Variables'!$E$30)</f>
        <v>4.206666666666667</v>
      </c>
      <c r="J3092" s="259">
        <f t="shared" si="789"/>
        <v>8.413333333333334</v>
      </c>
      <c r="K3092" s="259">
        <f t="shared" si="790"/>
        <v>0.93481481481481488</v>
      </c>
      <c r="L3092" s="226">
        <f t="shared" si="791"/>
        <v>0</v>
      </c>
      <c r="M3092" s="257"/>
      <c r="N3092" s="226">
        <f>SUM(H3092*'Outside M25 '!$J$30+'Outside M25 '!$J$34+'Postcodes tariff'!L3092)</f>
        <v>326.75327367606837</v>
      </c>
      <c r="O3092" s="226">
        <f>SUM(H3092*'Outside M25 '!$K$30+'Outside M25 '!$K$34+'Postcodes tariff'!L3092)</f>
        <v>360.79323516125362</v>
      </c>
      <c r="P3092" s="226">
        <f>SUM(H3092*'Outside M25 '!$L$30+'Outside M25 '!$L$34+'Postcodes tariff'!L3092)</f>
        <v>398.59742360866102</v>
      </c>
      <c r="Q3092" s="261">
        <f>SUM(H3092*'Outside M25 '!$M$30+'Outside M25 '!$M$34+'Postcodes tariff'!L3092)</f>
        <v>433.04640257606843</v>
      </c>
    </row>
    <row r="3093" spans="1:17" s="263" customFormat="1" x14ac:dyDescent="0.25">
      <c r="A3093" s="254" t="s">
        <v>3411</v>
      </c>
      <c r="B3093" s="255"/>
      <c r="C3093" s="256" t="s">
        <v>2716</v>
      </c>
      <c r="D3093" s="257">
        <v>53.682268999999998</v>
      </c>
      <c r="E3093" s="257">
        <v>-1.6483779999999999</v>
      </c>
      <c r="F3093" s="459">
        <v>1</v>
      </c>
      <c r="G3093" s="459">
        <v>1</v>
      </c>
      <c r="H3093" s="258">
        <v>191</v>
      </c>
      <c r="I3093" s="259">
        <f>SUM(H3093/'Search &amp; Variables'!$E$30)</f>
        <v>4.2444444444444445</v>
      </c>
      <c r="J3093" s="259">
        <f t="shared" si="789"/>
        <v>8.4888888888888889</v>
      </c>
      <c r="K3093" s="259">
        <f t="shared" si="790"/>
        <v>0.94320987654320987</v>
      </c>
      <c r="L3093" s="226">
        <f t="shared" si="791"/>
        <v>0</v>
      </c>
      <c r="M3093" s="257"/>
      <c r="N3093" s="226">
        <f>SUM(H3093*'Outside M25 '!$J$30+'Outside M25 '!$J$34+'Postcodes tariff'!L3093)</f>
        <v>329.42382999216522</v>
      </c>
      <c r="O3093" s="226">
        <f>SUM(H3093*'Outside M25 '!$K$30+'Outside M25 '!$K$34+'Postcodes tariff'!L3093)</f>
        <v>363.75297477302945</v>
      </c>
      <c r="P3093" s="226">
        <f>SUM(H3093*'Outside M25 '!$L$30+'Outside M25 '!$L$34+'Postcodes tariff'!L3093)</f>
        <v>401.87336714093067</v>
      </c>
      <c r="Q3093" s="261">
        <f>SUM(H3093*'Outside M25 '!$M$30+'Outside M25 '!$M$34+'Postcodes tariff'!L3093)</f>
        <v>436.61800507549862</v>
      </c>
    </row>
    <row r="3094" spans="1:17" s="263" customFormat="1" x14ac:dyDescent="0.25">
      <c r="A3094" s="254" t="s">
        <v>3411</v>
      </c>
      <c r="B3094" s="255"/>
      <c r="C3094" s="256" t="s">
        <v>2717</v>
      </c>
      <c r="D3094" s="257">
        <v>53.681714999999997</v>
      </c>
      <c r="E3094" s="257">
        <v>-1.6850350000000001</v>
      </c>
      <c r="F3094" s="459">
        <v>1</v>
      </c>
      <c r="G3094" s="459">
        <v>1</v>
      </c>
      <c r="H3094" s="258">
        <v>190.3</v>
      </c>
      <c r="I3094" s="259">
        <f>SUM(H3094/'Search &amp; Variables'!$E$30)</f>
        <v>4.2288888888888891</v>
      </c>
      <c r="J3094" s="259">
        <f t="shared" si="789"/>
        <v>8.4577777777777783</v>
      </c>
      <c r="K3094" s="259">
        <f t="shared" si="790"/>
        <v>0.93975308641975319</v>
      </c>
      <c r="L3094" s="226">
        <f t="shared" si="791"/>
        <v>0</v>
      </c>
      <c r="M3094" s="257"/>
      <c r="N3094" s="226">
        <f>SUM(H3094*'Outside M25 '!$J$30+'Outside M25 '!$J$34+'Postcodes tariff'!L3094)</f>
        <v>328.32418915612533</v>
      </c>
      <c r="O3094" s="226">
        <f>SUM(H3094*'Outside M25 '!$K$30+'Outside M25 '!$K$34+'Postcodes tariff'!L3094)</f>
        <v>362.53425846229823</v>
      </c>
      <c r="P3094" s="226">
        <f>SUM(H3094*'Outside M25 '!$L$30+'Outside M25 '!$L$34+'Postcodes tariff'!L3094)</f>
        <v>400.52444921587846</v>
      </c>
      <c r="Q3094" s="261">
        <f>SUM(H3094*'Outside M25 '!$M$30+'Outside M25 '!$M$34+'Postcodes tariff'!L3094)</f>
        <v>435.14734522279207</v>
      </c>
    </row>
    <row r="3095" spans="1:17" s="263" customFormat="1" x14ac:dyDescent="0.25">
      <c r="A3095" s="254" t="s">
        <v>3411</v>
      </c>
      <c r="B3095" s="255"/>
      <c r="C3095" s="256" t="s">
        <v>2718</v>
      </c>
      <c r="D3095" s="257">
        <v>53.705902000000002</v>
      </c>
      <c r="E3095" s="257">
        <v>-1.7052769999999999</v>
      </c>
      <c r="F3095" s="459">
        <v>1</v>
      </c>
      <c r="G3095" s="459">
        <v>1</v>
      </c>
      <c r="H3095" s="258">
        <v>194.5</v>
      </c>
      <c r="I3095" s="259">
        <f>SUM(H3095/'Search &amp; Variables'!$E$30)</f>
        <v>4.322222222222222</v>
      </c>
      <c r="J3095" s="259">
        <f t="shared" si="789"/>
        <v>8.6444444444444439</v>
      </c>
      <c r="K3095" s="259">
        <f t="shared" si="790"/>
        <v>0.96049382716049381</v>
      </c>
      <c r="L3095" s="226">
        <f t="shared" si="791"/>
        <v>0</v>
      </c>
      <c r="M3095" s="257"/>
      <c r="N3095" s="226">
        <f>SUM(H3095*'Outside M25 '!$J$30+'Outside M25 '!$J$34+'Postcodes tariff'!L3095)</f>
        <v>334.92203417236465</v>
      </c>
      <c r="O3095" s="226">
        <f>SUM(H3095*'Outside M25 '!$K$30+'Outside M25 '!$K$34+'Postcodes tariff'!L3095)</f>
        <v>369.84655632668569</v>
      </c>
      <c r="P3095" s="226">
        <f>SUM(H3095*'Outside M25 '!$L$30+'Outside M25 '!$L$34+'Postcodes tariff'!L3095)</f>
        <v>408.61795676619187</v>
      </c>
      <c r="Q3095" s="261">
        <f>SUM(H3095*'Outside M25 '!$M$30+'Outside M25 '!$M$34+'Postcodes tariff'!L3095)</f>
        <v>443.97130433903135</v>
      </c>
    </row>
    <row r="3096" spans="1:17" s="263" customFormat="1" x14ac:dyDescent="0.25">
      <c r="A3096" s="254" t="s">
        <v>3411</v>
      </c>
      <c r="B3096" s="255"/>
      <c r="C3096" s="256" t="s">
        <v>2719</v>
      </c>
      <c r="D3096" s="257">
        <v>53.711779999999997</v>
      </c>
      <c r="E3096" s="257">
        <v>-1.669896</v>
      </c>
      <c r="F3096" s="459">
        <v>1</v>
      </c>
      <c r="G3096" s="459">
        <v>1</v>
      </c>
      <c r="H3096" s="258">
        <v>192.2</v>
      </c>
      <c r="I3096" s="259">
        <f>SUM(H3096/'Search &amp; Variables'!$E$30)</f>
        <v>4.2711111111111109</v>
      </c>
      <c r="J3096" s="259">
        <f t="shared" si="789"/>
        <v>8.5422222222222217</v>
      </c>
      <c r="K3096" s="259">
        <f t="shared" si="790"/>
        <v>0.94913580246913576</v>
      </c>
      <c r="L3096" s="226">
        <f t="shared" si="791"/>
        <v>0</v>
      </c>
      <c r="M3096" s="257"/>
      <c r="N3096" s="226">
        <f>SUM(H3096*'Outside M25 '!$J$30+'Outside M25 '!$J$34+'Postcodes tariff'!L3096)</f>
        <v>331.30892856823357</v>
      </c>
      <c r="O3096" s="226">
        <f>SUM(H3096*'Outside M25 '!$K$30+'Outside M25 '!$K$34+'Postcodes tariff'!L3096)</f>
        <v>365.84220273428298</v>
      </c>
      <c r="P3096" s="226">
        <f>SUM(H3096*'Outside M25 '!$L$30+'Outside M25 '!$L$34+'Postcodes tariff'!L3096)</f>
        <v>404.18579786959162</v>
      </c>
      <c r="Q3096" s="261">
        <f>SUM(H3096*'Outside M25 '!$M$30+'Outside M25 '!$M$34+'Postcodes tariff'!L3096)</f>
        <v>439.13913625156698</v>
      </c>
    </row>
    <row r="3097" spans="1:17" s="263" customFormat="1" x14ac:dyDescent="0.25">
      <c r="A3097" s="254" t="s">
        <v>3411</v>
      </c>
      <c r="B3097" s="255"/>
      <c r="C3097" s="256" t="s">
        <v>2720</v>
      </c>
      <c r="D3097" s="257">
        <v>53.722982000000002</v>
      </c>
      <c r="E3097" s="257">
        <v>-1.6374329999999999</v>
      </c>
      <c r="F3097" s="459">
        <v>1</v>
      </c>
      <c r="G3097" s="459">
        <v>1</v>
      </c>
      <c r="H3097" s="258">
        <v>191.5</v>
      </c>
      <c r="I3097" s="259">
        <f>SUM(H3097/'Search &amp; Variables'!$E$30)</f>
        <v>4.2555555555555555</v>
      </c>
      <c r="J3097" s="259">
        <f t="shared" si="789"/>
        <v>8.5111111111111111</v>
      </c>
      <c r="K3097" s="259">
        <f t="shared" si="790"/>
        <v>0.94567901234567897</v>
      </c>
      <c r="L3097" s="226">
        <f t="shared" si="791"/>
        <v>0</v>
      </c>
      <c r="M3097" s="257"/>
      <c r="N3097" s="226">
        <f>SUM(H3097*'Outside M25 '!$J$30+'Outside M25 '!$J$34+'Postcodes tariff'!L3097)</f>
        <v>330.20928773219373</v>
      </c>
      <c r="O3097" s="226">
        <f>SUM(H3097*'Outside M25 '!$K$30+'Outside M25 '!$K$34+'Postcodes tariff'!L3097)</f>
        <v>364.62348642355175</v>
      </c>
      <c r="P3097" s="226">
        <f>SUM(H3097*'Outside M25 '!$L$30+'Outside M25 '!$L$34+'Postcodes tariff'!L3097)</f>
        <v>402.83687994453942</v>
      </c>
      <c r="Q3097" s="261">
        <f>SUM(H3097*'Outside M25 '!$M$30+'Outside M25 '!$M$34+'Postcodes tariff'!L3097)</f>
        <v>437.66847639886043</v>
      </c>
    </row>
    <row r="3098" spans="1:17" s="263" customFormat="1" x14ac:dyDescent="0.25">
      <c r="A3098" s="254" t="s">
        <v>3411</v>
      </c>
      <c r="B3098" s="255"/>
      <c r="C3098" s="256" t="s">
        <v>2721</v>
      </c>
      <c r="D3098" s="257">
        <v>53.673197000000002</v>
      </c>
      <c r="E3098" s="257">
        <v>-1.5006120000000001</v>
      </c>
      <c r="F3098" s="459">
        <v>1</v>
      </c>
      <c r="G3098" s="459">
        <v>1</v>
      </c>
      <c r="H3098" s="258">
        <v>185.4</v>
      </c>
      <c r="I3098" s="259">
        <f>SUM(H3098/'Search &amp; Variables'!$E$30)</f>
        <v>4.12</v>
      </c>
      <c r="J3098" s="259">
        <f t="shared" si="789"/>
        <v>8.24</v>
      </c>
      <c r="K3098" s="259">
        <f t="shared" si="790"/>
        <v>0.91555555555555557</v>
      </c>
      <c r="L3098" s="226">
        <f t="shared" si="791"/>
        <v>0</v>
      </c>
      <c r="M3098" s="257"/>
      <c r="N3098" s="226">
        <f>SUM(H3098*'Outside M25 '!$J$30+'Outside M25 '!$J$34+'Postcodes tariff'!L3098)</f>
        <v>320.62670330384611</v>
      </c>
      <c r="O3098" s="226">
        <f>SUM(H3098*'Outside M25 '!$K$30+'Outside M25 '!$K$34+'Postcodes tariff'!L3098)</f>
        <v>354.00324428717948</v>
      </c>
      <c r="P3098" s="226">
        <f>SUM(H3098*'Outside M25 '!$L$30+'Outside M25 '!$L$34+'Postcodes tariff'!L3098)</f>
        <v>391.08202374051285</v>
      </c>
      <c r="Q3098" s="261">
        <f>SUM(H3098*'Outside M25 '!$M$30+'Outside M25 '!$M$34+'Postcodes tariff'!L3098)</f>
        <v>424.85272625384619</v>
      </c>
    </row>
    <row r="3099" spans="1:17" s="263" customFormat="1" x14ac:dyDescent="0.25">
      <c r="A3099" s="254" t="s">
        <v>3411</v>
      </c>
      <c r="B3099" s="255"/>
      <c r="C3099" s="256" t="s">
        <v>2722</v>
      </c>
      <c r="D3099" s="257">
        <v>53.714087999999997</v>
      </c>
      <c r="E3099" s="257">
        <v>-1.5213810000000001</v>
      </c>
      <c r="F3099" s="459">
        <v>1</v>
      </c>
      <c r="G3099" s="459">
        <v>1</v>
      </c>
      <c r="H3099" s="258">
        <v>190.3</v>
      </c>
      <c r="I3099" s="259">
        <f>SUM(H3099/'Search &amp; Variables'!$E$30)</f>
        <v>4.2288888888888891</v>
      </c>
      <c r="J3099" s="259">
        <f t="shared" si="789"/>
        <v>8.4577777777777783</v>
      </c>
      <c r="K3099" s="259">
        <f t="shared" si="790"/>
        <v>0.93975308641975319</v>
      </c>
      <c r="L3099" s="226">
        <f t="shared" si="791"/>
        <v>0</v>
      </c>
      <c r="M3099" s="257"/>
      <c r="N3099" s="226">
        <f>SUM(H3099*'Outside M25 '!$J$30+'Outside M25 '!$J$34+'Postcodes tariff'!L3099)</f>
        <v>328.32418915612533</v>
      </c>
      <c r="O3099" s="226">
        <f>SUM(H3099*'Outside M25 '!$K$30+'Outside M25 '!$K$34+'Postcodes tariff'!L3099)</f>
        <v>362.53425846229823</v>
      </c>
      <c r="P3099" s="226">
        <f>SUM(H3099*'Outside M25 '!$L$30+'Outside M25 '!$L$34+'Postcodes tariff'!L3099)</f>
        <v>400.52444921587846</v>
      </c>
      <c r="Q3099" s="261">
        <f>SUM(H3099*'Outside M25 '!$M$30+'Outside M25 '!$M$34+'Postcodes tariff'!L3099)</f>
        <v>435.14734522279207</v>
      </c>
    </row>
    <row r="3100" spans="1:17" s="263" customFormat="1" x14ac:dyDescent="0.25">
      <c r="A3100" s="254" t="s">
        <v>3411</v>
      </c>
      <c r="B3100" s="255"/>
      <c r="C3100" s="256" t="s">
        <v>2723</v>
      </c>
      <c r="D3100" s="257">
        <v>53.640903999999999</v>
      </c>
      <c r="E3100" s="257">
        <v>-1.516769</v>
      </c>
      <c r="F3100" s="459">
        <v>1</v>
      </c>
      <c r="G3100" s="459">
        <v>1</v>
      </c>
      <c r="H3100" s="258">
        <v>182.4</v>
      </c>
      <c r="I3100" s="259">
        <f>SUM(H3100/'Search &amp; Variables'!$E$30)</f>
        <v>4.0533333333333337</v>
      </c>
      <c r="J3100" s="259">
        <f t="shared" si="789"/>
        <v>8.1066666666666674</v>
      </c>
      <c r="K3100" s="259">
        <f t="shared" si="790"/>
        <v>0.90074074074074084</v>
      </c>
      <c r="L3100" s="226">
        <f t="shared" si="791"/>
        <v>0</v>
      </c>
      <c r="M3100" s="257"/>
      <c r="N3100" s="226">
        <f>SUM(H3100*'Outside M25 '!$J$30+'Outside M25 '!$J$34+'Postcodes tariff'!L3100)</f>
        <v>315.9139568636752</v>
      </c>
      <c r="O3100" s="226">
        <f>SUM(H3100*'Outside M25 '!$K$30+'Outside M25 '!$K$34+'Postcodes tariff'!L3100)</f>
        <v>348.78017438404561</v>
      </c>
      <c r="P3100" s="226">
        <f>SUM(H3100*'Outside M25 '!$L$30+'Outside M25 '!$L$34+'Postcodes tariff'!L3100)</f>
        <v>385.3009469188604</v>
      </c>
      <c r="Q3100" s="261">
        <f>SUM(H3100*'Outside M25 '!$M$30+'Outside M25 '!$M$34+'Postcodes tariff'!L3100)</f>
        <v>418.54989831367527</v>
      </c>
    </row>
    <row r="3101" spans="1:17" s="263" customFormat="1" x14ac:dyDescent="0.25">
      <c r="A3101" s="254" t="s">
        <v>3411</v>
      </c>
      <c r="B3101" s="255"/>
      <c r="C3101" s="256" t="s">
        <v>2724</v>
      </c>
      <c r="D3101" s="257">
        <v>53.681704000000003</v>
      </c>
      <c r="E3101" s="257">
        <v>-1.5699529999999999</v>
      </c>
      <c r="F3101" s="459">
        <v>1</v>
      </c>
      <c r="G3101" s="459">
        <v>1</v>
      </c>
      <c r="H3101" s="258">
        <v>187.2</v>
      </c>
      <c r="I3101" s="259">
        <f>SUM(H3101/'Search &amp; Variables'!$E$30)</f>
        <v>4.16</v>
      </c>
      <c r="J3101" s="259">
        <f t="shared" si="789"/>
        <v>8.32</v>
      </c>
      <c r="K3101" s="259">
        <f t="shared" si="790"/>
        <v>0.92444444444444451</v>
      </c>
      <c r="L3101" s="226">
        <f t="shared" si="791"/>
        <v>0</v>
      </c>
      <c r="M3101" s="257"/>
      <c r="N3101" s="226">
        <f>SUM(H3101*'Outside M25 '!$J$30+'Outside M25 '!$J$34+'Postcodes tariff'!L3101)</f>
        <v>323.45435116794869</v>
      </c>
      <c r="O3101" s="226">
        <f>SUM(H3101*'Outside M25 '!$K$30+'Outside M25 '!$K$34+'Postcodes tariff'!L3101)</f>
        <v>357.13708622905983</v>
      </c>
      <c r="P3101" s="226">
        <f>SUM(H3101*'Outside M25 '!$L$30+'Outside M25 '!$L$34+'Postcodes tariff'!L3101)</f>
        <v>394.55066983350429</v>
      </c>
      <c r="Q3101" s="261">
        <f>SUM(H3101*'Outside M25 '!$M$30+'Outside M25 '!$M$34+'Postcodes tariff'!L3101)</f>
        <v>428.63442301794873</v>
      </c>
    </row>
    <row r="3102" spans="1:17" s="263" customFormat="1" x14ac:dyDescent="0.25">
      <c r="A3102" s="254" t="s">
        <v>3411</v>
      </c>
      <c r="B3102" s="255"/>
      <c r="C3102" s="256" t="s">
        <v>2725</v>
      </c>
      <c r="D3102" s="257">
        <v>53.703467000000003</v>
      </c>
      <c r="E3102" s="257">
        <v>-1.419597</v>
      </c>
      <c r="F3102" s="459">
        <v>1</v>
      </c>
      <c r="G3102" s="459">
        <v>1</v>
      </c>
      <c r="H3102" s="258">
        <v>191.8</v>
      </c>
      <c r="I3102" s="259">
        <f>SUM(H3102/'Search &amp; Variables'!$E$30)</f>
        <v>4.2622222222222224</v>
      </c>
      <c r="J3102" s="259">
        <f t="shared" si="789"/>
        <v>8.5244444444444447</v>
      </c>
      <c r="K3102" s="259">
        <f t="shared" si="790"/>
        <v>0.9471604938271605</v>
      </c>
      <c r="L3102" s="226">
        <f t="shared" si="791"/>
        <v>0</v>
      </c>
      <c r="M3102" s="257"/>
      <c r="N3102" s="226">
        <f>SUM(H3102*'Outside M25 '!$J$30+'Outside M25 '!$J$34+'Postcodes tariff'!L3102)</f>
        <v>330.68056237621079</v>
      </c>
      <c r="O3102" s="226">
        <f>SUM(H3102*'Outside M25 '!$K$30+'Outside M25 '!$K$34+'Postcodes tariff'!L3102)</f>
        <v>365.14579341386519</v>
      </c>
      <c r="P3102" s="226">
        <f>SUM(H3102*'Outside M25 '!$L$30+'Outside M25 '!$L$34+'Postcodes tariff'!L3102)</f>
        <v>403.41498762670471</v>
      </c>
      <c r="Q3102" s="261">
        <f>SUM(H3102*'Outside M25 '!$M$30+'Outside M25 '!$M$34+'Postcodes tariff'!L3102)</f>
        <v>438.29875919287753</v>
      </c>
    </row>
    <row r="3103" spans="1:17" s="263" customFormat="1" x14ac:dyDescent="0.25">
      <c r="A3103" s="254" t="s">
        <v>3411</v>
      </c>
      <c r="B3103" s="255"/>
      <c r="C3103" s="256" t="s">
        <v>2726</v>
      </c>
      <c r="D3103" s="257">
        <v>53.668368999999998</v>
      </c>
      <c r="E3103" s="257">
        <v>-1.361043</v>
      </c>
      <c r="F3103" s="459">
        <v>1</v>
      </c>
      <c r="G3103" s="459">
        <v>1</v>
      </c>
      <c r="H3103" s="258">
        <v>186.5</v>
      </c>
      <c r="I3103" s="259">
        <f>SUM(H3103/'Search &amp; Variables'!$E$30)</f>
        <v>4.1444444444444448</v>
      </c>
      <c r="J3103" s="259">
        <f t="shared" si="789"/>
        <v>8.2888888888888896</v>
      </c>
      <c r="K3103" s="259">
        <f t="shared" si="790"/>
        <v>0.92098765432098773</v>
      </c>
      <c r="L3103" s="226">
        <f t="shared" si="791"/>
        <v>0</v>
      </c>
      <c r="M3103" s="257"/>
      <c r="N3103" s="226">
        <f>SUM(H3103*'Outside M25 '!$J$30+'Outside M25 '!$J$34+'Postcodes tariff'!L3103)</f>
        <v>322.35471033190879</v>
      </c>
      <c r="O3103" s="226">
        <f>SUM(H3103*'Outside M25 '!$K$30+'Outside M25 '!$K$34+'Postcodes tariff'!L3103)</f>
        <v>355.91836991832861</v>
      </c>
      <c r="P3103" s="226">
        <f>SUM(H3103*'Outside M25 '!$L$30+'Outside M25 '!$L$34+'Postcodes tariff'!L3103)</f>
        <v>393.20175190845208</v>
      </c>
      <c r="Q3103" s="261">
        <f>SUM(H3103*'Outside M25 '!$M$30+'Outside M25 '!$M$34+'Postcodes tariff'!L3103)</f>
        <v>427.16376316524219</v>
      </c>
    </row>
    <row r="3104" spans="1:17" s="263" customFormat="1" x14ac:dyDescent="0.25">
      <c r="A3104" s="254" t="s">
        <v>3411</v>
      </c>
      <c r="B3104" s="255"/>
      <c r="C3104" s="256" t="s">
        <v>2727</v>
      </c>
      <c r="D3104" s="257">
        <v>53.662992000000003</v>
      </c>
      <c r="E3104" s="257">
        <v>-1.270635</v>
      </c>
      <c r="F3104" s="459">
        <v>1</v>
      </c>
      <c r="G3104" s="459">
        <v>1</v>
      </c>
      <c r="H3104" s="258">
        <v>182.4</v>
      </c>
      <c r="I3104" s="259">
        <f>SUM(H3104/'Search &amp; Variables'!$E$30)</f>
        <v>4.0533333333333337</v>
      </c>
      <c r="J3104" s="259">
        <f t="shared" si="789"/>
        <v>8.1066666666666674</v>
      </c>
      <c r="K3104" s="259">
        <f t="shared" si="790"/>
        <v>0.90074074074074084</v>
      </c>
      <c r="L3104" s="226">
        <f t="shared" si="791"/>
        <v>0</v>
      </c>
      <c r="M3104" s="257"/>
      <c r="N3104" s="226">
        <f>SUM(H3104*'Outside M25 '!$J$30+'Outside M25 '!$J$34+'Postcodes tariff'!L3104)</f>
        <v>315.9139568636752</v>
      </c>
      <c r="O3104" s="226">
        <f>SUM(H3104*'Outside M25 '!$K$30+'Outside M25 '!$K$34+'Postcodes tariff'!L3104)</f>
        <v>348.78017438404561</v>
      </c>
      <c r="P3104" s="226">
        <f>SUM(H3104*'Outside M25 '!$L$30+'Outside M25 '!$L$34+'Postcodes tariff'!L3104)</f>
        <v>385.3009469188604</v>
      </c>
      <c r="Q3104" s="261">
        <f>SUM(H3104*'Outside M25 '!$M$30+'Outside M25 '!$M$34+'Postcodes tariff'!L3104)</f>
        <v>418.54989831367527</v>
      </c>
    </row>
    <row r="3105" spans="1:17" s="263" customFormat="1" x14ac:dyDescent="0.25">
      <c r="A3105" s="254" t="s">
        <v>3411</v>
      </c>
      <c r="B3105" s="255"/>
      <c r="C3105" s="256" t="s">
        <v>2728</v>
      </c>
      <c r="D3105" s="256">
        <v>53.610508000000003</v>
      </c>
      <c r="E3105" s="256">
        <v>-1.314208</v>
      </c>
      <c r="F3105" s="460">
        <v>1</v>
      </c>
      <c r="G3105" s="460">
        <v>1</v>
      </c>
      <c r="H3105" s="264">
        <v>181.8</v>
      </c>
      <c r="I3105" s="265">
        <f>SUM(H3105/'Search &amp; Variables'!$E$30)</f>
        <v>4.04</v>
      </c>
      <c r="J3105" s="265">
        <f t="shared" si="789"/>
        <v>8.08</v>
      </c>
      <c r="K3105" s="265">
        <f t="shared" si="790"/>
        <v>0.89777777777777779</v>
      </c>
      <c r="L3105" s="266">
        <f t="shared" si="791"/>
        <v>0</v>
      </c>
      <c r="M3105" s="256"/>
      <c r="N3105" s="266">
        <f>SUM(H3105*'Outside M25 '!$J$30+'Outside M25 '!$J$34+'Postcodes tariff'!L3105)</f>
        <v>314.97140757564102</v>
      </c>
      <c r="O3105" s="266">
        <f>SUM(H3105*'Outside M25 '!$K$30+'Outside M25 '!$K$34+'Postcodes tariff'!L3105)</f>
        <v>347.73556040341884</v>
      </c>
      <c r="P3105" s="266">
        <f>SUM(H3105*'Outside M25 '!$L$30+'Outside M25 '!$L$34+'Postcodes tariff'!L3105)</f>
        <v>384.14473155452998</v>
      </c>
      <c r="Q3105" s="268">
        <f>SUM(H3105*'Outside M25 '!$M$30+'Outside M25 '!$M$34+'Postcodes tariff'!L3105)</f>
        <v>417.28933272564109</v>
      </c>
    </row>
    <row r="3106" spans="1:17" s="243" customFormat="1" x14ac:dyDescent="0.25">
      <c r="A3106" s="254"/>
      <c r="B3106" s="255"/>
      <c r="C3106" s="255"/>
      <c r="D3106" s="255"/>
      <c r="E3106" s="255"/>
      <c r="F3106" s="472"/>
      <c r="G3106" s="472"/>
      <c r="H3106" s="351"/>
      <c r="I3106" s="352"/>
      <c r="J3106" s="352"/>
      <c r="K3106" s="352"/>
      <c r="L3106" s="353"/>
      <c r="M3106" s="255"/>
      <c r="N3106" s="423"/>
      <c r="O3106" s="423"/>
      <c r="P3106" s="423"/>
      <c r="Q3106" s="424"/>
    </row>
    <row r="3107" spans="1:17" s="243" customFormat="1" ht="16.5" thickBot="1" x14ac:dyDescent="0.3">
      <c r="A3107" s="269" t="s">
        <v>3412</v>
      </c>
      <c r="B3107" s="270"/>
      <c r="C3107" s="270"/>
      <c r="D3107" s="270"/>
      <c r="E3107" s="270"/>
      <c r="F3107" s="461"/>
      <c r="G3107" s="461"/>
      <c r="H3107" s="271">
        <f>AVERAGE(H3089:H3106)</f>
        <v>188.30588235294118</v>
      </c>
      <c r="I3107" s="271">
        <f>AVERAGE(I3089:I3106)</f>
        <v>4.1845751633986925</v>
      </c>
      <c r="J3107" s="271">
        <f>AVERAGE(J3089:J3106)</f>
        <v>8.369150326797385</v>
      </c>
      <c r="K3107" s="271">
        <f>AVERAGE(K3089:K3106)</f>
        <v>0.92990559186637611</v>
      </c>
      <c r="L3107" s="271">
        <f>AVERAGE(L3089:L3106)</f>
        <v>0</v>
      </c>
      <c r="M3107" s="270"/>
      <c r="N3107" s="274">
        <f>AVERAGE(N3089:N3106)</f>
        <v>325.19159887530583</v>
      </c>
      <c r="O3107" s="274">
        <f>AVERAGE(O3089:O3106)</f>
        <v>359.06245317374447</v>
      </c>
      <c r="P3107" s="274">
        <f>AVERAGE(P3089:P3106)</f>
        <v>396.6817334461918</v>
      </c>
      <c r="Q3107" s="275">
        <f>AVERAGE(Q3089:Q3106)</f>
        <v>430.95781841550195</v>
      </c>
    </row>
    <row r="3108" spans="1:17" s="263" customFormat="1" ht="16.5" thickBot="1" x14ac:dyDescent="0.3">
      <c r="F3108" s="462"/>
      <c r="G3108" s="462"/>
      <c r="H3108" s="276"/>
      <c r="I3108" s="277"/>
      <c r="J3108" s="277"/>
      <c r="K3108" s="277"/>
      <c r="L3108" s="262"/>
      <c r="N3108" s="225"/>
      <c r="O3108" s="225"/>
      <c r="P3108" s="225"/>
      <c r="Q3108" s="225"/>
    </row>
    <row r="3109" spans="1:17" s="243" customFormat="1" x14ac:dyDescent="0.25">
      <c r="A3109" s="246" t="s">
        <v>3413</v>
      </c>
      <c r="B3109" s="247"/>
      <c r="C3109" s="247" t="s">
        <v>2729</v>
      </c>
      <c r="D3109" s="247">
        <v>53.573917999999999</v>
      </c>
      <c r="E3109" s="247">
        <v>-2.6307369999999999</v>
      </c>
      <c r="F3109" s="458">
        <v>1</v>
      </c>
      <c r="G3109" s="458">
        <v>1</v>
      </c>
      <c r="H3109" s="248">
        <v>203</v>
      </c>
      <c r="I3109" s="249">
        <f>SUM(H3109/'Search &amp; Variables'!$E$30)</f>
        <v>4.5111111111111111</v>
      </c>
      <c r="J3109" s="249">
        <f t="shared" ref="J3109:J3110" si="792">SUM(I3109*2)</f>
        <v>9.0222222222222221</v>
      </c>
      <c r="K3109" s="249">
        <f t="shared" ref="K3109:K3110" si="793">SUM(J3109/9)</f>
        <v>1.0024691358024691</v>
      </c>
      <c r="L3109" s="252">
        <f t="shared" ref="L3109:L3110" si="794">IF(J3109 &gt; 14,120,0)</f>
        <v>0</v>
      </c>
      <c r="M3109" s="247"/>
      <c r="N3109" s="252">
        <f>SUM(H3109*'Outside M25 '!$J$30+'Outside M25 '!$J$34+'Postcodes tariff'!L3109)</f>
        <v>348.27481575284895</v>
      </c>
      <c r="O3109" s="252">
        <f>SUM(H3109*'Outside M25 '!$K$30+'Outside M25 '!$K$34+'Postcodes tariff'!L3109)</f>
        <v>384.64525438556507</v>
      </c>
      <c r="P3109" s="252">
        <f>SUM(H3109*'Outside M25 '!$L$30+'Outside M25 '!$L$34+'Postcodes tariff'!L3109)</f>
        <v>424.9976744275404</v>
      </c>
      <c r="Q3109" s="253">
        <f>SUM(H3109*'Outside M25 '!$M$30+'Outside M25 '!$M$34+'Postcodes tariff'!L3109)</f>
        <v>461.82931683618239</v>
      </c>
    </row>
    <row r="3110" spans="1:17" s="263" customFormat="1" x14ac:dyDescent="0.25">
      <c r="A3110" s="254" t="s">
        <v>3413</v>
      </c>
      <c r="B3110" s="255"/>
      <c r="C3110" s="256" t="s">
        <v>2730</v>
      </c>
      <c r="D3110" s="257">
        <v>53.536999999999999</v>
      </c>
      <c r="E3110" s="257">
        <v>-2.5819999999999999</v>
      </c>
      <c r="F3110" s="459">
        <v>1</v>
      </c>
      <c r="G3110" s="459">
        <v>1</v>
      </c>
      <c r="H3110" s="258">
        <v>201</v>
      </c>
      <c r="I3110" s="259">
        <f>SUM(H3110/'Search &amp; Variables'!$E$30)</f>
        <v>4.4666666666666668</v>
      </c>
      <c r="J3110" s="259">
        <f t="shared" si="792"/>
        <v>8.9333333333333336</v>
      </c>
      <c r="K3110" s="259">
        <f t="shared" si="793"/>
        <v>0.99259259259259258</v>
      </c>
      <c r="L3110" s="226">
        <f t="shared" si="794"/>
        <v>0</v>
      </c>
      <c r="M3110" s="257"/>
      <c r="N3110" s="226">
        <f>SUM(H3110*'Outside M25 '!$J$30+'Outside M25 '!$J$34+'Postcodes tariff'!L3110)</f>
        <v>345.13298479273499</v>
      </c>
      <c r="O3110" s="226">
        <f>SUM(H3110*'Outside M25 '!$K$30+'Outside M25 '!$K$34+'Postcodes tariff'!L3110)</f>
        <v>381.1632077834758</v>
      </c>
      <c r="P3110" s="226">
        <f>SUM(H3110*'Outside M25 '!$L$30+'Outside M25 '!$L$34+'Postcodes tariff'!L3110)</f>
        <v>421.14362321310546</v>
      </c>
      <c r="Q3110" s="261">
        <f>SUM(H3110*'Outside M25 '!$M$30+'Outside M25 '!$M$34+'Postcodes tariff'!L3110)</f>
        <v>457.62743154273505</v>
      </c>
    </row>
    <row r="3111" spans="1:17" s="263" customFormat="1" x14ac:dyDescent="0.25">
      <c r="A3111" s="254" t="s">
        <v>3413</v>
      </c>
      <c r="B3111" s="255"/>
      <c r="C3111" s="256" t="s">
        <v>2731</v>
      </c>
      <c r="D3111" s="257">
        <v>53.529000000000003</v>
      </c>
      <c r="E3111" s="257">
        <v>-2.645</v>
      </c>
      <c r="F3111" s="459">
        <v>1</v>
      </c>
      <c r="G3111" s="459">
        <v>1</v>
      </c>
      <c r="H3111" s="258">
        <v>199.6</v>
      </c>
      <c r="I3111" s="259">
        <f>SUM(H3111/'Search &amp; Variables'!$E$30)</f>
        <v>4.4355555555555553</v>
      </c>
      <c r="J3111" s="259">
        <f t="shared" ref="J3111:J3116" si="795">SUM(I3111*2)</f>
        <v>8.8711111111111105</v>
      </c>
      <c r="K3111" s="259">
        <f t="shared" ref="K3111:K3116" si="796">SUM(J3111/9)</f>
        <v>0.9856790123456789</v>
      </c>
      <c r="L3111" s="226">
        <f t="shared" ref="L3111:L3116" si="797">IF(J3111 &gt; 14,120,0)</f>
        <v>0</v>
      </c>
      <c r="M3111" s="257"/>
      <c r="N3111" s="226">
        <f>SUM(H3111*'Outside M25 '!$J$30+'Outside M25 '!$J$34+'Postcodes tariff'!L3111)</f>
        <v>342.93370312065525</v>
      </c>
      <c r="O3111" s="226">
        <f>SUM(H3111*'Outside M25 '!$K$30+'Outside M25 '!$K$34+'Postcodes tariff'!L3111)</f>
        <v>378.72577516201329</v>
      </c>
      <c r="P3111" s="226">
        <f>SUM(H3111*'Outside M25 '!$L$30+'Outside M25 '!$L$34+'Postcodes tariff'!L3111)</f>
        <v>418.44578736300099</v>
      </c>
      <c r="Q3111" s="261">
        <f>SUM(H3111*'Outside M25 '!$M$30+'Outside M25 '!$M$34+'Postcodes tariff'!L3111)</f>
        <v>454.68611183732196</v>
      </c>
    </row>
    <row r="3112" spans="1:17" s="263" customFormat="1" x14ac:dyDescent="0.25">
      <c r="A3112" s="254" t="s">
        <v>3413</v>
      </c>
      <c r="B3112" s="255"/>
      <c r="C3112" s="256" t="s">
        <v>2732</v>
      </c>
      <c r="D3112" s="257">
        <v>53.494999999999997</v>
      </c>
      <c r="E3112" s="257">
        <v>-2.6429999999999998</v>
      </c>
      <c r="F3112" s="459">
        <v>1</v>
      </c>
      <c r="G3112" s="459">
        <v>1</v>
      </c>
      <c r="H3112" s="258">
        <v>197</v>
      </c>
      <c r="I3112" s="259">
        <f>SUM(H3112/'Search &amp; Variables'!$E$30)</f>
        <v>4.3777777777777782</v>
      </c>
      <c r="J3112" s="259">
        <f t="shared" si="795"/>
        <v>8.7555555555555564</v>
      </c>
      <c r="K3112" s="259">
        <f t="shared" si="796"/>
        <v>0.97283950617283965</v>
      </c>
      <c r="L3112" s="226">
        <f t="shared" si="797"/>
        <v>0</v>
      </c>
      <c r="M3112" s="257"/>
      <c r="N3112" s="226">
        <f>SUM(H3112*'Outside M25 '!$J$30+'Outside M25 '!$J$34+'Postcodes tariff'!L3112)</f>
        <v>338.84932287250712</v>
      </c>
      <c r="O3112" s="226">
        <f>SUM(H3112*'Outside M25 '!$K$30+'Outside M25 '!$K$34+'Postcodes tariff'!L3112)</f>
        <v>374.19911457929726</v>
      </c>
      <c r="P3112" s="226">
        <f>SUM(H3112*'Outside M25 '!$L$30+'Outside M25 '!$L$34+'Postcodes tariff'!L3112)</f>
        <v>413.43552078423556</v>
      </c>
      <c r="Q3112" s="261">
        <f>SUM(H3112*'Outside M25 '!$M$30+'Outside M25 '!$M$34+'Postcodes tariff'!L3112)</f>
        <v>449.2236609558405</v>
      </c>
    </row>
    <row r="3113" spans="1:17" s="263" customFormat="1" x14ac:dyDescent="0.25">
      <c r="A3113" s="254" t="s">
        <v>3413</v>
      </c>
      <c r="B3113" s="255"/>
      <c r="C3113" s="256" t="s">
        <v>2733</v>
      </c>
      <c r="D3113" s="257">
        <v>53.522385</v>
      </c>
      <c r="E3113" s="257">
        <v>-2.6823090000000001</v>
      </c>
      <c r="F3113" s="459">
        <v>1</v>
      </c>
      <c r="G3113" s="459">
        <v>1</v>
      </c>
      <c r="H3113" s="258">
        <v>201.3</v>
      </c>
      <c r="I3113" s="259">
        <f>SUM(H3113/'Search &amp; Variables'!$E$30)</f>
        <v>4.4733333333333336</v>
      </c>
      <c r="J3113" s="259">
        <f t="shared" si="795"/>
        <v>8.9466666666666672</v>
      </c>
      <c r="K3113" s="259">
        <f t="shared" si="796"/>
        <v>0.99407407407407411</v>
      </c>
      <c r="L3113" s="226">
        <f t="shared" si="797"/>
        <v>0</v>
      </c>
      <c r="M3113" s="257"/>
      <c r="N3113" s="226">
        <f>SUM(H3113*'Outside M25 '!$J$30+'Outside M25 '!$J$34+'Postcodes tariff'!L3113)</f>
        <v>345.6042594367521</v>
      </c>
      <c r="O3113" s="226">
        <f>SUM(H3113*'Outside M25 '!$K$30+'Outside M25 '!$K$34+'Postcodes tariff'!L3113)</f>
        <v>381.68551477378918</v>
      </c>
      <c r="P3113" s="226">
        <f>SUM(H3113*'Outside M25 '!$L$30+'Outside M25 '!$L$34+'Postcodes tariff'!L3113)</f>
        <v>421.7217308952707</v>
      </c>
      <c r="Q3113" s="261">
        <f>SUM(H3113*'Outside M25 '!$M$30+'Outside M25 '!$M$34+'Postcodes tariff'!L3113)</f>
        <v>458.2577143367522</v>
      </c>
    </row>
    <row r="3114" spans="1:17" s="263" customFormat="1" x14ac:dyDescent="0.25">
      <c r="A3114" s="254" t="s">
        <v>3413</v>
      </c>
      <c r="B3114" s="255"/>
      <c r="C3114" s="256" t="s">
        <v>2734</v>
      </c>
      <c r="D3114" s="257">
        <v>53.573999999999998</v>
      </c>
      <c r="E3114" s="257">
        <v>-2.669</v>
      </c>
      <c r="F3114" s="459">
        <v>1</v>
      </c>
      <c r="G3114" s="459">
        <v>1</v>
      </c>
      <c r="H3114" s="258">
        <v>205.2</v>
      </c>
      <c r="I3114" s="259">
        <f>SUM(H3114/'Search &amp; Variables'!$E$30)</f>
        <v>4.5599999999999996</v>
      </c>
      <c r="J3114" s="259">
        <f t="shared" si="795"/>
        <v>9.1199999999999992</v>
      </c>
      <c r="K3114" s="259">
        <f t="shared" si="796"/>
        <v>1.0133333333333332</v>
      </c>
      <c r="L3114" s="226">
        <f t="shared" si="797"/>
        <v>0</v>
      </c>
      <c r="M3114" s="257"/>
      <c r="N3114" s="226">
        <f>SUM(H3114*'Outside M25 '!$J$30+'Outside M25 '!$J$34+'Postcodes tariff'!L3114)</f>
        <v>351.73082980897431</v>
      </c>
      <c r="O3114" s="226">
        <f>SUM(H3114*'Outside M25 '!$K$30+'Outside M25 '!$K$34+'Postcodes tariff'!L3114)</f>
        <v>388.47550564786326</v>
      </c>
      <c r="P3114" s="226">
        <f>SUM(H3114*'Outside M25 '!$L$30+'Outside M25 '!$L$34+'Postcodes tariff'!L3114)</f>
        <v>429.2371307634188</v>
      </c>
      <c r="Q3114" s="261">
        <f>SUM(H3114*'Outside M25 '!$M$30+'Outside M25 '!$M$34+'Postcodes tariff'!L3114)</f>
        <v>466.45139065897439</v>
      </c>
    </row>
    <row r="3115" spans="1:17" s="263" customFormat="1" x14ac:dyDescent="0.25">
      <c r="A3115" s="254" t="s">
        <v>3413</v>
      </c>
      <c r="B3115" s="255"/>
      <c r="C3115" s="256" t="s">
        <v>2735</v>
      </c>
      <c r="D3115" s="257">
        <v>53.498846999999998</v>
      </c>
      <c r="E3115" s="257">
        <v>-2.52264</v>
      </c>
      <c r="F3115" s="459">
        <v>1</v>
      </c>
      <c r="G3115" s="459">
        <v>1</v>
      </c>
      <c r="H3115" s="258">
        <v>197.5</v>
      </c>
      <c r="I3115" s="259">
        <f>SUM(H3115/'Search &amp; Variables'!$E$30)</f>
        <v>4.3888888888888893</v>
      </c>
      <c r="J3115" s="259">
        <f t="shared" si="795"/>
        <v>8.7777777777777786</v>
      </c>
      <c r="K3115" s="259">
        <f t="shared" si="796"/>
        <v>0.97530864197530875</v>
      </c>
      <c r="L3115" s="226">
        <f t="shared" si="797"/>
        <v>0</v>
      </c>
      <c r="M3115" s="257"/>
      <c r="N3115" s="226">
        <f>SUM(H3115*'Outside M25 '!$J$30+'Outside M25 '!$J$34+'Postcodes tariff'!L3115)</f>
        <v>339.63478061253556</v>
      </c>
      <c r="O3115" s="226">
        <f>SUM(H3115*'Outside M25 '!$K$30+'Outside M25 '!$K$34+'Postcodes tariff'!L3115)</f>
        <v>375.06962622981956</v>
      </c>
      <c r="P3115" s="226">
        <f>SUM(H3115*'Outside M25 '!$L$30+'Outside M25 '!$L$34+'Postcodes tariff'!L3115)</f>
        <v>414.39903358784426</v>
      </c>
      <c r="Q3115" s="261">
        <f>SUM(H3115*'Outside M25 '!$M$30+'Outside M25 '!$M$34+'Postcodes tariff'!L3115)</f>
        <v>450.27413227920232</v>
      </c>
    </row>
    <row r="3116" spans="1:17" s="263" customFormat="1" x14ac:dyDescent="0.25">
      <c r="A3116" s="254" t="s">
        <v>3413</v>
      </c>
      <c r="B3116" s="255"/>
      <c r="C3116" s="256" t="s">
        <v>2736</v>
      </c>
      <c r="D3116" s="256">
        <v>53.559421</v>
      </c>
      <c r="E3116" s="256">
        <v>-2.773847</v>
      </c>
      <c r="F3116" s="460">
        <v>1</v>
      </c>
      <c r="G3116" s="460">
        <v>1</v>
      </c>
      <c r="H3116" s="264">
        <v>205.4</v>
      </c>
      <c r="I3116" s="265">
        <f>SUM(H3116/'Search &amp; Variables'!$E$30)</f>
        <v>4.5644444444444447</v>
      </c>
      <c r="J3116" s="265">
        <f t="shared" si="795"/>
        <v>9.1288888888888895</v>
      </c>
      <c r="K3116" s="265">
        <f t="shared" si="796"/>
        <v>1.0143209876543211</v>
      </c>
      <c r="L3116" s="266">
        <f t="shared" si="797"/>
        <v>0</v>
      </c>
      <c r="M3116" s="256"/>
      <c r="N3116" s="266">
        <f>SUM(H3116*'Outside M25 '!$J$30+'Outside M25 '!$J$34+'Postcodes tariff'!L3116)</f>
        <v>352.04501290498575</v>
      </c>
      <c r="O3116" s="266">
        <f>SUM(H3116*'Outside M25 '!$K$30+'Outside M25 '!$K$34+'Postcodes tariff'!L3116)</f>
        <v>388.82371030807218</v>
      </c>
      <c r="P3116" s="266">
        <f>SUM(H3116*'Outside M25 '!$L$30+'Outside M25 '!$L$34+'Postcodes tariff'!L3116)</f>
        <v>429.62253588486232</v>
      </c>
      <c r="Q3116" s="268">
        <f>SUM(H3116*'Outside M25 '!$M$30+'Outside M25 '!$M$34+'Postcodes tariff'!L3116)</f>
        <v>466.87157918831912</v>
      </c>
    </row>
    <row r="3117" spans="1:17" s="243" customFormat="1" x14ac:dyDescent="0.25">
      <c r="A3117" s="254"/>
      <c r="B3117" s="255"/>
      <c r="C3117" s="255"/>
      <c r="D3117" s="255"/>
      <c r="E3117" s="255"/>
      <c r="F3117" s="472"/>
      <c r="G3117" s="472"/>
      <c r="H3117" s="351"/>
      <c r="I3117" s="352"/>
      <c r="J3117" s="352"/>
      <c r="K3117" s="352"/>
      <c r="L3117" s="353"/>
      <c r="M3117" s="255"/>
      <c r="N3117" s="423"/>
      <c r="O3117" s="423"/>
      <c r="P3117" s="423"/>
      <c r="Q3117" s="424"/>
    </row>
    <row r="3118" spans="1:17" s="243" customFormat="1" ht="16.5" thickBot="1" x14ac:dyDescent="0.3">
      <c r="A3118" s="269" t="s">
        <v>3414</v>
      </c>
      <c r="B3118" s="270"/>
      <c r="C3118" s="270"/>
      <c r="D3118" s="270"/>
      <c r="E3118" s="270"/>
      <c r="F3118" s="461"/>
      <c r="G3118" s="461"/>
      <c r="H3118" s="271">
        <f>AVERAGE(H3109:H3117)</f>
        <v>201.25000000000003</v>
      </c>
      <c r="I3118" s="271">
        <f>AVERAGE(I3109:I3117)</f>
        <v>4.4722222222222223</v>
      </c>
      <c r="J3118" s="271">
        <f>AVERAGE(J3109:J3117)</f>
        <v>8.9444444444444446</v>
      </c>
      <c r="K3118" s="271">
        <f>AVERAGE(K3109:K3117)</f>
        <v>0.99382716049382713</v>
      </c>
      <c r="L3118" s="271">
        <f>AVERAGE(L3109:L3117)</f>
        <v>0</v>
      </c>
      <c r="M3118" s="270"/>
      <c r="N3118" s="274">
        <f>AVERAGE(N3109:N3117)</f>
        <v>345.5257136627493</v>
      </c>
      <c r="O3118" s="274">
        <f>AVERAGE(O3109:O3117)</f>
        <v>381.59846360873701</v>
      </c>
      <c r="P3118" s="274">
        <f>AVERAGE(P3109:P3117)</f>
        <v>421.62537961490989</v>
      </c>
      <c r="Q3118" s="275">
        <f>AVERAGE(Q3109:Q3117)</f>
        <v>458.15266720441599</v>
      </c>
    </row>
    <row r="3119" spans="1:17" s="263" customFormat="1" ht="16.5" thickBot="1" x14ac:dyDescent="0.3">
      <c r="F3119" s="462"/>
      <c r="G3119" s="462"/>
      <c r="H3119" s="276"/>
      <c r="I3119" s="277"/>
      <c r="J3119" s="277"/>
      <c r="K3119" s="277"/>
      <c r="L3119" s="262"/>
      <c r="N3119" s="225"/>
      <c r="O3119" s="225"/>
      <c r="P3119" s="226"/>
      <c r="Q3119" s="431"/>
    </row>
    <row r="3120" spans="1:17" s="243" customFormat="1" x14ac:dyDescent="0.25">
      <c r="A3120" s="246" t="s">
        <v>3415</v>
      </c>
      <c r="B3120" s="247"/>
      <c r="C3120" s="247" t="s">
        <v>2737</v>
      </c>
      <c r="D3120" s="247">
        <v>52.199959</v>
      </c>
      <c r="E3120" s="247">
        <v>-2.207516</v>
      </c>
      <c r="F3120" s="458">
        <v>1</v>
      </c>
      <c r="G3120" s="458">
        <v>1</v>
      </c>
      <c r="H3120" s="248">
        <v>121.6</v>
      </c>
      <c r="I3120" s="249">
        <f>SUM(H3120/'Search &amp; Variables'!$E$30)</f>
        <v>2.7022222222222223</v>
      </c>
      <c r="J3120" s="249">
        <f t="shared" ref="J3120:J3121" si="798">SUM(I3120*2)</f>
        <v>5.4044444444444446</v>
      </c>
      <c r="K3120" s="249">
        <f t="shared" ref="K3120:K3121" si="799">SUM(J3120/9)</f>
        <v>0.60049382716049382</v>
      </c>
      <c r="L3120" s="252">
        <f t="shared" ref="L3120:L3121" si="800">IF(J3120 &gt; 14,120,0)</f>
        <v>0</v>
      </c>
      <c r="M3120" s="247"/>
      <c r="N3120" s="252">
        <f>SUM(H3120*'Outside M25 '!$J$30+'Outside M25 '!$J$34+'Postcodes tariff'!L3120)</f>
        <v>220.40229567621083</v>
      </c>
      <c r="O3120" s="252">
        <f>SUM(H3120*'Outside M25 '!$K$30+'Outside M25 '!$K$34+'Postcodes tariff'!L3120)</f>
        <v>242.92595768053178</v>
      </c>
      <c r="P3120" s="252">
        <f>SUM(H3120*'Outside M25 '!$L$30+'Outside M25 '!$L$34+'Postcodes tariff'!L3120)</f>
        <v>268.13779000003802</v>
      </c>
      <c r="Q3120" s="253">
        <f>SUM(H3120*'Outside M25 '!$M$30+'Outside M25 '!$M$34+'Postcodes tariff'!L3120)</f>
        <v>290.81258539287751</v>
      </c>
    </row>
    <row r="3121" spans="1:17" s="263" customFormat="1" x14ac:dyDescent="0.25">
      <c r="A3121" s="254" t="s">
        <v>3415</v>
      </c>
      <c r="B3121" s="255"/>
      <c r="C3121" s="256" t="s">
        <v>2738</v>
      </c>
      <c r="D3121" s="257">
        <v>52.112811999999998</v>
      </c>
      <c r="E3121" s="257">
        <v>-2.0510090000000001</v>
      </c>
      <c r="F3121" s="459">
        <v>1</v>
      </c>
      <c r="G3121" s="459">
        <v>1</v>
      </c>
      <c r="H3121" s="258">
        <v>91.5</v>
      </c>
      <c r="I3121" s="259">
        <f>SUM(H3121/'Search &amp; Variables'!$E$30)</f>
        <v>2.0333333333333332</v>
      </c>
      <c r="J3121" s="259">
        <f t="shared" si="798"/>
        <v>4.0666666666666664</v>
      </c>
      <c r="K3121" s="259">
        <f t="shared" si="799"/>
        <v>0.45185185185185184</v>
      </c>
      <c r="L3121" s="226">
        <f t="shared" si="800"/>
        <v>0</v>
      </c>
      <c r="M3121" s="257"/>
      <c r="N3121" s="226">
        <f>SUM(H3121*'Outside M25 '!$J$30+'Outside M25 '!$J$34+'Postcodes tariff'!L3121)</f>
        <v>173.11773972649573</v>
      </c>
      <c r="O3121" s="226">
        <f>SUM(H3121*'Outside M25 '!$K$30+'Outside M25 '!$K$34+'Postcodes tariff'!L3121)</f>
        <v>190.52115631908831</v>
      </c>
      <c r="P3121" s="226">
        <f>SUM(H3121*'Outside M25 '!$L$30+'Outside M25 '!$L$34+'Postcodes tariff'!L3121)</f>
        <v>210.13431922279204</v>
      </c>
      <c r="Q3121" s="261">
        <f>SUM(H3121*'Outside M25 '!$M$30+'Outside M25 '!$M$34+'Postcodes tariff'!L3121)</f>
        <v>227.57421172649578</v>
      </c>
    </row>
    <row r="3122" spans="1:17" s="263" customFormat="1" x14ac:dyDescent="0.25">
      <c r="A3122" s="254" t="s">
        <v>3415</v>
      </c>
      <c r="B3122" s="255"/>
      <c r="C3122" s="256" t="s">
        <v>2739</v>
      </c>
      <c r="D3122" s="257">
        <v>52.095021000000003</v>
      </c>
      <c r="E3122" s="257">
        <v>-1.914364</v>
      </c>
      <c r="F3122" s="459">
        <v>1</v>
      </c>
      <c r="G3122" s="459">
        <v>1</v>
      </c>
      <c r="H3122" s="258">
        <v>86</v>
      </c>
      <c r="I3122" s="259">
        <f>SUM(H3122/'Search &amp; Variables'!$E$30)</f>
        <v>1.9111111111111112</v>
      </c>
      <c r="J3122" s="259">
        <f t="shared" ref="J3122:J3134" si="801">SUM(I3122*2)</f>
        <v>3.8222222222222224</v>
      </c>
      <c r="K3122" s="259">
        <f t="shared" ref="K3122:K3134" si="802">SUM(J3122/9)</f>
        <v>0.42469135802469138</v>
      </c>
      <c r="L3122" s="226">
        <f t="shared" ref="L3122:L3134" si="803">IF(J3122 &gt; 14,120,0)</f>
        <v>0</v>
      </c>
      <c r="M3122" s="257"/>
      <c r="N3122" s="226">
        <f>SUM(H3122*'Outside M25 '!$J$30+'Outside M25 '!$J$34+'Postcodes tariff'!L3122)</f>
        <v>164.47770458618234</v>
      </c>
      <c r="O3122" s="226">
        <f>SUM(H3122*'Outside M25 '!$K$30+'Outside M25 '!$K$34+'Postcodes tariff'!L3122)</f>
        <v>180.94552816334283</v>
      </c>
      <c r="P3122" s="226">
        <f>SUM(H3122*'Outside M25 '!$L$30+'Outside M25 '!$L$34+'Postcodes tariff'!L3122)</f>
        <v>199.53567838309596</v>
      </c>
      <c r="Q3122" s="261">
        <f>SUM(H3122*'Outside M25 '!$M$30+'Outside M25 '!$M$34+'Postcodes tariff'!L3122)</f>
        <v>216.01902716951571</v>
      </c>
    </row>
    <row r="3123" spans="1:17" s="263" customFormat="1" x14ac:dyDescent="0.25">
      <c r="A3123" s="254" t="s">
        <v>3415</v>
      </c>
      <c r="B3123" s="255"/>
      <c r="C3123" s="256" t="s">
        <v>2740</v>
      </c>
      <c r="D3123" s="257">
        <v>52.048251999999998</v>
      </c>
      <c r="E3123" s="257">
        <v>-1.8839109999999999</v>
      </c>
      <c r="F3123" s="459">
        <v>1</v>
      </c>
      <c r="G3123" s="459">
        <v>1</v>
      </c>
      <c r="H3123" s="258">
        <v>81.900000000000006</v>
      </c>
      <c r="I3123" s="259">
        <f>SUM(H3123/'Search &amp; Variables'!$E$30)</f>
        <v>1.82</v>
      </c>
      <c r="J3123" s="259">
        <f t="shared" si="801"/>
        <v>3.64</v>
      </c>
      <c r="K3123" s="259">
        <f t="shared" si="802"/>
        <v>0.40444444444444444</v>
      </c>
      <c r="L3123" s="226">
        <f t="shared" si="803"/>
        <v>0</v>
      </c>
      <c r="M3123" s="257"/>
      <c r="N3123" s="226">
        <f>SUM(H3123*'Outside M25 '!$J$30+'Outside M25 '!$J$34+'Postcodes tariff'!L3123)</f>
        <v>158.03695111794872</v>
      </c>
      <c r="O3123" s="226">
        <f>SUM(H3123*'Outside M25 '!$K$30+'Outside M25 '!$K$34+'Postcodes tariff'!L3123)</f>
        <v>173.80733262905983</v>
      </c>
      <c r="P3123" s="226">
        <f>SUM(H3123*'Outside M25 '!$L$30+'Outside M25 '!$L$34+'Postcodes tariff'!L3123)</f>
        <v>191.63487339350431</v>
      </c>
      <c r="Q3123" s="261">
        <f>SUM(H3123*'Outside M25 '!$M$30+'Outside M25 '!$M$34+'Postcodes tariff'!L3123)</f>
        <v>207.40516231794874</v>
      </c>
    </row>
    <row r="3124" spans="1:17" s="263" customFormat="1" x14ac:dyDescent="0.25">
      <c r="A3124" s="254" t="s">
        <v>3415</v>
      </c>
      <c r="B3124" s="255"/>
      <c r="C3124" s="256" t="s">
        <v>2741</v>
      </c>
      <c r="D3124" s="257">
        <v>52.083914</v>
      </c>
      <c r="E3124" s="257">
        <v>-2.3371409999999999</v>
      </c>
      <c r="F3124" s="459">
        <v>1</v>
      </c>
      <c r="G3124" s="459">
        <v>1</v>
      </c>
      <c r="H3124" s="258">
        <v>127.7</v>
      </c>
      <c r="I3124" s="259">
        <f>SUM(H3124/'Search &amp; Variables'!$E$30)</f>
        <v>2.8377777777777777</v>
      </c>
      <c r="J3124" s="259">
        <f t="shared" si="801"/>
        <v>5.6755555555555555</v>
      </c>
      <c r="K3124" s="259">
        <f t="shared" si="802"/>
        <v>0.63061728395061722</v>
      </c>
      <c r="L3124" s="226">
        <f t="shared" si="803"/>
        <v>0</v>
      </c>
      <c r="M3124" s="257"/>
      <c r="N3124" s="226">
        <f>SUM(H3124*'Outside M25 '!$J$30+'Outside M25 '!$J$34+'Postcodes tariff'!L3124)</f>
        <v>229.98488010455841</v>
      </c>
      <c r="O3124" s="226">
        <f>SUM(H3124*'Outside M25 '!$K$30+'Outside M25 '!$K$34+'Postcodes tariff'!L3124)</f>
        <v>253.54619981690408</v>
      </c>
      <c r="P3124" s="226">
        <f>SUM(H3124*'Outside M25 '!$L$30+'Outside M25 '!$L$34+'Postcodes tariff'!L3124)</f>
        <v>279.89264620406459</v>
      </c>
      <c r="Q3124" s="261">
        <f>SUM(H3124*'Outside M25 '!$M$30+'Outside M25 '!$M$34+'Postcodes tariff'!L3124)</f>
        <v>303.62833553789176</v>
      </c>
    </row>
    <row r="3125" spans="1:17" s="263" customFormat="1" x14ac:dyDescent="0.25">
      <c r="A3125" s="254" t="s">
        <v>3415</v>
      </c>
      <c r="B3125" s="255"/>
      <c r="C3125" s="256" t="s">
        <v>2742</v>
      </c>
      <c r="D3125" s="257">
        <v>52.099426999999999</v>
      </c>
      <c r="E3125" s="257">
        <v>-2.3238780000000001</v>
      </c>
      <c r="F3125" s="459">
        <v>1</v>
      </c>
      <c r="G3125" s="459">
        <v>1</v>
      </c>
      <c r="H3125" s="258">
        <v>123.2</v>
      </c>
      <c r="I3125" s="259">
        <f>SUM(H3125/'Search &amp; Variables'!$E$30)</f>
        <v>2.7377777777777776</v>
      </c>
      <c r="J3125" s="259">
        <f t="shared" si="801"/>
        <v>5.4755555555555553</v>
      </c>
      <c r="K3125" s="259">
        <f t="shared" si="802"/>
        <v>0.60839506172839508</v>
      </c>
      <c r="L3125" s="226">
        <f t="shared" si="803"/>
        <v>0</v>
      </c>
      <c r="M3125" s="257"/>
      <c r="N3125" s="226">
        <f>SUM(H3125*'Outside M25 '!$J$30+'Outside M25 '!$J$34+'Postcodes tariff'!L3125)</f>
        <v>222.91576044430201</v>
      </c>
      <c r="O3125" s="226">
        <f>SUM(H3125*'Outside M25 '!$K$30+'Outside M25 '!$K$34+'Postcodes tariff'!L3125)</f>
        <v>245.71159496220321</v>
      </c>
      <c r="P3125" s="226">
        <f>SUM(H3125*'Outside M25 '!$L$30+'Outside M25 '!$L$34+'Postcodes tariff'!L3125)</f>
        <v>271.22103097158595</v>
      </c>
      <c r="Q3125" s="261">
        <f>SUM(H3125*'Outside M25 '!$M$30+'Outside M25 '!$M$34+'Postcodes tariff'!L3125)</f>
        <v>294.17409362763533</v>
      </c>
    </row>
    <row r="3126" spans="1:17" s="263" customFormat="1" x14ac:dyDescent="0.25">
      <c r="A3126" s="254" t="s">
        <v>3415</v>
      </c>
      <c r="B3126" s="255"/>
      <c r="C3126" s="256" t="s">
        <v>2743</v>
      </c>
      <c r="D3126" s="257">
        <v>52.291102000000002</v>
      </c>
      <c r="E3126" s="257">
        <v>-2.542799</v>
      </c>
      <c r="F3126" s="459">
        <v>1</v>
      </c>
      <c r="G3126" s="459">
        <v>1</v>
      </c>
      <c r="H3126" s="258">
        <v>139</v>
      </c>
      <c r="I3126" s="259">
        <f>SUM(H3126/'Search &amp; Variables'!$E$30)</f>
        <v>3.088888888888889</v>
      </c>
      <c r="J3126" s="259">
        <f t="shared" si="801"/>
        <v>6.177777777777778</v>
      </c>
      <c r="K3126" s="259">
        <f t="shared" si="802"/>
        <v>0.68641975308641978</v>
      </c>
      <c r="L3126" s="226">
        <f t="shared" si="803"/>
        <v>0</v>
      </c>
      <c r="M3126" s="257"/>
      <c r="N3126" s="226">
        <f>SUM(H3126*'Outside M25 '!$J$30+'Outside M25 '!$J$34+'Postcodes tariff'!L3126)</f>
        <v>247.73622502920227</v>
      </c>
      <c r="O3126" s="226">
        <f>SUM(H3126*'Outside M25 '!$K$30+'Outside M25 '!$K$34+'Postcodes tariff'!L3126)</f>
        <v>273.21976311870844</v>
      </c>
      <c r="P3126" s="226">
        <f>SUM(H3126*'Outside M25 '!$L$30+'Outside M25 '!$L$34+'Postcodes tariff'!L3126)</f>
        <v>301.66803556562206</v>
      </c>
      <c r="Q3126" s="261">
        <f>SUM(H3126*'Outside M25 '!$M$30+'Outside M25 '!$M$34+'Postcodes tariff'!L3126)</f>
        <v>327.36898744586898</v>
      </c>
    </row>
    <row r="3127" spans="1:17" s="263" customFormat="1" x14ac:dyDescent="0.25">
      <c r="A3127" s="254" t="s">
        <v>3415</v>
      </c>
      <c r="B3127" s="255"/>
      <c r="C3127" s="256" t="s">
        <v>2744</v>
      </c>
      <c r="D3127" s="257">
        <v>52.190877999999998</v>
      </c>
      <c r="E3127" s="257">
        <v>-2.2434959999999999</v>
      </c>
      <c r="F3127" s="459">
        <v>1</v>
      </c>
      <c r="G3127" s="459">
        <v>1</v>
      </c>
      <c r="H3127" s="258">
        <v>126.6</v>
      </c>
      <c r="I3127" s="259">
        <f>SUM(H3127/'Search &amp; Variables'!$E$30)</f>
        <v>2.813333333333333</v>
      </c>
      <c r="J3127" s="259">
        <f t="shared" si="801"/>
        <v>5.626666666666666</v>
      </c>
      <c r="K3127" s="259">
        <f t="shared" si="802"/>
        <v>0.62518518518518507</v>
      </c>
      <c r="L3127" s="226">
        <f t="shared" si="803"/>
        <v>0</v>
      </c>
      <c r="M3127" s="257"/>
      <c r="N3127" s="226">
        <f>SUM(H3127*'Outside M25 '!$J$30+'Outside M25 '!$J$34+'Postcodes tariff'!L3127)</f>
        <v>228.25687307649571</v>
      </c>
      <c r="O3127" s="226">
        <f>SUM(H3127*'Outside M25 '!$K$30+'Outside M25 '!$K$34+'Postcodes tariff'!L3127)</f>
        <v>251.63107418575495</v>
      </c>
      <c r="P3127" s="226">
        <f>SUM(H3127*'Outside M25 '!$L$30+'Outside M25 '!$L$34+'Postcodes tariff'!L3127)</f>
        <v>277.77291803612536</v>
      </c>
      <c r="Q3127" s="261">
        <f>SUM(H3127*'Outside M25 '!$M$30+'Outside M25 '!$M$34+'Postcodes tariff'!L3127)</f>
        <v>301.31729862649576</v>
      </c>
    </row>
    <row r="3128" spans="1:17" s="263" customFormat="1" x14ac:dyDescent="0.25">
      <c r="A3128" s="254" t="s">
        <v>3415</v>
      </c>
      <c r="B3128" s="255"/>
      <c r="C3128" s="256" t="s">
        <v>2745</v>
      </c>
      <c r="D3128" s="257">
        <v>52.221466999999997</v>
      </c>
      <c r="E3128" s="257">
        <v>-2.1941109999999999</v>
      </c>
      <c r="F3128" s="459">
        <v>1</v>
      </c>
      <c r="G3128" s="459">
        <v>1</v>
      </c>
      <c r="H3128" s="258">
        <v>121.2</v>
      </c>
      <c r="I3128" s="259">
        <f>SUM(H3128/'Search &amp; Variables'!$E$30)</f>
        <v>2.6933333333333334</v>
      </c>
      <c r="J3128" s="259">
        <f t="shared" si="801"/>
        <v>5.3866666666666667</v>
      </c>
      <c r="K3128" s="259">
        <f t="shared" si="802"/>
        <v>0.59851851851851856</v>
      </c>
      <c r="L3128" s="226">
        <f t="shared" si="803"/>
        <v>0</v>
      </c>
      <c r="M3128" s="257"/>
      <c r="N3128" s="226">
        <f>SUM(H3128*'Outside M25 '!$J$30+'Outside M25 '!$J$34+'Postcodes tariff'!L3128)</f>
        <v>219.77392948418805</v>
      </c>
      <c r="O3128" s="226">
        <f>SUM(H3128*'Outside M25 '!$K$30+'Outside M25 '!$K$34+'Postcodes tariff'!L3128)</f>
        <v>242.22954836011394</v>
      </c>
      <c r="P3128" s="226">
        <f>SUM(H3128*'Outside M25 '!$L$30+'Outside M25 '!$L$34+'Postcodes tariff'!L3128)</f>
        <v>267.366979757151</v>
      </c>
      <c r="Q3128" s="261">
        <f>SUM(H3128*'Outside M25 '!$M$30+'Outside M25 '!$M$34+'Postcodes tariff'!L3128)</f>
        <v>289.97220833418805</v>
      </c>
    </row>
    <row r="3129" spans="1:17" s="263" customFormat="1" x14ac:dyDescent="0.25">
      <c r="A3129" s="254" t="s">
        <v>3415</v>
      </c>
      <c r="B3129" s="255"/>
      <c r="C3129" s="256" t="s">
        <v>2746</v>
      </c>
      <c r="D3129" s="257">
        <v>52.204644000000002</v>
      </c>
      <c r="E3129" s="257">
        <v>-2.1893750000000001</v>
      </c>
      <c r="F3129" s="459">
        <v>1</v>
      </c>
      <c r="G3129" s="459">
        <v>1</v>
      </c>
      <c r="H3129" s="258">
        <v>118.2</v>
      </c>
      <c r="I3129" s="259">
        <f>SUM(H3129/'Search &amp; Variables'!$E$30)</f>
        <v>2.6266666666666669</v>
      </c>
      <c r="J3129" s="259">
        <f t="shared" si="801"/>
        <v>5.2533333333333339</v>
      </c>
      <c r="K3129" s="259">
        <f t="shared" si="802"/>
        <v>0.58370370370370372</v>
      </c>
      <c r="L3129" s="226">
        <f t="shared" si="803"/>
        <v>0</v>
      </c>
      <c r="M3129" s="257"/>
      <c r="N3129" s="226">
        <f>SUM(H3129*'Outside M25 '!$J$30+'Outside M25 '!$J$34+'Postcodes tariff'!L3129)</f>
        <v>215.0611830440171</v>
      </c>
      <c r="O3129" s="226">
        <f>SUM(H3129*'Outside M25 '!$K$30+'Outside M25 '!$K$34+'Postcodes tariff'!L3129)</f>
        <v>237.00647845698006</v>
      </c>
      <c r="P3129" s="226">
        <f>SUM(H3129*'Outside M25 '!$L$30+'Outside M25 '!$L$34+'Postcodes tariff'!L3129)</f>
        <v>261.58590293549861</v>
      </c>
      <c r="Q3129" s="261">
        <f>SUM(H3129*'Outside M25 '!$M$30+'Outside M25 '!$M$34+'Postcodes tariff'!L3129)</f>
        <v>283.66938039401714</v>
      </c>
    </row>
    <row r="3130" spans="1:17" s="263" customFormat="1" x14ac:dyDescent="0.25">
      <c r="A3130" s="254" t="s">
        <v>3415</v>
      </c>
      <c r="B3130" s="255"/>
      <c r="C3130" s="256" t="s">
        <v>2747</v>
      </c>
      <c r="D3130" s="257">
        <v>52.166283999999997</v>
      </c>
      <c r="E3130" s="257">
        <v>-2.1881620000000002</v>
      </c>
      <c r="F3130" s="459">
        <v>1</v>
      </c>
      <c r="G3130" s="459">
        <v>1</v>
      </c>
      <c r="H3130" s="258">
        <v>122.5</v>
      </c>
      <c r="I3130" s="259">
        <f>SUM(H3130/'Search &amp; Variables'!$E$30)</f>
        <v>2.7222222222222223</v>
      </c>
      <c r="J3130" s="259">
        <f t="shared" si="801"/>
        <v>5.4444444444444446</v>
      </c>
      <c r="K3130" s="259">
        <f t="shared" si="802"/>
        <v>0.60493827160493829</v>
      </c>
      <c r="L3130" s="226">
        <f t="shared" si="803"/>
        <v>0</v>
      </c>
      <c r="M3130" s="257"/>
      <c r="N3130" s="226">
        <f>SUM(H3130*'Outside M25 '!$J$30+'Outside M25 '!$J$34+'Postcodes tariff'!L3130)</f>
        <v>221.81611960826211</v>
      </c>
      <c r="O3130" s="226">
        <f>SUM(H3130*'Outside M25 '!$K$30+'Outside M25 '!$K$34+'Postcodes tariff'!L3130)</f>
        <v>244.49287865147198</v>
      </c>
      <c r="P3130" s="226">
        <f>SUM(H3130*'Outside M25 '!$L$30+'Outside M25 '!$L$34+'Postcodes tariff'!L3130)</f>
        <v>269.87211304653374</v>
      </c>
      <c r="Q3130" s="261">
        <f>SUM(H3130*'Outside M25 '!$M$30+'Outside M25 '!$M$34+'Postcodes tariff'!L3130)</f>
        <v>292.70343377492878</v>
      </c>
    </row>
    <row r="3131" spans="1:17" s="263" customFormat="1" x14ac:dyDescent="0.25">
      <c r="A3131" s="254" t="s">
        <v>3415</v>
      </c>
      <c r="B3131" s="255" t="s">
        <v>3427</v>
      </c>
      <c r="C3131" s="256" t="s">
        <v>2748</v>
      </c>
      <c r="D3131" s="257">
        <v>52.219760000000001</v>
      </c>
      <c r="E3131" s="257">
        <v>-2.3507790000000002</v>
      </c>
      <c r="F3131" s="459">
        <v>1</v>
      </c>
      <c r="G3131" s="459">
        <v>1</v>
      </c>
      <c r="H3131" s="258">
        <v>133.6</v>
      </c>
      <c r="I3131" s="259">
        <f>SUM(H3131/'Search &amp; Variables'!$E$30)</f>
        <v>2.9688888888888889</v>
      </c>
      <c r="J3131" s="259">
        <f t="shared" si="801"/>
        <v>5.9377777777777778</v>
      </c>
      <c r="K3131" s="259">
        <f t="shared" si="802"/>
        <v>0.65975308641975305</v>
      </c>
      <c r="L3131" s="226">
        <f t="shared" si="803"/>
        <v>0</v>
      </c>
      <c r="M3131" s="257"/>
      <c r="N3131" s="226">
        <f>SUM(H3131*'Outside M25 '!$J$30+'Outside M25 '!$J$34+'Postcodes tariff'!L3131)</f>
        <v>239.25328143689458</v>
      </c>
      <c r="O3131" s="226">
        <f>SUM(H3131*'Outside M25 '!$K$30+'Outside M25 '!$K$34+'Postcodes tariff'!L3131)</f>
        <v>263.8182372930674</v>
      </c>
      <c r="P3131" s="226">
        <f>SUM(H3131*'Outside M25 '!$L$30+'Outside M25 '!$L$34+'Postcodes tariff'!L3131)</f>
        <v>291.26209728664764</v>
      </c>
      <c r="Q3131" s="261">
        <f>SUM(H3131*'Outside M25 '!$M$30+'Outside M25 '!$M$34+'Postcodes tariff'!L3131)</f>
        <v>316.02389715356128</v>
      </c>
    </row>
    <row r="3132" spans="1:17" s="263" customFormat="1" x14ac:dyDescent="0.25">
      <c r="A3132" s="254" t="s">
        <v>3415</v>
      </c>
      <c r="B3132" s="255"/>
      <c r="C3132" s="256" t="s">
        <v>2749</v>
      </c>
      <c r="D3132" s="257">
        <v>52.184111999999999</v>
      </c>
      <c r="E3132" s="257">
        <v>-2.0664539999999998</v>
      </c>
      <c r="F3132" s="459">
        <v>1</v>
      </c>
      <c r="G3132" s="459">
        <v>1</v>
      </c>
      <c r="H3132" s="258">
        <v>107</v>
      </c>
      <c r="I3132" s="259">
        <f>SUM(H3132/'Search &amp; Variables'!$E$30)</f>
        <v>2.3777777777777778</v>
      </c>
      <c r="J3132" s="259">
        <f t="shared" si="801"/>
        <v>4.7555555555555555</v>
      </c>
      <c r="K3132" s="259">
        <f t="shared" si="802"/>
        <v>0.52839506172839501</v>
      </c>
      <c r="L3132" s="226">
        <f t="shared" si="803"/>
        <v>0</v>
      </c>
      <c r="M3132" s="257"/>
      <c r="N3132" s="226">
        <f>SUM(H3132*'Outside M25 '!$J$30+'Outside M25 '!$J$34+'Postcodes tariff'!L3132)</f>
        <v>197.46692966737891</v>
      </c>
      <c r="O3132" s="226">
        <f>SUM(H3132*'Outside M25 '!$K$30+'Outside M25 '!$K$34+'Postcodes tariff'!L3132)</f>
        <v>217.50701748528013</v>
      </c>
      <c r="P3132" s="226">
        <f>SUM(H3132*'Outside M25 '!$L$30+'Outside M25 '!$L$34+'Postcodes tariff'!L3132)</f>
        <v>240.00321613466289</v>
      </c>
      <c r="Q3132" s="261">
        <f>SUM(H3132*'Outside M25 '!$M$30+'Outside M25 '!$M$34+'Postcodes tariff'!L3132)</f>
        <v>260.13882275071228</v>
      </c>
    </row>
    <row r="3133" spans="1:17" s="263" customFormat="1" x14ac:dyDescent="0.25">
      <c r="A3133" s="254" t="s">
        <v>3415</v>
      </c>
      <c r="B3133" s="255"/>
      <c r="C3133" s="256" t="s">
        <v>2750</v>
      </c>
      <c r="D3133" s="257">
        <v>52.119059999999998</v>
      </c>
      <c r="E3133" s="257">
        <v>-2.203122</v>
      </c>
      <c r="F3133" s="459">
        <v>1</v>
      </c>
      <c r="G3133" s="459">
        <v>1</v>
      </c>
      <c r="H3133" s="258">
        <v>115.7</v>
      </c>
      <c r="I3133" s="259">
        <f>SUM(H3133/'Search &amp; Variables'!$E$30)</f>
        <v>2.5711111111111111</v>
      </c>
      <c r="J3133" s="259">
        <f t="shared" si="801"/>
        <v>5.1422222222222222</v>
      </c>
      <c r="K3133" s="259">
        <f t="shared" si="802"/>
        <v>0.57135802469135799</v>
      </c>
      <c r="L3133" s="226">
        <f t="shared" si="803"/>
        <v>0</v>
      </c>
      <c r="M3133" s="257"/>
      <c r="N3133" s="226">
        <f>SUM(H3133*'Outside M25 '!$J$30+'Outside M25 '!$J$34+'Postcodes tariff'!L3133)</f>
        <v>211.13389434387466</v>
      </c>
      <c r="O3133" s="226">
        <f>SUM(H3133*'Outside M25 '!$K$30+'Outside M25 '!$K$34+'Postcodes tariff'!L3133)</f>
        <v>232.65392020436846</v>
      </c>
      <c r="P3133" s="226">
        <f>SUM(H3133*'Outside M25 '!$L$30+'Outside M25 '!$L$34+'Postcodes tariff'!L3133)</f>
        <v>256.76833891745491</v>
      </c>
      <c r="Q3133" s="261">
        <f>SUM(H3133*'Outside M25 '!$M$30+'Outside M25 '!$M$34+'Postcodes tariff'!L3133)</f>
        <v>278.41702377720799</v>
      </c>
    </row>
    <row r="3134" spans="1:17" s="263" customFormat="1" x14ac:dyDescent="0.25">
      <c r="A3134" s="254" t="s">
        <v>3415</v>
      </c>
      <c r="B3134" s="255"/>
      <c r="C3134" s="256" t="s">
        <v>2751</v>
      </c>
      <c r="D3134" s="256">
        <v>52.272714000000001</v>
      </c>
      <c r="E3134" s="256">
        <v>-2.1549119999999999</v>
      </c>
      <c r="F3134" s="460">
        <v>1</v>
      </c>
      <c r="G3134" s="460">
        <v>1</v>
      </c>
      <c r="H3134" s="264">
        <v>113.8</v>
      </c>
      <c r="I3134" s="265">
        <f>SUM(H3134/'Search &amp; Variables'!$E$30)</f>
        <v>2.528888888888889</v>
      </c>
      <c r="J3134" s="265">
        <f t="shared" si="801"/>
        <v>5.0577777777777779</v>
      </c>
      <c r="K3134" s="265">
        <f t="shared" si="802"/>
        <v>0.56197530864197531</v>
      </c>
      <c r="L3134" s="266">
        <f t="shared" si="803"/>
        <v>0</v>
      </c>
      <c r="M3134" s="256"/>
      <c r="N3134" s="266">
        <f>SUM(H3134*'Outside M25 '!$J$30+'Outside M25 '!$J$34+'Postcodes tariff'!L3134)</f>
        <v>208.14915493176639</v>
      </c>
      <c r="O3134" s="266">
        <f>SUM(H3134*'Outside M25 '!$K$30+'Outside M25 '!$K$34+'Postcodes tariff'!L3134)</f>
        <v>229.34597593238365</v>
      </c>
      <c r="P3134" s="266">
        <f>SUM(H3134*'Outside M25 '!$L$30+'Outside M25 '!$L$34+'Postcodes tariff'!L3134)</f>
        <v>253.10699026374172</v>
      </c>
      <c r="Q3134" s="268">
        <f>SUM(H3134*'Outside M25 '!$M$30+'Outside M25 '!$M$34+'Postcodes tariff'!L3134)</f>
        <v>274.42523274843307</v>
      </c>
    </row>
    <row r="3135" spans="1:17" s="243" customFormat="1" x14ac:dyDescent="0.25">
      <c r="A3135" s="254"/>
      <c r="B3135" s="255"/>
      <c r="C3135" s="255"/>
      <c r="D3135" s="255"/>
      <c r="E3135" s="255"/>
      <c r="F3135" s="472"/>
      <c r="G3135" s="472"/>
      <c r="H3135" s="351"/>
      <c r="I3135" s="352"/>
      <c r="J3135" s="352"/>
      <c r="K3135" s="352"/>
      <c r="L3135" s="353"/>
      <c r="M3135" s="255"/>
      <c r="N3135" s="423"/>
      <c r="O3135" s="423"/>
      <c r="P3135" s="423"/>
      <c r="Q3135" s="424"/>
    </row>
    <row r="3136" spans="1:17" s="243" customFormat="1" ht="16.5" thickBot="1" x14ac:dyDescent="0.3">
      <c r="A3136" s="269" t="s">
        <v>3416</v>
      </c>
      <c r="B3136" s="270"/>
      <c r="C3136" s="270"/>
      <c r="D3136" s="270"/>
      <c r="E3136" s="270"/>
      <c r="F3136" s="461"/>
      <c r="G3136" s="461"/>
      <c r="H3136" s="271">
        <f>AVERAGE(H3120:H3135)</f>
        <v>115.3</v>
      </c>
      <c r="I3136" s="271">
        <f>AVERAGE(I3120:I3135)</f>
        <v>2.5622222222222217</v>
      </c>
      <c r="J3136" s="271">
        <f>AVERAGE(J3120:J3135)</f>
        <v>5.1244444444444435</v>
      </c>
      <c r="K3136" s="271">
        <f>AVERAGE(K3120:K3135)</f>
        <v>0.56938271604938273</v>
      </c>
      <c r="L3136" s="271">
        <f>AVERAGE(L3120:L3135)</f>
        <v>0</v>
      </c>
      <c r="M3136" s="270"/>
      <c r="N3136" s="274">
        <f>AVERAGE(N3120:N3135)</f>
        <v>210.50552815185182</v>
      </c>
      <c r="O3136" s="274">
        <f>AVERAGE(O3120:O3135)</f>
        <v>231.95751088395062</v>
      </c>
      <c r="P3136" s="274">
        <f>AVERAGE(P3120:P3135)</f>
        <v>255.99752867456795</v>
      </c>
      <c r="Q3136" s="275">
        <f>AVERAGE(Q3120:Q3135)</f>
        <v>277.57664671851853</v>
      </c>
    </row>
    <row r="3137" spans="1:17" s="263" customFormat="1" ht="16.5" thickBot="1" x14ac:dyDescent="0.3">
      <c r="F3137" s="462"/>
      <c r="G3137" s="462"/>
      <c r="H3137" s="276"/>
      <c r="I3137" s="277"/>
      <c r="J3137" s="277"/>
      <c r="K3137" s="277"/>
      <c r="L3137" s="262"/>
      <c r="N3137" s="225"/>
      <c r="O3137" s="225"/>
      <c r="P3137" s="226"/>
      <c r="Q3137" s="226"/>
    </row>
    <row r="3138" spans="1:17" s="243" customFormat="1" x14ac:dyDescent="0.25">
      <c r="A3138" s="246" t="s">
        <v>3417</v>
      </c>
      <c r="B3138" s="247"/>
      <c r="C3138" s="247" t="s">
        <v>2752</v>
      </c>
      <c r="D3138" s="247">
        <v>52.576095000000002</v>
      </c>
      <c r="E3138" s="247">
        <v>-1.9786589999999999</v>
      </c>
      <c r="F3138" s="458">
        <v>1</v>
      </c>
      <c r="G3138" s="458">
        <v>1</v>
      </c>
      <c r="H3138" s="248">
        <v>121</v>
      </c>
      <c r="I3138" s="249">
        <f>SUM(H3138/'Search &amp; Variables'!$E$30)</f>
        <v>2.6888888888888891</v>
      </c>
      <c r="J3138" s="249">
        <f t="shared" ref="J3138:J3139" si="804">SUM(I3138*2)</f>
        <v>5.3777777777777782</v>
      </c>
      <c r="K3138" s="249">
        <f t="shared" ref="K3138:K3139" si="805">SUM(J3138/9)</f>
        <v>0.59753086419753088</v>
      </c>
      <c r="L3138" s="252">
        <f t="shared" ref="L3138:L3139" si="806">IF(J3138 &gt; 14,120,0)</f>
        <v>0</v>
      </c>
      <c r="M3138" s="247"/>
      <c r="N3138" s="252">
        <f>SUM(H3138*'Outside M25 '!$J$30+'Outside M25 '!$J$34+'Postcodes tariff'!L3138)</f>
        <v>219.45974638817663</v>
      </c>
      <c r="O3138" s="252">
        <f>SUM(H3138*'Outside M25 '!$K$30+'Outside M25 '!$K$34+'Postcodes tariff'!L3138)</f>
        <v>241.88134369990502</v>
      </c>
      <c r="P3138" s="252">
        <f>SUM(H3138*'Outside M25 '!$L$30+'Outside M25 '!$L$34+'Postcodes tariff'!L3138)</f>
        <v>266.98157463570755</v>
      </c>
      <c r="Q3138" s="253">
        <f>SUM(H3138*'Outside M25 '!$M$30+'Outside M25 '!$M$34+'Postcodes tariff'!L3138)</f>
        <v>289.55201980484333</v>
      </c>
    </row>
    <row r="3139" spans="1:17" s="263" customFormat="1" x14ac:dyDescent="0.25">
      <c r="A3139" s="254" t="s">
        <v>3417</v>
      </c>
      <c r="B3139" s="255"/>
      <c r="C3139" s="256" t="s">
        <v>2753</v>
      </c>
      <c r="D3139" s="257">
        <v>52.560533999999997</v>
      </c>
      <c r="E3139" s="257">
        <v>-2.015539</v>
      </c>
      <c r="F3139" s="459">
        <v>1</v>
      </c>
      <c r="G3139" s="459">
        <v>1</v>
      </c>
      <c r="H3139" s="258">
        <v>121.8</v>
      </c>
      <c r="I3139" s="259">
        <f>SUM(H3139/'Search &amp; Variables'!$E$30)</f>
        <v>2.7066666666666666</v>
      </c>
      <c r="J3139" s="259">
        <f t="shared" si="804"/>
        <v>5.4133333333333331</v>
      </c>
      <c r="K3139" s="259">
        <f t="shared" si="805"/>
        <v>0.60148148148148151</v>
      </c>
      <c r="L3139" s="226">
        <f t="shared" si="806"/>
        <v>0</v>
      </c>
      <c r="M3139" s="257"/>
      <c r="N3139" s="226">
        <f>SUM(H3139*'Outside M25 '!$J$30+'Outside M25 '!$J$34+'Postcodes tariff'!L3139)</f>
        <v>220.71647877222222</v>
      </c>
      <c r="O3139" s="226">
        <f>SUM(H3139*'Outside M25 '!$K$30+'Outside M25 '!$K$34+'Postcodes tariff'!L3139)</f>
        <v>243.27416234074073</v>
      </c>
      <c r="P3139" s="226">
        <f>SUM(H3139*'Outside M25 '!$L$30+'Outside M25 '!$L$34+'Postcodes tariff'!L3139)</f>
        <v>268.52319512148148</v>
      </c>
      <c r="Q3139" s="261">
        <f>SUM(H3139*'Outside M25 '!$M$30+'Outside M25 '!$M$34+'Postcodes tariff'!L3139)</f>
        <v>291.23277392222224</v>
      </c>
    </row>
    <row r="3140" spans="1:17" s="263" customFormat="1" x14ac:dyDescent="0.25">
      <c r="A3140" s="254" t="s">
        <v>3417</v>
      </c>
      <c r="B3140" s="255"/>
      <c r="C3140" s="256" t="s">
        <v>2754</v>
      </c>
      <c r="D3140" s="257">
        <v>52.686138999999997</v>
      </c>
      <c r="E3140" s="257">
        <v>-2.0249510000000002</v>
      </c>
      <c r="F3140" s="459">
        <v>1</v>
      </c>
      <c r="G3140" s="459">
        <v>1</v>
      </c>
      <c r="H3140" s="258">
        <v>128.6</v>
      </c>
      <c r="I3140" s="259">
        <f>SUM(H3140/'Search &amp; Variables'!$E$30)</f>
        <v>2.8577777777777778</v>
      </c>
      <c r="J3140" s="259">
        <f t="shared" ref="J3140:J3152" si="807">SUM(I3140*2)</f>
        <v>5.7155555555555555</v>
      </c>
      <c r="K3140" s="259">
        <f t="shared" ref="K3140:K3152" si="808">SUM(J3140/9)</f>
        <v>0.6350617283950617</v>
      </c>
      <c r="L3140" s="226">
        <f t="shared" ref="L3140:L3152" si="809">IF(J3140 &gt; 14,120,0)</f>
        <v>0</v>
      </c>
      <c r="M3140" s="257"/>
      <c r="N3140" s="226">
        <f>SUM(H3140*'Outside M25 '!$J$30+'Outside M25 '!$J$34+'Postcodes tariff'!L3140)</f>
        <v>231.39870403660967</v>
      </c>
      <c r="O3140" s="226">
        <f>SUM(H3140*'Outside M25 '!$K$30+'Outside M25 '!$K$34+'Postcodes tariff'!L3140)</f>
        <v>255.11312078784422</v>
      </c>
      <c r="P3140" s="226">
        <f>SUM(H3140*'Outside M25 '!$L$30+'Outside M25 '!$L$34+'Postcodes tariff'!L3140)</f>
        <v>281.62696925056031</v>
      </c>
      <c r="Q3140" s="261">
        <f>SUM(H3140*'Outside M25 '!$M$30+'Outside M25 '!$M$34+'Postcodes tariff'!L3140)</f>
        <v>305.51918391994303</v>
      </c>
    </row>
    <row r="3141" spans="1:17" s="263" customFormat="1" x14ac:dyDescent="0.25">
      <c r="A3141" s="254" t="s">
        <v>3417</v>
      </c>
      <c r="B3141" s="255" t="s">
        <v>3586</v>
      </c>
      <c r="C3141" s="256" t="s">
        <v>2755</v>
      </c>
      <c r="D3141" s="257">
        <v>52.717574999999997</v>
      </c>
      <c r="E3141" s="257">
        <v>-1.997868</v>
      </c>
      <c r="F3141" s="459">
        <v>1</v>
      </c>
      <c r="G3141" s="459">
        <v>1</v>
      </c>
      <c r="H3141" s="258">
        <v>129.30000000000001</v>
      </c>
      <c r="I3141" s="259">
        <f>SUM(H3141/'Search &amp; Variables'!$E$30)</f>
        <v>2.8733333333333335</v>
      </c>
      <c r="J3141" s="259">
        <f t="shared" si="807"/>
        <v>5.746666666666667</v>
      </c>
      <c r="K3141" s="259">
        <f t="shared" si="808"/>
        <v>0.6385185185185186</v>
      </c>
      <c r="L3141" s="226">
        <f t="shared" si="809"/>
        <v>0</v>
      </c>
      <c r="M3141" s="257"/>
      <c r="N3141" s="226">
        <f>SUM(H3141*'Outside M25 '!$J$30+'Outside M25 '!$J$34+'Postcodes tariff'!L3141)</f>
        <v>232.4983448726496</v>
      </c>
      <c r="O3141" s="226">
        <f>SUM(H3141*'Outside M25 '!$K$30+'Outside M25 '!$K$34+'Postcodes tariff'!L3141)</f>
        <v>256.33183709857553</v>
      </c>
      <c r="P3141" s="226">
        <f>SUM(H3141*'Outside M25 '!$L$30+'Outside M25 '!$L$34+'Postcodes tariff'!L3141)</f>
        <v>282.97588717561257</v>
      </c>
      <c r="Q3141" s="261">
        <f>SUM(H3141*'Outside M25 '!$M$30+'Outside M25 '!$M$34+'Postcodes tariff'!L3141)</f>
        <v>306.98984377264964</v>
      </c>
    </row>
    <row r="3142" spans="1:17" s="263" customFormat="1" x14ac:dyDescent="0.25">
      <c r="A3142" s="254" t="s">
        <v>3417</v>
      </c>
      <c r="B3142" s="255"/>
      <c r="C3142" s="256" t="s">
        <v>2756</v>
      </c>
      <c r="D3142" s="257">
        <v>52.704528000000003</v>
      </c>
      <c r="E3142" s="257">
        <v>-1.807525</v>
      </c>
      <c r="F3142" s="459">
        <v>1</v>
      </c>
      <c r="G3142" s="459">
        <v>1</v>
      </c>
      <c r="H3142" s="258">
        <v>125.2</v>
      </c>
      <c r="I3142" s="259">
        <f>SUM(H3142/'Search &amp; Variables'!$E$30)</f>
        <v>2.7822222222222224</v>
      </c>
      <c r="J3142" s="259">
        <f t="shared" si="807"/>
        <v>5.5644444444444447</v>
      </c>
      <c r="K3142" s="259">
        <f t="shared" si="808"/>
        <v>0.6182716049382716</v>
      </c>
      <c r="L3142" s="226">
        <f t="shared" si="809"/>
        <v>0</v>
      </c>
      <c r="M3142" s="257"/>
      <c r="N3142" s="226">
        <f>SUM(H3142*'Outside M25 '!$J$30+'Outside M25 '!$J$34+'Postcodes tariff'!L3142)</f>
        <v>226.05759140441597</v>
      </c>
      <c r="O3142" s="226">
        <f>SUM(H3142*'Outside M25 '!$K$30+'Outside M25 '!$K$34+'Postcodes tariff'!L3142)</f>
        <v>249.19364156429248</v>
      </c>
      <c r="P3142" s="226">
        <f>SUM(H3142*'Outside M25 '!$L$30+'Outside M25 '!$L$34+'Postcodes tariff'!L3142)</f>
        <v>275.07508218602095</v>
      </c>
      <c r="Q3142" s="261">
        <f>SUM(H3142*'Outside M25 '!$M$30+'Outside M25 '!$M$34+'Postcodes tariff'!L3142)</f>
        <v>298.37597892108266</v>
      </c>
    </row>
    <row r="3143" spans="1:17" s="263" customFormat="1" x14ac:dyDescent="0.25">
      <c r="A3143" s="254" t="s">
        <v>3417</v>
      </c>
      <c r="B3143" s="255"/>
      <c r="C3143" s="256" t="s">
        <v>2757</v>
      </c>
      <c r="D3143" s="257">
        <v>52.646531000000003</v>
      </c>
      <c r="E3143" s="257">
        <v>-1.8195539999999999</v>
      </c>
      <c r="F3143" s="459">
        <v>1</v>
      </c>
      <c r="G3143" s="459">
        <v>1</v>
      </c>
      <c r="H3143" s="258">
        <v>118.7</v>
      </c>
      <c r="I3143" s="259">
        <f>SUM(H3143/'Search &amp; Variables'!$E$30)</f>
        <v>2.637777777777778</v>
      </c>
      <c r="J3143" s="259">
        <f t="shared" si="807"/>
        <v>5.275555555555556</v>
      </c>
      <c r="K3143" s="259">
        <f t="shared" si="808"/>
        <v>0.58617283950617294</v>
      </c>
      <c r="L3143" s="226">
        <f t="shared" si="809"/>
        <v>0</v>
      </c>
      <c r="M3143" s="257"/>
      <c r="N3143" s="226">
        <f>SUM(H3143*'Outside M25 '!$J$30+'Outside M25 '!$J$34+'Postcodes tariff'!L3143)</f>
        <v>215.8466407840456</v>
      </c>
      <c r="O3143" s="226">
        <f>SUM(H3143*'Outside M25 '!$K$30+'Outside M25 '!$K$34+'Postcodes tariff'!L3143)</f>
        <v>237.87699010750237</v>
      </c>
      <c r="P3143" s="226">
        <f>SUM(H3143*'Outside M25 '!$L$30+'Outside M25 '!$L$34+'Postcodes tariff'!L3143)</f>
        <v>262.54941573910736</v>
      </c>
      <c r="Q3143" s="261">
        <f>SUM(H3143*'Outside M25 '!$M$30+'Outside M25 '!$M$34+'Postcodes tariff'!L3143)</f>
        <v>284.71985171737896</v>
      </c>
    </row>
    <row r="3144" spans="1:17" s="263" customFormat="1" x14ac:dyDescent="0.25">
      <c r="A3144" s="254" t="s">
        <v>3417</v>
      </c>
      <c r="B3144" s="255"/>
      <c r="C3144" s="256" t="s">
        <v>2758</v>
      </c>
      <c r="D3144" s="257">
        <v>52.765303000000003</v>
      </c>
      <c r="E3144" s="257">
        <v>-1.911238</v>
      </c>
      <c r="F3144" s="459">
        <v>1</v>
      </c>
      <c r="G3144" s="459">
        <v>1</v>
      </c>
      <c r="H3144" s="258">
        <v>131.1</v>
      </c>
      <c r="I3144" s="259">
        <f>SUM(H3144/'Search &amp; Variables'!$E$30)</f>
        <v>2.9133333333333331</v>
      </c>
      <c r="J3144" s="259">
        <f t="shared" si="807"/>
        <v>5.8266666666666662</v>
      </c>
      <c r="K3144" s="259">
        <f t="shared" si="808"/>
        <v>0.64740740740740732</v>
      </c>
      <c r="L3144" s="226">
        <f t="shared" si="809"/>
        <v>0</v>
      </c>
      <c r="M3144" s="257"/>
      <c r="N3144" s="226">
        <f>SUM(H3144*'Outside M25 '!$J$30+'Outside M25 '!$J$34+'Postcodes tariff'!L3144)</f>
        <v>235.32599273675214</v>
      </c>
      <c r="O3144" s="226">
        <f>SUM(H3144*'Outside M25 '!$K$30+'Outside M25 '!$K$34+'Postcodes tariff'!L3144)</f>
        <v>259.46567904045583</v>
      </c>
      <c r="P3144" s="226">
        <f>SUM(H3144*'Outside M25 '!$L$30+'Outside M25 '!$L$34+'Postcodes tariff'!L3144)</f>
        <v>286.444533268604</v>
      </c>
      <c r="Q3144" s="261">
        <f>SUM(H3144*'Outside M25 '!$M$30+'Outside M25 '!$M$34+'Postcodes tariff'!L3144)</f>
        <v>310.77154053675213</v>
      </c>
    </row>
    <row r="3145" spans="1:17" s="263" customFormat="1" x14ac:dyDescent="0.25">
      <c r="A3145" s="254" t="s">
        <v>3417</v>
      </c>
      <c r="B3145" s="255" t="s">
        <v>2908</v>
      </c>
      <c r="C3145" s="256" t="s">
        <v>2759</v>
      </c>
      <c r="D3145" s="257">
        <v>52.589623000000003</v>
      </c>
      <c r="E3145" s="257">
        <v>-2.0085489999999999</v>
      </c>
      <c r="F3145" s="459">
        <v>1</v>
      </c>
      <c r="G3145" s="459">
        <v>1</v>
      </c>
      <c r="H3145" s="258">
        <v>123</v>
      </c>
      <c r="I3145" s="259">
        <f>SUM(H3145/'Search &amp; Variables'!$E$30)</f>
        <v>2.7333333333333334</v>
      </c>
      <c r="J3145" s="259">
        <f t="shared" si="807"/>
        <v>5.4666666666666668</v>
      </c>
      <c r="K3145" s="259">
        <f t="shared" si="808"/>
        <v>0.6074074074074074</v>
      </c>
      <c r="L3145" s="226">
        <f t="shared" si="809"/>
        <v>0</v>
      </c>
      <c r="M3145" s="257"/>
      <c r="N3145" s="226">
        <f>SUM(H3145*'Outside M25 '!$J$30+'Outside M25 '!$J$34+'Postcodes tariff'!L3145)</f>
        <v>222.60157734829059</v>
      </c>
      <c r="O3145" s="226">
        <f>SUM(H3145*'Outside M25 '!$K$30+'Outside M25 '!$K$34+'Postcodes tariff'!L3145)</f>
        <v>245.36339030199429</v>
      </c>
      <c r="P3145" s="226">
        <f>SUM(H3145*'Outside M25 '!$L$30+'Outside M25 '!$L$34+'Postcodes tariff'!L3145)</f>
        <v>270.83562585014249</v>
      </c>
      <c r="Q3145" s="261">
        <f>SUM(H3145*'Outside M25 '!$M$30+'Outside M25 '!$M$34+'Postcodes tariff'!L3145)</f>
        <v>293.7539050982906</v>
      </c>
    </row>
    <row r="3146" spans="1:17" s="263" customFormat="1" x14ac:dyDescent="0.25">
      <c r="A3146" s="254" t="s">
        <v>3417</v>
      </c>
      <c r="B3146" s="255"/>
      <c r="C3146" s="256" t="s">
        <v>2760</v>
      </c>
      <c r="D3146" s="257">
        <v>52.622193000000003</v>
      </c>
      <c r="E3146" s="257">
        <v>-1.995959</v>
      </c>
      <c r="F3146" s="459">
        <v>1</v>
      </c>
      <c r="G3146" s="459">
        <v>1</v>
      </c>
      <c r="H3146" s="258">
        <v>127</v>
      </c>
      <c r="I3146" s="259">
        <f>SUM(H3146/'Search &amp; Variables'!$E$30)</f>
        <v>2.8222222222222224</v>
      </c>
      <c r="J3146" s="259">
        <f t="shared" si="807"/>
        <v>5.6444444444444448</v>
      </c>
      <c r="K3146" s="259">
        <f t="shared" si="808"/>
        <v>0.62716049382716055</v>
      </c>
      <c r="L3146" s="226">
        <f t="shared" si="809"/>
        <v>0</v>
      </c>
      <c r="M3146" s="257"/>
      <c r="N3146" s="226">
        <f>SUM(H3146*'Outside M25 '!$J$30+'Outside M25 '!$J$34+'Postcodes tariff'!L3146)</f>
        <v>228.88523926851852</v>
      </c>
      <c r="O3146" s="226">
        <f>SUM(H3146*'Outside M25 '!$K$30+'Outside M25 '!$K$34+'Postcodes tariff'!L3146)</f>
        <v>252.32748350617283</v>
      </c>
      <c r="P3146" s="226">
        <f>SUM(H3146*'Outside M25 '!$L$30+'Outside M25 '!$L$34+'Postcodes tariff'!L3146)</f>
        <v>278.54372827901238</v>
      </c>
      <c r="Q3146" s="261">
        <f>SUM(H3146*'Outside M25 '!$M$30+'Outside M25 '!$M$34+'Postcodes tariff'!L3146)</f>
        <v>302.15767568518521</v>
      </c>
    </row>
    <row r="3147" spans="1:17" s="263" customFormat="1" x14ac:dyDescent="0.25">
      <c r="A3147" s="254" t="s">
        <v>3417</v>
      </c>
      <c r="B3147" s="255"/>
      <c r="C3147" s="256" t="s">
        <v>2761</v>
      </c>
      <c r="D3147" s="257">
        <v>52.606082999999998</v>
      </c>
      <c r="E3147" s="257">
        <v>-1.9584569999999999</v>
      </c>
      <c r="F3147" s="459">
        <v>1</v>
      </c>
      <c r="G3147" s="459">
        <v>1</v>
      </c>
      <c r="H3147" s="258">
        <v>123</v>
      </c>
      <c r="I3147" s="259">
        <f>SUM(H3147/'Search &amp; Variables'!$E$30)</f>
        <v>2.7333333333333334</v>
      </c>
      <c r="J3147" s="259">
        <f t="shared" si="807"/>
        <v>5.4666666666666668</v>
      </c>
      <c r="K3147" s="259">
        <f t="shared" si="808"/>
        <v>0.6074074074074074</v>
      </c>
      <c r="L3147" s="226">
        <f t="shared" si="809"/>
        <v>0</v>
      </c>
      <c r="M3147" s="257"/>
      <c r="N3147" s="226">
        <f>SUM(H3147*'Outside M25 '!$J$30+'Outside M25 '!$J$34+'Postcodes tariff'!L3147)</f>
        <v>222.60157734829059</v>
      </c>
      <c r="O3147" s="226">
        <f>SUM(H3147*'Outside M25 '!$K$30+'Outside M25 '!$K$34+'Postcodes tariff'!L3147)</f>
        <v>245.36339030199429</v>
      </c>
      <c r="P3147" s="226">
        <f>SUM(H3147*'Outside M25 '!$L$30+'Outside M25 '!$L$34+'Postcodes tariff'!L3147)</f>
        <v>270.83562585014249</v>
      </c>
      <c r="Q3147" s="261">
        <f>SUM(H3147*'Outside M25 '!$M$30+'Outside M25 '!$M$34+'Postcodes tariff'!L3147)</f>
        <v>293.7539050982906</v>
      </c>
    </row>
    <row r="3148" spans="1:17" s="263" customFormat="1" x14ac:dyDescent="0.25">
      <c r="A3148" s="254" t="s">
        <v>3417</v>
      </c>
      <c r="B3148" s="255"/>
      <c r="C3148" s="256" t="s">
        <v>2762</v>
      </c>
      <c r="D3148" s="257">
        <v>52.570095999999999</v>
      </c>
      <c r="E3148" s="257">
        <v>-1.9588030000000001</v>
      </c>
      <c r="F3148" s="459">
        <v>1</v>
      </c>
      <c r="G3148" s="459">
        <v>1</v>
      </c>
      <c r="H3148" s="258">
        <v>118.9</v>
      </c>
      <c r="I3148" s="259">
        <f>SUM(H3148/'Search &amp; Variables'!$E$30)</f>
        <v>2.6422222222222222</v>
      </c>
      <c r="J3148" s="259">
        <f t="shared" si="807"/>
        <v>5.2844444444444445</v>
      </c>
      <c r="K3148" s="259">
        <f t="shared" si="808"/>
        <v>0.58716049382716051</v>
      </c>
      <c r="L3148" s="226">
        <f t="shared" si="809"/>
        <v>0</v>
      </c>
      <c r="M3148" s="257"/>
      <c r="N3148" s="226">
        <f>SUM(H3148*'Outside M25 '!$J$30+'Outside M25 '!$J$34+'Postcodes tariff'!L3148)</f>
        <v>216.16082388005699</v>
      </c>
      <c r="O3148" s="226">
        <f>SUM(H3148*'Outside M25 '!$K$30+'Outside M25 '!$K$34+'Postcodes tariff'!L3148)</f>
        <v>238.22519476771129</v>
      </c>
      <c r="P3148" s="226">
        <f>SUM(H3148*'Outside M25 '!$L$30+'Outside M25 '!$L$34+'Postcodes tariff'!L3148)</f>
        <v>262.93482086055081</v>
      </c>
      <c r="Q3148" s="261">
        <f>SUM(H3148*'Outside M25 '!$M$30+'Outside M25 '!$M$34+'Postcodes tariff'!L3148)</f>
        <v>285.14004024672369</v>
      </c>
    </row>
    <row r="3149" spans="1:17" s="263" customFormat="1" x14ac:dyDescent="0.25">
      <c r="A3149" s="254" t="s">
        <v>3417</v>
      </c>
      <c r="B3149" s="255"/>
      <c r="C3149" s="256" t="s">
        <v>2763</v>
      </c>
      <c r="D3149" s="257">
        <v>52.653551999999998</v>
      </c>
      <c r="E3149" s="257">
        <v>-2.023523</v>
      </c>
      <c r="F3149" s="459">
        <v>1</v>
      </c>
      <c r="G3149" s="459">
        <v>1</v>
      </c>
      <c r="H3149" s="258">
        <v>129</v>
      </c>
      <c r="I3149" s="259">
        <f>SUM(H3149/'Search &amp; Variables'!$E$30)</f>
        <v>2.8666666666666667</v>
      </c>
      <c r="J3149" s="259">
        <f t="shared" si="807"/>
        <v>5.7333333333333334</v>
      </c>
      <c r="K3149" s="259">
        <f t="shared" si="808"/>
        <v>0.63703703703703707</v>
      </c>
      <c r="L3149" s="226">
        <f t="shared" si="809"/>
        <v>0</v>
      </c>
      <c r="M3149" s="257"/>
      <c r="N3149" s="226">
        <f>SUM(H3149*'Outside M25 '!$J$30+'Outside M25 '!$J$34+'Postcodes tariff'!L3149)</f>
        <v>232.02707022863248</v>
      </c>
      <c r="O3149" s="226">
        <f>SUM(H3149*'Outside M25 '!$K$30+'Outside M25 '!$K$34+'Postcodes tariff'!L3149)</f>
        <v>255.80953010826209</v>
      </c>
      <c r="P3149" s="226">
        <f>SUM(H3149*'Outside M25 '!$L$30+'Outside M25 '!$L$34+'Postcodes tariff'!L3149)</f>
        <v>282.39777949344733</v>
      </c>
      <c r="Q3149" s="261">
        <f>SUM(H3149*'Outside M25 '!$M$30+'Outside M25 '!$M$34+'Postcodes tariff'!L3149)</f>
        <v>306.35956097863249</v>
      </c>
    </row>
    <row r="3150" spans="1:17" s="263" customFormat="1" x14ac:dyDescent="0.25">
      <c r="A3150" s="254" t="s">
        <v>3417</v>
      </c>
      <c r="B3150" s="255"/>
      <c r="C3150" s="256" t="s">
        <v>2764</v>
      </c>
      <c r="D3150" s="257">
        <v>52.676906000000002</v>
      </c>
      <c r="E3150" s="257">
        <v>-1.877815</v>
      </c>
      <c r="F3150" s="459">
        <v>1</v>
      </c>
      <c r="G3150" s="459">
        <v>1</v>
      </c>
      <c r="H3150" s="258">
        <v>125.9</v>
      </c>
      <c r="I3150" s="259">
        <f>SUM(H3150/'Search &amp; Variables'!$E$30)</f>
        <v>2.7977777777777777</v>
      </c>
      <c r="J3150" s="259">
        <f t="shared" si="807"/>
        <v>5.5955555555555554</v>
      </c>
      <c r="K3150" s="259">
        <f t="shared" si="808"/>
        <v>0.62172839506172839</v>
      </c>
      <c r="L3150" s="226">
        <f t="shared" si="809"/>
        <v>0</v>
      </c>
      <c r="M3150" s="257"/>
      <c r="N3150" s="226">
        <f>SUM(H3150*'Outside M25 '!$J$30+'Outside M25 '!$J$34+'Postcodes tariff'!L3150)</f>
        <v>227.15723224045584</v>
      </c>
      <c r="O3150" s="226">
        <f>SUM(H3150*'Outside M25 '!$K$30+'Outside M25 '!$K$34+'Postcodes tariff'!L3150)</f>
        <v>250.41235787502373</v>
      </c>
      <c r="P3150" s="226">
        <f>SUM(H3150*'Outside M25 '!$L$30+'Outside M25 '!$L$34+'Postcodes tariff'!L3150)</f>
        <v>276.42400011107316</v>
      </c>
      <c r="Q3150" s="261">
        <f>SUM(H3150*'Outside M25 '!$M$30+'Outside M25 '!$M$34+'Postcodes tariff'!L3150)</f>
        <v>299.84663877378921</v>
      </c>
    </row>
    <row r="3151" spans="1:17" s="263" customFormat="1" x14ac:dyDescent="0.25">
      <c r="A3151" s="254" t="s">
        <v>3499</v>
      </c>
      <c r="B3151" s="255" t="s">
        <v>3500</v>
      </c>
      <c r="C3151" s="256" t="s">
        <v>2765</v>
      </c>
      <c r="D3151" s="257">
        <v>52.625714000000002</v>
      </c>
      <c r="E3151" s="257">
        <v>-1.9455039999999999</v>
      </c>
      <c r="F3151" s="459">
        <v>1</v>
      </c>
      <c r="G3151" s="459">
        <v>1</v>
      </c>
      <c r="H3151" s="258">
        <v>126.5</v>
      </c>
      <c r="I3151" s="259">
        <f>SUM(H3151/'Search &amp; Variables'!$E$30)</f>
        <v>2.8111111111111109</v>
      </c>
      <c r="J3151" s="259">
        <f t="shared" si="807"/>
        <v>5.6222222222222218</v>
      </c>
      <c r="K3151" s="259">
        <f t="shared" si="808"/>
        <v>0.62469135802469133</v>
      </c>
      <c r="L3151" s="226">
        <f t="shared" si="809"/>
        <v>0</v>
      </c>
      <c r="M3151" s="257"/>
      <c r="N3151" s="226">
        <f>SUM(H3151*'Outside M25 '!$J$30+'Outside M25 '!$J$34+'Postcodes tariff'!L3151)</f>
        <v>228.09978152849004</v>
      </c>
      <c r="O3151" s="226">
        <f>SUM(H3151*'Outside M25 '!$K$30+'Outside M25 '!$K$34+'Postcodes tariff'!L3151)</f>
        <v>251.45697185565052</v>
      </c>
      <c r="P3151" s="226">
        <f>SUM(H3151*'Outside M25 '!$L$30+'Outside M25 '!$L$34+'Postcodes tariff'!L3151)</f>
        <v>277.58021547540363</v>
      </c>
      <c r="Q3151" s="261">
        <f>SUM(H3151*'Outside M25 '!$M$30+'Outside M25 '!$M$34+'Postcodes tariff'!L3151)</f>
        <v>301.10720436182339</v>
      </c>
    </row>
    <row r="3152" spans="1:17" s="263" customFormat="1" x14ac:dyDescent="0.25">
      <c r="A3152" s="254" t="s">
        <v>3417</v>
      </c>
      <c r="B3152" s="255"/>
      <c r="C3152" s="256" t="s">
        <v>2766</v>
      </c>
      <c r="D3152" s="256">
        <v>52.603194999999999</v>
      </c>
      <c r="E3152" s="256">
        <v>-1.913883</v>
      </c>
      <c r="F3152" s="460">
        <v>1</v>
      </c>
      <c r="G3152" s="460">
        <v>1</v>
      </c>
      <c r="H3152" s="264">
        <v>120.6</v>
      </c>
      <c r="I3152" s="265">
        <f>SUM(H3152/'Search &amp; Variables'!$E$30)</f>
        <v>2.6799999999999997</v>
      </c>
      <c r="J3152" s="265">
        <f t="shared" si="807"/>
        <v>5.3599999999999994</v>
      </c>
      <c r="K3152" s="265">
        <f t="shared" si="808"/>
        <v>0.5955555555555555</v>
      </c>
      <c r="L3152" s="266">
        <f t="shared" si="809"/>
        <v>0</v>
      </c>
      <c r="M3152" s="256"/>
      <c r="N3152" s="266">
        <f>SUM(H3152*'Outside M25 '!$J$30+'Outside M25 '!$J$34+'Postcodes tariff'!L3152)</f>
        <v>218.83138019615384</v>
      </c>
      <c r="O3152" s="266">
        <f>SUM(H3152*'Outside M25 '!$K$30+'Outside M25 '!$K$34+'Postcodes tariff'!L3152)</f>
        <v>241.18493437948715</v>
      </c>
      <c r="P3152" s="266">
        <f>SUM(H3152*'Outside M25 '!$L$30+'Outside M25 '!$L$34+'Postcodes tariff'!L3152)</f>
        <v>266.21076439282052</v>
      </c>
      <c r="Q3152" s="268">
        <f>SUM(H3152*'Outside M25 '!$M$30+'Outside M25 '!$M$34+'Postcodes tariff'!L3152)</f>
        <v>288.71164274615387</v>
      </c>
    </row>
    <row r="3153" spans="1:17" s="243" customFormat="1" x14ac:dyDescent="0.25">
      <c r="A3153" s="254"/>
      <c r="B3153" s="255"/>
      <c r="C3153" s="255"/>
      <c r="D3153" s="255"/>
      <c r="E3153" s="255"/>
      <c r="F3153" s="472"/>
      <c r="G3153" s="472"/>
      <c r="H3153" s="351"/>
      <c r="I3153" s="352"/>
      <c r="J3153" s="352"/>
      <c r="K3153" s="352"/>
      <c r="L3153" s="353"/>
      <c r="M3153" s="255"/>
      <c r="N3153" s="423"/>
      <c r="O3153" s="423"/>
      <c r="P3153" s="423"/>
      <c r="Q3153" s="424"/>
    </row>
    <row r="3154" spans="1:17" s="243" customFormat="1" ht="16.5" thickBot="1" x14ac:dyDescent="0.3">
      <c r="A3154" s="269" t="s">
        <v>3418</v>
      </c>
      <c r="B3154" s="270"/>
      <c r="C3154" s="270"/>
      <c r="D3154" s="270"/>
      <c r="E3154" s="270"/>
      <c r="F3154" s="461"/>
      <c r="G3154" s="461"/>
      <c r="H3154" s="271">
        <f>AVERAGE(H3138:H3153)</f>
        <v>124.64000000000001</v>
      </c>
      <c r="I3154" s="271">
        <f>AVERAGE(I3138:I3153)</f>
        <v>2.7697777777777777</v>
      </c>
      <c r="J3154" s="271">
        <f>AVERAGE(J3138:J3153)</f>
        <v>5.5395555555555553</v>
      </c>
      <c r="K3154" s="271">
        <f>AVERAGE(K3138:K3153)</f>
        <v>0.61550617283950626</v>
      </c>
      <c r="L3154" s="271">
        <f>AVERAGE(L3138:L3153)</f>
        <v>0</v>
      </c>
      <c r="M3154" s="270"/>
      <c r="N3154" s="274">
        <f>AVERAGE(N3138:N3153)</f>
        <v>225.17787873558402</v>
      </c>
      <c r="O3154" s="274">
        <f>AVERAGE(O3138:O3153)</f>
        <v>248.21866851570746</v>
      </c>
      <c r="P3154" s="274">
        <f>AVERAGE(P3138:P3153)</f>
        <v>273.99594784597906</v>
      </c>
      <c r="Q3154" s="275">
        <f>AVERAGE(Q3138:Q3153)</f>
        <v>297.1994510389174</v>
      </c>
    </row>
    <row r="3155" spans="1:17" s="263" customFormat="1" ht="16.5" thickBot="1" x14ac:dyDescent="0.3">
      <c r="F3155" s="462"/>
      <c r="G3155" s="462"/>
      <c r="H3155" s="276"/>
      <c r="I3155" s="277"/>
      <c r="J3155" s="277"/>
      <c r="K3155" s="277"/>
      <c r="L3155" s="262"/>
      <c r="N3155" s="226"/>
      <c r="O3155" s="225"/>
      <c r="P3155" s="226"/>
      <c r="Q3155" s="226"/>
    </row>
    <row r="3156" spans="1:17" s="243" customFormat="1" x14ac:dyDescent="0.25">
      <c r="A3156" s="246" t="s">
        <v>3419</v>
      </c>
      <c r="B3156" s="247"/>
      <c r="C3156" s="247" t="s">
        <v>2767</v>
      </c>
      <c r="D3156" s="247">
        <v>52.585124</v>
      </c>
      <c r="E3156" s="247">
        <v>-2.1158619999999999</v>
      </c>
      <c r="F3156" s="458">
        <v>1</v>
      </c>
      <c r="G3156" s="458">
        <v>1</v>
      </c>
      <c r="H3156" s="248">
        <v>126.7</v>
      </c>
      <c r="I3156" s="249">
        <f>SUM(H3156/'Search &amp; Variables'!$E$30)</f>
        <v>2.8155555555555556</v>
      </c>
      <c r="J3156" s="249">
        <f t="shared" ref="J3156:J3157" si="810">SUM(I3156*2)</f>
        <v>5.6311111111111112</v>
      </c>
      <c r="K3156" s="249">
        <f t="shared" ref="K3156:K3157" si="811">SUM(J3156/9)</f>
        <v>0.62567901234567902</v>
      </c>
      <c r="L3156" s="252">
        <f t="shared" ref="L3156:L3157" si="812">IF(J3156 &gt; 14,120,0)</f>
        <v>0</v>
      </c>
      <c r="M3156" s="247"/>
      <c r="N3156" s="252">
        <f>SUM(H3156*'Outside M25 '!$J$30+'Outside M25 '!$J$34+'Postcodes tariff'!L3156)</f>
        <v>228.41396462450143</v>
      </c>
      <c r="O3156" s="252">
        <f>SUM(H3156*'Outside M25 '!$K$30+'Outside M25 '!$K$34+'Postcodes tariff'!L3156)</f>
        <v>251.80517651585944</v>
      </c>
      <c r="P3156" s="252">
        <f>SUM(H3156*'Outside M25 '!$L$30+'Outside M25 '!$L$34+'Postcodes tariff'!L3156)</f>
        <v>277.96562059684715</v>
      </c>
      <c r="Q3156" s="253">
        <f>SUM(H3156*'Outside M25 '!$M$30+'Outside M25 '!$M$34+'Postcodes tariff'!L3156)</f>
        <v>301.52739289116812</v>
      </c>
    </row>
    <row r="3157" spans="1:17" s="263" customFormat="1" x14ac:dyDescent="0.25">
      <c r="A3157" s="254" t="s">
        <v>3419</v>
      </c>
      <c r="B3157" s="255"/>
      <c r="C3157" s="256" t="s">
        <v>2768</v>
      </c>
      <c r="D3157" s="257">
        <v>52.633707000000001</v>
      </c>
      <c r="E3157" s="257">
        <v>-2.1038399999999999</v>
      </c>
      <c r="F3157" s="459">
        <v>1</v>
      </c>
      <c r="G3157" s="459">
        <v>1</v>
      </c>
      <c r="H3157" s="258">
        <v>129.80000000000001</v>
      </c>
      <c r="I3157" s="259">
        <f>SUM(H3157/'Search &amp; Variables'!$E$30)</f>
        <v>2.8844444444444446</v>
      </c>
      <c r="J3157" s="259">
        <f t="shared" si="810"/>
        <v>5.7688888888888892</v>
      </c>
      <c r="K3157" s="259">
        <f t="shared" si="811"/>
        <v>0.6409876543209877</v>
      </c>
      <c r="L3157" s="226">
        <f t="shared" si="812"/>
        <v>0</v>
      </c>
      <c r="M3157" s="257"/>
      <c r="N3157" s="226">
        <f>SUM(H3157*'Outside M25 '!$J$30+'Outside M25 '!$J$34+'Postcodes tariff'!L3157)</f>
        <v>233.28380261267807</v>
      </c>
      <c r="O3157" s="226">
        <f>SUM(H3157*'Outside M25 '!$K$30+'Outside M25 '!$K$34+'Postcodes tariff'!L3157)</f>
        <v>257.20234874909784</v>
      </c>
      <c r="P3157" s="226">
        <f>SUM(H3157*'Outside M25 '!$L$30+'Outside M25 '!$L$34+'Postcodes tariff'!L3157)</f>
        <v>283.93939997922132</v>
      </c>
      <c r="Q3157" s="261">
        <f>SUM(H3157*'Outside M25 '!$M$30+'Outside M25 '!$M$34+'Postcodes tariff'!L3157)</f>
        <v>308.04031509601145</v>
      </c>
    </row>
    <row r="3158" spans="1:17" s="263" customFormat="1" x14ac:dyDescent="0.25">
      <c r="A3158" s="254" t="s">
        <v>3419</v>
      </c>
      <c r="B3158" s="255"/>
      <c r="C3158" s="256" t="s">
        <v>2769</v>
      </c>
      <c r="D3158" s="257">
        <v>52.620010999999998</v>
      </c>
      <c r="E3158" s="257">
        <v>-2.06717</v>
      </c>
      <c r="F3158" s="459">
        <v>1</v>
      </c>
      <c r="G3158" s="459">
        <v>1</v>
      </c>
      <c r="H3158" s="258">
        <v>130.1</v>
      </c>
      <c r="I3158" s="259">
        <f>SUM(H3158/'Search &amp; Variables'!$E$30)</f>
        <v>2.891111111111111</v>
      </c>
      <c r="J3158" s="259">
        <f t="shared" ref="J3158:J3171" si="813">SUM(I3158*2)</f>
        <v>5.7822222222222219</v>
      </c>
      <c r="K3158" s="259">
        <f t="shared" ref="K3158:K3171" si="814">SUM(J3158/9)</f>
        <v>0.64246913580246912</v>
      </c>
      <c r="L3158" s="226">
        <f t="shared" ref="L3158:L3171" si="815">IF(J3158 &gt; 14,120,0)</f>
        <v>0</v>
      </c>
      <c r="M3158" s="257"/>
      <c r="N3158" s="226">
        <f>SUM(H3158*'Outside M25 '!$J$30+'Outside M25 '!$J$34+'Postcodes tariff'!L3158)</f>
        <v>233.75507725669516</v>
      </c>
      <c r="O3158" s="226">
        <f>SUM(H3158*'Outside M25 '!$K$30+'Outside M25 '!$K$34+'Postcodes tariff'!L3158)</f>
        <v>257.72465573941122</v>
      </c>
      <c r="P3158" s="226">
        <f>SUM(H3158*'Outside M25 '!$L$30+'Outside M25 '!$L$34+'Postcodes tariff'!L3158)</f>
        <v>284.5175076613865</v>
      </c>
      <c r="Q3158" s="261">
        <f>SUM(H3158*'Outside M25 '!$M$30+'Outside M25 '!$M$34+'Postcodes tariff'!L3158)</f>
        <v>308.67059789002849</v>
      </c>
    </row>
    <row r="3159" spans="1:17" s="263" customFormat="1" x14ac:dyDescent="0.25">
      <c r="A3159" s="254" t="s">
        <v>3419</v>
      </c>
      <c r="B3159" s="255"/>
      <c r="C3159" s="256" t="s">
        <v>2770</v>
      </c>
      <c r="D3159" s="257">
        <v>52.605184000000001</v>
      </c>
      <c r="E3159" s="257">
        <v>-2.0425450000000001</v>
      </c>
      <c r="F3159" s="459">
        <v>1</v>
      </c>
      <c r="G3159" s="459">
        <v>1</v>
      </c>
      <c r="H3159" s="258">
        <v>124.8</v>
      </c>
      <c r="I3159" s="259">
        <f>SUM(H3159/'Search &amp; Variables'!$E$30)</f>
        <v>2.7733333333333334</v>
      </c>
      <c r="J3159" s="259">
        <f t="shared" si="813"/>
        <v>5.5466666666666669</v>
      </c>
      <c r="K3159" s="259">
        <f t="shared" si="814"/>
        <v>0.61629629629629634</v>
      </c>
      <c r="L3159" s="226">
        <f t="shared" si="815"/>
        <v>0</v>
      </c>
      <c r="M3159" s="257"/>
      <c r="N3159" s="226">
        <f>SUM(H3159*'Outside M25 '!$J$30+'Outside M25 '!$J$34+'Postcodes tariff'!L3159)</f>
        <v>225.42922521239316</v>
      </c>
      <c r="O3159" s="226">
        <f>SUM(H3159*'Outside M25 '!$K$30+'Outside M25 '!$K$34+'Postcodes tariff'!L3159)</f>
        <v>248.49723224387463</v>
      </c>
      <c r="P3159" s="226">
        <f>SUM(H3159*'Outside M25 '!$L$30+'Outside M25 '!$L$34+'Postcodes tariff'!L3159)</f>
        <v>274.30427194313393</v>
      </c>
      <c r="Q3159" s="261">
        <f>SUM(H3159*'Outside M25 '!$M$30+'Outside M25 '!$M$34+'Postcodes tariff'!L3159)</f>
        <v>297.53560186239315</v>
      </c>
    </row>
    <row r="3160" spans="1:17" s="263" customFormat="1" x14ac:dyDescent="0.25">
      <c r="A3160" s="254" t="s">
        <v>3419</v>
      </c>
      <c r="B3160" s="255"/>
      <c r="C3160" s="256" t="s">
        <v>2771</v>
      </c>
      <c r="D3160" s="257">
        <v>52.583947000000002</v>
      </c>
      <c r="E3160" s="257">
        <v>-2.0731609999999998</v>
      </c>
      <c r="F3160" s="459">
        <v>1</v>
      </c>
      <c r="G3160" s="459">
        <v>1</v>
      </c>
      <c r="H3160" s="258">
        <v>125.2</v>
      </c>
      <c r="I3160" s="259">
        <f>SUM(H3160/'Search &amp; Variables'!$E$30)</f>
        <v>2.7822222222222224</v>
      </c>
      <c r="J3160" s="259">
        <f t="shared" si="813"/>
        <v>5.5644444444444447</v>
      </c>
      <c r="K3160" s="259">
        <f t="shared" si="814"/>
        <v>0.6182716049382716</v>
      </c>
      <c r="L3160" s="226">
        <f t="shared" si="815"/>
        <v>0</v>
      </c>
      <c r="M3160" s="257"/>
      <c r="N3160" s="226">
        <f>SUM(H3160*'Outside M25 '!$J$30+'Outside M25 '!$J$34+'Postcodes tariff'!L3160)</f>
        <v>226.05759140441597</v>
      </c>
      <c r="O3160" s="226">
        <f>SUM(H3160*'Outside M25 '!$K$30+'Outside M25 '!$K$34+'Postcodes tariff'!L3160)</f>
        <v>249.19364156429248</v>
      </c>
      <c r="P3160" s="226">
        <f>SUM(H3160*'Outside M25 '!$L$30+'Outside M25 '!$L$34+'Postcodes tariff'!L3160)</f>
        <v>275.07508218602095</v>
      </c>
      <c r="Q3160" s="261">
        <f>SUM(H3160*'Outside M25 '!$M$30+'Outside M25 '!$M$34+'Postcodes tariff'!L3160)</f>
        <v>298.37597892108266</v>
      </c>
    </row>
    <row r="3161" spans="1:17" s="263" customFormat="1" x14ac:dyDescent="0.25">
      <c r="A3161" s="254" t="s">
        <v>3419</v>
      </c>
      <c r="B3161" s="255"/>
      <c r="C3161" s="256" t="s">
        <v>2772</v>
      </c>
      <c r="D3161" s="257">
        <v>52.558796000000001</v>
      </c>
      <c r="E3161" s="257">
        <v>-2.0786210000000001</v>
      </c>
      <c r="F3161" s="459">
        <v>1</v>
      </c>
      <c r="G3161" s="459">
        <v>1</v>
      </c>
      <c r="H3161" s="258">
        <v>126.4</v>
      </c>
      <c r="I3161" s="259">
        <f>SUM(H3161/'Search &amp; Variables'!$E$30)</f>
        <v>2.8088888888888892</v>
      </c>
      <c r="J3161" s="259">
        <f t="shared" si="813"/>
        <v>5.6177777777777784</v>
      </c>
      <c r="K3161" s="259">
        <f t="shared" si="814"/>
        <v>0.6241975308641976</v>
      </c>
      <c r="L3161" s="226">
        <f t="shared" si="815"/>
        <v>0</v>
      </c>
      <c r="M3161" s="257"/>
      <c r="N3161" s="226">
        <f>SUM(H3161*'Outside M25 '!$J$30+'Outside M25 '!$J$34+'Postcodes tariff'!L3161)</f>
        <v>227.94268998048435</v>
      </c>
      <c r="O3161" s="226">
        <f>SUM(H3161*'Outside M25 '!$K$30+'Outside M25 '!$K$34+'Postcodes tariff'!L3161)</f>
        <v>251.28286952554606</v>
      </c>
      <c r="P3161" s="226">
        <f>SUM(H3161*'Outside M25 '!$L$30+'Outside M25 '!$L$34+'Postcodes tariff'!L3161)</f>
        <v>277.38751291468191</v>
      </c>
      <c r="Q3161" s="261">
        <f>SUM(H3161*'Outside M25 '!$M$30+'Outside M25 '!$M$34+'Postcodes tariff'!L3161)</f>
        <v>300.89711009715103</v>
      </c>
    </row>
    <row r="3162" spans="1:17" s="263" customFormat="1" x14ac:dyDescent="0.25">
      <c r="A3162" s="254" t="s">
        <v>3419</v>
      </c>
      <c r="B3162" s="255"/>
      <c r="C3162" s="256" t="s">
        <v>2773</v>
      </c>
      <c r="D3162" s="257">
        <v>52.508859000000001</v>
      </c>
      <c r="E3162" s="257">
        <v>-2.3560629999999998</v>
      </c>
      <c r="F3162" s="459">
        <v>1</v>
      </c>
      <c r="G3162" s="459">
        <v>1</v>
      </c>
      <c r="H3162" s="258">
        <v>127.4</v>
      </c>
      <c r="I3162" s="259">
        <f>SUM(H3162/'Search &amp; Variables'!$E$30)</f>
        <v>2.8311111111111114</v>
      </c>
      <c r="J3162" s="259">
        <f t="shared" si="813"/>
        <v>5.6622222222222227</v>
      </c>
      <c r="K3162" s="259">
        <f t="shared" si="814"/>
        <v>0.62913580246913581</v>
      </c>
      <c r="L3162" s="226">
        <f t="shared" si="815"/>
        <v>0</v>
      </c>
      <c r="M3162" s="257"/>
      <c r="N3162" s="226">
        <f>SUM(H3162*'Outside M25 '!$J$30+'Outside M25 '!$J$34+'Postcodes tariff'!L3162)</f>
        <v>229.51360546054133</v>
      </c>
      <c r="O3162" s="226">
        <f>SUM(H3162*'Outside M25 '!$K$30+'Outside M25 '!$K$34+'Postcodes tariff'!L3162)</f>
        <v>253.0238928265907</v>
      </c>
      <c r="P3162" s="226">
        <f>SUM(H3162*'Outside M25 '!$L$30+'Outside M25 '!$L$34+'Postcodes tariff'!L3162)</f>
        <v>279.31453852189935</v>
      </c>
      <c r="Q3162" s="261">
        <f>SUM(H3162*'Outside M25 '!$M$30+'Outside M25 '!$M$34+'Postcodes tariff'!L3162)</f>
        <v>302.99805274387467</v>
      </c>
    </row>
    <row r="3163" spans="1:17" s="263" customFormat="1" x14ac:dyDescent="0.25">
      <c r="A3163" s="254" t="s">
        <v>3419</v>
      </c>
      <c r="B3163" s="255"/>
      <c r="C3163" s="256" t="s">
        <v>2774</v>
      </c>
      <c r="D3163" s="257">
        <v>52.507071000000003</v>
      </c>
      <c r="E3163" s="257">
        <v>-2.4877829999999999</v>
      </c>
      <c r="F3163" s="459">
        <v>1</v>
      </c>
      <c r="G3163" s="459">
        <v>1</v>
      </c>
      <c r="H3163" s="258">
        <v>134.4</v>
      </c>
      <c r="I3163" s="259">
        <f>SUM(H3163/'Search &amp; Variables'!$E$30)</f>
        <v>2.9866666666666668</v>
      </c>
      <c r="J3163" s="259">
        <f t="shared" si="813"/>
        <v>5.9733333333333336</v>
      </c>
      <c r="K3163" s="259">
        <f t="shared" si="814"/>
        <v>0.66370370370370368</v>
      </c>
      <c r="L3163" s="226">
        <f t="shared" si="815"/>
        <v>0</v>
      </c>
      <c r="M3163" s="257"/>
      <c r="N3163" s="226">
        <f>SUM(H3163*'Outside M25 '!$J$30+'Outside M25 '!$J$34+'Postcodes tariff'!L3163)</f>
        <v>240.51001382094017</v>
      </c>
      <c r="O3163" s="226">
        <f>SUM(H3163*'Outside M25 '!$K$30+'Outside M25 '!$K$34+'Postcodes tariff'!L3163)</f>
        <v>265.21105593390314</v>
      </c>
      <c r="P3163" s="226">
        <f>SUM(H3163*'Outside M25 '!$L$30+'Outside M25 '!$L$34+'Postcodes tariff'!L3163)</f>
        <v>292.80371777242169</v>
      </c>
      <c r="Q3163" s="261">
        <f>SUM(H3163*'Outside M25 '!$M$30+'Outside M25 '!$M$34+'Postcodes tariff'!L3163)</f>
        <v>317.70465127094019</v>
      </c>
    </row>
    <row r="3164" spans="1:17" s="263" customFormat="1" x14ac:dyDescent="0.25">
      <c r="A3164" s="254" t="s">
        <v>3419</v>
      </c>
      <c r="B3164" s="255"/>
      <c r="C3164" s="256" t="s">
        <v>2775</v>
      </c>
      <c r="D3164" s="257">
        <v>52.577193999999999</v>
      </c>
      <c r="E3164" s="257">
        <v>-2.1186929999999999</v>
      </c>
      <c r="F3164" s="459">
        <v>1</v>
      </c>
      <c r="G3164" s="459">
        <v>1</v>
      </c>
      <c r="H3164" s="258">
        <v>124.6</v>
      </c>
      <c r="I3164" s="259">
        <f>SUM(H3164/'Search &amp; Variables'!$E$30)</f>
        <v>2.7688888888888887</v>
      </c>
      <c r="J3164" s="259">
        <f t="shared" si="813"/>
        <v>5.5377777777777775</v>
      </c>
      <c r="K3164" s="259">
        <f t="shared" si="814"/>
        <v>0.61530864197530866</v>
      </c>
      <c r="L3164" s="226">
        <f t="shared" si="815"/>
        <v>0</v>
      </c>
      <c r="M3164" s="257"/>
      <c r="N3164" s="226">
        <f>SUM(H3164*'Outside M25 '!$J$30+'Outside M25 '!$J$34+'Postcodes tariff'!L3164)</f>
        <v>225.11504211638177</v>
      </c>
      <c r="O3164" s="226">
        <f>SUM(H3164*'Outside M25 '!$K$30+'Outside M25 '!$K$34+'Postcodes tariff'!L3164)</f>
        <v>248.14902758366568</v>
      </c>
      <c r="P3164" s="226">
        <f>SUM(H3164*'Outside M25 '!$L$30+'Outside M25 '!$L$34+'Postcodes tariff'!L3164)</f>
        <v>273.91886682169041</v>
      </c>
      <c r="Q3164" s="261">
        <f>SUM(H3164*'Outside M25 '!$M$30+'Outside M25 '!$M$34+'Postcodes tariff'!L3164)</f>
        <v>297.11541333304842</v>
      </c>
    </row>
    <row r="3165" spans="1:17" s="263" customFormat="1" x14ac:dyDescent="0.25">
      <c r="A3165" s="254" t="s">
        <v>3419</v>
      </c>
      <c r="B3165" s="255"/>
      <c r="C3165" s="256" t="s">
        <v>2776</v>
      </c>
      <c r="D3165" s="257">
        <v>52.579470000000001</v>
      </c>
      <c r="E3165" s="257">
        <v>-2.1563639999999999</v>
      </c>
      <c r="F3165" s="459">
        <v>1</v>
      </c>
      <c r="G3165" s="459">
        <v>1</v>
      </c>
      <c r="H3165" s="258">
        <v>126.4</v>
      </c>
      <c r="I3165" s="259">
        <f>SUM(H3165/'Search &amp; Variables'!$E$30)</f>
        <v>2.8088888888888892</v>
      </c>
      <c r="J3165" s="259">
        <f t="shared" si="813"/>
        <v>5.6177777777777784</v>
      </c>
      <c r="K3165" s="259">
        <f t="shared" si="814"/>
        <v>0.6241975308641976</v>
      </c>
      <c r="L3165" s="226">
        <f t="shared" si="815"/>
        <v>0</v>
      </c>
      <c r="M3165" s="257"/>
      <c r="N3165" s="226">
        <f>SUM(H3165*'Outside M25 '!$J$30+'Outside M25 '!$J$34+'Postcodes tariff'!L3165)</f>
        <v>227.94268998048435</v>
      </c>
      <c r="O3165" s="226">
        <f>SUM(H3165*'Outside M25 '!$K$30+'Outside M25 '!$K$34+'Postcodes tariff'!L3165)</f>
        <v>251.28286952554606</v>
      </c>
      <c r="P3165" s="226">
        <f>SUM(H3165*'Outside M25 '!$L$30+'Outside M25 '!$L$34+'Postcodes tariff'!L3165)</f>
        <v>277.38751291468191</v>
      </c>
      <c r="Q3165" s="261">
        <f>SUM(H3165*'Outside M25 '!$M$30+'Outside M25 '!$M$34+'Postcodes tariff'!L3165)</f>
        <v>300.89711009715103</v>
      </c>
    </row>
    <row r="3166" spans="1:17" s="263" customFormat="1" x14ac:dyDescent="0.25">
      <c r="A3166" s="254" t="s">
        <v>3419</v>
      </c>
      <c r="B3166" s="255"/>
      <c r="C3166" s="256" t="s">
        <v>2777</v>
      </c>
      <c r="D3166" s="257">
        <v>52.566276000000002</v>
      </c>
      <c r="E3166" s="257">
        <v>-2.1594030000000002</v>
      </c>
      <c r="F3166" s="459">
        <v>1</v>
      </c>
      <c r="G3166" s="459">
        <v>1</v>
      </c>
      <c r="H3166" s="258">
        <v>127.2</v>
      </c>
      <c r="I3166" s="259">
        <f>SUM(H3166/'Search &amp; Variables'!$E$30)</f>
        <v>2.8266666666666667</v>
      </c>
      <c r="J3166" s="259">
        <f t="shared" si="813"/>
        <v>5.6533333333333333</v>
      </c>
      <c r="K3166" s="259">
        <f t="shared" si="814"/>
        <v>0.62814814814814812</v>
      </c>
      <c r="L3166" s="226">
        <f t="shared" si="815"/>
        <v>0</v>
      </c>
      <c r="M3166" s="257"/>
      <c r="N3166" s="226">
        <f>SUM(H3166*'Outside M25 '!$J$30+'Outside M25 '!$J$34+'Postcodes tariff'!L3166)</f>
        <v>229.19942236452991</v>
      </c>
      <c r="O3166" s="226">
        <f>SUM(H3166*'Outside M25 '!$K$30+'Outside M25 '!$K$34+'Postcodes tariff'!L3166)</f>
        <v>252.67568816638175</v>
      </c>
      <c r="P3166" s="226">
        <f>SUM(H3166*'Outside M25 '!$L$30+'Outside M25 '!$L$34+'Postcodes tariff'!L3166)</f>
        <v>278.9291334004559</v>
      </c>
      <c r="Q3166" s="261">
        <f>SUM(H3166*'Outside M25 '!$M$30+'Outside M25 '!$M$34+'Postcodes tariff'!L3166)</f>
        <v>302.57786421452994</v>
      </c>
    </row>
    <row r="3167" spans="1:17" s="263" customFormat="1" x14ac:dyDescent="0.25">
      <c r="A3167" s="254" t="s">
        <v>3419</v>
      </c>
      <c r="B3167" s="255"/>
      <c r="C3167" s="256" t="s">
        <v>2778</v>
      </c>
      <c r="D3167" s="257">
        <v>52.536667000000001</v>
      </c>
      <c r="E3167" s="257">
        <v>-2.2478039999999999</v>
      </c>
      <c r="F3167" s="459">
        <v>1</v>
      </c>
      <c r="G3167" s="459">
        <v>1</v>
      </c>
      <c r="H3167" s="258">
        <v>127.5</v>
      </c>
      <c r="I3167" s="259">
        <f>SUM(H3167/'Search &amp; Variables'!$E$30)</f>
        <v>2.8333333333333335</v>
      </c>
      <c r="J3167" s="259">
        <f t="shared" si="813"/>
        <v>5.666666666666667</v>
      </c>
      <c r="K3167" s="259">
        <f t="shared" si="814"/>
        <v>0.62962962962962965</v>
      </c>
      <c r="L3167" s="226">
        <f t="shared" si="815"/>
        <v>0</v>
      </c>
      <c r="M3167" s="257"/>
      <c r="N3167" s="226">
        <f>SUM(H3167*'Outside M25 '!$J$30+'Outside M25 '!$J$34+'Postcodes tariff'!L3167)</f>
        <v>229.67069700854702</v>
      </c>
      <c r="O3167" s="226">
        <f>SUM(H3167*'Outside M25 '!$K$30+'Outside M25 '!$K$34+'Postcodes tariff'!L3167)</f>
        <v>253.19799515669516</v>
      </c>
      <c r="P3167" s="226">
        <f>SUM(H3167*'Outside M25 '!$L$30+'Outside M25 '!$L$34+'Postcodes tariff'!L3167)</f>
        <v>279.50724108262108</v>
      </c>
      <c r="Q3167" s="261">
        <f>SUM(H3167*'Outside M25 '!$M$30+'Outside M25 '!$M$34+'Postcodes tariff'!L3167)</f>
        <v>303.20814700854703</v>
      </c>
    </row>
    <row r="3168" spans="1:17" s="263" customFormat="1" x14ac:dyDescent="0.25">
      <c r="A3168" s="254" t="s">
        <v>3419</v>
      </c>
      <c r="B3168" s="255"/>
      <c r="C3168" s="256" t="s">
        <v>2779</v>
      </c>
      <c r="D3168" s="257">
        <v>52.589689999999997</v>
      </c>
      <c r="E3168" s="257">
        <v>-2.239941</v>
      </c>
      <c r="F3168" s="459">
        <v>1</v>
      </c>
      <c r="G3168" s="459">
        <v>1</v>
      </c>
      <c r="H3168" s="258">
        <v>134</v>
      </c>
      <c r="I3168" s="259">
        <f>SUM(H3168/'Search &amp; Variables'!$E$30)</f>
        <v>2.9777777777777779</v>
      </c>
      <c r="J3168" s="259">
        <f t="shared" si="813"/>
        <v>5.9555555555555557</v>
      </c>
      <c r="K3168" s="259">
        <f t="shared" si="814"/>
        <v>0.66172839506172842</v>
      </c>
      <c r="L3168" s="226">
        <f t="shared" si="815"/>
        <v>0</v>
      </c>
      <c r="M3168" s="257"/>
      <c r="N3168" s="226">
        <f>SUM(H3168*'Outside M25 '!$J$30+'Outside M25 '!$J$34+'Postcodes tariff'!L3168)</f>
        <v>239.88164762891739</v>
      </c>
      <c r="O3168" s="226">
        <f>SUM(H3168*'Outside M25 '!$K$30+'Outside M25 '!$K$34+'Postcodes tariff'!L3168)</f>
        <v>264.5146466134853</v>
      </c>
      <c r="P3168" s="226">
        <f>SUM(H3168*'Outside M25 '!$L$30+'Outside M25 '!$L$34+'Postcodes tariff'!L3168)</f>
        <v>292.03290752953467</v>
      </c>
      <c r="Q3168" s="261">
        <f>SUM(H3168*'Outside M25 '!$M$30+'Outside M25 '!$M$34+'Postcodes tariff'!L3168)</f>
        <v>316.86427421225073</v>
      </c>
    </row>
    <row r="3169" spans="1:17" s="263" customFormat="1" x14ac:dyDescent="0.25">
      <c r="A3169" s="254" t="s">
        <v>3419</v>
      </c>
      <c r="B3169" s="255"/>
      <c r="C3169" s="256" t="s">
        <v>2780</v>
      </c>
      <c r="D3169" s="257">
        <v>52.633048000000002</v>
      </c>
      <c r="E3169" s="257">
        <v>-2.2700469999999999</v>
      </c>
      <c r="F3169" s="459">
        <v>1</v>
      </c>
      <c r="G3169" s="459">
        <v>1</v>
      </c>
      <c r="H3169" s="258">
        <v>139</v>
      </c>
      <c r="I3169" s="259">
        <f>SUM(H3169/'Search &amp; Variables'!$E$30)</f>
        <v>3.088888888888889</v>
      </c>
      <c r="J3169" s="259">
        <f t="shared" si="813"/>
        <v>6.177777777777778</v>
      </c>
      <c r="K3169" s="259">
        <f t="shared" si="814"/>
        <v>0.68641975308641978</v>
      </c>
      <c r="L3169" s="226">
        <f t="shared" si="815"/>
        <v>0</v>
      </c>
      <c r="M3169" s="257"/>
      <c r="N3169" s="226">
        <f>SUM(H3169*'Outside M25 '!$J$30+'Outside M25 '!$J$34+'Postcodes tariff'!L3169)</f>
        <v>247.73622502920227</v>
      </c>
      <c r="O3169" s="226">
        <f>SUM(H3169*'Outside M25 '!$K$30+'Outside M25 '!$K$34+'Postcodes tariff'!L3169)</f>
        <v>273.21976311870844</v>
      </c>
      <c r="P3169" s="226">
        <f>SUM(H3169*'Outside M25 '!$L$30+'Outside M25 '!$L$34+'Postcodes tariff'!L3169)</f>
        <v>301.66803556562206</v>
      </c>
      <c r="Q3169" s="261">
        <f>SUM(H3169*'Outside M25 '!$M$30+'Outside M25 '!$M$34+'Postcodes tariff'!L3169)</f>
        <v>327.36898744586898</v>
      </c>
    </row>
    <row r="3170" spans="1:17" s="263" customFormat="1" x14ac:dyDescent="0.25">
      <c r="A3170" s="254" t="s">
        <v>3419</v>
      </c>
      <c r="B3170" s="255"/>
      <c r="C3170" s="256" t="s">
        <v>2781</v>
      </c>
      <c r="D3170" s="257">
        <v>52.634771000000001</v>
      </c>
      <c r="E3170" s="257">
        <v>-2.1981670000000002</v>
      </c>
      <c r="F3170" s="459">
        <v>1</v>
      </c>
      <c r="G3170" s="459">
        <v>1</v>
      </c>
      <c r="H3170" s="258">
        <v>134.5</v>
      </c>
      <c r="I3170" s="259">
        <f>SUM(H3170/'Search &amp; Variables'!$E$30)</f>
        <v>2.9888888888888889</v>
      </c>
      <c r="J3170" s="259">
        <f t="shared" si="813"/>
        <v>5.9777777777777779</v>
      </c>
      <c r="K3170" s="259">
        <f t="shared" si="814"/>
        <v>0.66419753086419753</v>
      </c>
      <c r="L3170" s="226">
        <f t="shared" si="815"/>
        <v>0</v>
      </c>
      <c r="M3170" s="257"/>
      <c r="N3170" s="226">
        <f>SUM(H3170*'Outside M25 '!$J$30+'Outside M25 '!$J$34+'Postcodes tariff'!L3170)</f>
        <v>240.66710536894587</v>
      </c>
      <c r="O3170" s="226">
        <f>SUM(H3170*'Outside M25 '!$K$30+'Outside M25 '!$K$34+'Postcodes tariff'!L3170)</f>
        <v>265.3851582640076</v>
      </c>
      <c r="P3170" s="226">
        <f>SUM(H3170*'Outside M25 '!$L$30+'Outside M25 '!$L$34+'Postcodes tariff'!L3170)</f>
        <v>292.99642033314342</v>
      </c>
      <c r="Q3170" s="261">
        <f>SUM(H3170*'Outside M25 '!$M$30+'Outside M25 '!$M$34+'Postcodes tariff'!L3170)</f>
        <v>317.91474553561255</v>
      </c>
    </row>
    <row r="3171" spans="1:17" s="263" customFormat="1" x14ac:dyDescent="0.25">
      <c r="A3171" s="254" t="s">
        <v>3419</v>
      </c>
      <c r="B3171" s="255"/>
      <c r="C3171" s="256" t="s">
        <v>2782</v>
      </c>
      <c r="D3171" s="256">
        <v>52.627681000000003</v>
      </c>
      <c r="E3171" s="256">
        <v>-2.1499990000000002</v>
      </c>
      <c r="F3171" s="460">
        <v>1</v>
      </c>
      <c r="G3171" s="460">
        <v>1</v>
      </c>
      <c r="H3171" s="264">
        <v>132.6</v>
      </c>
      <c r="I3171" s="265">
        <f>SUM(H3171/'Search &amp; Variables'!$E$30)</f>
        <v>2.9466666666666663</v>
      </c>
      <c r="J3171" s="265">
        <f t="shared" si="813"/>
        <v>5.8933333333333326</v>
      </c>
      <c r="K3171" s="265">
        <f t="shared" si="814"/>
        <v>0.65481481481481474</v>
      </c>
      <c r="L3171" s="266">
        <f t="shared" si="815"/>
        <v>0</v>
      </c>
      <c r="M3171" s="256"/>
      <c r="N3171" s="266">
        <f>SUM(H3171*'Outside M25 '!$J$30+'Outside M25 '!$J$34+'Postcodes tariff'!L3171)</f>
        <v>237.6823659568376</v>
      </c>
      <c r="O3171" s="266">
        <f>SUM(H3171*'Outside M25 '!$K$30+'Outside M25 '!$K$34+'Postcodes tariff'!L3171)</f>
        <v>262.07721399202279</v>
      </c>
      <c r="P3171" s="266">
        <f>SUM(H3171*'Outside M25 '!$L$30+'Outside M25 '!$L$34+'Postcodes tariff'!L3171)</f>
        <v>289.3350716794302</v>
      </c>
      <c r="Q3171" s="268">
        <f>SUM(H3171*'Outside M25 '!$M$30+'Outside M25 '!$M$34+'Postcodes tariff'!L3171)</f>
        <v>313.92295450683764</v>
      </c>
    </row>
    <row r="3172" spans="1:17" s="243" customFormat="1" x14ac:dyDescent="0.25">
      <c r="A3172" s="254"/>
      <c r="B3172" s="255"/>
      <c r="C3172" s="255"/>
      <c r="D3172" s="255"/>
      <c r="E3172" s="255"/>
      <c r="F3172" s="472"/>
      <c r="G3172" s="472"/>
      <c r="H3172" s="351"/>
      <c r="I3172" s="352"/>
      <c r="J3172" s="352"/>
      <c r="K3172" s="352"/>
      <c r="L3172" s="353"/>
      <c r="M3172" s="255"/>
      <c r="N3172" s="423"/>
      <c r="O3172" s="423"/>
      <c r="P3172" s="423"/>
      <c r="Q3172" s="424"/>
    </row>
    <row r="3173" spans="1:17" s="243" customFormat="1" ht="16.5" thickBot="1" x14ac:dyDescent="0.3">
      <c r="A3173" s="269" t="s">
        <v>3420</v>
      </c>
      <c r="B3173" s="270"/>
      <c r="C3173" s="270"/>
      <c r="D3173" s="270"/>
      <c r="E3173" s="270"/>
      <c r="F3173" s="461"/>
      <c r="G3173" s="461"/>
      <c r="H3173" s="271">
        <f>AVERAGE(H3156:H3172)</f>
        <v>129.41249999999999</v>
      </c>
      <c r="I3173" s="271">
        <f>AVERAGE(I3156:I3172)</f>
        <v>2.8758333333333335</v>
      </c>
      <c r="J3173" s="271">
        <f>AVERAGE(J3156:J3172)</f>
        <v>5.7516666666666669</v>
      </c>
      <c r="K3173" s="271">
        <f>AVERAGE(K3156:K3172)</f>
        <v>0.63907407407407402</v>
      </c>
      <c r="L3173" s="271">
        <f>AVERAGE(L3156:L3172)</f>
        <v>0</v>
      </c>
      <c r="M3173" s="270"/>
      <c r="N3173" s="274">
        <f>AVERAGE(N3156:N3172)</f>
        <v>232.67507286415599</v>
      </c>
      <c r="O3173" s="274">
        <f>AVERAGE(O3156:O3172)</f>
        <v>256.52770221994308</v>
      </c>
      <c r="P3173" s="274">
        <f>AVERAGE(P3156:P3172)</f>
        <v>283.19267755642448</v>
      </c>
      <c r="Q3173" s="275">
        <f>AVERAGE(Q3156:Q3172)</f>
        <v>307.22619982040601</v>
      </c>
    </row>
    <row r="3174" spans="1:17" s="263" customFormat="1" ht="16.5" thickBot="1" x14ac:dyDescent="0.3">
      <c r="F3174" s="462"/>
      <c r="G3174" s="462"/>
      <c r="H3174" s="276"/>
      <c r="I3174" s="277"/>
      <c r="J3174" s="277"/>
      <c r="K3174" s="277"/>
      <c r="L3174" s="262"/>
      <c r="N3174" s="225"/>
      <c r="O3174" s="226"/>
      <c r="P3174" s="226"/>
      <c r="Q3174" s="226"/>
    </row>
    <row r="3175" spans="1:17" s="243" customFormat="1" x14ac:dyDescent="0.25">
      <c r="A3175" s="246" t="s">
        <v>3421</v>
      </c>
      <c r="B3175" s="247"/>
      <c r="C3175" s="247" t="s">
        <v>2783</v>
      </c>
      <c r="D3175" s="247">
        <v>53.958128000000002</v>
      </c>
      <c r="E3175" s="247">
        <v>-1.080271</v>
      </c>
      <c r="F3175" s="458">
        <v>1</v>
      </c>
      <c r="G3175" s="458">
        <v>1</v>
      </c>
      <c r="H3175" s="248">
        <v>210.4</v>
      </c>
      <c r="I3175" s="249">
        <f>SUM(H3175/'Search &amp; Variables'!$E$30)</f>
        <v>4.6755555555555555</v>
      </c>
      <c r="J3175" s="249">
        <f t="shared" ref="J3175:J3176" si="816">SUM(I3175*2)</f>
        <v>9.3511111111111109</v>
      </c>
      <c r="K3175" s="249">
        <f t="shared" ref="K3175:K3176" si="817">SUM(J3175/9)</f>
        <v>1.0390123456790124</v>
      </c>
      <c r="L3175" s="252">
        <f t="shared" ref="L3175:L3176" si="818">IF(J3175 &gt; 14,120,0)</f>
        <v>0</v>
      </c>
      <c r="M3175" s="247"/>
      <c r="N3175" s="252">
        <f>SUM(H3175*'Outside M25 '!$J$30+'Outside M25 '!$J$34+'Postcodes tariff'!L3175)</f>
        <v>359.89959030527064</v>
      </c>
      <c r="O3175" s="252">
        <f>SUM(H3175*'Outside M25 '!$K$30+'Outside M25 '!$K$34+'Postcodes tariff'!L3175)</f>
        <v>397.52882681329538</v>
      </c>
      <c r="P3175" s="252">
        <f>SUM(H3175*'Outside M25 '!$L$30+'Outside M25 '!$L$34+'Postcodes tariff'!L3175)</f>
        <v>439.25766392094971</v>
      </c>
      <c r="Q3175" s="253">
        <f>SUM(H3175*'Outside M25 '!$M$30+'Outside M25 '!$M$34+'Postcodes tariff'!L3175)</f>
        <v>477.37629242193736</v>
      </c>
    </row>
    <row r="3176" spans="1:17" s="263" customFormat="1" x14ac:dyDescent="0.25">
      <c r="A3176" s="254" t="s">
        <v>3421</v>
      </c>
      <c r="B3176" s="255"/>
      <c r="C3176" s="256" t="s">
        <v>2784</v>
      </c>
      <c r="D3176" s="257">
        <v>53.95</v>
      </c>
      <c r="E3176" s="257">
        <v>-1.0580000000000001</v>
      </c>
      <c r="F3176" s="459">
        <v>1</v>
      </c>
      <c r="G3176" s="459">
        <v>1</v>
      </c>
      <c r="H3176" s="258">
        <v>215.4</v>
      </c>
      <c r="I3176" s="259">
        <f>SUM(H3176/'Search &amp; Variables'!$E$30)</f>
        <v>4.7866666666666671</v>
      </c>
      <c r="J3176" s="259">
        <f t="shared" si="816"/>
        <v>9.5733333333333341</v>
      </c>
      <c r="K3176" s="259">
        <f t="shared" si="817"/>
        <v>1.0637037037037038</v>
      </c>
      <c r="L3176" s="226">
        <f t="shared" si="818"/>
        <v>0</v>
      </c>
      <c r="M3176" s="257"/>
      <c r="N3176" s="226">
        <f>SUM(H3176*'Outside M25 '!$J$30+'Outside M25 '!$J$34+'Postcodes tariff'!L3176)</f>
        <v>367.75416770555552</v>
      </c>
      <c r="O3176" s="226">
        <f>SUM(H3176*'Outside M25 '!$K$30+'Outside M25 '!$K$34+'Postcodes tariff'!L3176)</f>
        <v>406.23394331851853</v>
      </c>
      <c r="P3176" s="226">
        <f>SUM(H3176*'Outside M25 '!$L$30+'Outside M25 '!$L$34+'Postcodes tariff'!L3176)</f>
        <v>448.89279195703705</v>
      </c>
      <c r="Q3176" s="261">
        <f>SUM(H3176*'Outside M25 '!$M$30+'Outside M25 '!$M$34+'Postcodes tariff'!L3176)</f>
        <v>487.88100565555561</v>
      </c>
    </row>
    <row r="3177" spans="1:17" s="263" customFormat="1" x14ac:dyDescent="0.25">
      <c r="A3177" s="254" t="s">
        <v>3421</v>
      </c>
      <c r="B3177" s="255"/>
      <c r="C3177" s="256" t="s">
        <v>2785</v>
      </c>
      <c r="D3177" s="257">
        <v>54.265000000000001</v>
      </c>
      <c r="E3177" s="257">
        <v>-0.39500000000000002</v>
      </c>
      <c r="F3177" s="459">
        <v>1</v>
      </c>
      <c r="G3177" s="459">
        <v>1</v>
      </c>
      <c r="H3177" s="258">
        <v>251.7</v>
      </c>
      <c r="I3177" s="259">
        <f>SUM(H3177/'Search &amp; Variables'!$E$30)</f>
        <v>5.5933333333333328</v>
      </c>
      <c r="J3177" s="259">
        <f t="shared" ref="J3177:J3203" si="819">SUM(I3177*2)</f>
        <v>11.186666666666666</v>
      </c>
      <c r="K3177" s="259">
        <f t="shared" ref="K3177:K3203" si="820">SUM(J3177/9)</f>
        <v>1.2429629629629628</v>
      </c>
      <c r="L3177" s="226">
        <f t="shared" ref="L3177:L3203" si="821">IF(J3177 &gt; 14,120,0)</f>
        <v>0</v>
      </c>
      <c r="M3177" s="257"/>
      <c r="N3177" s="226">
        <f>SUM(H3177*'Outside M25 '!$J$30+'Outside M25 '!$J$34+'Postcodes tariff'!L3177)</f>
        <v>424.77839963162387</v>
      </c>
      <c r="O3177" s="226">
        <f>SUM(H3177*'Outside M25 '!$K$30+'Outside M25 '!$K$34+'Postcodes tariff'!L3177)</f>
        <v>469.43308914643876</v>
      </c>
      <c r="P3177" s="226">
        <f>SUM(H3177*'Outside M25 '!$L$30+'Outside M25 '!$L$34+'Postcodes tariff'!L3177)</f>
        <v>518.84382149903138</v>
      </c>
      <c r="Q3177" s="261">
        <f>SUM(H3177*'Outside M25 '!$M$30+'Outside M25 '!$M$34+'Postcodes tariff'!L3177)</f>
        <v>564.14522373162401</v>
      </c>
    </row>
    <row r="3178" spans="1:17" s="263" customFormat="1" x14ac:dyDescent="0.25">
      <c r="A3178" s="254" t="s">
        <v>3421</v>
      </c>
      <c r="B3178" s="255"/>
      <c r="C3178" s="256" t="s">
        <v>2786</v>
      </c>
      <c r="D3178" s="257">
        <v>54.274000000000001</v>
      </c>
      <c r="E3178" s="257">
        <v>-0.42199999999999999</v>
      </c>
      <c r="F3178" s="459">
        <v>1</v>
      </c>
      <c r="G3178" s="459">
        <v>1</v>
      </c>
      <c r="H3178" s="258">
        <v>247.8</v>
      </c>
      <c r="I3178" s="259">
        <f>SUM(H3178/'Search &amp; Variables'!$E$30)</f>
        <v>5.5066666666666668</v>
      </c>
      <c r="J3178" s="259">
        <f t="shared" si="819"/>
        <v>11.013333333333334</v>
      </c>
      <c r="K3178" s="259">
        <f t="shared" si="820"/>
        <v>1.2237037037037037</v>
      </c>
      <c r="L3178" s="226">
        <f t="shared" si="821"/>
        <v>0</v>
      </c>
      <c r="M3178" s="257"/>
      <c r="N3178" s="226">
        <f>SUM(H3178*'Outside M25 '!$J$30+'Outside M25 '!$J$34+'Postcodes tariff'!L3178)</f>
        <v>418.65182925940172</v>
      </c>
      <c r="O3178" s="226">
        <f>SUM(H3178*'Outside M25 '!$K$30+'Outside M25 '!$K$34+'Postcodes tariff'!L3178)</f>
        <v>462.64309827236468</v>
      </c>
      <c r="P3178" s="226">
        <f>SUM(H3178*'Outside M25 '!$L$30+'Outside M25 '!$L$34+'Postcodes tariff'!L3178)</f>
        <v>511.32842163088327</v>
      </c>
      <c r="Q3178" s="261">
        <f>SUM(H3178*'Outside M25 '!$M$30+'Outside M25 '!$M$34+'Postcodes tariff'!L3178)</f>
        <v>555.95154740940188</v>
      </c>
    </row>
    <row r="3179" spans="1:17" s="263" customFormat="1" x14ac:dyDescent="0.25">
      <c r="A3179" s="254" t="s">
        <v>3421</v>
      </c>
      <c r="B3179" s="255"/>
      <c r="C3179" s="256" t="s">
        <v>2787</v>
      </c>
      <c r="D3179" s="257">
        <v>54.287999999999997</v>
      </c>
      <c r="E3179" s="257">
        <v>-0.496</v>
      </c>
      <c r="F3179" s="459">
        <v>1</v>
      </c>
      <c r="G3179" s="459">
        <v>1</v>
      </c>
      <c r="H3179" s="258">
        <v>250.1</v>
      </c>
      <c r="I3179" s="259">
        <f>SUM(H3179/'Search &amp; Variables'!$E$30)</f>
        <v>5.5577777777777779</v>
      </c>
      <c r="J3179" s="259">
        <f t="shared" si="819"/>
        <v>11.115555555555556</v>
      </c>
      <c r="K3179" s="259">
        <f t="shared" si="820"/>
        <v>1.2350617283950618</v>
      </c>
      <c r="L3179" s="226">
        <f t="shared" si="821"/>
        <v>0</v>
      </c>
      <c r="M3179" s="257"/>
      <c r="N3179" s="226">
        <f>SUM(H3179*'Outside M25 '!$J$30+'Outside M25 '!$J$34+'Postcodes tariff'!L3179)</f>
        <v>422.26493486353274</v>
      </c>
      <c r="O3179" s="226">
        <f>SUM(H3179*'Outside M25 '!$K$30+'Outside M25 '!$K$34+'Postcodes tariff'!L3179)</f>
        <v>466.64745186476733</v>
      </c>
      <c r="P3179" s="226">
        <f>SUM(H3179*'Outside M25 '!$L$30+'Outside M25 '!$L$34+'Postcodes tariff'!L3179)</f>
        <v>515.7605805274834</v>
      </c>
      <c r="Q3179" s="261">
        <f>SUM(H3179*'Outside M25 '!$M$30+'Outside M25 '!$M$34+'Postcodes tariff'!L3179)</f>
        <v>560.78371549686619</v>
      </c>
    </row>
    <row r="3180" spans="1:17" s="263" customFormat="1" x14ac:dyDescent="0.25">
      <c r="A3180" s="254" t="s">
        <v>3421</v>
      </c>
      <c r="B3180" s="255"/>
      <c r="C3180" s="256" t="s">
        <v>2788</v>
      </c>
      <c r="D3180" s="257">
        <v>54.198999999999998</v>
      </c>
      <c r="E3180" s="257">
        <v>-0.29699999999999999</v>
      </c>
      <c r="F3180" s="459">
        <v>1</v>
      </c>
      <c r="G3180" s="459">
        <v>1</v>
      </c>
      <c r="H3180" s="258">
        <v>237.3</v>
      </c>
      <c r="I3180" s="259">
        <f>SUM(H3180/'Search &amp; Variables'!$E$30)</f>
        <v>5.2733333333333334</v>
      </c>
      <c r="J3180" s="259">
        <f t="shared" si="819"/>
        <v>10.546666666666667</v>
      </c>
      <c r="K3180" s="259">
        <f t="shared" si="820"/>
        <v>1.1718518518518519</v>
      </c>
      <c r="L3180" s="226">
        <f t="shared" si="821"/>
        <v>0</v>
      </c>
      <c r="M3180" s="257"/>
      <c r="N3180" s="226">
        <f>SUM(H3180*'Outside M25 '!$J$30+'Outside M25 '!$J$34+'Postcodes tariff'!L3180)</f>
        <v>402.1572167188034</v>
      </c>
      <c r="O3180" s="226">
        <f>SUM(H3180*'Outside M25 '!$K$30+'Outside M25 '!$K$34+'Postcodes tariff'!L3180)</f>
        <v>444.36235361139603</v>
      </c>
      <c r="P3180" s="226">
        <f>SUM(H3180*'Outside M25 '!$L$30+'Outside M25 '!$L$34+'Postcodes tariff'!L3180)</f>
        <v>491.09465275509979</v>
      </c>
      <c r="Q3180" s="261">
        <f>SUM(H3180*'Outside M25 '!$M$30+'Outside M25 '!$M$34+'Postcodes tariff'!L3180)</f>
        <v>533.89164961880351</v>
      </c>
    </row>
    <row r="3181" spans="1:17" s="263" customFormat="1" x14ac:dyDescent="0.25">
      <c r="A3181" s="254" t="s">
        <v>3421</v>
      </c>
      <c r="B3181" s="255"/>
      <c r="C3181" s="256" t="s">
        <v>2789</v>
      </c>
      <c r="D3181" s="257">
        <v>54.094000000000001</v>
      </c>
      <c r="E3181" s="257">
        <v>-0.17699999999999999</v>
      </c>
      <c r="F3181" s="459">
        <v>1</v>
      </c>
      <c r="G3181" s="459">
        <v>1</v>
      </c>
      <c r="H3181" s="258">
        <v>237</v>
      </c>
      <c r="I3181" s="259">
        <f>SUM(H3181/'Search &amp; Variables'!$E$30)</f>
        <v>5.2666666666666666</v>
      </c>
      <c r="J3181" s="259">
        <f t="shared" si="819"/>
        <v>10.533333333333333</v>
      </c>
      <c r="K3181" s="259">
        <f t="shared" si="820"/>
        <v>1.1703703703703703</v>
      </c>
      <c r="L3181" s="226">
        <f t="shared" si="821"/>
        <v>0</v>
      </c>
      <c r="M3181" s="257"/>
      <c r="N3181" s="226">
        <f>SUM(H3181*'Outside M25 '!$J$30+'Outside M25 '!$J$34+'Postcodes tariff'!L3181)</f>
        <v>401.68594207478628</v>
      </c>
      <c r="O3181" s="226">
        <f>SUM(H3181*'Outside M25 '!$K$30+'Outside M25 '!$K$34+'Postcodes tariff'!L3181)</f>
        <v>443.84004662108265</v>
      </c>
      <c r="P3181" s="226">
        <f>SUM(H3181*'Outside M25 '!$L$30+'Outside M25 '!$L$34+'Postcodes tariff'!L3181)</f>
        <v>490.51654507293449</v>
      </c>
      <c r="Q3181" s="261">
        <f>SUM(H3181*'Outside M25 '!$M$30+'Outside M25 '!$M$34+'Postcodes tariff'!L3181)</f>
        <v>533.26136682478636</v>
      </c>
    </row>
    <row r="3182" spans="1:17" s="263" customFormat="1" x14ac:dyDescent="0.25">
      <c r="A3182" s="254" t="s">
        <v>3421</v>
      </c>
      <c r="B3182" s="255"/>
      <c r="C3182" s="256" t="s">
        <v>2790</v>
      </c>
      <c r="D3182" s="257">
        <v>54.098857000000002</v>
      </c>
      <c r="E3182" s="257">
        <v>-0.234205</v>
      </c>
      <c r="F3182" s="459">
        <v>1</v>
      </c>
      <c r="G3182" s="459">
        <v>1</v>
      </c>
      <c r="H3182" s="258">
        <v>233.8</v>
      </c>
      <c r="I3182" s="259">
        <f>SUM(H3182/'Search &amp; Variables'!$E$30)</f>
        <v>5.1955555555555559</v>
      </c>
      <c r="J3182" s="259">
        <f t="shared" si="819"/>
        <v>10.391111111111112</v>
      </c>
      <c r="K3182" s="259">
        <f t="shared" si="820"/>
        <v>1.154567901234568</v>
      </c>
      <c r="L3182" s="226">
        <f t="shared" si="821"/>
        <v>0</v>
      </c>
      <c r="M3182" s="257"/>
      <c r="N3182" s="226">
        <f>SUM(H3182*'Outside M25 '!$J$30+'Outside M25 '!$J$34+'Postcodes tariff'!L3182)</f>
        <v>396.65901253860397</v>
      </c>
      <c r="O3182" s="226">
        <f>SUM(H3182*'Outside M25 '!$K$30+'Outside M25 '!$K$34+'Postcodes tariff'!L3182)</f>
        <v>438.2687720577398</v>
      </c>
      <c r="P3182" s="226">
        <f>SUM(H3182*'Outside M25 '!$L$30+'Outside M25 '!$L$34+'Postcodes tariff'!L3182)</f>
        <v>484.35006312983859</v>
      </c>
      <c r="Q3182" s="261">
        <f>SUM(H3182*'Outside M25 '!$M$30+'Outside M25 '!$M$34+'Postcodes tariff'!L3182)</f>
        <v>526.53835035527072</v>
      </c>
    </row>
    <row r="3183" spans="1:17" s="263" customFormat="1" x14ac:dyDescent="0.25">
      <c r="A3183" s="254" t="s">
        <v>3421</v>
      </c>
      <c r="B3183" s="255"/>
      <c r="C3183" s="256" t="s">
        <v>2791</v>
      </c>
      <c r="D3183" s="257">
        <v>54.136000000000003</v>
      </c>
      <c r="E3183" s="257">
        <v>-0.753</v>
      </c>
      <c r="F3183" s="459">
        <v>1</v>
      </c>
      <c r="G3183" s="459">
        <v>1</v>
      </c>
      <c r="H3183" s="258">
        <v>237.9</v>
      </c>
      <c r="I3183" s="259">
        <f>SUM(H3183/'Search &amp; Variables'!$E$30)</f>
        <v>5.2866666666666671</v>
      </c>
      <c r="J3183" s="259">
        <f t="shared" si="819"/>
        <v>10.573333333333334</v>
      </c>
      <c r="K3183" s="259">
        <f t="shared" si="820"/>
        <v>1.174814814814815</v>
      </c>
      <c r="L3183" s="226">
        <f t="shared" si="821"/>
        <v>0</v>
      </c>
      <c r="M3183" s="257"/>
      <c r="N3183" s="226">
        <f>SUM(H3183*'Outside M25 '!$J$30+'Outside M25 '!$J$34+'Postcodes tariff'!L3183)</f>
        <v>403.09976600683757</v>
      </c>
      <c r="O3183" s="226">
        <f>SUM(H3183*'Outside M25 '!$K$30+'Outside M25 '!$K$34+'Postcodes tariff'!L3183)</f>
        <v>445.4069675920228</v>
      </c>
      <c r="P3183" s="226">
        <f>SUM(H3183*'Outside M25 '!$L$30+'Outside M25 '!$L$34+'Postcodes tariff'!L3183)</f>
        <v>492.25086811943027</v>
      </c>
      <c r="Q3183" s="261">
        <f>SUM(H3183*'Outside M25 '!$M$30+'Outside M25 '!$M$34+'Postcodes tariff'!L3183)</f>
        <v>535.1522152068377</v>
      </c>
    </row>
    <row r="3184" spans="1:17" s="263" customFormat="1" x14ac:dyDescent="0.25">
      <c r="A3184" s="254" t="s">
        <v>3421</v>
      </c>
      <c r="B3184" s="255"/>
      <c r="C3184" s="256" t="s">
        <v>2792</v>
      </c>
      <c r="D3184" s="257">
        <v>54.258000000000003</v>
      </c>
      <c r="E3184" s="257">
        <v>-0.76700000000000002</v>
      </c>
      <c r="F3184" s="459">
        <v>1</v>
      </c>
      <c r="G3184" s="459">
        <v>1</v>
      </c>
      <c r="H3184" s="258">
        <v>244.1</v>
      </c>
      <c r="I3184" s="259">
        <f>SUM(H3184/'Search &amp; Variables'!$E$30)</f>
        <v>5.4244444444444442</v>
      </c>
      <c r="J3184" s="259">
        <f t="shared" si="819"/>
        <v>10.848888888888888</v>
      </c>
      <c r="K3184" s="259">
        <f t="shared" si="820"/>
        <v>1.2054320987654321</v>
      </c>
      <c r="L3184" s="226">
        <f t="shared" si="821"/>
        <v>0</v>
      </c>
      <c r="M3184" s="257"/>
      <c r="N3184" s="226">
        <f>SUM(H3184*'Outside M25 '!$J$30+'Outside M25 '!$J$34+'Postcodes tariff'!L3184)</f>
        <v>412.83944198319085</v>
      </c>
      <c r="O3184" s="226">
        <f>SUM(H3184*'Outside M25 '!$K$30+'Outside M25 '!$K$34+'Postcodes tariff'!L3184)</f>
        <v>456.20131205849952</v>
      </c>
      <c r="P3184" s="226">
        <f>SUM(H3184*'Outside M25 '!$L$30+'Outside M25 '!$L$34+'Postcodes tariff'!L3184)</f>
        <v>504.19842688417856</v>
      </c>
      <c r="Q3184" s="261">
        <f>SUM(H3184*'Outside M25 '!$M$30+'Outside M25 '!$M$34+'Postcodes tariff'!L3184)</f>
        <v>548.17805961652425</v>
      </c>
    </row>
    <row r="3185" spans="1:17" s="263" customFormat="1" x14ac:dyDescent="0.25">
      <c r="A3185" s="254" t="s">
        <v>3421</v>
      </c>
      <c r="B3185" s="255"/>
      <c r="C3185" s="256" t="s">
        <v>2793</v>
      </c>
      <c r="D3185" s="257">
        <v>53.91</v>
      </c>
      <c r="E3185" s="257">
        <v>-1.0209999999999999</v>
      </c>
      <c r="F3185" s="459">
        <v>1</v>
      </c>
      <c r="G3185" s="459">
        <v>1</v>
      </c>
      <c r="H3185" s="258">
        <v>204.4</v>
      </c>
      <c r="I3185" s="259">
        <f>SUM(H3185/'Search &amp; Variables'!$E$30)</f>
        <v>4.5422222222222226</v>
      </c>
      <c r="J3185" s="259">
        <f t="shared" si="819"/>
        <v>9.0844444444444452</v>
      </c>
      <c r="K3185" s="259">
        <f t="shared" si="820"/>
        <v>1.0093827160493829</v>
      </c>
      <c r="L3185" s="226">
        <f t="shared" si="821"/>
        <v>0</v>
      </c>
      <c r="M3185" s="257"/>
      <c r="N3185" s="226">
        <f>SUM(H3185*'Outside M25 '!$J$30+'Outside M25 '!$J$34+'Postcodes tariff'!L3185)</f>
        <v>350.47409742492874</v>
      </c>
      <c r="O3185" s="226">
        <f>SUM(H3185*'Outside M25 '!$K$30+'Outside M25 '!$K$34+'Postcodes tariff'!L3185)</f>
        <v>387.08268700702757</v>
      </c>
      <c r="P3185" s="226">
        <f>SUM(H3185*'Outside M25 '!$L$30+'Outside M25 '!$L$34+'Postcodes tariff'!L3185)</f>
        <v>427.69551027764487</v>
      </c>
      <c r="Q3185" s="261">
        <f>SUM(H3185*'Outside M25 '!$M$30+'Outside M25 '!$M$34+'Postcodes tariff'!L3185)</f>
        <v>464.77063654159548</v>
      </c>
    </row>
    <row r="3186" spans="1:17" s="263" customFormat="1" x14ac:dyDescent="0.25">
      <c r="A3186" s="254" t="s">
        <v>3421</v>
      </c>
      <c r="B3186" s="255"/>
      <c r="C3186" s="256" t="s">
        <v>2794</v>
      </c>
      <c r="D3186" s="257">
        <v>54.476999999999997</v>
      </c>
      <c r="E3186" s="257">
        <v>-0.71199999999999997</v>
      </c>
      <c r="F3186" s="459">
        <v>1</v>
      </c>
      <c r="G3186" s="459">
        <v>1</v>
      </c>
      <c r="H3186" s="258">
        <v>271.8</v>
      </c>
      <c r="I3186" s="259">
        <f>SUM(H3186/'Search &amp; Variables'!$E$30)</f>
        <v>6.04</v>
      </c>
      <c r="J3186" s="259">
        <f t="shared" si="819"/>
        <v>12.08</v>
      </c>
      <c r="K3186" s="259">
        <f t="shared" si="820"/>
        <v>1.3422222222222222</v>
      </c>
      <c r="L3186" s="226">
        <f t="shared" si="821"/>
        <v>0</v>
      </c>
      <c r="M3186" s="257"/>
      <c r="N3186" s="226">
        <f>SUM(H3186*'Outside M25 '!$J$30+'Outside M25 '!$J$34+'Postcodes tariff'!L3186)</f>
        <v>456.35380078076923</v>
      </c>
      <c r="O3186" s="226">
        <f>SUM(H3186*'Outside M25 '!$K$30+'Outside M25 '!$K$34+'Postcodes tariff'!L3186)</f>
        <v>504.42765749743592</v>
      </c>
      <c r="P3186" s="226">
        <f>SUM(H3186*'Outside M25 '!$L$30+'Outside M25 '!$L$34+'Postcodes tariff'!L3186)</f>
        <v>557.57703620410268</v>
      </c>
      <c r="Q3186" s="261">
        <f>SUM(H3186*'Outside M25 '!$M$30+'Outside M25 '!$M$34+'Postcodes tariff'!L3186)</f>
        <v>606.37417093076931</v>
      </c>
    </row>
    <row r="3187" spans="1:17" s="263" customFormat="1" x14ac:dyDescent="0.25">
      <c r="A3187" s="254" t="s">
        <v>3421</v>
      </c>
      <c r="B3187" s="255"/>
      <c r="C3187" s="256" t="s">
        <v>2795</v>
      </c>
      <c r="D3187" s="257">
        <v>54.437865000000002</v>
      </c>
      <c r="E3187" s="257">
        <v>-0.65929099999999996</v>
      </c>
      <c r="F3187" s="459">
        <v>1</v>
      </c>
      <c r="G3187" s="459">
        <v>1</v>
      </c>
      <c r="H3187" s="258">
        <v>259.5</v>
      </c>
      <c r="I3187" s="259">
        <f>SUM(H3187/'Search &amp; Variables'!$E$30)</f>
        <v>5.7666666666666666</v>
      </c>
      <c r="J3187" s="259">
        <f t="shared" si="819"/>
        <v>11.533333333333333</v>
      </c>
      <c r="K3187" s="259">
        <f t="shared" si="820"/>
        <v>1.2814814814814814</v>
      </c>
      <c r="L3187" s="226">
        <f t="shared" si="821"/>
        <v>0</v>
      </c>
      <c r="M3187" s="257"/>
      <c r="N3187" s="226">
        <f>SUM(H3187*'Outside M25 '!$J$30+'Outside M25 '!$J$34+'Postcodes tariff'!L3187)</f>
        <v>437.03154037606834</v>
      </c>
      <c r="O3187" s="226">
        <f>SUM(H3187*'Outside M25 '!$K$30+'Outside M25 '!$K$34+'Postcodes tariff'!L3187)</f>
        <v>483.01307089458692</v>
      </c>
      <c r="P3187" s="226">
        <f>SUM(H3187*'Outside M25 '!$L$30+'Outside M25 '!$L$34+'Postcodes tariff'!L3187)</f>
        <v>533.87462123532771</v>
      </c>
      <c r="Q3187" s="261">
        <f>SUM(H3187*'Outside M25 '!$M$30+'Outside M25 '!$M$34+'Postcodes tariff'!L3187)</f>
        <v>580.5325763760685</v>
      </c>
    </row>
    <row r="3188" spans="1:17" s="263" customFormat="1" x14ac:dyDescent="0.25">
      <c r="A3188" s="254" t="s">
        <v>3421</v>
      </c>
      <c r="B3188" s="255"/>
      <c r="C3188" s="256" t="s">
        <v>2796</v>
      </c>
      <c r="D3188" s="257">
        <v>53.905427000000003</v>
      </c>
      <c r="E3188" s="257">
        <v>-1.1510370000000001</v>
      </c>
      <c r="F3188" s="459">
        <v>1</v>
      </c>
      <c r="G3188" s="459">
        <v>1</v>
      </c>
      <c r="H3188" s="258">
        <v>206.8</v>
      </c>
      <c r="I3188" s="259">
        <f>SUM(H3188/'Search &amp; Variables'!$E$30)</f>
        <v>4.5955555555555554</v>
      </c>
      <c r="J3188" s="259">
        <f t="shared" si="819"/>
        <v>9.1911111111111108</v>
      </c>
      <c r="K3188" s="259">
        <f t="shared" si="820"/>
        <v>1.0212345679012345</v>
      </c>
      <c r="L3188" s="226">
        <f t="shared" si="821"/>
        <v>0</v>
      </c>
      <c r="M3188" s="257"/>
      <c r="N3188" s="226">
        <f>SUM(H3188*'Outside M25 '!$J$30+'Outside M25 '!$J$34+'Postcodes tariff'!L3188)</f>
        <v>354.24429457706549</v>
      </c>
      <c r="O3188" s="226">
        <f>SUM(H3188*'Outside M25 '!$K$30+'Outside M25 '!$K$34+'Postcodes tariff'!L3188)</f>
        <v>391.26114292953469</v>
      </c>
      <c r="P3188" s="226">
        <f>SUM(H3188*'Outside M25 '!$L$30+'Outside M25 '!$L$34+'Postcodes tariff'!L3188)</f>
        <v>432.32037173496678</v>
      </c>
      <c r="Q3188" s="261">
        <f>SUM(H3188*'Outside M25 '!$M$30+'Outside M25 '!$M$34+'Postcodes tariff'!L3188)</f>
        <v>469.81289889373227</v>
      </c>
    </row>
    <row r="3189" spans="1:17" s="263" customFormat="1" x14ac:dyDescent="0.25">
      <c r="A3189" s="254" t="s">
        <v>3421</v>
      </c>
      <c r="B3189" s="255"/>
      <c r="C3189" s="256" t="s">
        <v>2797</v>
      </c>
      <c r="D3189" s="257">
        <v>53.945633000000001</v>
      </c>
      <c r="E3189" s="257">
        <v>-1.1166970000000001</v>
      </c>
      <c r="F3189" s="459">
        <v>1</v>
      </c>
      <c r="G3189" s="459">
        <v>1</v>
      </c>
      <c r="H3189" s="258">
        <v>208.8</v>
      </c>
      <c r="I3189" s="259">
        <f>SUM(H3189/'Search &amp; Variables'!$E$30)</f>
        <v>4.6400000000000006</v>
      </c>
      <c r="J3189" s="259">
        <f t="shared" si="819"/>
        <v>9.2800000000000011</v>
      </c>
      <c r="K3189" s="259">
        <f t="shared" si="820"/>
        <v>1.0311111111111113</v>
      </c>
      <c r="L3189" s="226">
        <f t="shared" si="821"/>
        <v>0</v>
      </c>
      <c r="M3189" s="257"/>
      <c r="N3189" s="226">
        <f>SUM(H3189*'Outside M25 '!$J$30+'Outside M25 '!$J$34+'Postcodes tariff'!L3189)</f>
        <v>357.38612553717945</v>
      </c>
      <c r="O3189" s="226">
        <f>SUM(H3189*'Outside M25 '!$K$30+'Outside M25 '!$K$34+'Postcodes tariff'!L3189)</f>
        <v>394.74318953162395</v>
      </c>
      <c r="P3189" s="226">
        <f>SUM(H3189*'Outside M25 '!$L$30+'Outside M25 '!$L$34+'Postcodes tariff'!L3189)</f>
        <v>436.17442294940173</v>
      </c>
      <c r="Q3189" s="261">
        <f>SUM(H3189*'Outside M25 '!$M$30+'Outside M25 '!$M$34+'Postcodes tariff'!L3189)</f>
        <v>474.01478418717954</v>
      </c>
    </row>
    <row r="3190" spans="1:17" s="263" customFormat="1" x14ac:dyDescent="0.25">
      <c r="A3190" s="254" t="s">
        <v>3421</v>
      </c>
      <c r="B3190" s="255"/>
      <c r="C3190" s="256" t="s">
        <v>2798</v>
      </c>
      <c r="D3190" s="257">
        <v>54.005000000000003</v>
      </c>
      <c r="E3190" s="257">
        <v>-0.41299999999999998</v>
      </c>
      <c r="F3190" s="459">
        <v>1</v>
      </c>
      <c r="G3190" s="459">
        <v>1</v>
      </c>
      <c r="H3190" s="258">
        <v>221</v>
      </c>
      <c r="I3190" s="259">
        <f>SUM(H3190/'Search &amp; Variables'!$E$30)</f>
        <v>4.9111111111111114</v>
      </c>
      <c r="J3190" s="259">
        <f t="shared" si="819"/>
        <v>9.8222222222222229</v>
      </c>
      <c r="K3190" s="259">
        <f t="shared" si="820"/>
        <v>1.0913580246913581</v>
      </c>
      <c r="L3190" s="226">
        <f t="shared" si="821"/>
        <v>0</v>
      </c>
      <c r="M3190" s="257"/>
      <c r="N3190" s="226">
        <f>SUM(H3190*'Outside M25 '!$J$30+'Outside M25 '!$J$34+'Postcodes tariff'!L3190)</f>
        <v>376.55129439387463</v>
      </c>
      <c r="O3190" s="226">
        <f>SUM(H3190*'Outside M25 '!$K$30+'Outside M25 '!$K$34+'Postcodes tariff'!L3190)</f>
        <v>415.98367380436849</v>
      </c>
      <c r="P3190" s="226">
        <f>SUM(H3190*'Outside M25 '!$L$30+'Outside M25 '!$L$34+'Postcodes tariff'!L3190)</f>
        <v>459.68413535745492</v>
      </c>
      <c r="Q3190" s="261">
        <f>SUM(H3190*'Outside M25 '!$M$30+'Outside M25 '!$M$34+'Postcodes tariff'!L3190)</f>
        <v>499.64628447720804</v>
      </c>
    </row>
    <row r="3191" spans="1:17" s="263" customFormat="1" x14ac:dyDescent="0.25">
      <c r="A3191" s="254" t="s">
        <v>3421</v>
      </c>
      <c r="B3191" s="255"/>
      <c r="C3191" s="256" t="s">
        <v>2799</v>
      </c>
      <c r="D3191" s="257">
        <v>54.007161000000004</v>
      </c>
      <c r="E3191" s="257">
        <v>-1.22099</v>
      </c>
      <c r="F3191" s="459">
        <v>1</v>
      </c>
      <c r="G3191" s="459">
        <v>1</v>
      </c>
      <c r="H3191" s="258">
        <v>213.5</v>
      </c>
      <c r="I3191" s="259">
        <f>SUM(H3191/'Search &amp; Variables'!$E$30)</f>
        <v>4.7444444444444445</v>
      </c>
      <c r="J3191" s="259">
        <f t="shared" si="819"/>
        <v>9.4888888888888889</v>
      </c>
      <c r="K3191" s="259">
        <f t="shared" si="820"/>
        <v>1.0543209876543209</v>
      </c>
      <c r="L3191" s="226">
        <f t="shared" si="821"/>
        <v>0</v>
      </c>
      <c r="M3191" s="257"/>
      <c r="N3191" s="226">
        <f>SUM(H3191*'Outside M25 '!$J$30+'Outside M25 '!$J$34+'Postcodes tariff'!L3191)</f>
        <v>364.76942829344728</v>
      </c>
      <c r="O3191" s="226">
        <f>SUM(H3191*'Outside M25 '!$K$30+'Outside M25 '!$K$34+'Postcodes tariff'!L3191)</f>
        <v>402.92599904653372</v>
      </c>
      <c r="P3191" s="226">
        <f>SUM(H3191*'Outside M25 '!$L$30+'Outside M25 '!$L$34+'Postcodes tariff'!L3191)</f>
        <v>445.23144330332389</v>
      </c>
      <c r="Q3191" s="261">
        <f>SUM(H3191*'Outside M25 '!$M$30+'Outside M25 '!$M$34+'Postcodes tariff'!L3191)</f>
        <v>483.88921462678064</v>
      </c>
    </row>
    <row r="3192" spans="1:17" s="263" customFormat="1" x14ac:dyDescent="0.25">
      <c r="A3192" s="254" t="s">
        <v>3421</v>
      </c>
      <c r="B3192" s="255"/>
      <c r="C3192" s="256" t="s">
        <v>2800</v>
      </c>
      <c r="D3192" s="257">
        <v>53.985999999999997</v>
      </c>
      <c r="E3192" s="257">
        <v>-1.1140000000000001</v>
      </c>
      <c r="F3192" s="459">
        <v>1</v>
      </c>
      <c r="G3192" s="459">
        <v>1</v>
      </c>
      <c r="H3192" s="258">
        <v>214.7</v>
      </c>
      <c r="I3192" s="259">
        <f>SUM(H3192/'Search &amp; Variables'!$E$30)</f>
        <v>4.7711111111111109</v>
      </c>
      <c r="J3192" s="259">
        <f t="shared" si="819"/>
        <v>9.5422222222222217</v>
      </c>
      <c r="K3192" s="259">
        <f t="shared" si="820"/>
        <v>1.0602469135802468</v>
      </c>
      <c r="L3192" s="226">
        <f t="shared" si="821"/>
        <v>0</v>
      </c>
      <c r="M3192" s="257"/>
      <c r="N3192" s="226">
        <f>SUM(H3192*'Outside M25 '!$J$30+'Outside M25 '!$J$34+'Postcodes tariff'!L3192)</f>
        <v>366.65452686951562</v>
      </c>
      <c r="O3192" s="226">
        <f>SUM(H3192*'Outside M25 '!$K$30+'Outside M25 '!$K$34+'Postcodes tariff'!L3192)</f>
        <v>405.01522700778725</v>
      </c>
      <c r="P3192" s="226">
        <f>SUM(H3192*'Outside M25 '!$L$30+'Outside M25 '!$L$34+'Postcodes tariff'!L3192)</f>
        <v>447.54387403198479</v>
      </c>
      <c r="Q3192" s="261">
        <f>SUM(H3192*'Outside M25 '!$M$30+'Outside M25 '!$M$34+'Postcodes tariff'!L3192)</f>
        <v>486.41034580284901</v>
      </c>
    </row>
    <row r="3193" spans="1:17" s="263" customFormat="1" x14ac:dyDescent="0.25">
      <c r="A3193" s="254" t="s">
        <v>3421</v>
      </c>
      <c r="B3193" s="255"/>
      <c r="C3193" s="256" t="s">
        <v>2801</v>
      </c>
      <c r="D3193" s="257">
        <v>53.969000000000001</v>
      </c>
      <c r="E3193" s="257">
        <v>-1.0629999999999999</v>
      </c>
      <c r="F3193" s="459">
        <v>1</v>
      </c>
      <c r="G3193" s="459">
        <v>1</v>
      </c>
      <c r="H3193" s="258">
        <v>218.2</v>
      </c>
      <c r="I3193" s="259">
        <f>SUM(H3193/'Search &amp; Variables'!$E$30)</f>
        <v>4.8488888888888884</v>
      </c>
      <c r="J3193" s="259">
        <f t="shared" si="819"/>
        <v>9.6977777777777767</v>
      </c>
      <c r="K3193" s="259">
        <f t="shared" si="820"/>
        <v>1.0775308641975307</v>
      </c>
      <c r="L3193" s="226">
        <f t="shared" si="821"/>
        <v>0</v>
      </c>
      <c r="M3193" s="257"/>
      <c r="N3193" s="226">
        <f>SUM(H3193*'Outside M25 '!$J$30+'Outside M25 '!$J$34+'Postcodes tariff'!L3193)</f>
        <v>372.15273104971504</v>
      </c>
      <c r="O3193" s="226">
        <f>SUM(H3193*'Outside M25 '!$K$30+'Outside M25 '!$K$34+'Postcodes tariff'!L3193)</f>
        <v>411.10880856144348</v>
      </c>
      <c r="P3193" s="226">
        <f>SUM(H3193*'Outside M25 '!$L$30+'Outside M25 '!$L$34+'Postcodes tariff'!L3193)</f>
        <v>454.28846365724598</v>
      </c>
      <c r="Q3193" s="261">
        <f>SUM(H3193*'Outside M25 '!$M$30+'Outside M25 '!$M$34+'Postcodes tariff'!L3193)</f>
        <v>493.7636450663818</v>
      </c>
    </row>
    <row r="3194" spans="1:17" s="263" customFormat="1" x14ac:dyDescent="0.25">
      <c r="A3194" s="254" t="s">
        <v>3421</v>
      </c>
      <c r="B3194" s="255"/>
      <c r="C3194" s="256" t="s">
        <v>2802</v>
      </c>
      <c r="D3194" s="257">
        <v>54.011000000000003</v>
      </c>
      <c r="E3194" s="257">
        <v>-1.0589999999999999</v>
      </c>
      <c r="F3194" s="459">
        <v>1</v>
      </c>
      <c r="G3194" s="459">
        <v>1</v>
      </c>
      <c r="H3194" s="258">
        <v>215.9</v>
      </c>
      <c r="I3194" s="259">
        <f>SUM(H3194/'Search &amp; Variables'!$E$30)</f>
        <v>4.7977777777777781</v>
      </c>
      <c r="J3194" s="259">
        <f t="shared" si="819"/>
        <v>9.5955555555555563</v>
      </c>
      <c r="K3194" s="259">
        <f t="shared" si="820"/>
        <v>1.0661728395061729</v>
      </c>
      <c r="L3194" s="226">
        <f t="shared" si="821"/>
        <v>0</v>
      </c>
      <c r="M3194" s="257"/>
      <c r="N3194" s="226">
        <f>SUM(H3194*'Outside M25 '!$J$30+'Outside M25 '!$J$34+'Postcodes tariff'!L3194)</f>
        <v>368.53962544558402</v>
      </c>
      <c r="O3194" s="226">
        <f>SUM(H3194*'Outside M25 '!$K$30+'Outside M25 '!$K$34+'Postcodes tariff'!L3194)</f>
        <v>407.10445496904083</v>
      </c>
      <c r="P3194" s="226">
        <f>SUM(H3194*'Outside M25 '!$L$30+'Outside M25 '!$L$34+'Postcodes tariff'!L3194)</f>
        <v>449.8563047606458</v>
      </c>
      <c r="Q3194" s="261">
        <f>SUM(H3194*'Outside M25 '!$M$30+'Outside M25 '!$M$34+'Postcodes tariff'!L3194)</f>
        <v>488.93147697891743</v>
      </c>
    </row>
    <row r="3195" spans="1:17" s="263" customFormat="1" x14ac:dyDescent="0.25">
      <c r="A3195" s="254" t="s">
        <v>3421</v>
      </c>
      <c r="B3195" s="255"/>
      <c r="C3195" s="256" t="s">
        <v>2803</v>
      </c>
      <c r="D3195" s="257">
        <v>53.970548999999998</v>
      </c>
      <c r="E3195" s="257">
        <v>-0.91492899999999999</v>
      </c>
      <c r="F3195" s="459">
        <v>1</v>
      </c>
      <c r="G3195" s="459">
        <v>1</v>
      </c>
      <c r="H3195" s="258">
        <v>215.5</v>
      </c>
      <c r="I3195" s="259">
        <f>SUM(H3195/'Search &amp; Variables'!$E$30)</f>
        <v>4.7888888888888888</v>
      </c>
      <c r="J3195" s="259">
        <f t="shared" si="819"/>
        <v>9.5777777777777775</v>
      </c>
      <c r="K3195" s="259">
        <f t="shared" si="820"/>
        <v>1.0641975308641975</v>
      </c>
      <c r="L3195" s="226">
        <f t="shared" si="821"/>
        <v>0</v>
      </c>
      <c r="M3195" s="257"/>
      <c r="N3195" s="226">
        <f>SUM(H3195*'Outside M25 '!$J$30+'Outside M25 '!$J$34+'Postcodes tariff'!L3195)</f>
        <v>367.91125925356124</v>
      </c>
      <c r="O3195" s="226">
        <f>SUM(H3195*'Outside M25 '!$K$30+'Outside M25 '!$K$34+'Postcodes tariff'!L3195)</f>
        <v>406.40804564862299</v>
      </c>
      <c r="P3195" s="226">
        <f>SUM(H3195*'Outside M25 '!$L$30+'Outside M25 '!$L$34+'Postcodes tariff'!L3195)</f>
        <v>449.08549451775883</v>
      </c>
      <c r="Q3195" s="261">
        <f>SUM(H3195*'Outside M25 '!$M$30+'Outside M25 '!$M$34+'Postcodes tariff'!L3195)</f>
        <v>488.09109992022798</v>
      </c>
    </row>
    <row r="3196" spans="1:17" s="263" customFormat="1" x14ac:dyDescent="0.25">
      <c r="A3196" s="254" t="s">
        <v>3421</v>
      </c>
      <c r="B3196" s="255"/>
      <c r="C3196" s="256" t="s">
        <v>2804</v>
      </c>
      <c r="D3196" s="257">
        <v>53.918641999999998</v>
      </c>
      <c r="E3196" s="257">
        <v>-0.78603800000000001</v>
      </c>
      <c r="F3196" s="459">
        <v>1</v>
      </c>
      <c r="G3196" s="459">
        <v>1</v>
      </c>
      <c r="H3196" s="258">
        <v>209.7</v>
      </c>
      <c r="I3196" s="259">
        <f>SUM(H3196/'Search &amp; Variables'!$E$30)</f>
        <v>4.66</v>
      </c>
      <c r="J3196" s="259">
        <f t="shared" si="819"/>
        <v>9.32</v>
      </c>
      <c r="K3196" s="259">
        <f t="shared" si="820"/>
        <v>1.0355555555555556</v>
      </c>
      <c r="L3196" s="226">
        <f t="shared" si="821"/>
        <v>0</v>
      </c>
      <c r="M3196" s="257"/>
      <c r="N3196" s="226">
        <f>SUM(H3196*'Outside M25 '!$J$30+'Outside M25 '!$J$34+'Postcodes tariff'!L3196)</f>
        <v>358.79994946923074</v>
      </c>
      <c r="O3196" s="226">
        <f>SUM(H3196*'Outside M25 '!$K$30+'Outside M25 '!$K$34+'Postcodes tariff'!L3196)</f>
        <v>396.3101105025641</v>
      </c>
      <c r="P3196" s="226">
        <f>SUM(H3196*'Outside M25 '!$L$30+'Outside M25 '!$L$34+'Postcodes tariff'!L3196)</f>
        <v>437.90874599589745</v>
      </c>
      <c r="Q3196" s="261">
        <f>SUM(H3196*'Outside M25 '!$M$30+'Outside M25 '!$M$34+'Postcodes tariff'!L3196)</f>
        <v>475.90563256923076</v>
      </c>
    </row>
    <row r="3197" spans="1:17" s="263" customFormat="1" x14ac:dyDescent="0.25">
      <c r="A3197" s="254" t="s">
        <v>3421</v>
      </c>
      <c r="B3197" s="255"/>
      <c r="C3197" s="256" t="s">
        <v>2805</v>
      </c>
      <c r="D3197" s="257">
        <v>53.85</v>
      </c>
      <c r="E3197" s="257">
        <v>-0.69</v>
      </c>
      <c r="F3197" s="459">
        <v>1</v>
      </c>
      <c r="G3197" s="459">
        <v>1</v>
      </c>
      <c r="H3197" s="258">
        <v>206</v>
      </c>
      <c r="I3197" s="259">
        <f>SUM(H3197/'Search &amp; Variables'!$E$30)</f>
        <v>4.5777777777777775</v>
      </c>
      <c r="J3197" s="259">
        <f t="shared" si="819"/>
        <v>9.155555555555555</v>
      </c>
      <c r="K3197" s="259">
        <f t="shared" si="820"/>
        <v>1.0172839506172839</v>
      </c>
      <c r="L3197" s="226">
        <f t="shared" si="821"/>
        <v>0</v>
      </c>
      <c r="M3197" s="257"/>
      <c r="N3197" s="226">
        <f>SUM(H3197*'Outside M25 '!$J$30+'Outside M25 '!$J$34+'Postcodes tariff'!L3197)</f>
        <v>352.98756219301993</v>
      </c>
      <c r="O3197" s="226">
        <f>SUM(H3197*'Outside M25 '!$K$30+'Outside M25 '!$K$34+'Postcodes tariff'!L3197)</f>
        <v>389.86832428869894</v>
      </c>
      <c r="P3197" s="226">
        <f>SUM(H3197*'Outside M25 '!$L$30+'Outside M25 '!$L$34+'Postcodes tariff'!L3197)</f>
        <v>430.77875124919279</v>
      </c>
      <c r="Q3197" s="261">
        <f>SUM(H3197*'Outside M25 '!$M$30+'Outside M25 '!$M$34+'Postcodes tariff'!L3197)</f>
        <v>468.1321447763533</v>
      </c>
    </row>
    <row r="3198" spans="1:17" s="263" customFormat="1" x14ac:dyDescent="0.25">
      <c r="A3198" s="254" t="s">
        <v>3421</v>
      </c>
      <c r="B3198" s="255"/>
      <c r="C3198" s="256" t="s">
        <v>2806</v>
      </c>
      <c r="D3198" s="257">
        <v>54.082248999999997</v>
      </c>
      <c r="E3198" s="257">
        <v>-1.404077</v>
      </c>
      <c r="F3198" s="459">
        <v>1</v>
      </c>
      <c r="G3198" s="459">
        <v>1</v>
      </c>
      <c r="H3198" s="258">
        <v>214.1</v>
      </c>
      <c r="I3198" s="259">
        <f>SUM(H3198/'Search &amp; Variables'!$E$30)</f>
        <v>4.7577777777777772</v>
      </c>
      <c r="J3198" s="259">
        <f t="shared" si="819"/>
        <v>9.5155555555555544</v>
      </c>
      <c r="K3198" s="259">
        <f t="shared" si="820"/>
        <v>1.0572839506172838</v>
      </c>
      <c r="L3198" s="226">
        <f t="shared" si="821"/>
        <v>0</v>
      </c>
      <c r="M3198" s="257"/>
      <c r="N3198" s="226">
        <f>SUM(H3198*'Outside M25 '!$J$30+'Outside M25 '!$J$34+'Postcodes tariff'!L3198)</f>
        <v>365.71197758148145</v>
      </c>
      <c r="O3198" s="226">
        <f>SUM(H3198*'Outside M25 '!$K$30+'Outside M25 '!$K$34+'Postcodes tariff'!L3198)</f>
        <v>403.97061302716048</v>
      </c>
      <c r="P3198" s="226">
        <f>SUM(H3198*'Outside M25 '!$L$30+'Outside M25 '!$L$34+'Postcodes tariff'!L3198)</f>
        <v>446.38765866765436</v>
      </c>
      <c r="Q3198" s="261">
        <f>SUM(H3198*'Outside M25 '!$M$30+'Outside M25 '!$M$34+'Postcodes tariff'!L3198)</f>
        <v>485.14978021481483</v>
      </c>
    </row>
    <row r="3199" spans="1:17" s="263" customFormat="1" x14ac:dyDescent="0.25">
      <c r="A3199" s="254" t="s">
        <v>3421</v>
      </c>
      <c r="B3199" s="255"/>
      <c r="C3199" s="256" t="s">
        <v>2807</v>
      </c>
      <c r="D3199" s="257">
        <v>54.082000000000001</v>
      </c>
      <c r="E3199" s="257">
        <v>-0.94099999999999995</v>
      </c>
      <c r="F3199" s="459">
        <v>1</v>
      </c>
      <c r="G3199" s="459">
        <v>1</v>
      </c>
      <c r="H3199" s="258">
        <v>227.3</v>
      </c>
      <c r="I3199" s="259">
        <f>SUM(H3199/'Search &amp; Variables'!$E$30)</f>
        <v>5.0511111111111111</v>
      </c>
      <c r="J3199" s="259">
        <f t="shared" si="819"/>
        <v>10.102222222222222</v>
      </c>
      <c r="K3199" s="259">
        <f t="shared" si="820"/>
        <v>1.1224691358024692</v>
      </c>
      <c r="L3199" s="226">
        <f t="shared" si="821"/>
        <v>0</v>
      </c>
      <c r="M3199" s="257"/>
      <c r="N3199" s="226">
        <f>SUM(H3199*'Outside M25 '!$J$30+'Outside M25 '!$J$34+'Postcodes tariff'!L3199)</f>
        <v>386.44806191823358</v>
      </c>
      <c r="O3199" s="226">
        <f>SUM(H3199*'Outside M25 '!$K$30+'Outside M25 '!$K$34+'Postcodes tariff'!L3199)</f>
        <v>426.95212060094968</v>
      </c>
      <c r="P3199" s="226">
        <f>SUM(H3199*'Outside M25 '!$L$30+'Outside M25 '!$L$34+'Postcodes tariff'!L3199)</f>
        <v>471.824396682925</v>
      </c>
      <c r="Q3199" s="261">
        <f>SUM(H3199*'Outside M25 '!$M$30+'Outside M25 '!$M$34+'Postcodes tariff'!L3199)</f>
        <v>512.88222315156702</v>
      </c>
    </row>
    <row r="3200" spans="1:17" s="263" customFormat="1" x14ac:dyDescent="0.25">
      <c r="A3200" s="254" t="s">
        <v>3421</v>
      </c>
      <c r="B3200" s="255"/>
      <c r="C3200" s="256" t="s">
        <v>2808</v>
      </c>
      <c r="D3200" s="257">
        <v>54.134349999999998</v>
      </c>
      <c r="E3200" s="257">
        <v>-1.2206060000000001</v>
      </c>
      <c r="F3200" s="459">
        <v>1</v>
      </c>
      <c r="G3200" s="459">
        <v>1</v>
      </c>
      <c r="H3200" s="258">
        <v>222.2</v>
      </c>
      <c r="I3200" s="259">
        <f>SUM(H3200/'Search &amp; Variables'!$E$30)</f>
        <v>4.9377777777777778</v>
      </c>
      <c r="J3200" s="259">
        <f t="shared" si="819"/>
        <v>9.8755555555555556</v>
      </c>
      <c r="K3200" s="259">
        <f t="shared" si="820"/>
        <v>1.097283950617284</v>
      </c>
      <c r="L3200" s="226">
        <f t="shared" si="821"/>
        <v>0</v>
      </c>
      <c r="M3200" s="257"/>
      <c r="N3200" s="226">
        <f>SUM(H3200*'Outside M25 '!$J$30+'Outside M25 '!$J$34+'Postcodes tariff'!L3200)</f>
        <v>378.43639296994297</v>
      </c>
      <c r="O3200" s="226">
        <f>SUM(H3200*'Outside M25 '!$K$30+'Outside M25 '!$K$34+'Postcodes tariff'!L3200)</f>
        <v>418.07290176562202</v>
      </c>
      <c r="P3200" s="226">
        <f>SUM(H3200*'Outside M25 '!$L$30+'Outside M25 '!$L$34+'Postcodes tariff'!L3200)</f>
        <v>461.99656608611588</v>
      </c>
      <c r="Q3200" s="261">
        <f>SUM(H3200*'Outside M25 '!$M$30+'Outside M25 '!$M$34+'Postcodes tariff'!L3200)</f>
        <v>502.16741565327635</v>
      </c>
    </row>
    <row r="3201" spans="1:17" s="263" customFormat="1" x14ac:dyDescent="0.25">
      <c r="A3201" s="254" t="s">
        <v>3421</v>
      </c>
      <c r="B3201" s="255"/>
      <c r="C3201" s="256" t="s">
        <v>2809</v>
      </c>
      <c r="D3201" s="257">
        <v>54.241999999999997</v>
      </c>
      <c r="E3201" s="257">
        <v>-0.99299999999999999</v>
      </c>
      <c r="F3201" s="459">
        <v>1</v>
      </c>
      <c r="G3201" s="459">
        <v>1</v>
      </c>
      <c r="H3201" s="258">
        <v>244.4</v>
      </c>
      <c r="I3201" s="259">
        <f>SUM(H3201/'Search &amp; Variables'!$E$30)</f>
        <v>5.431111111111111</v>
      </c>
      <c r="J3201" s="259">
        <f t="shared" si="819"/>
        <v>10.862222222222222</v>
      </c>
      <c r="K3201" s="259">
        <f t="shared" si="820"/>
        <v>1.2069135802469135</v>
      </c>
      <c r="L3201" s="226">
        <f t="shared" si="821"/>
        <v>0</v>
      </c>
      <c r="M3201" s="257"/>
      <c r="N3201" s="226">
        <f>SUM(H3201*'Outside M25 '!$J$30+'Outside M25 '!$J$34+'Postcodes tariff'!L3201)</f>
        <v>413.31071662720797</v>
      </c>
      <c r="O3201" s="226">
        <f>SUM(H3201*'Outside M25 '!$K$30+'Outside M25 '!$K$34+'Postcodes tariff'!L3201)</f>
        <v>456.72361904881291</v>
      </c>
      <c r="P3201" s="226">
        <f>SUM(H3201*'Outside M25 '!$L$30+'Outside M25 '!$L$34+'Postcodes tariff'!L3201)</f>
        <v>504.7765345663438</v>
      </c>
      <c r="Q3201" s="261">
        <f>SUM(H3201*'Outside M25 '!$M$30+'Outside M25 '!$M$34+'Postcodes tariff'!L3201)</f>
        <v>548.8083424105414</v>
      </c>
    </row>
    <row r="3202" spans="1:17" s="263" customFormat="1" x14ac:dyDescent="0.25">
      <c r="A3202" s="254" t="s">
        <v>3421</v>
      </c>
      <c r="B3202" s="255"/>
      <c r="C3202" s="256" t="s">
        <v>2810</v>
      </c>
      <c r="D3202" s="257">
        <v>54.223999999999997</v>
      </c>
      <c r="E3202" s="257">
        <v>-1.35</v>
      </c>
      <c r="F3202" s="459">
        <v>1</v>
      </c>
      <c r="G3202" s="459">
        <v>1</v>
      </c>
      <c r="H3202" s="258">
        <v>226.7</v>
      </c>
      <c r="I3202" s="259">
        <f>SUM(H3202/'Search &amp; Variables'!$E$30)</f>
        <v>5.0377777777777775</v>
      </c>
      <c r="J3202" s="259">
        <f t="shared" si="819"/>
        <v>10.075555555555555</v>
      </c>
      <c r="K3202" s="259">
        <f t="shared" si="820"/>
        <v>1.1195061728395062</v>
      </c>
      <c r="L3202" s="226">
        <f t="shared" si="821"/>
        <v>0</v>
      </c>
      <c r="M3202" s="257"/>
      <c r="N3202" s="226">
        <f>SUM(H3202*'Outside M25 '!$J$30+'Outside M25 '!$J$34+'Postcodes tariff'!L3202)</f>
        <v>385.50551263019941</v>
      </c>
      <c r="O3202" s="226">
        <f>SUM(H3202*'Outside M25 '!$K$30+'Outside M25 '!$K$34+'Postcodes tariff'!L3202)</f>
        <v>425.90750662032286</v>
      </c>
      <c r="P3202" s="226">
        <f>SUM(H3202*'Outside M25 '!$L$30+'Outside M25 '!$L$34+'Postcodes tariff'!L3202)</f>
        <v>470.66818131859452</v>
      </c>
      <c r="Q3202" s="261">
        <f>SUM(H3202*'Outside M25 '!$M$30+'Outside M25 '!$M$34+'Postcodes tariff'!L3202)</f>
        <v>511.62165756353278</v>
      </c>
    </row>
    <row r="3203" spans="1:17" s="263" customFormat="1" x14ac:dyDescent="0.25">
      <c r="A3203" s="254" t="s">
        <v>3421</v>
      </c>
      <c r="B3203" s="255"/>
      <c r="C3203" s="256" t="s">
        <v>2811</v>
      </c>
      <c r="D3203" s="256">
        <v>53.780999999999999</v>
      </c>
      <c r="E3203" s="256">
        <v>-1.0580000000000001</v>
      </c>
      <c r="F3203" s="460">
        <v>1</v>
      </c>
      <c r="G3203" s="460">
        <v>1</v>
      </c>
      <c r="H3203" s="264">
        <v>200.8</v>
      </c>
      <c r="I3203" s="265">
        <f>SUM(H3203/'Search &amp; Variables'!$E$30)</f>
        <v>4.4622222222222225</v>
      </c>
      <c r="J3203" s="265">
        <f t="shared" si="819"/>
        <v>8.9244444444444451</v>
      </c>
      <c r="K3203" s="265">
        <f t="shared" si="820"/>
        <v>0.99160493827160501</v>
      </c>
      <c r="L3203" s="266">
        <f t="shared" si="821"/>
        <v>0</v>
      </c>
      <c r="M3203" s="256"/>
      <c r="N3203" s="266">
        <f>SUM(H3203*'Outside M25 '!$J$30+'Outside M25 '!$J$34+'Postcodes tariff'!L3203)</f>
        <v>344.81880169672365</v>
      </c>
      <c r="O3203" s="266">
        <f>SUM(H3203*'Outside M25 '!$K$30+'Outside M25 '!$K$34+'Postcodes tariff'!L3203)</f>
        <v>380.81500312326688</v>
      </c>
      <c r="P3203" s="266">
        <f>SUM(H3203*'Outside M25 '!$L$30+'Outside M25 '!$L$34+'Postcodes tariff'!L3203)</f>
        <v>420.75821809166194</v>
      </c>
      <c r="Q3203" s="268">
        <f>SUM(H3203*'Outside M25 '!$M$30+'Outside M25 '!$M$34+'Postcodes tariff'!L3203)</f>
        <v>457.20724301339038</v>
      </c>
    </row>
    <row r="3204" spans="1:17" s="243" customFormat="1" x14ac:dyDescent="0.25">
      <c r="A3204" s="254"/>
      <c r="B3204" s="255"/>
      <c r="C3204" s="255"/>
      <c r="D3204" s="255"/>
      <c r="E3204" s="255"/>
      <c r="F3204" s="472"/>
      <c r="G3204" s="472"/>
      <c r="H3204" s="351"/>
      <c r="I3204" s="352"/>
      <c r="J3204" s="352"/>
      <c r="K3204" s="352"/>
      <c r="L3204" s="353"/>
      <c r="M3204" s="255"/>
      <c r="N3204" s="423"/>
      <c r="O3204" s="423"/>
      <c r="P3204" s="423"/>
      <c r="Q3204" s="424"/>
    </row>
    <row r="3205" spans="1:17" s="243" customFormat="1" ht="16.5" thickBot="1" x14ac:dyDescent="0.3">
      <c r="A3205" s="269" t="s">
        <v>3422</v>
      </c>
      <c r="B3205" s="270"/>
      <c r="C3205" s="270"/>
      <c r="D3205" s="270"/>
      <c r="E3205" s="270"/>
      <c r="F3205" s="461"/>
      <c r="G3205" s="461"/>
      <c r="H3205" s="271">
        <f>AVERAGE(H3175:H3203)</f>
        <v>226.44137931034481</v>
      </c>
      <c r="I3205" s="271">
        <f>AVERAGE(I3175:I3203)</f>
        <v>5.0320306513409969</v>
      </c>
      <c r="J3205" s="271">
        <f>AVERAGE(J3175:J3203)</f>
        <v>10.064061302681994</v>
      </c>
      <c r="K3205" s="271">
        <f>AVERAGE(K3175:K3203)</f>
        <v>1.1182290336313325</v>
      </c>
      <c r="L3205" s="271">
        <f>AVERAGE(L3175:L3203)</f>
        <v>0</v>
      </c>
      <c r="M3205" s="270"/>
      <c r="N3205" s="274">
        <f>AVERAGE(N3175:N3204)</f>
        <v>385.09924138535706</v>
      </c>
      <c r="O3205" s="274">
        <f>AVERAGE(O3175:O3204)</f>
        <v>425.45724197350091</v>
      </c>
      <c r="P3205" s="274">
        <f>AVERAGE(P3175:P3204)</f>
        <v>470.16981262707264</v>
      </c>
      <c r="Q3205" s="275">
        <f>AVERAGE(Q3175:Q3204)</f>
        <v>511.07831032731121</v>
      </c>
    </row>
    <row r="3206" spans="1:17" s="263" customFormat="1" ht="16.5" thickBot="1" x14ac:dyDescent="0.3">
      <c r="F3206" s="462"/>
      <c r="G3206" s="462"/>
      <c r="H3206" s="276"/>
      <c r="I3206" s="277"/>
      <c r="J3206" s="277"/>
      <c r="K3206" s="277"/>
      <c r="L3206" s="262"/>
      <c r="N3206" s="225"/>
      <c r="O3206" s="225"/>
      <c r="P3206" s="225"/>
      <c r="Q3206" s="225"/>
    </row>
    <row r="3207" spans="1:17" s="263" customFormat="1" x14ac:dyDescent="0.25">
      <c r="A3207" s="298" t="s">
        <v>3171</v>
      </c>
      <c r="B3207" s="299"/>
      <c r="C3207" s="299" t="s">
        <v>2812</v>
      </c>
      <c r="D3207" s="299">
        <v>60.152000000000001</v>
      </c>
      <c r="E3207" s="299">
        <v>-1.1679999999999999</v>
      </c>
      <c r="F3207" s="466">
        <v>1</v>
      </c>
      <c r="G3207" s="466">
        <v>1</v>
      </c>
      <c r="H3207" s="300"/>
      <c r="I3207" s="301">
        <f>SUM(H3207/'Search &amp; Variables'!$E$30)</f>
        <v>0</v>
      </c>
      <c r="J3207" s="301">
        <f t="shared" ref="J3207:J3209" si="822">SUM(I3207*2)</f>
        <v>0</v>
      </c>
      <c r="K3207" s="301">
        <f t="shared" ref="K3207:K3209" si="823">SUM(J3207/9)</f>
        <v>0</v>
      </c>
      <c r="L3207" s="302">
        <f t="shared" ref="L3207:L3209" si="824">IF(J3207 &gt; 14,120,0)</f>
        <v>0</v>
      </c>
      <c r="M3207" s="299"/>
      <c r="N3207" s="432" t="s">
        <v>2911</v>
      </c>
      <c r="O3207" s="432" t="s">
        <v>2911</v>
      </c>
      <c r="P3207" s="432" t="s">
        <v>2911</v>
      </c>
      <c r="Q3207" s="433" t="s">
        <v>2911</v>
      </c>
    </row>
    <row r="3208" spans="1:17" s="263" customFormat="1" x14ac:dyDescent="0.25">
      <c r="A3208" s="304" t="s">
        <v>3171</v>
      </c>
      <c r="B3208" s="305"/>
      <c r="C3208" s="306" t="s">
        <v>2813</v>
      </c>
      <c r="D3208" s="306">
        <v>60.331000000000003</v>
      </c>
      <c r="E3208" s="306">
        <v>-1.226</v>
      </c>
      <c r="F3208" s="467">
        <v>1</v>
      </c>
      <c r="G3208" s="467">
        <v>1</v>
      </c>
      <c r="H3208" s="307"/>
      <c r="I3208" s="308">
        <f>SUM(H3208/'Search &amp; Variables'!$E$30)</f>
        <v>0</v>
      </c>
      <c r="J3208" s="308">
        <f t="shared" si="822"/>
        <v>0</v>
      </c>
      <c r="K3208" s="308">
        <f t="shared" si="823"/>
        <v>0</v>
      </c>
      <c r="L3208" s="309">
        <f t="shared" si="824"/>
        <v>0</v>
      </c>
      <c r="M3208" s="306"/>
      <c r="N3208" s="391" t="s">
        <v>2911</v>
      </c>
      <c r="O3208" s="391" t="s">
        <v>2911</v>
      </c>
      <c r="P3208" s="391" t="s">
        <v>2911</v>
      </c>
      <c r="Q3208" s="392" t="s">
        <v>2911</v>
      </c>
    </row>
    <row r="3209" spans="1:17" s="263" customFormat="1" ht="16.5" thickBot="1" x14ac:dyDescent="0.3">
      <c r="A3209" s="311" t="s">
        <v>3171</v>
      </c>
      <c r="B3209" s="312"/>
      <c r="C3209" s="312" t="s">
        <v>2814</v>
      </c>
      <c r="D3209" s="312">
        <v>59.884</v>
      </c>
      <c r="E3209" s="312">
        <v>-1.302</v>
      </c>
      <c r="F3209" s="475">
        <v>1</v>
      </c>
      <c r="G3209" s="475">
        <v>1</v>
      </c>
      <c r="H3209" s="369"/>
      <c r="I3209" s="370">
        <f>SUM(H3209/'Search &amp; Variables'!$E$30)</f>
        <v>0</v>
      </c>
      <c r="J3209" s="370">
        <f t="shared" si="822"/>
        <v>0</v>
      </c>
      <c r="K3209" s="370">
        <f t="shared" si="823"/>
        <v>0</v>
      </c>
      <c r="L3209" s="371">
        <f t="shared" si="824"/>
        <v>0</v>
      </c>
      <c r="M3209" s="312"/>
      <c r="N3209" s="434" t="s">
        <v>2911</v>
      </c>
      <c r="O3209" s="434" t="s">
        <v>2911</v>
      </c>
      <c r="P3209" s="434" t="s">
        <v>2911</v>
      </c>
      <c r="Q3209" s="435" t="s">
        <v>2911</v>
      </c>
    </row>
    <row r="3210" spans="1:17" s="263" customFormat="1" x14ac:dyDescent="0.25">
      <c r="F3210" s="462"/>
      <c r="G3210" s="462"/>
      <c r="H3210" s="276"/>
      <c r="I3210" s="277"/>
      <c r="J3210" s="277"/>
      <c r="K3210" s="277"/>
      <c r="L3210" s="262"/>
      <c r="N3210" s="225"/>
      <c r="O3210" s="225"/>
      <c r="P3210" s="225"/>
      <c r="Q3210" s="225"/>
    </row>
    <row r="3213" spans="1:17" s="263" customFormat="1" x14ac:dyDescent="0.25">
      <c r="F3213" s="462"/>
      <c r="G3213" s="462"/>
      <c r="H3213" s="276"/>
      <c r="I3213" s="277"/>
      <c r="J3213" s="277"/>
      <c r="K3213" s="277"/>
      <c r="L3213" s="262"/>
      <c r="N3213" s="225"/>
      <c r="O3213" s="225"/>
      <c r="P3213" s="225"/>
      <c r="Q3213" s="225"/>
    </row>
    <row r="3223" spans="1:17" s="263" customFormat="1" x14ac:dyDescent="0.25">
      <c r="F3223" s="462"/>
      <c r="G3223" s="462"/>
      <c r="H3223" s="276"/>
      <c r="I3223" s="277"/>
      <c r="J3223" s="277"/>
      <c r="K3223" s="277"/>
      <c r="L3223" s="225"/>
      <c r="N3223" s="225"/>
      <c r="O3223" s="225"/>
      <c r="P3223" s="225"/>
      <c r="Q3223" s="225"/>
    </row>
    <row r="3224" spans="1:17" s="263" customFormat="1" x14ac:dyDescent="0.25">
      <c r="F3224" s="462"/>
      <c r="G3224" s="462"/>
      <c r="H3224" s="276"/>
      <c r="I3224" s="277"/>
      <c r="J3224" s="277"/>
      <c r="K3224" s="277"/>
      <c r="L3224" s="225"/>
      <c r="N3224" s="225"/>
      <c r="O3224" s="225"/>
      <c r="P3224" s="225"/>
      <c r="Q3224" s="225"/>
    </row>
    <row r="3225" spans="1:17" s="263" customFormat="1" x14ac:dyDescent="0.25">
      <c r="F3225" s="462"/>
      <c r="G3225" s="462"/>
      <c r="H3225" s="276"/>
      <c r="I3225" s="277"/>
      <c r="J3225" s="277"/>
      <c r="K3225" s="277"/>
      <c r="L3225" s="225"/>
      <c r="N3225" s="225"/>
      <c r="O3225" s="225"/>
      <c r="P3225" s="225"/>
      <c r="Q3225" s="225"/>
    </row>
    <row r="3226" spans="1:17" s="263" customFormat="1" x14ac:dyDescent="0.25">
      <c r="A3226" s="223"/>
      <c r="B3226" s="223"/>
      <c r="F3226" s="462"/>
      <c r="G3226" s="462"/>
      <c r="H3226" s="276"/>
      <c r="I3226" s="277"/>
      <c r="J3226" s="277"/>
      <c r="K3226" s="277"/>
      <c r="L3226" s="225"/>
      <c r="N3226" s="225"/>
      <c r="O3226" s="225"/>
      <c r="P3226" s="225"/>
      <c r="Q3226" s="225"/>
    </row>
  </sheetData>
  <sheetProtection algorithmName="SHA-512" hashValue="5h2c1IN9uQ6XVvb/ieBvDlaqGWZbhAvuct9CIaJJyF4o2D2AtD+y00EMdBpEMhBKHeyl0jC4TWuYtvODkq3oOA==" saltValue="Gz4/kKREVnnPlD31AkM9WA==" spinCount="100000" sheet="1" objects="1" scenarios="1"/>
  <pageMargins left="0.70866141732283472" right="0.70866141732283472" top="0.74803149606299213" bottom="0.74803149606299213" header="0.31496062992125984" footer="0.31496062992125984"/>
  <pageSetup paperSize="8" scale="70" orientation="landscape" r:id="rId1"/>
  <ignoredErrors>
    <ignoredError sqref="I282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142"/>
  <sheetViews>
    <sheetView zoomScale="85" zoomScaleNormal="85" workbookViewId="0">
      <pane ySplit="9" topLeftCell="A10" activePane="bottomLeft" state="frozen"/>
      <selection pane="bottomLeft" activeCell="B121" sqref="B121"/>
    </sheetView>
  </sheetViews>
  <sheetFormatPr defaultRowHeight="15" x14ac:dyDescent="0.25"/>
  <cols>
    <col min="1" max="1" width="41.28515625" customWidth="1"/>
    <col min="2" max="2" width="11.7109375" bestFit="1" customWidth="1"/>
    <col min="3" max="3" width="11.5703125" hidden="1" customWidth="1"/>
    <col min="4" max="4" width="13.140625" style="82" bestFit="1" customWidth="1"/>
    <col min="5" max="5" width="10.7109375" bestFit="1" customWidth="1"/>
    <col min="6" max="6" width="12.42578125" hidden="1" customWidth="1"/>
    <col min="7" max="7" width="10.7109375" hidden="1" customWidth="1"/>
    <col min="8" max="8" width="11.42578125" hidden="1" customWidth="1"/>
    <col min="9" max="9" width="5.7109375" hidden="1" customWidth="1"/>
    <col min="10" max="10" width="11.140625" customWidth="1"/>
    <col min="11" max="11" width="11.140625" style="144" hidden="1" customWidth="1"/>
    <col min="12" max="12" width="13" style="144" hidden="1" customWidth="1"/>
    <col min="13" max="15" width="11.140625" customWidth="1"/>
  </cols>
  <sheetData>
    <row r="1" spans="1:22" ht="36" x14ac:dyDescent="0.55000000000000004">
      <c r="B1" s="71" t="s">
        <v>3155</v>
      </c>
    </row>
    <row r="4" spans="1:22" s="72" customFormat="1" ht="28.5" x14ac:dyDescent="0.45">
      <c r="A4" s="97"/>
      <c r="B4" s="97"/>
      <c r="C4" s="84"/>
      <c r="D4" s="84"/>
      <c r="E4" s="84"/>
      <c r="F4" s="98"/>
      <c r="G4" s="84"/>
      <c r="H4" s="97"/>
      <c r="I4" s="97"/>
      <c r="J4" s="97"/>
      <c r="K4" s="97"/>
      <c r="L4" s="97"/>
      <c r="M4" s="97"/>
      <c r="N4" s="97"/>
      <c r="O4" s="97"/>
      <c r="V4" s="73"/>
    </row>
    <row r="5" spans="1:22" s="72" customFormat="1" ht="18.75" x14ac:dyDescent="0.3">
      <c r="A5" s="84" t="s">
        <v>2945</v>
      </c>
      <c r="B5" s="84" t="s">
        <v>2847</v>
      </c>
      <c r="C5" s="84" t="s">
        <v>3234</v>
      </c>
      <c r="D5" s="85" t="s">
        <v>3158</v>
      </c>
      <c r="E5" s="86" t="s">
        <v>3158</v>
      </c>
      <c r="F5" s="86" t="s">
        <v>3158</v>
      </c>
      <c r="G5" s="86" t="s">
        <v>3158</v>
      </c>
      <c r="H5" s="88"/>
      <c r="I5" s="88"/>
      <c r="J5" s="86" t="s">
        <v>3158</v>
      </c>
      <c r="K5" s="86" t="s">
        <v>3537</v>
      </c>
      <c r="L5" s="86" t="s">
        <v>3539</v>
      </c>
      <c r="M5" s="86" t="s">
        <v>3158</v>
      </c>
      <c r="N5" s="86" t="s">
        <v>3158</v>
      </c>
      <c r="O5" s="86" t="s">
        <v>3158</v>
      </c>
      <c r="V5" s="73"/>
    </row>
    <row r="6" spans="1:22" s="72" customFormat="1" ht="18.75" x14ac:dyDescent="0.3">
      <c r="A6" s="84"/>
      <c r="B6" s="84"/>
      <c r="C6" s="100" t="s">
        <v>3235</v>
      </c>
      <c r="D6" s="85" t="s">
        <v>2842</v>
      </c>
      <c r="E6" s="86" t="s">
        <v>2844</v>
      </c>
      <c r="F6" s="86" t="s">
        <v>2854</v>
      </c>
      <c r="G6" s="86" t="s">
        <v>2856</v>
      </c>
      <c r="H6" s="88"/>
      <c r="I6" s="88"/>
      <c r="J6" s="88" t="s">
        <v>3017</v>
      </c>
      <c r="K6" s="88" t="s">
        <v>3017</v>
      </c>
      <c r="L6" s="88"/>
      <c r="M6" s="88" t="s">
        <v>3124</v>
      </c>
      <c r="N6" s="88" t="s">
        <v>2851</v>
      </c>
      <c r="O6" s="88" t="s">
        <v>3018</v>
      </c>
      <c r="V6" s="73"/>
    </row>
    <row r="7" spans="1:22" s="72" customFormat="1" ht="18.75" x14ac:dyDescent="0.3">
      <c r="A7" s="99"/>
      <c r="B7" s="84"/>
      <c r="C7" s="101" t="s">
        <v>3236</v>
      </c>
      <c r="D7" s="85" t="s">
        <v>2843</v>
      </c>
      <c r="E7" s="86" t="s">
        <v>2845</v>
      </c>
      <c r="F7" s="86" t="s">
        <v>2855</v>
      </c>
      <c r="G7" s="86" t="s">
        <v>2857</v>
      </c>
      <c r="H7" s="87"/>
      <c r="I7" s="87"/>
      <c r="J7" s="88" t="s">
        <v>2846</v>
      </c>
      <c r="K7" s="88" t="s">
        <v>2846</v>
      </c>
      <c r="L7" s="88"/>
      <c r="M7" s="88" t="s">
        <v>2846</v>
      </c>
      <c r="N7" s="88" t="s">
        <v>2846</v>
      </c>
      <c r="O7" s="88" t="s">
        <v>2846</v>
      </c>
      <c r="V7" s="73"/>
    </row>
    <row r="8" spans="1:22" s="72" customFormat="1" ht="18.75" x14ac:dyDescent="0.3">
      <c r="A8" s="99"/>
      <c r="B8" s="84"/>
      <c r="C8" s="102" t="s">
        <v>3237</v>
      </c>
      <c r="D8" s="85" t="s">
        <v>3178</v>
      </c>
      <c r="E8" s="86" t="s">
        <v>3179</v>
      </c>
      <c r="F8" s="86" t="s">
        <v>3179</v>
      </c>
      <c r="G8" s="86" t="s">
        <v>3180</v>
      </c>
      <c r="H8" s="88"/>
      <c r="I8" s="88"/>
      <c r="J8" s="121" t="s">
        <v>3436</v>
      </c>
      <c r="K8" s="121" t="s">
        <v>3538</v>
      </c>
      <c r="L8" s="121"/>
      <c r="M8" s="121" t="s">
        <v>3436</v>
      </c>
      <c r="N8" s="121" t="s">
        <v>3436</v>
      </c>
      <c r="O8" s="121" t="s">
        <v>3436</v>
      </c>
    </row>
    <row r="9" spans="1:22" ht="18.75" x14ac:dyDescent="0.3">
      <c r="A9" s="1"/>
      <c r="B9" s="1"/>
      <c r="C9" s="107" t="s">
        <v>3260</v>
      </c>
      <c r="D9" s="103"/>
      <c r="E9" s="1"/>
      <c r="F9" s="1"/>
      <c r="G9" s="1"/>
      <c r="H9" s="1"/>
      <c r="I9" s="1"/>
      <c r="J9" s="1"/>
      <c r="K9" s="121" t="s">
        <v>3436</v>
      </c>
      <c r="L9" s="121"/>
      <c r="M9" s="1"/>
      <c r="N9" s="1"/>
      <c r="O9" s="1"/>
    </row>
    <row r="10" spans="1:22" s="81" customFormat="1" ht="15.75" x14ac:dyDescent="0.25">
      <c r="A10" s="93" t="s">
        <v>3192</v>
      </c>
      <c r="B10" s="93" t="s">
        <v>3151</v>
      </c>
      <c r="C10" s="93"/>
      <c r="D10" s="90">
        <f>SUM('Postcodes tariff'!H41)</f>
        <v>544.578125</v>
      </c>
      <c r="E10" s="90">
        <f>SUM('Postcodes tariff'!I41)</f>
        <v>12.101736111111114</v>
      </c>
      <c r="F10" s="90">
        <f>SUM('Postcodes tariff'!J41)</f>
        <v>24.203472222222228</v>
      </c>
      <c r="G10" s="90">
        <f>SUM('Postcodes tariff'!K41)</f>
        <v>2.6892746913580248</v>
      </c>
      <c r="H10" s="89"/>
      <c r="I10" s="89"/>
      <c r="J10" s="91">
        <f>SUM('Postcodes tariff'!N41)</f>
        <v>1004.8651799641868</v>
      </c>
      <c r="K10" s="91"/>
      <c r="L10" s="91"/>
      <c r="M10" s="91">
        <f>SUM('Postcodes tariff'!O41)</f>
        <v>1099.3407291377016</v>
      </c>
      <c r="N10" s="91">
        <f>SUM('Postcodes tariff'!P41)</f>
        <v>1203.2274681678716</v>
      </c>
      <c r="O10" s="91">
        <f>SUM('Postcodes tariff'!Q41)</f>
        <v>1299.4653668365834</v>
      </c>
    </row>
    <row r="11" spans="1:22" s="81" customFormat="1" ht="15.75" x14ac:dyDescent="0.25">
      <c r="A11" s="93" t="s">
        <v>3153</v>
      </c>
      <c r="B11" s="93" t="s">
        <v>3154</v>
      </c>
      <c r="C11" s="93"/>
      <c r="D11" s="90">
        <f>SUM('Postcodes tariff'!H54)</f>
        <v>33.049999999999997</v>
      </c>
      <c r="E11" s="90">
        <f>SUM('Postcodes tariff'!I54)</f>
        <v>0.73444444444444446</v>
      </c>
      <c r="F11" s="90">
        <f>SUM('Postcodes tariff'!J54)</f>
        <v>1.4688888888888889</v>
      </c>
      <c r="G11" s="90">
        <f>SUM('Postcodes tariff'!K54)</f>
        <v>0.1632098765432099</v>
      </c>
      <c r="H11" s="89"/>
      <c r="I11" s="89"/>
      <c r="J11" s="91">
        <f>SUM('Postcodes tariff'!N54)</f>
        <v>81.297729917165242</v>
      </c>
      <c r="K11" s="91"/>
      <c r="L11" s="91"/>
      <c r="M11" s="91">
        <f>SUM('Postcodes tariff'!O54)</f>
        <v>88.758344373029431</v>
      </c>
      <c r="N11" s="91">
        <f>SUM('Postcodes tariff'!P54)</f>
        <v>97.499672480930684</v>
      </c>
      <c r="O11" s="91">
        <f>SUM('Postcodes tariff'!Q54)</f>
        <v>104.77411402549858</v>
      </c>
    </row>
    <row r="12" spans="1:22" s="81" customFormat="1" ht="15.75" x14ac:dyDescent="0.25">
      <c r="A12" s="93" t="s">
        <v>3156</v>
      </c>
      <c r="B12" s="93" t="s">
        <v>3157</v>
      </c>
      <c r="C12" s="93"/>
      <c r="D12" s="90">
        <f>SUM('Postcodes tariff'!H134)</f>
        <v>110.04935064935061</v>
      </c>
      <c r="E12" s="90">
        <f>SUM('Postcodes tariff'!I134)</f>
        <v>2.4455411255411246</v>
      </c>
      <c r="F12" s="90">
        <f>SUM('Postcodes tariff'!J134)</f>
        <v>4.8910822510822491</v>
      </c>
      <c r="G12" s="90">
        <f>SUM('Postcodes tariff'!K134)</f>
        <v>0.54345358345358341</v>
      </c>
      <c r="H12" s="89"/>
      <c r="I12" s="89"/>
      <c r="J12" s="91">
        <f>SUM('Postcodes tariff'!N134)</f>
        <v>202.25720180656566</v>
      </c>
      <c r="K12" s="91"/>
      <c r="L12" s="91"/>
      <c r="M12" s="91">
        <f>SUM('Postcodes tariff'!O134)</f>
        <v>222.81600801885526</v>
      </c>
      <c r="N12" s="91">
        <f>SUM('Postcodes tariff'!P134)</f>
        <v>245.87939292134681</v>
      </c>
      <c r="O12" s="91">
        <f>SUM('Postcodes tariff'!Q134)</f>
        <v>266.54533357474753</v>
      </c>
    </row>
    <row r="13" spans="1:22" s="81" customFormat="1" ht="15.75" x14ac:dyDescent="0.25">
      <c r="A13" s="93" t="s">
        <v>3159</v>
      </c>
      <c r="B13" s="93" t="s">
        <v>3160</v>
      </c>
      <c r="C13" s="93"/>
      <c r="D13" s="90">
        <f>SUM('Postcodes tariff'!H156)</f>
        <v>106.49473684210527</v>
      </c>
      <c r="E13" s="90">
        <f>SUM('Postcodes tariff'!I156)</f>
        <v>2.3665497076023394</v>
      </c>
      <c r="F13" s="90">
        <f>SUM('Postcodes tariff'!J156)</f>
        <v>4.7330994152046788</v>
      </c>
      <c r="G13" s="90">
        <f>SUM('Postcodes tariff'!K156)</f>
        <v>0.52589993502274213</v>
      </c>
      <c r="H13" s="89"/>
      <c r="I13" s="89"/>
      <c r="J13" s="91">
        <f>SUM('Postcodes tariff'!N156)</f>
        <v>196.67320395113967</v>
      </c>
      <c r="K13" s="91"/>
      <c r="L13" s="91"/>
      <c r="M13" s="91">
        <f>SUM('Postcodes tariff'!O156)</f>
        <v>216.62734255422603</v>
      </c>
      <c r="N13" s="91">
        <f>SUM('Postcodes tariff'!P156)</f>
        <v>239.02956109101621</v>
      </c>
      <c r="O13" s="91">
        <f>SUM('Postcodes tariff'!Q156)</f>
        <v>259.07729383447304</v>
      </c>
    </row>
    <row r="14" spans="1:22" s="81" customFormat="1" ht="15.75" x14ac:dyDescent="0.25">
      <c r="A14" s="93" t="s">
        <v>3161</v>
      </c>
      <c r="B14" s="93" t="s">
        <v>3162</v>
      </c>
      <c r="C14" s="93"/>
      <c r="D14" s="90">
        <f>SUM('Postcodes tariff'!H172)</f>
        <v>229.09230769230771</v>
      </c>
      <c r="E14" s="90">
        <f>SUM('Postcodes tariff'!I172)</f>
        <v>5.0909401709401711</v>
      </c>
      <c r="F14" s="90">
        <f>SUM('Postcodes tariff'!J172)</f>
        <v>10.181880341880342</v>
      </c>
      <c r="G14" s="90">
        <f>SUM('Postcodes tariff'!K172)</f>
        <v>1.1313200379867046</v>
      </c>
      <c r="H14" s="89"/>
      <c r="I14" s="89"/>
      <c r="J14" s="91">
        <f>SUM('Postcodes tariff'!N172)</f>
        <v>389.26362581710504</v>
      </c>
      <c r="K14" s="91"/>
      <c r="L14" s="91"/>
      <c r="M14" s="91">
        <f>SUM('Postcodes tariff'!O172)</f>
        <v>430.07257005589895</v>
      </c>
      <c r="N14" s="91">
        <f>SUM('Postcodes tariff'!P172)</f>
        <v>475.27821950201479</v>
      </c>
      <c r="O14" s="91">
        <f>SUM('Postcodes tariff'!Q172)</f>
        <v>516.64775881838716</v>
      </c>
    </row>
    <row r="15" spans="1:22" s="81" customFormat="1" ht="15.75" x14ac:dyDescent="0.25">
      <c r="A15" s="93" t="s">
        <v>3181</v>
      </c>
      <c r="B15" s="93" t="s">
        <v>3182</v>
      </c>
      <c r="C15" s="93"/>
      <c r="D15" s="90">
        <f>SUM('Postcodes tariff'!H199)</f>
        <v>210.68749999999997</v>
      </c>
      <c r="E15" s="90">
        <f>SUM('Postcodes tariff'!I199)</f>
        <v>4.6819444444444445</v>
      </c>
      <c r="F15" s="90">
        <f>SUM('Postcodes tariff'!J199)</f>
        <v>9.3638888888888889</v>
      </c>
      <c r="G15" s="90">
        <f>SUM('Postcodes tariff'!K199)</f>
        <v>1.0404320987654316</v>
      </c>
      <c r="H15" s="89"/>
      <c r="I15" s="89"/>
      <c r="J15" s="91">
        <f>SUM('Postcodes tariff'!N199)</f>
        <v>360.35122850578705</v>
      </c>
      <c r="K15" s="91"/>
      <c r="L15" s="91"/>
      <c r="M15" s="91">
        <f>SUM('Postcodes tariff'!O199)</f>
        <v>398.02937101234562</v>
      </c>
      <c r="N15" s="91">
        <f>SUM('Postcodes tariff'!P199)</f>
        <v>439.81168378302476</v>
      </c>
      <c r="O15" s="91">
        <f>SUM('Postcodes tariff'!Q199)</f>
        <v>477.98031343287039</v>
      </c>
    </row>
    <row r="16" spans="1:22" s="81" customFormat="1" ht="15.75" x14ac:dyDescent="0.25">
      <c r="A16" s="93" t="s">
        <v>3183</v>
      </c>
      <c r="B16" s="93" t="s">
        <v>3184</v>
      </c>
      <c r="C16" s="93"/>
      <c r="D16" s="90">
        <f>SUM('Postcodes tariff'!H228)</f>
        <v>94.361538461538444</v>
      </c>
      <c r="E16" s="90">
        <f>SUM('Postcodes tariff'!I228)</f>
        <v>2.0969230769230767</v>
      </c>
      <c r="F16" s="90">
        <f>SUM('Postcodes tariff'!J228)</f>
        <v>4.1938461538461533</v>
      </c>
      <c r="G16" s="90">
        <f>SUM('Postcodes tariff'!K228)</f>
        <v>0.46598290598290604</v>
      </c>
      <c r="H16" s="89"/>
      <c r="I16" s="89"/>
      <c r="J16" s="91">
        <f>SUM('Postcodes tariff'!N228)</f>
        <v>177.6129747925049</v>
      </c>
      <c r="K16" s="91"/>
      <c r="L16" s="91"/>
      <c r="M16" s="91">
        <f>SUM('Postcodes tariff'!O228)</f>
        <v>195.50316145746217</v>
      </c>
      <c r="N16" s="91">
        <f>SUM('Postcodes tariff'!P228)</f>
        <v>215.64857711421439</v>
      </c>
      <c r="O16" s="91">
        <f>SUM('Postcodes tariff'!Q228)</f>
        <v>233.5861399155819</v>
      </c>
    </row>
    <row r="17" spans="1:18" s="81" customFormat="1" ht="15.75" x14ac:dyDescent="0.25">
      <c r="A17" s="93" t="s">
        <v>3185</v>
      </c>
      <c r="B17" s="93" t="s">
        <v>3186</v>
      </c>
      <c r="C17" s="93"/>
      <c r="D17" s="90">
        <f>SUM('Postcodes tariff'!H241)</f>
        <v>211.46999999999997</v>
      </c>
      <c r="E17" s="90">
        <f>SUM('Postcodes tariff'!I241)</f>
        <v>4.6993333333333336</v>
      </c>
      <c r="F17" s="90">
        <f>SUM('Postcodes tariff'!J241)</f>
        <v>9.3986666666666672</v>
      </c>
      <c r="G17" s="90">
        <f>SUM('Postcodes tariff'!K241)</f>
        <v>1.0442962962962963</v>
      </c>
      <c r="H17" s="89"/>
      <c r="I17" s="89"/>
      <c r="J17" s="91">
        <f>SUM('Postcodes tariff'!N241)</f>
        <v>361.58046986893157</v>
      </c>
      <c r="K17" s="91"/>
      <c r="L17" s="91"/>
      <c r="M17" s="91">
        <f>SUM('Postcodes tariff'!O241)</f>
        <v>399.39172174541307</v>
      </c>
      <c r="N17" s="91">
        <f>SUM('Postcodes tariff'!P241)</f>
        <v>441.3195813206724</v>
      </c>
      <c r="O17" s="91">
        <f>SUM('Postcodes tariff'!Q241)</f>
        <v>479.62430105393167</v>
      </c>
    </row>
    <row r="18" spans="1:18" s="81" customFormat="1" ht="15.75" x14ac:dyDescent="0.25">
      <c r="A18" s="93" t="s">
        <v>3187</v>
      </c>
      <c r="B18" s="93" t="s">
        <v>3188</v>
      </c>
      <c r="C18" s="93"/>
      <c r="D18" s="90">
        <f>SUM('Postcodes tariff'!H274)</f>
        <v>72.24666666666667</v>
      </c>
      <c r="E18" s="90">
        <f>SUM('Postcodes tariff'!I274)</f>
        <v>1.6054814814814813</v>
      </c>
      <c r="F18" s="90">
        <f>SUM('Postcodes tariff'!J274)</f>
        <v>3.2109629629629626</v>
      </c>
      <c r="G18" s="90">
        <f>SUM('Postcodes tariff'!K274)</f>
        <v>0.35677366255144027</v>
      </c>
      <c r="H18" s="89"/>
      <c r="I18" s="89"/>
      <c r="J18" s="91">
        <f>SUM('Postcodes tariff'!N274)</f>
        <v>142.87238035046533</v>
      </c>
      <c r="K18" s="91"/>
      <c r="L18" s="91"/>
      <c r="M18" s="91">
        <f>SUM('Postcodes tariff'!O274)</f>
        <v>157.00065436297564</v>
      </c>
      <c r="N18" s="91">
        <f>SUM('Postcodes tariff'!P274)</f>
        <v>173.03265286516495</v>
      </c>
      <c r="O18" s="91">
        <f>SUM('Postcodes tariff'!Q274)</f>
        <v>187.12406263490979</v>
      </c>
      <c r="R18" s="81" t="s">
        <v>3613</v>
      </c>
    </row>
    <row r="19" spans="1:18" s="81" customFormat="1" ht="15.75" x14ac:dyDescent="0.25">
      <c r="A19" s="104" t="s">
        <v>3211</v>
      </c>
      <c r="B19" s="104" t="s">
        <v>3189</v>
      </c>
      <c r="C19" s="104"/>
      <c r="D19" s="90">
        <f>SUM('Postcodes tariff'!H285)</f>
        <v>44.537499999999994</v>
      </c>
      <c r="E19" s="90">
        <f>SUM('Postcodes tariff'!I285)</f>
        <v>1.2904166666666665</v>
      </c>
      <c r="F19" s="90">
        <f>SUM('Postcodes tariff'!J285)</f>
        <v>2.5808333333333331</v>
      </c>
      <c r="G19" s="90">
        <f>SUM('Postcodes tariff'!K285)</f>
        <v>0.28675925925925921</v>
      </c>
      <c r="H19" s="89"/>
      <c r="I19" s="89"/>
      <c r="J19" s="91">
        <f>SUM('Postcodes tariff'!N285)</f>
        <v>115.07285990502136</v>
      </c>
      <c r="K19" s="91"/>
      <c r="L19" s="91">
        <v>67</v>
      </c>
      <c r="M19" s="91">
        <f>SUM('Postcodes tariff'!O285)</f>
        <v>125.06182810687321</v>
      </c>
      <c r="N19" s="91">
        <f>SUM('Postcodes tariff'!P285)</f>
        <v>137.07467637205841</v>
      </c>
      <c r="O19" s="91">
        <f>SUM('Postcodes tariff'!Q285)</f>
        <v>146.62726728835472</v>
      </c>
    </row>
    <row r="20" spans="1:18" s="81" customFormat="1" ht="15.75" x14ac:dyDescent="0.25">
      <c r="A20" s="93" t="s">
        <v>3190</v>
      </c>
      <c r="B20" s="93" t="s">
        <v>3191</v>
      </c>
      <c r="C20" s="93"/>
      <c r="D20" s="90">
        <f>SUM('Postcodes tariff'!H325)</f>
        <v>112.70270270270271</v>
      </c>
      <c r="E20" s="90">
        <f>SUM('Postcodes tariff'!I325)</f>
        <v>2.5045045045045042</v>
      </c>
      <c r="F20" s="90">
        <f>SUM('Postcodes tariff'!J325)</f>
        <v>5.0090090090090085</v>
      </c>
      <c r="G20" s="90">
        <f>SUM('Postcodes tariff'!K325)</f>
        <v>0.55655655655655667</v>
      </c>
      <c r="H20" s="89"/>
      <c r="I20" s="89"/>
      <c r="J20" s="91">
        <f>SUM('Postcodes tariff'!N325)</f>
        <v>206.42539362121738</v>
      </c>
      <c r="K20" s="91">
        <v>432</v>
      </c>
      <c r="L20" s="91">
        <v>114</v>
      </c>
      <c r="M20" s="91">
        <f>SUM('Postcodes tariff'!O325)</f>
        <v>227.43555576961577</v>
      </c>
      <c r="N20" s="91">
        <f>SUM('Postcodes tariff'!P325)</f>
        <v>250.99247027311927</v>
      </c>
      <c r="O20" s="91">
        <f>SUM('Postcodes tariff'!Q325)</f>
        <v>272.11987406040657</v>
      </c>
    </row>
    <row r="21" spans="1:18" s="81" customFormat="1" ht="15.75" x14ac:dyDescent="0.25">
      <c r="A21" s="106" t="s">
        <v>3193</v>
      </c>
      <c r="B21" s="106" t="s">
        <v>3194</v>
      </c>
      <c r="C21" s="106"/>
      <c r="D21" s="95" t="s">
        <v>2911</v>
      </c>
      <c r="E21" s="95" t="s">
        <v>2911</v>
      </c>
      <c r="F21" s="95" t="s">
        <v>2911</v>
      </c>
      <c r="G21" s="95" t="s">
        <v>2911</v>
      </c>
      <c r="H21" s="96"/>
      <c r="I21" s="96"/>
      <c r="J21" s="95" t="s">
        <v>2911</v>
      </c>
      <c r="K21" s="95"/>
      <c r="L21" s="95"/>
      <c r="M21" s="95" t="s">
        <v>2911</v>
      </c>
      <c r="N21" s="95" t="s">
        <v>2911</v>
      </c>
      <c r="O21" s="95" t="s">
        <v>2911</v>
      </c>
    </row>
    <row r="22" spans="1:18" s="81" customFormat="1" ht="15.75" x14ac:dyDescent="0.25">
      <c r="A22" s="93" t="s">
        <v>3195</v>
      </c>
      <c r="B22" s="93" t="s">
        <v>3196</v>
      </c>
      <c r="C22" s="93"/>
      <c r="D22" s="90">
        <f>SUM('Postcodes tariff'!H437)</f>
        <v>303.69285714285712</v>
      </c>
      <c r="E22" s="90">
        <f>SUM('Postcodes tariff'!I437)</f>
        <v>6.7487301587301589</v>
      </c>
      <c r="F22" s="90">
        <f>SUM('Postcodes tariff'!J437)</f>
        <v>13.497460317460318</v>
      </c>
      <c r="G22" s="90">
        <f>SUM('Postcodes tariff'!K437)</f>
        <v>1.4997178130511464</v>
      </c>
      <c r="H22" s="89"/>
      <c r="I22" s="89"/>
      <c r="J22" s="91">
        <f>SUM('Postcodes tariff'!N437)</f>
        <v>536.45478376972926</v>
      </c>
      <c r="K22" s="91">
        <v>1041.3900000000001</v>
      </c>
      <c r="L22" s="91">
        <v>280</v>
      </c>
      <c r="M22" s="91">
        <f>SUM('Postcodes tariff'!O437)</f>
        <v>589.95386492003786</v>
      </c>
      <c r="N22" s="91">
        <f>SUM('Postcodes tariff'!P437)</f>
        <v>649.03538860571712</v>
      </c>
      <c r="O22" s="91">
        <f>SUM('Postcodes tariff'!Q437)</f>
        <v>703.3792346280627</v>
      </c>
    </row>
    <row r="23" spans="1:18" s="81" customFormat="1" ht="15.75" x14ac:dyDescent="0.25">
      <c r="A23" s="93" t="s">
        <v>3197</v>
      </c>
      <c r="B23" s="93" t="s">
        <v>3198</v>
      </c>
      <c r="C23" s="93"/>
      <c r="D23" s="90">
        <f>SUM('Postcodes tariff'!H456)</f>
        <v>80.875</v>
      </c>
      <c r="E23" s="90">
        <f>SUM('Postcodes tariff'!I456)</f>
        <v>1.7972222222222221</v>
      </c>
      <c r="F23" s="90">
        <f>SUM('Postcodes tariff'!J456)</f>
        <v>3.5944444444444441</v>
      </c>
      <c r="G23" s="90">
        <f>SUM('Postcodes tariff'!K456)</f>
        <v>0.39938271604938275</v>
      </c>
      <c r="H23" s="89"/>
      <c r="I23" s="89"/>
      <c r="J23" s="91">
        <f>SUM('Postcodes tariff'!N456)</f>
        <v>156.42676275089033</v>
      </c>
      <c r="K23" s="91"/>
      <c r="L23" s="91">
        <v>87</v>
      </c>
      <c r="M23" s="91">
        <f>SUM('Postcodes tariff'!O456)</f>
        <v>172.02278374548908</v>
      </c>
      <c r="N23" s="91">
        <f>SUM('Postcodes tariff'!P456)</f>
        <v>189.6596721461064</v>
      </c>
      <c r="O23" s="91">
        <f>SUM('Postcodes tariff'!Q456)</f>
        <v>205.25169610505705</v>
      </c>
    </row>
    <row r="24" spans="1:18" s="81" customFormat="1" ht="15.75" x14ac:dyDescent="0.25">
      <c r="A24" s="93" t="s">
        <v>3199</v>
      </c>
      <c r="B24" s="93" t="s">
        <v>3200</v>
      </c>
      <c r="C24" s="93"/>
      <c r="D24" s="90">
        <f>SUM('Postcodes tariff'!H494)</f>
        <v>148.30000000000001</v>
      </c>
      <c r="E24" s="90">
        <f>SUM('Postcodes tariff'!I494)</f>
        <v>3.2955555555555556</v>
      </c>
      <c r="F24" s="90">
        <f>SUM('Postcodes tariff'!J494)</f>
        <v>6.5911111111111111</v>
      </c>
      <c r="G24" s="90">
        <f>SUM('Postcodes tariff'!K494)</f>
        <v>0.7323456790123456</v>
      </c>
      <c r="H24" s="89"/>
      <c r="I24" s="89"/>
      <c r="J24" s="91">
        <f>SUM('Postcodes tariff'!N494)</f>
        <v>262.3457389937322</v>
      </c>
      <c r="K24" s="91"/>
      <c r="L24" s="91"/>
      <c r="M24" s="91">
        <f>SUM('Postcodes tariff'!O494)</f>
        <v>289.41127981842357</v>
      </c>
      <c r="N24" s="91">
        <f>SUM('Postcodes tariff'!P494)</f>
        <v>319.58937371274459</v>
      </c>
      <c r="O24" s="91">
        <f>SUM('Postcodes tariff'!Q494)</f>
        <v>346.90775406039893</v>
      </c>
    </row>
    <row r="25" spans="1:18" s="81" customFormat="1" ht="15.75" x14ac:dyDescent="0.25">
      <c r="A25" s="93" t="s">
        <v>3201</v>
      </c>
      <c r="B25" s="93" t="s">
        <v>3202</v>
      </c>
      <c r="C25" s="93"/>
      <c r="D25" s="90">
        <f>SUM('Postcodes tariff'!H521)</f>
        <v>210.63333333333333</v>
      </c>
      <c r="E25" s="90">
        <f>SUM('Postcodes tariff'!I521)</f>
        <v>4.6807407407407409</v>
      </c>
      <c r="F25" s="90">
        <f>SUM('Postcodes tariff'!J521)</f>
        <v>9.3614814814814817</v>
      </c>
      <c r="G25" s="90">
        <f>SUM('Postcodes tariff'!K521)</f>
        <v>1.0401646090534979</v>
      </c>
      <c r="H25" s="89"/>
      <c r="I25" s="89"/>
      <c r="J25" s="91">
        <f>SUM('Postcodes tariff'!N521)</f>
        <v>360.26613725061725</v>
      </c>
      <c r="K25" s="91"/>
      <c r="L25" s="91"/>
      <c r="M25" s="91">
        <f>SUM('Postcodes tariff'!O521)</f>
        <v>397.9350655835392</v>
      </c>
      <c r="N25" s="91">
        <f>SUM('Postcodes tariff'!P521)</f>
        <v>439.70730322930041</v>
      </c>
      <c r="O25" s="91">
        <f>SUM('Postcodes tariff'!Q521)</f>
        <v>477.86651237283951</v>
      </c>
    </row>
    <row r="26" spans="1:18" ht="15.75" x14ac:dyDescent="0.25">
      <c r="A26" s="93" t="s">
        <v>3203</v>
      </c>
      <c r="B26" s="93" t="s">
        <v>3204</v>
      </c>
      <c r="C26" s="93"/>
      <c r="D26" s="90">
        <f>SUM('Postcodes tariff'!H548)</f>
        <v>65.391666666666666</v>
      </c>
      <c r="E26" s="90">
        <f>SUM('Postcodes tariff'!I548)</f>
        <v>1.4531481481481483</v>
      </c>
      <c r="F26" s="90">
        <f>SUM('Postcodes tariff'!J548)</f>
        <v>2.9062962962962966</v>
      </c>
      <c r="G26" s="90">
        <f>SUM('Postcodes tariff'!K548)</f>
        <v>0.32292181069958847</v>
      </c>
      <c r="H26" s="89"/>
      <c r="I26" s="89"/>
      <c r="J26" s="91">
        <f>SUM('Postcodes tariff'!N548)</f>
        <v>132.10375473467474</v>
      </c>
      <c r="K26" s="91"/>
      <c r="L26" s="91"/>
      <c r="M26" s="91">
        <f>SUM('Postcodes tariff'!O548)</f>
        <v>145.06593963431465</v>
      </c>
      <c r="N26" s="91">
        <f>SUM('Postcodes tariff'!P548)</f>
        <v>159.82289232768917</v>
      </c>
      <c r="O26" s="91">
        <f>SUM('Postcodes tariff'!Q548)</f>
        <v>172.72210079161923</v>
      </c>
    </row>
    <row r="27" spans="1:18" ht="15.75" x14ac:dyDescent="0.25">
      <c r="A27" s="93" t="s">
        <v>3205</v>
      </c>
      <c r="B27" s="93" t="s">
        <v>3206</v>
      </c>
      <c r="C27" s="93"/>
      <c r="D27" s="90">
        <f>SUM('Postcodes tariff'!H567)</f>
        <v>100.25624999999999</v>
      </c>
      <c r="E27" s="90">
        <f>SUM('Postcodes tariff'!I567)</f>
        <v>2.2279166666666672</v>
      </c>
      <c r="F27" s="90">
        <f>SUM('Postcodes tariff'!J567)</f>
        <v>4.4558333333333344</v>
      </c>
      <c r="G27" s="90">
        <f>SUM('Postcodes tariff'!K567)</f>
        <v>0.49509259259259258</v>
      </c>
      <c r="H27" s="89"/>
      <c r="I27" s="89"/>
      <c r="J27" s="91">
        <f>SUM('Postcodes tariff'!N567)</f>
        <v>186.87306839874466</v>
      </c>
      <c r="K27" s="91"/>
      <c r="L27" s="91"/>
      <c r="M27" s="91">
        <f>SUM('Postcodes tariff'!O567)</f>
        <v>205.76599159886038</v>
      </c>
      <c r="N27" s="91">
        <f>SUM('Postcodes tariff'!P567)</f>
        <v>227.00783719599008</v>
      </c>
      <c r="O27" s="91">
        <f>SUM('Postcodes tariff'!Q567)</f>
        <v>245.97059077686964</v>
      </c>
    </row>
    <row r="28" spans="1:18" ht="15.75" x14ac:dyDescent="0.25">
      <c r="A28" s="93" t="s">
        <v>3207</v>
      </c>
      <c r="B28" s="93" t="s">
        <v>3208</v>
      </c>
      <c r="C28" s="93"/>
      <c r="D28" s="90">
        <f>SUM('Postcodes tariff'!H578)</f>
        <v>37.799999999999997</v>
      </c>
      <c r="E28" s="90">
        <f>SUM('Postcodes tariff'!I578)</f>
        <v>1.0347916666666666</v>
      </c>
      <c r="F28" s="90">
        <f>SUM('Postcodes tariff'!J578)</f>
        <v>2.0695833333333331</v>
      </c>
      <c r="G28" s="90">
        <f>SUM('Postcodes tariff'!K578)</f>
        <v>0.22995370370370374</v>
      </c>
      <c r="H28" s="89"/>
      <c r="I28" s="89"/>
      <c r="J28" s="91">
        <f>SUM('Postcodes tariff'!N578)</f>
        <v>98.939664479220113</v>
      </c>
      <c r="K28" s="91"/>
      <c r="L28" s="91"/>
      <c r="M28" s="91">
        <f>SUM('Postcodes tariff'!O578)</f>
        <v>107.57770838801639</v>
      </c>
      <c r="N28" s="91">
        <f>SUM('Postcodes tariff'!P578)</f>
        <v>117.93562666320159</v>
      </c>
      <c r="O28" s="91">
        <f>SUM('Postcodes tariff'!Q578)</f>
        <v>126.21464481672011</v>
      </c>
    </row>
    <row r="29" spans="1:18" ht="15.75" x14ac:dyDescent="0.25">
      <c r="A29" s="93" t="s">
        <v>3209</v>
      </c>
      <c r="B29" s="93" t="s">
        <v>3210</v>
      </c>
      <c r="C29" s="93"/>
      <c r="D29" s="90">
        <f>SUM('Postcodes tariff'!H602)</f>
        <v>100.31904761904761</v>
      </c>
      <c r="E29" s="90">
        <f>SUM('Postcodes tariff'!I602)</f>
        <v>2.2293121693121689</v>
      </c>
      <c r="F29" s="90">
        <f>SUM('Postcodes tariff'!J602)</f>
        <v>4.4586243386243378</v>
      </c>
      <c r="G29" s="90">
        <f>SUM('Postcodes tariff'!K602)</f>
        <v>0.49540270429159311</v>
      </c>
      <c r="H29" s="89"/>
      <c r="I29" s="89"/>
      <c r="J29" s="91">
        <f>SUM('Postcodes tariff'!N602)</f>
        <v>186.97171815061725</v>
      </c>
      <c r="K29" s="91"/>
      <c r="L29" s="91"/>
      <c r="M29" s="91">
        <f>SUM('Postcodes tariff'!O602)</f>
        <v>205.87532371687246</v>
      </c>
      <c r="N29" s="91">
        <f>SUM('Postcodes tariff'!P602)</f>
        <v>227.12884981596713</v>
      </c>
      <c r="O29" s="91">
        <f>SUM('Postcodes tariff'!Q602)</f>
        <v>246.10252497283957</v>
      </c>
    </row>
    <row r="30" spans="1:18" ht="15.75" x14ac:dyDescent="0.25">
      <c r="A30" s="93" t="s">
        <v>3212</v>
      </c>
      <c r="B30" s="93" t="s">
        <v>3213</v>
      </c>
      <c r="C30" s="93"/>
      <c r="D30" s="90">
        <f>SUM('Postcodes tariff'!H629)</f>
        <v>93.283333333333317</v>
      </c>
      <c r="E30" s="90">
        <f>SUM('Postcodes tariff'!I629)</f>
        <v>2.0729629629629631</v>
      </c>
      <c r="F30" s="90">
        <f>SUM('Postcodes tariff'!J629)</f>
        <v>4.1459259259259262</v>
      </c>
      <c r="G30" s="90">
        <f>SUM('Postcodes tariff'!K629)</f>
        <v>0.46065843621399177</v>
      </c>
      <c r="H30" s="89"/>
      <c r="I30" s="89"/>
      <c r="J30" s="91">
        <f>SUM('Postcodes tariff'!N629)</f>
        <v>175.91920566593069</v>
      </c>
      <c r="K30" s="91"/>
      <c r="L30" s="91"/>
      <c r="M30" s="91">
        <f>SUM('Postcodes tariff'!O629)</f>
        <v>193.62598120595121</v>
      </c>
      <c r="N30" s="91">
        <f>SUM('Postcodes tariff'!P629)</f>
        <v>213.57084822232991</v>
      </c>
      <c r="O30" s="91">
        <f>SUM('Postcodes tariff'!Q629)</f>
        <v>231.32089277981956</v>
      </c>
    </row>
    <row r="31" spans="1:18" ht="15.75" x14ac:dyDescent="0.25">
      <c r="A31" s="93" t="s">
        <v>3214</v>
      </c>
      <c r="B31" s="93" t="s">
        <v>3215</v>
      </c>
      <c r="C31" s="93"/>
      <c r="D31" s="90">
        <f>SUM('Postcodes tariff'!H644)</f>
        <v>173.625</v>
      </c>
      <c r="E31" s="90">
        <f>SUM('Postcodes tariff'!I644)</f>
        <v>3.8583333333333329</v>
      </c>
      <c r="F31" s="90">
        <f>SUM('Postcodes tariff'!J644)</f>
        <v>7.7166666666666659</v>
      </c>
      <c r="G31" s="90">
        <f>SUM('Postcodes tariff'!K644)</f>
        <v>0.85740740740740728</v>
      </c>
      <c r="H31" s="89"/>
      <c r="I31" s="89"/>
      <c r="J31" s="91">
        <f>SUM('Postcodes tariff'!N644)</f>
        <v>302.12917352617518</v>
      </c>
      <c r="K31" s="91"/>
      <c r="L31" s="91"/>
      <c r="M31" s="91">
        <f>SUM('Postcodes tariff'!O644)</f>
        <v>333.50269491737896</v>
      </c>
      <c r="N31" s="91">
        <f>SUM('Postcodes tariff'!P644)</f>
        <v>368.39129721552712</v>
      </c>
      <c r="O31" s="91">
        <f>SUM('Postcodes tariff'!Q644)</f>
        <v>400.11412658867522</v>
      </c>
    </row>
    <row r="32" spans="1:18" ht="15.75" x14ac:dyDescent="0.25">
      <c r="A32" s="93" t="s">
        <v>3216</v>
      </c>
      <c r="B32" s="93" t="s">
        <v>3217</v>
      </c>
      <c r="C32" s="93"/>
      <c r="D32" s="90">
        <f>SUM('Postcodes tariff'!H665)</f>
        <v>62.022222222222226</v>
      </c>
      <c r="E32" s="90">
        <f>SUM('Postcodes tariff'!I665)</f>
        <v>1.3782716049382717</v>
      </c>
      <c r="F32" s="90">
        <f>SUM('Postcodes tariff'!J665)</f>
        <v>2.7565432098765434</v>
      </c>
      <c r="G32" s="90">
        <f>SUM('Postcodes tariff'!K665)</f>
        <v>0.30628257887517152</v>
      </c>
      <c r="H32" s="89"/>
      <c r="I32" s="89"/>
      <c r="J32" s="91">
        <f>SUM('Postcodes tariff'!N665)</f>
        <v>126.81064229770497</v>
      </c>
      <c r="K32" s="91"/>
      <c r="L32" s="91"/>
      <c r="M32" s="91">
        <f>SUM('Postcodes tariff'!O665)</f>
        <v>139.19965834496151</v>
      </c>
      <c r="N32" s="91">
        <f>SUM('Postcodes tariff'!P665)</f>
        <v>153.32988660114805</v>
      </c>
      <c r="O32" s="91">
        <f>SUM('Postcodes tariff'!Q665)</f>
        <v>165.64309126251982</v>
      </c>
    </row>
    <row r="33" spans="1:15" ht="15.75" x14ac:dyDescent="0.25">
      <c r="A33" s="93" t="s">
        <v>3218</v>
      </c>
      <c r="B33" s="93" t="s">
        <v>3219</v>
      </c>
      <c r="C33" s="93"/>
      <c r="D33" s="90">
        <f>SUM('Postcodes tariff'!H679)</f>
        <v>479.80909090909097</v>
      </c>
      <c r="E33" s="90">
        <f>SUM('Postcodes tariff'!I679)</f>
        <v>10.662424242424244</v>
      </c>
      <c r="F33" s="90">
        <f>SUM('Postcodes tariff'!J679)</f>
        <v>21.324848484848488</v>
      </c>
      <c r="G33" s="90">
        <f>SUM('Postcodes tariff'!K679)</f>
        <v>2.3694276094276097</v>
      </c>
      <c r="H33" s="89"/>
      <c r="I33" s="89"/>
      <c r="J33" s="91">
        <f>SUM('Postcodes tariff'!N679)</f>
        <v>903.11850168243984</v>
      </c>
      <c r="K33" s="91"/>
      <c r="L33" s="91"/>
      <c r="M33" s="91">
        <f>SUM('Postcodes tariff'!O679)</f>
        <v>986.57633159927468</v>
      </c>
      <c r="N33" s="91">
        <f>SUM('Postcodes tariff'!P679)</f>
        <v>1078.4158809199484</v>
      </c>
      <c r="O33" s="91">
        <f>SUM('Postcodes tariff'!Q679)</f>
        <v>1163.3893409278944</v>
      </c>
    </row>
    <row r="34" spans="1:15" ht="15.75" x14ac:dyDescent="0.25">
      <c r="A34" s="93" t="s">
        <v>3220</v>
      </c>
      <c r="B34" s="93" t="s">
        <v>3221</v>
      </c>
      <c r="C34" s="93"/>
      <c r="D34" s="90">
        <f>SUM('Postcodes tariff'!H705)</f>
        <v>133.6</v>
      </c>
      <c r="E34" s="90">
        <f>SUM('Postcodes tariff'!I705)</f>
        <v>2.9688888888888885</v>
      </c>
      <c r="F34" s="90">
        <f>SUM('Postcodes tariff'!J705)</f>
        <v>5.9377777777777769</v>
      </c>
      <c r="G34" s="90">
        <f>SUM('Postcodes tariff'!K705)</f>
        <v>0.65975308641975328</v>
      </c>
      <c r="H34" s="89"/>
      <c r="I34" s="89"/>
      <c r="J34" s="91">
        <f>SUM('Postcodes tariff'!N705)</f>
        <v>239.25328143689461</v>
      </c>
      <c r="K34" s="91"/>
      <c r="L34" s="91"/>
      <c r="M34" s="91">
        <f>SUM('Postcodes tariff'!O705)</f>
        <v>263.81823729306745</v>
      </c>
      <c r="N34" s="91">
        <f>SUM('Postcodes tariff'!P705)</f>
        <v>291.2620972866477</v>
      </c>
      <c r="O34" s="91">
        <f>SUM('Postcodes tariff'!Q705)</f>
        <v>316.02389715356128</v>
      </c>
    </row>
    <row r="35" spans="1:15" ht="15.75" x14ac:dyDescent="0.25">
      <c r="A35" s="93" t="s">
        <v>3222</v>
      </c>
      <c r="B35" s="93" t="s">
        <v>3223</v>
      </c>
      <c r="C35" s="93"/>
      <c r="D35" s="90">
        <f>SUM('Postcodes tariff'!H723)</f>
        <v>350.3</v>
      </c>
      <c r="E35" s="90">
        <f>SUM('Postcodes tariff'!I723)</f>
        <v>7.7844444444444454</v>
      </c>
      <c r="F35" s="90">
        <f>SUM('Postcodes tariff'!J723)</f>
        <v>15.568888888888891</v>
      </c>
      <c r="G35" s="90">
        <f>SUM('Postcodes tariff'!K723)</f>
        <v>1.7298765432098764</v>
      </c>
      <c r="H35" s="89"/>
      <c r="I35" s="89"/>
      <c r="J35" s="91">
        <f>SUM('Postcodes tariff'!N723)</f>
        <v>699.67066596524216</v>
      </c>
      <c r="K35" s="91"/>
      <c r="L35" s="91"/>
      <c r="M35" s="91">
        <f>SUM('Postcodes tariff'!O723)</f>
        <v>761.09798662943967</v>
      </c>
      <c r="N35" s="91">
        <f>SUM('Postcodes tariff'!P723)</f>
        <v>828.84854637067451</v>
      </c>
      <c r="O35" s="91">
        <f>SUM('Postcodes tariff'!Q723)</f>
        <v>891.29816869857552</v>
      </c>
    </row>
    <row r="36" spans="1:15" ht="15.75" x14ac:dyDescent="0.25">
      <c r="A36" s="93" t="s">
        <v>3224</v>
      </c>
      <c r="B36" s="93" t="s">
        <v>3225</v>
      </c>
      <c r="C36" s="93"/>
      <c r="D36" s="90">
        <f>SUM('Postcodes tariff'!H735)</f>
        <v>274.5</v>
      </c>
      <c r="E36" s="90">
        <f>SUM('Postcodes tariff'!I735)</f>
        <v>6.1000000000000005</v>
      </c>
      <c r="F36" s="90">
        <f>SUM('Postcodes tariff'!J735)</f>
        <v>12.200000000000001</v>
      </c>
      <c r="G36" s="90">
        <f>SUM('Postcodes tariff'!K735)</f>
        <v>1.3555555555555556</v>
      </c>
      <c r="H36" s="89"/>
      <c r="I36" s="89"/>
      <c r="J36" s="91">
        <f>SUM('Postcodes tariff'!N735)</f>
        <v>460.59527257692309</v>
      </c>
      <c r="K36" s="91"/>
      <c r="L36" s="91"/>
      <c r="M36" s="91">
        <f>SUM('Postcodes tariff'!O735)</f>
        <v>509.12842041025641</v>
      </c>
      <c r="N36" s="91">
        <f>SUM('Postcodes tariff'!P735)</f>
        <v>562.78000534358989</v>
      </c>
      <c r="O36" s="91">
        <f>SUM('Postcodes tariff'!Q735)</f>
        <v>612.04671607692319</v>
      </c>
    </row>
    <row r="37" spans="1:15" ht="15.75" x14ac:dyDescent="0.25">
      <c r="A37" s="93" t="s">
        <v>3226</v>
      </c>
      <c r="B37" s="93" t="s">
        <v>3227</v>
      </c>
      <c r="C37" s="93"/>
      <c r="D37" s="90">
        <f>SUM('Postcodes tariff'!H755)</f>
        <v>254.3235294117647</v>
      </c>
      <c r="E37" s="90">
        <f>SUM('Postcodes tariff'!I755)</f>
        <v>5.6516339869281049</v>
      </c>
      <c r="F37" s="90">
        <f>SUM('Postcodes tariff'!J755)</f>
        <v>11.30326797385621</v>
      </c>
      <c r="G37" s="90">
        <f>SUM('Postcodes tariff'!K755)</f>
        <v>1.2559186637618007</v>
      </c>
      <c r="H37" s="89"/>
      <c r="I37" s="89"/>
      <c r="J37" s="91">
        <f>SUM('Postcodes tariff'!N755)</f>
        <v>428.89974259694981</v>
      </c>
      <c r="K37" s="91"/>
      <c r="L37" s="91"/>
      <c r="M37" s="91">
        <f>SUM('Postcodes tariff'!O755)</f>
        <v>474.00071498329703</v>
      </c>
      <c r="N37" s="91">
        <f>SUM('Postcodes tariff'!P755)</f>
        <v>523.89942985679011</v>
      </c>
      <c r="O37" s="91">
        <f>SUM('Postcodes tariff'!Q755)</f>
        <v>569.65710855773432</v>
      </c>
    </row>
    <row r="38" spans="1:15" ht="15.75" x14ac:dyDescent="0.25">
      <c r="A38" s="93" t="s">
        <v>3228</v>
      </c>
      <c r="B38" s="93" t="s">
        <v>3229</v>
      </c>
      <c r="C38" s="93"/>
      <c r="D38" s="90">
        <f>SUM('Postcodes tariff'!H790)</f>
        <v>180.36875000000001</v>
      </c>
      <c r="E38" s="90">
        <f>SUM('Postcodes tariff'!I790)</f>
        <v>4.0081944444444444</v>
      </c>
      <c r="F38" s="90">
        <f>SUM('Postcodes tariff'!J790)</f>
        <v>8.0163888888888888</v>
      </c>
      <c r="G38" s="90">
        <f>SUM('Postcodes tariff'!K790)</f>
        <v>0.89070987654320999</v>
      </c>
      <c r="H38" s="89"/>
      <c r="I38" s="89"/>
      <c r="J38" s="91">
        <f>SUM('Postcodes tariff'!N790)</f>
        <v>312.72303479480939</v>
      </c>
      <c r="K38" s="91"/>
      <c r="L38" s="91"/>
      <c r="M38" s="91">
        <f>SUM('Postcodes tariff'!O790)</f>
        <v>345.24372080379874</v>
      </c>
      <c r="N38" s="91">
        <f>SUM('Postcodes tariff'!P790)</f>
        <v>381.38667615419996</v>
      </c>
      <c r="O38" s="91">
        <f>SUM('Postcodes tariff'!Q790)</f>
        <v>414.28235856251791</v>
      </c>
    </row>
    <row r="39" spans="1:15" ht="15.75" x14ac:dyDescent="0.25">
      <c r="A39" s="93" t="s">
        <v>3230</v>
      </c>
      <c r="B39" s="93" t="s">
        <v>3231</v>
      </c>
      <c r="C39" s="93"/>
      <c r="D39" s="90">
        <f>SUM('Postcodes tariff'!H804)</f>
        <v>122.6090909090909</v>
      </c>
      <c r="E39" s="90">
        <f>SUM('Postcodes tariff'!I804)</f>
        <v>2.7246464646464648</v>
      </c>
      <c r="F39" s="90">
        <f>SUM('Postcodes tariff'!J804)</f>
        <v>5.4492929292929295</v>
      </c>
      <c r="G39" s="90">
        <f>SUM('Postcodes tariff'!K804)</f>
        <v>0.6054769921436588</v>
      </c>
      <c r="H39" s="89"/>
      <c r="I39" s="89"/>
      <c r="J39" s="91">
        <f>SUM('Postcodes tariff'!N804)</f>
        <v>221.9874922060865</v>
      </c>
      <c r="K39" s="91"/>
      <c r="L39" s="91"/>
      <c r="M39" s="91">
        <f>SUM('Postcodes tariff'!O804)</f>
        <v>244.68280846613141</v>
      </c>
      <c r="N39" s="91">
        <f>SUM('Postcodes tariff'!P804)</f>
        <v>270.08233402186653</v>
      </c>
      <c r="O39" s="91">
        <f>SUM('Postcodes tariff'!Q804)</f>
        <v>292.93262751820771</v>
      </c>
    </row>
    <row r="40" spans="1:15" ht="15.75" x14ac:dyDescent="0.25">
      <c r="A40" s="93" t="s">
        <v>3232</v>
      </c>
      <c r="B40" s="93" t="s">
        <v>3233</v>
      </c>
      <c r="C40" s="93"/>
      <c r="D40" s="90">
        <f>SUM('Postcodes tariff'!H821)</f>
        <v>120.46428571428574</v>
      </c>
      <c r="E40" s="90">
        <f>SUM('Postcodes tariff'!I821)</f>
        <v>2.6769841269841268</v>
      </c>
      <c r="F40" s="90">
        <f>SUM('Postcodes tariff'!J821)</f>
        <v>5.3539682539682536</v>
      </c>
      <c r="G40" s="90">
        <f>SUM('Postcodes tariff'!K821)</f>
        <v>0.5948853615520282</v>
      </c>
      <c r="H40" s="89"/>
      <c r="I40" s="89"/>
      <c r="J40" s="91">
        <f>SUM('Postcodes tariff'!N821)</f>
        <v>218.61818452386041</v>
      </c>
      <c r="K40" s="91"/>
      <c r="L40" s="91"/>
      <c r="M40" s="91">
        <f>SUM('Postcodes tariff'!O821)</f>
        <v>240.94865264577399</v>
      </c>
      <c r="N40" s="91">
        <f>SUM('Postcodes tariff'!P821)</f>
        <v>265.94923948898389</v>
      </c>
      <c r="O40" s="91">
        <f>SUM('Postcodes tariff'!Q821)</f>
        <v>288.42651481552713</v>
      </c>
    </row>
    <row r="41" spans="1:15" ht="15.75" x14ac:dyDescent="0.25">
      <c r="A41" s="105" t="s">
        <v>3238</v>
      </c>
      <c r="B41" s="105" t="s">
        <v>3239</v>
      </c>
      <c r="C41" s="105"/>
      <c r="D41" s="90">
        <f>SUM('Postcodes tariff'!H843)</f>
        <v>26.305263157894739</v>
      </c>
      <c r="E41" s="90">
        <f>SUM('Postcodes tariff'!I843)</f>
        <v>2.6305263157894734</v>
      </c>
      <c r="F41" s="90">
        <f>SUM('Postcodes tariff'!J843)</f>
        <v>5.2610526315789468</v>
      </c>
      <c r="G41" s="90">
        <f>SUM('Postcodes tariff'!K843)</f>
        <v>0.58456140350877206</v>
      </c>
      <c r="H41" s="89"/>
      <c r="I41" s="89"/>
      <c r="J41" s="91">
        <f>SUM('Postcodes tariff'!N843)</f>
        <v>191.35023704786326</v>
      </c>
      <c r="K41" s="91"/>
      <c r="L41" s="91"/>
      <c r="M41" s="91">
        <f>SUM('Postcodes tariff'!O843)</f>
        <v>201.99061147008547</v>
      </c>
      <c r="N41" s="91">
        <f>SUM('Postcodes tariff'!P843)</f>
        <v>217.53476878564106</v>
      </c>
      <c r="O41" s="91">
        <f>SUM('Postcodes tariff'!Q843)</f>
        <v>226.04709364786322</v>
      </c>
    </row>
    <row r="42" spans="1:15" ht="15.75" x14ac:dyDescent="0.25">
      <c r="A42" s="105" t="s">
        <v>3240</v>
      </c>
      <c r="B42" s="105" t="s">
        <v>3241</v>
      </c>
      <c r="C42" s="105"/>
      <c r="D42" s="90">
        <f>SUM('Postcodes tariff'!H874)</f>
        <v>21.149999999999995</v>
      </c>
      <c r="E42" s="90">
        <f>SUM('Postcodes tariff'!I874)</f>
        <v>2.1150000000000007</v>
      </c>
      <c r="F42" s="90">
        <f>SUM('Postcodes tariff'!J874)</f>
        <v>4.2300000000000013</v>
      </c>
      <c r="G42" s="90">
        <f>SUM('Postcodes tariff'!K874)</f>
        <v>0.46999999999999986</v>
      </c>
      <c r="H42" s="89"/>
      <c r="I42" s="89"/>
      <c r="J42" s="91">
        <f>SUM('Postcodes tariff'!N874)</f>
        <v>161.51465490876075</v>
      </c>
      <c r="K42" s="91"/>
      <c r="L42" s="91"/>
      <c r="M42" s="91">
        <f>SUM('Postcodes tariff'!O874)</f>
        <v>170.33001948931627</v>
      </c>
      <c r="N42" s="91">
        <f>SUM('Postcodes tariff'!P874)</f>
        <v>183.25618226487174</v>
      </c>
      <c r="O42" s="91">
        <f>SUM('Postcodes tariff'!Q874)</f>
        <v>190.27938198376069</v>
      </c>
    </row>
    <row r="43" spans="1:15" ht="15.75" x14ac:dyDescent="0.25">
      <c r="A43" s="93" t="s">
        <v>3242</v>
      </c>
      <c r="B43" s="93" t="s">
        <v>3243</v>
      </c>
      <c r="C43" s="93"/>
      <c r="D43" s="90">
        <f>SUM('Postcodes tariff'!H931)</f>
        <v>397.57962962962961</v>
      </c>
      <c r="E43" s="90">
        <f>SUM('Postcodes tariff'!I931)</f>
        <v>8.8351028806584342</v>
      </c>
      <c r="F43" s="90">
        <f>SUM('Postcodes tariff'!J931)</f>
        <v>17.670205761316868</v>
      </c>
      <c r="G43" s="90">
        <f>SUM('Postcodes tariff'!K931)</f>
        <v>1.9633561957018753</v>
      </c>
      <c r="H43" s="89"/>
      <c r="I43" s="89"/>
      <c r="J43" s="91">
        <f>SUM('Postcodes tariff'!N931)</f>
        <v>773.94296804178794</v>
      </c>
      <c r="K43" s="91"/>
      <c r="L43" s="91"/>
      <c r="M43" s="91">
        <f>SUM('Postcodes tariff'!O931)</f>
        <v>843.41292347938531</v>
      </c>
      <c r="N43" s="91">
        <f>SUM('Postcodes tariff'!P931)</f>
        <v>919.95760336672902</v>
      </c>
      <c r="O43" s="91">
        <f>SUM('Postcodes tariff'!Q931)</f>
        <v>990.62995890876334</v>
      </c>
    </row>
    <row r="44" spans="1:15" ht="15.75" x14ac:dyDescent="0.25">
      <c r="A44" s="104" t="s">
        <v>3244</v>
      </c>
      <c r="B44" s="104" t="s">
        <v>3245</v>
      </c>
      <c r="C44" s="104"/>
      <c r="D44" s="90">
        <f>SUM('Postcodes tariff'!H945)</f>
        <v>40.581818181818186</v>
      </c>
      <c r="E44" s="90">
        <f>SUM('Postcodes tariff'!I945)</f>
        <v>0.90181818181818196</v>
      </c>
      <c r="F44" s="90">
        <f>SUM('Postcodes tariff'!J945)</f>
        <v>1.8036363636363639</v>
      </c>
      <c r="G44" s="90">
        <f>SUM('Postcodes tariff'!K945)</f>
        <v>0.20040404040404039</v>
      </c>
      <c r="H44" s="90"/>
      <c r="I44" s="90"/>
      <c r="J44" s="91">
        <f>SUM('Postcodes tariff'!N945)</f>
        <v>93.129579691958057</v>
      </c>
      <c r="K44" s="91"/>
      <c r="L44" s="91"/>
      <c r="M44" s="91">
        <f>SUM('Postcodes tariff'!O945)</f>
        <v>101.87141532680654</v>
      </c>
      <c r="N44" s="91">
        <f>SUM('Postcodes tariff'!P945)</f>
        <v>112.01367898620046</v>
      </c>
      <c r="O44" s="91">
        <f>SUM('Postcodes tariff'!Q945)</f>
        <v>120.59803205104896</v>
      </c>
    </row>
    <row r="45" spans="1:15" ht="15.75" x14ac:dyDescent="0.25">
      <c r="A45" s="93" t="s">
        <v>3246</v>
      </c>
      <c r="B45" s="93" t="s">
        <v>3247</v>
      </c>
      <c r="C45" s="93"/>
      <c r="D45" s="90">
        <f>SUM('Postcodes tariff'!H981)</f>
        <v>174.59393939393939</v>
      </c>
      <c r="E45" s="90">
        <f>SUM('Postcodes tariff'!I981)</f>
        <v>3.8798653198653201</v>
      </c>
      <c r="F45" s="90">
        <f>SUM('Postcodes tariff'!J981)</f>
        <v>7.7597306397306403</v>
      </c>
      <c r="G45" s="90">
        <f>SUM('Postcodes tariff'!K981)</f>
        <v>0.8621922933034043</v>
      </c>
      <c r="H45" s="89"/>
      <c r="I45" s="89"/>
      <c r="J45" s="91">
        <f>SUM('Postcodes tariff'!N981)</f>
        <v>303.65129541935153</v>
      </c>
      <c r="K45" s="91"/>
      <c r="L45" s="91"/>
      <c r="M45" s="91">
        <f>SUM('Postcodes tariff'!O981)</f>
        <v>335.18964097952738</v>
      </c>
      <c r="N45" s="91">
        <f>SUM('Postcodes tariff'!P981)</f>
        <v>370.25846823949007</v>
      </c>
      <c r="O45" s="91">
        <f>SUM('Postcodes tariff'!Q981)</f>
        <v>402.14981268349311</v>
      </c>
    </row>
    <row r="46" spans="1:15" ht="15.75" x14ac:dyDescent="0.25">
      <c r="A46" s="93" t="s">
        <v>3248</v>
      </c>
      <c r="B46" s="93" t="s">
        <v>3249</v>
      </c>
      <c r="C46" s="93"/>
      <c r="D46" s="90">
        <f>SUM('Postcodes tariff'!H1005)</f>
        <v>425.43809523809529</v>
      </c>
      <c r="E46" s="90">
        <f>SUM('Postcodes tariff'!I1005)</f>
        <v>9.4541798941798927</v>
      </c>
      <c r="F46" s="90">
        <f>SUM('Postcodes tariff'!J1005)</f>
        <v>18.908359788359785</v>
      </c>
      <c r="G46" s="90">
        <f>SUM('Postcodes tariff'!K1005)</f>
        <v>2.10092886537331</v>
      </c>
      <c r="H46" s="89"/>
      <c r="I46" s="89"/>
      <c r="J46" s="91">
        <f>SUM('Postcodes tariff'!N1005)</f>
        <v>817.70626291676172</v>
      </c>
      <c r="K46" s="91"/>
      <c r="L46" s="91"/>
      <c r="M46" s="91">
        <f>SUM('Postcodes tariff'!O1005)</f>
        <v>891.91516123507438</v>
      </c>
      <c r="N46" s="91">
        <f>SUM('Postcodes tariff'!P1005)</f>
        <v>973.64157997202915</v>
      </c>
      <c r="O46" s="91">
        <f>SUM('Postcodes tariff'!Q1005)</f>
        <v>1049.158997377873</v>
      </c>
    </row>
    <row r="47" spans="1:15" ht="15.75" x14ac:dyDescent="0.25">
      <c r="A47" s="93" t="s">
        <v>3250</v>
      </c>
      <c r="B47" s="93" t="s">
        <v>3251</v>
      </c>
      <c r="C47" s="93"/>
      <c r="D47" s="90">
        <f>SUM('Postcodes tariff'!H1016)</f>
        <v>237.27499999999998</v>
      </c>
      <c r="E47" s="90">
        <f>SUM('Postcodes tariff'!I1016)</f>
        <v>5.2727777777777787</v>
      </c>
      <c r="F47" s="90">
        <f>SUM('Postcodes tariff'!J1016)</f>
        <v>10.545555555555557</v>
      </c>
      <c r="G47" s="90">
        <f>SUM('Postcodes tariff'!K1016)</f>
        <v>1.1717283950617283</v>
      </c>
      <c r="H47" s="89"/>
      <c r="I47" s="89"/>
      <c r="J47" s="91">
        <f>SUM('Postcodes tariff'!N1016)</f>
        <v>402.11794383180188</v>
      </c>
      <c r="K47" s="91"/>
      <c r="L47" s="91"/>
      <c r="M47" s="91">
        <f>SUM('Postcodes tariff'!O1016)</f>
        <v>444.31882802886992</v>
      </c>
      <c r="N47" s="91">
        <f>SUM('Postcodes tariff'!P1016)</f>
        <v>491.0464771149193</v>
      </c>
      <c r="O47" s="91">
        <f>SUM('Postcodes tariff'!Q1016)</f>
        <v>533.83912605263538</v>
      </c>
    </row>
    <row r="48" spans="1:15" ht="15.75" x14ac:dyDescent="0.25">
      <c r="A48" s="93" t="s">
        <v>3252</v>
      </c>
      <c r="B48" s="93" t="s">
        <v>3253</v>
      </c>
      <c r="C48" s="93"/>
      <c r="D48" s="90">
        <f>SUM('Postcodes tariff'!H1068)</f>
        <v>405.39591836734695</v>
      </c>
      <c r="E48" s="90">
        <f>SUM('Postcodes tariff'!I1068)</f>
        <v>9.0087981859410444</v>
      </c>
      <c r="F48" s="90">
        <f>SUM('Postcodes tariff'!J1068)</f>
        <v>18.017596371882089</v>
      </c>
      <c r="G48" s="90">
        <f>SUM('Postcodes tariff'!K1068)</f>
        <v>2.0019551524313433</v>
      </c>
      <c r="H48" s="89"/>
      <c r="I48" s="89"/>
      <c r="J48" s="91">
        <f>SUM('Postcodes tariff'!N1068)</f>
        <v>786.22169701646328</v>
      </c>
      <c r="K48" s="91"/>
      <c r="L48" s="91"/>
      <c r="M48" s="91">
        <f>SUM('Postcodes tariff'!O1068)</f>
        <v>857.02126429944394</v>
      </c>
      <c r="N48" s="91">
        <f>SUM('Postcodes tariff'!P1068)</f>
        <v>935.01979191771579</v>
      </c>
      <c r="O48" s="91">
        <f>SUM('Postcodes tariff'!Q1068)</f>
        <v>1007.0515332569396</v>
      </c>
    </row>
    <row r="49" spans="1:15" ht="15.75" x14ac:dyDescent="0.25">
      <c r="A49" s="93" t="s">
        <v>3254</v>
      </c>
      <c r="B49" s="93" t="s">
        <v>3255</v>
      </c>
      <c r="C49" s="93"/>
      <c r="D49" s="90">
        <f>SUM('Postcodes tariff'!H1098)</f>
        <v>98.325925925925901</v>
      </c>
      <c r="E49" s="90">
        <f>SUM('Postcodes tariff'!I1098)</f>
        <v>2.1850205761316874</v>
      </c>
      <c r="F49" s="90">
        <f>SUM('Postcodes tariff'!J1098)</f>
        <v>4.3700411522633749</v>
      </c>
      <c r="G49" s="90">
        <f>SUM('Postcodes tariff'!K1098)</f>
        <v>0.48556012802926379</v>
      </c>
      <c r="H49" s="89"/>
      <c r="I49" s="89"/>
      <c r="J49" s="91">
        <f>SUM('Postcodes tariff'!N1098)</f>
        <v>183.84069242925503</v>
      </c>
      <c r="K49" s="91"/>
      <c r="L49" s="91"/>
      <c r="M49" s="91">
        <f>SUM('Postcodes tariff'!O1098)</f>
        <v>202.40525240733007</v>
      </c>
      <c r="N49" s="91">
        <f>SUM('Postcodes tariff'!P1098)</f>
        <v>223.28805327502099</v>
      </c>
      <c r="O49" s="91">
        <f>SUM('Postcodes tariff'!Q1098)</f>
        <v>241.91509060765006</v>
      </c>
    </row>
    <row r="50" spans="1:15" ht="15.75" x14ac:dyDescent="0.25">
      <c r="A50" s="93" t="s">
        <v>3256</v>
      </c>
      <c r="B50" s="93" t="s">
        <v>3257</v>
      </c>
      <c r="C50" s="93"/>
      <c r="D50" s="90">
        <f>SUM('Postcodes tariff'!H1139)</f>
        <v>31.223684210526304</v>
      </c>
      <c r="E50" s="90">
        <f>SUM('Postcodes tariff'!I1139)</f>
        <v>0.69385964912280695</v>
      </c>
      <c r="F50" s="90">
        <f>SUM('Postcodes tariff'!J1139)</f>
        <v>1.3877192982456139</v>
      </c>
      <c r="G50" s="90">
        <f>SUM('Postcodes tariff'!K1139)</f>
        <v>0.15419103313840157</v>
      </c>
      <c r="H50" s="89"/>
      <c r="I50" s="89"/>
      <c r="J50" s="91">
        <f>SUM('Postcodes tariff'!N1139)</f>
        <v>78.428742172008512</v>
      </c>
      <c r="K50" s="91"/>
      <c r="L50" s="91"/>
      <c r="M50" s="91">
        <f>SUM('Postcodes tariff'!O1139)</f>
        <v>85.578686028490026</v>
      </c>
      <c r="N50" s="91">
        <f>SUM('Postcodes tariff'!P1139)</f>
        <v>93.98031518774927</v>
      </c>
      <c r="O50" s="91">
        <f>SUM('Postcodes tariff'!Q1139)</f>
        <v>100.93712929700854</v>
      </c>
    </row>
    <row r="51" spans="1:15" ht="15.75" x14ac:dyDescent="0.25">
      <c r="A51" s="106" t="s">
        <v>3258</v>
      </c>
      <c r="B51" s="106" t="s">
        <v>3259</v>
      </c>
      <c r="C51" s="106"/>
      <c r="D51" s="95" t="s">
        <v>2911</v>
      </c>
      <c r="E51" s="95" t="s">
        <v>2911</v>
      </c>
      <c r="F51" s="95" t="s">
        <v>2911</v>
      </c>
      <c r="G51" s="95" t="s">
        <v>2911</v>
      </c>
      <c r="H51" s="96"/>
      <c r="I51" s="96"/>
      <c r="J51" s="95" t="s">
        <v>2911</v>
      </c>
      <c r="K51" s="95"/>
      <c r="L51" s="95"/>
      <c r="M51" s="95" t="s">
        <v>2911</v>
      </c>
      <c r="N51" s="95" t="s">
        <v>2911</v>
      </c>
      <c r="O51" s="95" t="s">
        <v>2911</v>
      </c>
    </row>
    <row r="52" spans="1:15" ht="15.75" x14ac:dyDescent="0.25">
      <c r="A52" s="104" t="s">
        <v>3261</v>
      </c>
      <c r="B52" s="104" t="s">
        <v>3262</v>
      </c>
      <c r="C52" s="104"/>
      <c r="D52" s="90">
        <f>SUM('Postcodes tariff'!H1162)</f>
        <v>14.559999999999999</v>
      </c>
      <c r="E52" s="90">
        <f>SUM('Postcodes tariff'!I1162)</f>
        <v>0.64827777777777773</v>
      </c>
      <c r="F52" s="90">
        <f>SUM('Postcodes tariff'!J1162)</f>
        <v>1.2965555555555555</v>
      </c>
      <c r="G52" s="90">
        <f>SUM('Postcodes tariff'!K1162)</f>
        <v>0.14406172839506171</v>
      </c>
      <c r="H52" s="89"/>
      <c r="I52" s="89"/>
      <c r="J52" s="91">
        <f>SUM('Postcodes tariff'!N1162)</f>
        <v>68.579069823105414</v>
      </c>
      <c r="K52" s="91"/>
      <c r="L52" s="91"/>
      <c r="M52" s="91">
        <f>SUM('Postcodes tariff'!O1162)</f>
        <v>73.334013948228872</v>
      </c>
      <c r="N52" s="91">
        <f>SUM('Postcodes tariff'!P1162)</f>
        <v>79.717256310056015</v>
      </c>
      <c r="O52" s="91">
        <f>SUM('Postcodes tariff'!Q1162)</f>
        <v>83.862041828105419</v>
      </c>
    </row>
    <row r="53" spans="1:15" ht="15.75" x14ac:dyDescent="0.25">
      <c r="A53" s="93" t="s">
        <v>3263</v>
      </c>
      <c r="B53" s="93" t="s">
        <v>3264</v>
      </c>
      <c r="C53" s="93"/>
      <c r="D53" s="90">
        <f>SUM('Postcodes tariff'!H1174)</f>
        <v>196.22222222222223</v>
      </c>
      <c r="E53" s="90">
        <f>SUM('Postcodes tariff'!I1174)</f>
        <v>4.3604938271604938</v>
      </c>
      <c r="F53" s="90">
        <f>SUM('Postcodes tariff'!J1174)</f>
        <v>8.7209876543209877</v>
      </c>
      <c r="G53" s="90">
        <f>SUM('Postcodes tariff'!K1174)</f>
        <v>0.96899862825788752</v>
      </c>
      <c r="H53" s="89"/>
      <c r="I53" s="89"/>
      <c r="J53" s="91">
        <f>SUM('Postcodes tariff'!N1174)</f>
        <v>337.62749972135168</v>
      </c>
      <c r="K53" s="91"/>
      <c r="L53" s="91"/>
      <c r="M53" s="91">
        <f>SUM('Postcodes tariff'!O1174)</f>
        <v>372.84498534515143</v>
      </c>
      <c r="N53" s="91">
        <f>SUM('Postcodes tariff'!P1174)</f>
        <v>411.93672308973305</v>
      </c>
      <c r="O53" s="91">
        <f>SUM('Postcodes tariff'!Q1174)</f>
        <v>447.58959445283318</v>
      </c>
    </row>
    <row r="54" spans="1:15" ht="15.75" x14ac:dyDescent="0.25">
      <c r="A54" s="93" t="s">
        <v>3265</v>
      </c>
      <c r="B54" s="93" t="s">
        <v>3266</v>
      </c>
      <c r="C54" s="93"/>
      <c r="D54" s="90">
        <f>SUM('Postcodes tariff'!H1182)</f>
        <v>217.18</v>
      </c>
      <c r="E54" s="90">
        <f>SUM('Postcodes tariff'!I1182)</f>
        <v>4.8262222222222224</v>
      </c>
      <c r="F54" s="90">
        <f>SUM('Postcodes tariff'!J1182)</f>
        <v>9.6524444444444448</v>
      </c>
      <c r="G54" s="90">
        <f>SUM('Postcodes tariff'!K1182)</f>
        <v>1.072493827160494</v>
      </c>
      <c r="H54" s="89"/>
      <c r="I54" s="89"/>
      <c r="J54" s="91">
        <f>SUM('Postcodes tariff'!N1182)</f>
        <v>370.55039726005697</v>
      </c>
      <c r="K54" s="91"/>
      <c r="L54" s="91"/>
      <c r="M54" s="91">
        <f>SUM('Postcodes tariff'!O1182)</f>
        <v>409.33296479437797</v>
      </c>
      <c r="N54" s="91">
        <f>SUM('Postcodes tariff'!P1182)</f>
        <v>452.32289753788416</v>
      </c>
      <c r="O54" s="91">
        <f>SUM('Postcodes tariff'!Q1182)</f>
        <v>491.62068356672364</v>
      </c>
    </row>
    <row r="55" spans="1:15" ht="15.75" x14ac:dyDescent="0.25">
      <c r="A55" s="93" t="s">
        <v>3267</v>
      </c>
      <c r="B55" s="93" t="s">
        <v>3268</v>
      </c>
      <c r="C55" s="93"/>
      <c r="D55" s="90">
        <f>SUM('Postcodes tariff'!H1209)</f>
        <v>28.004166666666663</v>
      </c>
      <c r="E55" s="90">
        <f>SUM('Postcodes tariff'!I1209)</f>
        <v>0.62231481481481477</v>
      </c>
      <c r="F55" s="90">
        <f>SUM('Postcodes tariff'!J1209)</f>
        <v>1.2446296296296295</v>
      </c>
      <c r="G55" s="90">
        <f>SUM('Postcodes tariff'!K1209)</f>
        <v>0.13829218106995886</v>
      </c>
      <c r="H55" s="89"/>
      <c r="I55" s="89"/>
      <c r="J55" s="91">
        <f>SUM('Postcodes tariff'!N1209)</f>
        <v>73.371152224044394</v>
      </c>
      <c r="K55" s="91"/>
      <c r="L55" s="91"/>
      <c r="M55" s="91">
        <f>SUM('Postcodes tariff'!O1209)</f>
        <v>79.973430966508388</v>
      </c>
      <c r="N55" s="91">
        <f>SUM('Postcodes tariff'!P1209)</f>
        <v>87.776222437845831</v>
      </c>
      <c r="O55" s="91">
        <f>SUM('Postcodes tariff'!Q1209)</f>
        <v>94.17310758723886</v>
      </c>
    </row>
    <row r="56" spans="1:15" ht="15.75" x14ac:dyDescent="0.25">
      <c r="A56" s="93" t="s">
        <v>3269</v>
      </c>
      <c r="B56" s="93" t="s">
        <v>3270</v>
      </c>
      <c r="C56" s="93"/>
      <c r="D56" s="90">
        <f>SUM('Postcodes tariff'!H1221)</f>
        <v>142.13333333333333</v>
      </c>
      <c r="E56" s="90">
        <f>SUM('Postcodes tariff'!I1221)</f>
        <v>3.1585185185185183</v>
      </c>
      <c r="F56" s="90">
        <f>SUM('Postcodes tariff'!J1221)</f>
        <v>6.3170370370370366</v>
      </c>
      <c r="G56" s="90">
        <f>SUM('Postcodes tariff'!K1221)</f>
        <v>0.70189300411522637</v>
      </c>
      <c r="H56" s="89"/>
      <c r="I56" s="89"/>
      <c r="J56" s="91">
        <f>SUM('Postcodes tariff'!N1221)</f>
        <v>252.65842686671417</v>
      </c>
      <c r="K56" s="91"/>
      <c r="L56" s="91"/>
      <c r="M56" s="91">
        <f>SUM('Postcodes tariff'!O1221)</f>
        <v>278.67496946198168</v>
      </c>
      <c r="N56" s="91">
        <f>SUM('Postcodes tariff'!P1221)</f>
        <v>307.70604913490348</v>
      </c>
      <c r="O56" s="91">
        <f>SUM('Postcodes tariff'!Q1221)</f>
        <v>333.95194107226979</v>
      </c>
    </row>
    <row r="57" spans="1:15" ht="15.75" x14ac:dyDescent="0.25">
      <c r="A57" s="106" t="s">
        <v>3043</v>
      </c>
      <c r="B57" s="106" t="s">
        <v>3271</v>
      </c>
      <c r="C57" s="106"/>
      <c r="D57" s="95" t="s">
        <v>2911</v>
      </c>
      <c r="E57" s="95" t="s">
        <v>2911</v>
      </c>
      <c r="F57" s="95" t="s">
        <v>2911</v>
      </c>
      <c r="G57" s="95" t="s">
        <v>2911</v>
      </c>
      <c r="H57" s="96"/>
      <c r="I57" s="96"/>
      <c r="J57" s="95" t="s">
        <v>2911</v>
      </c>
      <c r="K57" s="95"/>
      <c r="L57" s="95"/>
      <c r="M57" s="95" t="s">
        <v>2911</v>
      </c>
      <c r="N57" s="95" t="s">
        <v>2911</v>
      </c>
      <c r="O57" s="95" t="s">
        <v>2911</v>
      </c>
    </row>
    <row r="58" spans="1:15" ht="15.75" x14ac:dyDescent="0.25">
      <c r="A58" s="93" t="s">
        <v>3272</v>
      </c>
      <c r="B58" s="93" t="s">
        <v>3273</v>
      </c>
      <c r="C58" s="93"/>
      <c r="D58" s="90">
        <f>SUM('Postcodes tariff'!H1254)</f>
        <v>200.84499999999997</v>
      </c>
      <c r="E58" s="90">
        <f>SUM('Postcodes tariff'!I1254)</f>
        <v>4.463222222222222</v>
      </c>
      <c r="F58" s="90">
        <f>SUM('Postcodes tariff'!J1254)</f>
        <v>8.926444444444444</v>
      </c>
      <c r="G58" s="90">
        <f>SUM('Postcodes tariff'!K1254)</f>
        <v>0.99182716049382713</v>
      </c>
      <c r="H58" s="89"/>
      <c r="I58" s="89"/>
      <c r="J58" s="91">
        <f>SUM('Postcodes tariff'!N1254)</f>
        <v>344.88949289332618</v>
      </c>
      <c r="K58" s="91"/>
      <c r="L58" s="91"/>
      <c r="M58" s="91">
        <f>SUM('Postcodes tariff'!O1254)</f>
        <v>380.89334917181384</v>
      </c>
      <c r="N58" s="91">
        <f>SUM('Postcodes tariff'!P1254)</f>
        <v>420.8449342439867</v>
      </c>
      <c r="O58" s="91">
        <f>SUM('Postcodes tariff'!Q1254)</f>
        <v>457.30178543249303</v>
      </c>
    </row>
    <row r="59" spans="1:15" ht="15.75" x14ac:dyDescent="0.25">
      <c r="A59" s="93" t="s">
        <v>3274</v>
      </c>
      <c r="B59" s="93" t="s">
        <v>3275</v>
      </c>
      <c r="C59" s="93"/>
      <c r="D59" s="90">
        <f>SUM('Postcodes tariff'!H1264)</f>
        <v>211.24285714285716</v>
      </c>
      <c r="E59" s="90">
        <f>SUM('Postcodes tariff'!I1264)</f>
        <v>4.694285714285714</v>
      </c>
      <c r="F59" s="90">
        <f>SUM('Postcodes tariff'!J1264)</f>
        <v>9.3885714285714279</v>
      </c>
      <c r="G59" s="90">
        <f>SUM('Postcodes tariff'!K1264)</f>
        <v>1.0431746031746032</v>
      </c>
      <c r="H59" s="89"/>
      <c r="I59" s="89"/>
      <c r="J59" s="91">
        <f>SUM('Postcodes tariff'!N1264)</f>
        <v>361.2236476384615</v>
      </c>
      <c r="K59" s="91"/>
      <c r="L59" s="91"/>
      <c r="M59" s="91">
        <f>SUM('Postcodes tariff'!O1264)</f>
        <v>398.9962607384615</v>
      </c>
      <c r="N59" s="91">
        <f>SUM('Postcodes tariff'!P1264)</f>
        <v>440.88187121846158</v>
      </c>
      <c r="O59" s="91">
        <f>SUM('Postcodes tariff'!Q1264)</f>
        <v>479.1470869384616</v>
      </c>
    </row>
    <row r="60" spans="1:15" ht="15.75" x14ac:dyDescent="0.25">
      <c r="A60" s="104" t="s">
        <v>3276</v>
      </c>
      <c r="B60" s="104" t="s">
        <v>3277</v>
      </c>
      <c r="C60" s="104"/>
      <c r="D60" s="90">
        <f>SUM('Postcodes tariff'!H1278)</f>
        <v>37.654545454545456</v>
      </c>
      <c r="E60" s="90">
        <f>SUM('Postcodes tariff'!I1278)</f>
        <v>1.517828282828283</v>
      </c>
      <c r="F60" s="90">
        <f>SUM('Postcodes tariff'!J1278)</f>
        <v>3.0356565656565659</v>
      </c>
      <c r="G60" s="90">
        <f>SUM('Postcodes tariff'!K1278)</f>
        <v>0.33729517396184061</v>
      </c>
      <c r="H60" s="89"/>
      <c r="I60" s="89"/>
      <c r="J60" s="91">
        <f>SUM('Postcodes tariff'!N1278)</f>
        <v>124.31957805301739</v>
      </c>
      <c r="K60" s="91"/>
      <c r="L60" s="91"/>
      <c r="M60" s="91">
        <f>SUM('Postcodes tariff'!O1278)</f>
        <v>133.90860833578952</v>
      </c>
      <c r="N60" s="91">
        <f>SUM('Postcodes tariff'!P1278)</f>
        <v>146.11232329152463</v>
      </c>
      <c r="O60" s="91">
        <f>SUM('Postcodes tariff'!Q1278)</f>
        <v>154.87580997877495</v>
      </c>
    </row>
    <row r="61" spans="1:15" ht="15.75" x14ac:dyDescent="0.25">
      <c r="A61" s="106" t="s">
        <v>3278</v>
      </c>
      <c r="B61" s="106" t="s">
        <v>3279</v>
      </c>
      <c r="C61" s="106"/>
      <c r="D61" s="95" t="s">
        <v>2911</v>
      </c>
      <c r="E61" s="95" t="s">
        <v>2911</v>
      </c>
      <c r="F61" s="95" t="s">
        <v>2911</v>
      </c>
      <c r="G61" s="95" t="s">
        <v>2911</v>
      </c>
      <c r="H61" s="96"/>
      <c r="I61" s="96"/>
      <c r="J61" s="95" t="s">
        <v>2911</v>
      </c>
      <c r="K61" s="95"/>
      <c r="L61" s="95"/>
      <c r="M61" s="95" t="s">
        <v>2911</v>
      </c>
      <c r="N61" s="95" t="s">
        <v>2911</v>
      </c>
      <c r="O61" s="95" t="s">
        <v>2911</v>
      </c>
    </row>
    <row r="62" spans="1:15" ht="15.75" x14ac:dyDescent="0.25">
      <c r="A62" s="93" t="s">
        <v>3123</v>
      </c>
      <c r="B62" s="93" t="s">
        <v>3280</v>
      </c>
      <c r="C62" s="93"/>
      <c r="D62" s="90">
        <f>SUM('Postcodes tariff'!H1324)</f>
        <v>120.74848484848485</v>
      </c>
      <c r="E62" s="90">
        <f>SUM('Postcodes tariff'!I1324)</f>
        <v>2.6832996632996635</v>
      </c>
      <c r="F62" s="90">
        <f>SUM('Postcodes tariff'!J1324)</f>
        <v>5.366599326599327</v>
      </c>
      <c r="G62" s="90">
        <f>SUM('Postcodes tariff'!K1324)</f>
        <v>0.59628881406659184</v>
      </c>
      <c r="H62" s="89"/>
      <c r="I62" s="89"/>
      <c r="J62" s="91">
        <f>SUM('Postcodes tariff'!N1324)</f>
        <v>219.06463734319263</v>
      </c>
      <c r="K62" s="91"/>
      <c r="L62" s="91"/>
      <c r="M62" s="91">
        <f>SUM('Postcodes tariff'!O1324)</f>
        <v>241.44344996055133</v>
      </c>
      <c r="N62" s="91">
        <f>SUM('Postcodes tariff'!P1324)</f>
        <v>266.49689849813456</v>
      </c>
      <c r="O62" s="91">
        <f>SUM('Postcodes tariff'!Q1324)</f>
        <v>289.02360089672806</v>
      </c>
    </row>
    <row r="63" spans="1:15" ht="15.75" x14ac:dyDescent="0.25">
      <c r="A63" s="93" t="s">
        <v>3281</v>
      </c>
      <c r="B63" s="106" t="s">
        <v>3282</v>
      </c>
      <c r="C63" s="106"/>
      <c r="D63" s="90">
        <f>SUM('Postcodes tariff'!H1376)</f>
        <v>586.1653061224489</v>
      </c>
      <c r="E63" s="90">
        <f>SUM('Postcodes tariff'!I1376)</f>
        <v>13.02589569160998</v>
      </c>
      <c r="F63" s="90">
        <f>SUM('Postcodes tariff'!J1376)</f>
        <v>26.05179138321996</v>
      </c>
      <c r="G63" s="90">
        <f>SUM('Postcodes tariff'!K1376)</f>
        <v>2.8946434870244393</v>
      </c>
      <c r="H63" s="89"/>
      <c r="I63" s="89"/>
      <c r="J63" s="91">
        <f>SUM('Postcodes tariff'!N1376)</f>
        <v>1067.2861168861439</v>
      </c>
      <c r="K63" s="91"/>
      <c r="L63" s="91"/>
      <c r="M63" s="91">
        <f>SUM('Postcodes tariff'!O1376)</f>
        <v>1168.5209664157899</v>
      </c>
      <c r="N63" s="91">
        <f>SUM('Postcodes tariff'!P1376)</f>
        <v>1279.7985793461476</v>
      </c>
      <c r="O63" s="91">
        <f>SUM('Postcodes tariff'!Q1376)</f>
        <v>1382.9471391487564</v>
      </c>
    </row>
    <row r="64" spans="1:15" ht="15.75" x14ac:dyDescent="0.25">
      <c r="A64" s="106" t="s">
        <v>3283</v>
      </c>
      <c r="B64" s="106" t="s">
        <v>3284</v>
      </c>
      <c r="C64" s="106"/>
      <c r="D64" s="95" t="s">
        <v>2911</v>
      </c>
      <c r="E64" s="95" t="s">
        <v>2911</v>
      </c>
      <c r="F64" s="95" t="s">
        <v>2911</v>
      </c>
      <c r="G64" s="95" t="s">
        <v>2911</v>
      </c>
      <c r="H64" s="96"/>
      <c r="I64" s="96"/>
      <c r="J64" s="95" t="s">
        <v>2911</v>
      </c>
      <c r="K64" s="95"/>
      <c r="L64" s="95"/>
      <c r="M64" s="95" t="s">
        <v>2911</v>
      </c>
      <c r="N64" s="95" t="s">
        <v>2911</v>
      </c>
      <c r="O64" s="95" t="s">
        <v>2911</v>
      </c>
    </row>
    <row r="65" spans="1:15" ht="15.75" x14ac:dyDescent="0.25">
      <c r="A65" s="93" t="s">
        <v>3285</v>
      </c>
      <c r="B65" s="106" t="s">
        <v>3286</v>
      </c>
      <c r="C65" s="106"/>
      <c r="D65" s="90">
        <f>SUM('Postcodes tariff'!H1414)</f>
        <v>412.94999999999993</v>
      </c>
      <c r="E65" s="90">
        <f>SUM('Postcodes tariff'!I1414)</f>
        <v>9.1766666666666676</v>
      </c>
      <c r="F65" s="90">
        <f>SUM('Postcodes tariff'!J1414)</f>
        <v>18.353333333333335</v>
      </c>
      <c r="G65" s="90">
        <f>SUM('Postcodes tariff'!K1414)</f>
        <v>2.0392592592592589</v>
      </c>
      <c r="H65" s="89"/>
      <c r="I65" s="89"/>
      <c r="J65" s="91">
        <f>SUM('Postcodes tariff'!N1414)</f>
        <v>796.02949942945145</v>
      </c>
      <c r="K65" s="91"/>
      <c r="L65" s="91"/>
      <c r="M65" s="91">
        <f>SUM('Postcodes tariff'!O1414)</f>
        <v>867.89111232744551</v>
      </c>
      <c r="N65" s="91">
        <f>SUM('Postcodes tariff'!P1414)</f>
        <v>947.05092067053192</v>
      </c>
      <c r="O65" s="91">
        <f>SUM('Postcodes tariff'!Q1414)</f>
        <v>1020.1684899752851</v>
      </c>
    </row>
    <row r="66" spans="1:15" ht="15.75" x14ac:dyDescent="0.25">
      <c r="A66" s="104" t="s">
        <v>3287</v>
      </c>
      <c r="B66" s="104" t="s">
        <v>3288</v>
      </c>
      <c r="C66" s="104"/>
      <c r="D66" s="90">
        <f>SUM('Postcodes tariff'!H1441)</f>
        <v>22.220833333333331</v>
      </c>
      <c r="E66" s="90">
        <f>SUM('Postcodes tariff'!I1441)</f>
        <v>0.58314814814814819</v>
      </c>
      <c r="F66" s="90">
        <f>SUM('Postcodes tariff'!J1441)</f>
        <v>1.1662962962962964</v>
      </c>
      <c r="G66" s="90">
        <f>SUM('Postcodes tariff'!K1441)</f>
        <v>0.12958847736625514</v>
      </c>
      <c r="H66" s="89"/>
      <c r="I66" s="89"/>
      <c r="J66" s="91">
        <f>SUM('Postcodes tariff'!N1441)</f>
        <v>68.775652849008779</v>
      </c>
      <c r="K66" s="91"/>
      <c r="L66" s="91"/>
      <c r="M66" s="91">
        <f>SUM('Postcodes tariff'!O1441)</f>
        <v>74.514252078972774</v>
      </c>
      <c r="N66" s="91">
        <f>SUM('Postcodes tariff'!P1441)</f>
        <v>81.538122903273191</v>
      </c>
      <c r="O66" s="91">
        <f>SUM('Postcodes tariff'!Q1441)</f>
        <v>86.951841896925444</v>
      </c>
    </row>
    <row r="67" spans="1:15" ht="15.75" x14ac:dyDescent="0.25">
      <c r="A67" s="93" t="s">
        <v>3289</v>
      </c>
      <c r="B67" s="106" t="s">
        <v>3290</v>
      </c>
      <c r="C67" s="106"/>
      <c r="D67" s="90">
        <f>SUM('Postcodes tariff'!H1460)</f>
        <v>652.55384615384617</v>
      </c>
      <c r="E67" s="90">
        <f>SUM('Postcodes tariff'!I1460)</f>
        <v>11.782222222222224</v>
      </c>
      <c r="F67" s="90">
        <f>SUM('Postcodes tariff'!J1460)</f>
        <v>23.564444444444447</v>
      </c>
      <c r="G67" s="90">
        <f>SUM('Postcodes tariff'!K1460)</f>
        <v>2.6182716049382715</v>
      </c>
      <c r="H67" s="89"/>
      <c r="I67" s="89"/>
      <c r="J67" s="91">
        <f>SUM('Postcodes tariff'!N1460)</f>
        <v>1174.48591179508</v>
      </c>
      <c r="K67" s="91"/>
      <c r="L67" s="91"/>
      <c r="M67" s="91">
        <f>SUM('Postcodes tariff'!O1460)</f>
        <v>1287.3289756136462</v>
      </c>
      <c r="N67" s="91">
        <f>SUM('Postcodes tariff'!P1460)</f>
        <v>1411.2994477891066</v>
      </c>
      <c r="O67" s="91">
        <f>SUM('Postcodes tariff'!Q1460)</f>
        <v>1526.3161642194391</v>
      </c>
    </row>
    <row r="68" spans="1:15" ht="15.75" x14ac:dyDescent="0.25">
      <c r="A68" s="93" t="s">
        <v>3291</v>
      </c>
      <c r="B68" s="93" t="s">
        <v>3292</v>
      </c>
      <c r="C68" s="93"/>
      <c r="D68" s="90">
        <f>SUM('Postcodes tariff'!H1479)</f>
        <v>433.25625000000002</v>
      </c>
      <c r="E68" s="90">
        <f>SUM('Postcodes tariff'!I1479)</f>
        <v>9.6279166666666658</v>
      </c>
      <c r="F68" s="90">
        <f>SUM('Postcodes tariff'!J1479)</f>
        <v>19.255833333333332</v>
      </c>
      <c r="G68" s="90">
        <f>SUM('Postcodes tariff'!K1479)</f>
        <v>2.1395370370370372</v>
      </c>
      <c r="H68" s="89"/>
      <c r="I68" s="89"/>
      <c r="J68" s="91">
        <f>SUM('Postcodes tariff'!N1479)</f>
        <v>829.98792325771899</v>
      </c>
      <c r="K68" s="91"/>
      <c r="L68" s="91"/>
      <c r="M68" s="91">
        <f>SUM('Postcodes tariff'!O1479)</f>
        <v>905.52675084672364</v>
      </c>
      <c r="N68" s="91">
        <f>SUM('Postcodes tariff'!P1479)</f>
        <v>988.70736439940902</v>
      </c>
      <c r="O68" s="91">
        <f>SUM('Postcodes tariff'!Q1479)</f>
        <v>1065.5844921358439</v>
      </c>
    </row>
    <row r="69" spans="1:15" ht="15.75" x14ac:dyDescent="0.25">
      <c r="A69" s="93" t="s">
        <v>3293</v>
      </c>
      <c r="B69" s="93" t="s">
        <v>3294</v>
      </c>
      <c r="C69" s="93"/>
      <c r="D69" s="90">
        <f>SUM('Postcodes tariff'!H1524)</f>
        <v>208.26666666666659</v>
      </c>
      <c r="E69" s="90">
        <f>SUM('Postcodes tariff'!I1524)</f>
        <v>4.6281481481481492</v>
      </c>
      <c r="F69" s="90">
        <f>SUM('Postcodes tariff'!J1524)</f>
        <v>9.2562962962962985</v>
      </c>
      <c r="G69" s="90">
        <f>SUM('Postcodes tariff'!K1524)</f>
        <v>1.0284773662551439</v>
      </c>
      <c r="H69" s="89"/>
      <c r="I69" s="89"/>
      <c r="J69" s="91">
        <f>SUM('Postcodes tariff'!N1524)</f>
        <v>356.54830394781573</v>
      </c>
      <c r="K69" s="91"/>
      <c r="L69" s="91"/>
      <c r="M69" s="91">
        <f>SUM('Postcodes tariff'!O1524)</f>
        <v>393.8146437710667</v>
      </c>
      <c r="N69" s="91">
        <f>SUM('Postcodes tariff'!P1524)</f>
        <v>435.14667595888602</v>
      </c>
      <c r="O69" s="91">
        <f>SUM('Postcodes tariff'!Q1524)</f>
        <v>472.89428144226008</v>
      </c>
    </row>
    <row r="70" spans="1:15" ht="15.75" x14ac:dyDescent="0.25">
      <c r="A70" s="93" t="s">
        <v>3295</v>
      </c>
      <c r="B70" s="93" t="s">
        <v>3296</v>
      </c>
      <c r="C70" s="93"/>
      <c r="D70" s="90">
        <f>SUM('Postcodes tariff'!H1550)</f>
        <v>268.64782608695657</v>
      </c>
      <c r="E70" s="90">
        <f>SUM('Postcodes tariff'!I1550)</f>
        <v>5.9699516908212562</v>
      </c>
      <c r="F70" s="90">
        <f>SUM('Postcodes tariff'!J1550)</f>
        <v>11.939903381642512</v>
      </c>
      <c r="G70" s="90">
        <f>SUM('Postcodes tariff'!K1550)</f>
        <v>1.3266559312936121</v>
      </c>
      <c r="H70" s="89"/>
      <c r="I70" s="89"/>
      <c r="J70" s="91">
        <f>SUM('Postcodes tariff'!N1550)</f>
        <v>451.40200198493733</v>
      </c>
      <c r="K70" s="91"/>
      <c r="L70" s="91"/>
      <c r="M70" s="91">
        <f>SUM('Postcodes tariff'!O1550)</f>
        <v>498.93964926588217</v>
      </c>
      <c r="N70" s="91">
        <f>SUM('Postcodes tariff'!P1550)</f>
        <v>551.50271635526519</v>
      </c>
      <c r="O70" s="91">
        <f>SUM('Postcodes tariff'!Q1550)</f>
        <v>599.75163432696661</v>
      </c>
    </row>
    <row r="71" spans="1:15" ht="15.75" x14ac:dyDescent="0.25">
      <c r="A71" s="93" t="s">
        <v>3297</v>
      </c>
      <c r="B71" s="93" t="s">
        <v>3298</v>
      </c>
      <c r="C71" s="93"/>
      <c r="D71" s="90">
        <f>SUM('Postcodes tariff'!H1561)</f>
        <v>177.53750000000002</v>
      </c>
      <c r="E71" s="90">
        <f>SUM('Postcodes tariff'!I1561)</f>
        <v>3.9452777777777772</v>
      </c>
      <c r="F71" s="90">
        <f>SUM('Postcodes tariff'!J1561)</f>
        <v>7.8905555555555544</v>
      </c>
      <c r="G71" s="90">
        <f>SUM('Postcodes tariff'!K1561)</f>
        <v>0.87672839506172839</v>
      </c>
      <c r="H71" s="89"/>
      <c r="I71" s="89"/>
      <c r="J71" s="91">
        <f>SUM('Postcodes tariff'!N1561)</f>
        <v>308.27538034189814</v>
      </c>
      <c r="K71" s="91"/>
      <c r="L71" s="91"/>
      <c r="M71" s="91">
        <f>SUM('Postcodes tariff'!O1561)</f>
        <v>340.31444858271607</v>
      </c>
      <c r="N71" s="91">
        <f>SUM('Postcodes tariff'!P1561)</f>
        <v>375.93078490376547</v>
      </c>
      <c r="O71" s="91">
        <f>SUM('Postcodes tariff'!Q1561)</f>
        <v>408.33406469398147</v>
      </c>
    </row>
    <row r="72" spans="1:15" ht="15.75" x14ac:dyDescent="0.25">
      <c r="A72" s="93" t="s">
        <v>3299</v>
      </c>
      <c r="B72" s="93" t="s">
        <v>3300</v>
      </c>
      <c r="C72" s="93"/>
      <c r="D72" s="90">
        <f>SUM('Postcodes tariff'!H1584)</f>
        <v>108.13000000000002</v>
      </c>
      <c r="E72" s="90">
        <f>SUM('Postcodes tariff'!I1584)</f>
        <v>2.4028888888888882</v>
      </c>
      <c r="F72" s="90">
        <f>SUM('Postcodes tariff'!J1584)</f>
        <v>4.8057777777777764</v>
      </c>
      <c r="G72" s="90">
        <f>SUM('Postcodes tariff'!K1584)</f>
        <v>0.53397530864197529</v>
      </c>
      <c r="H72" s="89"/>
      <c r="I72" s="89"/>
      <c r="J72" s="91">
        <f>SUM('Postcodes tariff'!N1584)</f>
        <v>199.24206415984327</v>
      </c>
      <c r="K72" s="91"/>
      <c r="L72" s="91"/>
      <c r="M72" s="91">
        <f>SUM('Postcodes tariff'!O1584)</f>
        <v>219.47437381546055</v>
      </c>
      <c r="N72" s="91">
        <f>SUM('Postcodes tariff'!P1584)</f>
        <v>242.18075507081863</v>
      </c>
      <c r="O72" s="91">
        <f>SUM('Postcodes tariff'!Q1584)</f>
        <v>262.51288794150997</v>
      </c>
    </row>
    <row r="73" spans="1:15" ht="15.75" x14ac:dyDescent="0.25">
      <c r="A73" s="92" t="s">
        <v>3301</v>
      </c>
      <c r="B73" s="93" t="s">
        <v>3302</v>
      </c>
      <c r="C73" s="93"/>
      <c r="D73" s="90">
        <f>SUM('Postcodes tariff'!H1654)</f>
        <v>238.25671641791044</v>
      </c>
      <c r="E73" s="90">
        <f>SUM('Postcodes tariff'!I1654)</f>
        <v>5.2945936981757873</v>
      </c>
      <c r="F73" s="90">
        <f>SUM('Postcodes tariff'!J1654)</f>
        <v>10.589187396351575</v>
      </c>
      <c r="G73" s="90">
        <f>SUM('Postcodes tariff'!K1654)</f>
        <v>1.1765763773723972</v>
      </c>
      <c r="H73" s="89"/>
      <c r="I73" s="89"/>
      <c r="J73" s="91">
        <f>SUM('Postcodes tariff'!N1654)</f>
        <v>403.66013734972347</v>
      </c>
      <c r="K73" s="91"/>
      <c r="L73" s="91"/>
      <c r="M73" s="91">
        <f>SUM('Postcodes tariff'!O1654)</f>
        <v>446.02801918747031</v>
      </c>
      <c r="N73" s="91">
        <f>SUM('Postcodes tariff'!P1654)</f>
        <v>492.93826979125856</v>
      </c>
      <c r="O73" s="91">
        <f>SUM('Postcodes tariff'!Q1654)</f>
        <v>535.90165594201233</v>
      </c>
    </row>
    <row r="74" spans="1:15" ht="15.75" x14ac:dyDescent="0.25">
      <c r="A74" s="93" t="s">
        <v>3303</v>
      </c>
      <c r="B74" s="93" t="s">
        <v>3298</v>
      </c>
      <c r="C74" s="93"/>
      <c r="D74" s="90">
        <f>SUM('Postcodes tariff'!H1670)</f>
        <v>156.62307692307692</v>
      </c>
      <c r="E74" s="90">
        <f>SUM('Postcodes tariff'!I1670)</f>
        <v>3.4805128205128204</v>
      </c>
      <c r="F74" s="90">
        <f>SUM('Postcodes tariff'!J1670)</f>
        <v>6.9610256410256408</v>
      </c>
      <c r="G74" s="90">
        <f>SUM('Postcodes tariff'!K1670)</f>
        <v>0.77344729344729346</v>
      </c>
      <c r="H74" s="89"/>
      <c r="I74" s="89"/>
      <c r="J74" s="91">
        <f>SUM('Postcodes tariff'!N1670)</f>
        <v>275.42058937389879</v>
      </c>
      <c r="K74" s="91"/>
      <c r="L74" s="91"/>
      <c r="M74" s="91">
        <f>SUM('Postcodes tariff'!O1670)</f>
        <v>303.90195067788738</v>
      </c>
      <c r="N74" s="91">
        <f>SUM('Postcodes tariff'!P1670)</f>
        <v>335.62815607435459</v>
      </c>
      <c r="O74" s="91">
        <f>SUM('Postcodes tariff'!Q1670)</f>
        <v>364.39406132005263</v>
      </c>
    </row>
    <row r="75" spans="1:15" ht="15.75" x14ac:dyDescent="0.25">
      <c r="A75" s="93" t="s">
        <v>3305</v>
      </c>
      <c r="B75" s="93" t="s">
        <v>3306</v>
      </c>
      <c r="C75" s="93"/>
      <c r="D75" s="90">
        <f>SUM('Postcodes tariff'!H1702)</f>
        <v>201.10689655172411</v>
      </c>
      <c r="E75" s="90">
        <f>SUM('Postcodes tariff'!I1702)</f>
        <v>4.4690421455938694</v>
      </c>
      <c r="F75" s="90">
        <f>SUM('Postcodes tariff'!J1702)</f>
        <v>8.9380842911877387</v>
      </c>
      <c r="G75" s="90">
        <f>SUM('Postcodes tariff'!K1702)</f>
        <v>0.99312047679863769</v>
      </c>
      <c r="H75" s="89"/>
      <c r="I75" s="89"/>
      <c r="J75" s="91">
        <f>SUM('Postcodes tariff'!N1702)</f>
        <v>345.30091024060317</v>
      </c>
      <c r="K75" s="91"/>
      <c r="L75" s="91"/>
      <c r="M75" s="91">
        <f>SUM('Postcodes tariff'!O1702)</f>
        <v>381.34931717082873</v>
      </c>
      <c r="N75" s="91">
        <f>SUM('Postcodes tariff'!P1702)</f>
        <v>421.349615605601</v>
      </c>
      <c r="O75" s="91">
        <f>SUM('Postcodes tariff'!Q1702)</f>
        <v>457.85201506703999</v>
      </c>
    </row>
    <row r="76" spans="1:15" ht="15.75" x14ac:dyDescent="0.25">
      <c r="A76" s="93" t="s">
        <v>3307</v>
      </c>
      <c r="B76" s="93" t="s">
        <v>3308</v>
      </c>
      <c r="C76" s="93"/>
      <c r="D76" s="90">
        <f>SUM('Postcodes tariff'!H1712)</f>
        <v>39.671428571428578</v>
      </c>
      <c r="E76" s="90">
        <f>SUM('Postcodes tariff'!I1712)</f>
        <v>0.88158730158730159</v>
      </c>
      <c r="F76" s="90">
        <f>SUM('Postcodes tariff'!J1712)</f>
        <v>1.7631746031746032</v>
      </c>
      <c r="G76" s="90">
        <f>SUM('Postcodes tariff'!K1712)</f>
        <v>0.1959082892416226</v>
      </c>
      <c r="H76" s="89"/>
      <c r="I76" s="89"/>
      <c r="J76" s="91">
        <f>SUM('Postcodes tariff'!N1712)</f>
        <v>91.699434560113971</v>
      </c>
      <c r="K76" s="91"/>
      <c r="L76" s="91"/>
      <c r="M76" s="91">
        <f>SUM('Postcodes tariff'!O1712)</f>
        <v>100.28640580208926</v>
      </c>
      <c r="N76" s="91">
        <f>SUM('Postcodes tariff'!P1712)</f>
        <v>110.25933489443494</v>
      </c>
      <c r="O76" s="91">
        <f>SUM('Postcodes tariff'!Q1712)</f>
        <v>118.68535569344733</v>
      </c>
    </row>
    <row r="77" spans="1:15" ht="15.75" x14ac:dyDescent="0.25">
      <c r="A77" s="93" t="s">
        <v>3309</v>
      </c>
      <c r="B77" s="93" t="s">
        <v>3310</v>
      </c>
      <c r="C77" s="93"/>
      <c r="D77" s="90">
        <f>SUM('Postcodes tariff'!H1758)</f>
        <v>200.2116279069767</v>
      </c>
      <c r="E77" s="90">
        <f>SUM('Postcodes tariff'!I1758)</f>
        <v>4.4491472868217059</v>
      </c>
      <c r="F77" s="90">
        <f>SUM('Postcodes tariff'!J1758)</f>
        <v>8.8982945736434118</v>
      </c>
      <c r="G77" s="90">
        <f>SUM('Postcodes tariff'!K1758)</f>
        <v>0.98869939707148979</v>
      </c>
      <c r="H77" s="89"/>
      <c r="I77" s="89"/>
      <c r="J77" s="91">
        <f>SUM('Postcodes tariff'!N1758)</f>
        <v>343.8945188677597</v>
      </c>
      <c r="K77" s="91"/>
      <c r="L77" s="91"/>
      <c r="M77" s="91">
        <f>SUM('Postcodes tariff'!O1758)</f>
        <v>379.79063359962896</v>
      </c>
      <c r="N77" s="91">
        <f>SUM('Postcodes tariff'!P1758)</f>
        <v>419.62441000183389</v>
      </c>
      <c r="O77" s="91">
        <f>SUM('Postcodes tariff'!Q1758)</f>
        <v>455.9711069910158</v>
      </c>
    </row>
    <row r="78" spans="1:15" ht="15.75" x14ac:dyDescent="0.25">
      <c r="A78" s="93" t="s">
        <v>3311</v>
      </c>
      <c r="B78" s="93" t="s">
        <v>3312</v>
      </c>
      <c r="C78" s="93"/>
      <c r="D78" s="90">
        <f>SUM('Postcodes tariff'!H1781)</f>
        <v>69.92</v>
      </c>
      <c r="E78" s="90">
        <f>SUM('Postcodes tariff'!I1781)</f>
        <v>1.5537777777777779</v>
      </c>
      <c r="F78" s="90">
        <f>SUM('Postcodes tariff'!J1781)</f>
        <v>3.1075555555555558</v>
      </c>
      <c r="G78" s="90">
        <f>SUM('Postcodes tariff'!K1781)</f>
        <v>0.3452839506172839</v>
      </c>
      <c r="H78" s="89"/>
      <c r="I78" s="89"/>
      <c r="J78" s="91">
        <f>SUM('Postcodes tariff'!N1781)</f>
        <v>139.21738366686608</v>
      </c>
      <c r="K78" s="91"/>
      <c r="L78" s="91"/>
      <c r="M78" s="91">
        <f>SUM('Postcodes tariff'!O1781)</f>
        <v>152.94987348254509</v>
      </c>
      <c r="N78" s="91">
        <f>SUM('Postcodes tariff'!P1781)</f>
        <v>168.54910661903895</v>
      </c>
      <c r="O78" s="91">
        <f>SUM('Postcodes tariff'!Q1781)</f>
        <v>182.23586941019946</v>
      </c>
    </row>
    <row r="79" spans="1:15" ht="15.75" x14ac:dyDescent="0.25">
      <c r="A79" s="93" t="s">
        <v>3313</v>
      </c>
      <c r="B79" s="93" t="s">
        <v>3314</v>
      </c>
      <c r="C79" s="93"/>
      <c r="D79" s="90">
        <f>SUM('Postcodes tariff'!H1810)</f>
        <v>57.834615384615375</v>
      </c>
      <c r="E79" s="90">
        <f>SUM('Postcodes tariff'!I1810)</f>
        <v>1.2852136752136754</v>
      </c>
      <c r="F79" s="90">
        <f>SUM('Postcodes tariff'!J1810)</f>
        <v>2.5704273504273507</v>
      </c>
      <c r="G79" s="90">
        <f>SUM('Postcodes tariff'!K1810)</f>
        <v>0.28560303893637229</v>
      </c>
      <c r="H79" s="89"/>
      <c r="I79" s="89"/>
      <c r="J79" s="91">
        <f>SUM('Postcodes tariff'!N1810)</f>
        <v>120.23226589211595</v>
      </c>
      <c r="K79" s="91"/>
      <c r="L79" s="91"/>
      <c r="M79" s="91">
        <f>SUM('Postcodes tariff'!O1810)</f>
        <v>131.90893726507417</v>
      </c>
      <c r="N79" s="91">
        <f>SUM('Postcodes tariff'!P1810)</f>
        <v>145.26026099212069</v>
      </c>
      <c r="O79" s="91">
        <f>SUM('Postcodes tariff'!Q1810)</f>
        <v>156.84516946968003</v>
      </c>
    </row>
    <row r="80" spans="1:15" ht="15.75" x14ac:dyDescent="0.25">
      <c r="A80" s="93" t="s">
        <v>3315</v>
      </c>
      <c r="B80" s="93" t="s">
        <v>3316</v>
      </c>
      <c r="C80" s="93"/>
      <c r="D80" s="90">
        <f>SUM('Postcodes tariff'!H1825)</f>
        <v>387.05833333333334</v>
      </c>
      <c r="E80" s="90">
        <f>SUM('Postcodes tariff'!I1825)</f>
        <v>8.6012962962962973</v>
      </c>
      <c r="F80" s="90">
        <f>SUM('Postcodes tariff'!J1825)</f>
        <v>17.202592592592595</v>
      </c>
      <c r="G80" s="90">
        <f>SUM('Postcodes tariff'!K1825)</f>
        <v>1.9113991769547329</v>
      </c>
      <c r="H80" s="89"/>
      <c r="I80" s="89"/>
      <c r="J80" s="91">
        <f>SUM('Postcodes tariff'!N1825)</f>
        <v>757.41490081966992</v>
      </c>
      <c r="K80" s="91"/>
      <c r="L80" s="91"/>
      <c r="M80" s="91">
        <f>SUM('Postcodes tariff'!O1825)</f>
        <v>825.0951014703387</v>
      </c>
      <c r="N80" s="91">
        <f>SUM('Postcodes tariff'!P1825)</f>
        <v>899.68279598264326</v>
      </c>
      <c r="O80" s="91">
        <f>SUM('Postcodes tariff'!Q1825)</f>
        <v>968.52531882105893</v>
      </c>
    </row>
    <row r="81" spans="1:15" ht="15.75" x14ac:dyDescent="0.25">
      <c r="A81" s="105" t="s">
        <v>3317</v>
      </c>
      <c r="B81" s="105" t="s">
        <v>3318</v>
      </c>
      <c r="C81" s="105"/>
      <c r="D81" s="90">
        <f>SUM('Postcodes tariff'!H1850)</f>
        <v>22.849999999999998</v>
      </c>
      <c r="E81" s="90">
        <f>SUM('Postcodes tariff'!I1850)</f>
        <v>2.2849999999999997</v>
      </c>
      <c r="F81" s="90">
        <f>SUM('Postcodes tariff'!J1850)</f>
        <v>4.5699999999999994</v>
      </c>
      <c r="G81" s="90">
        <f>SUM('Postcodes tariff'!K1850)</f>
        <v>0.50777777777777777</v>
      </c>
      <c r="H81" s="89"/>
      <c r="I81" s="89"/>
      <c r="J81" s="91">
        <f>SUM('Postcodes tariff'!N1850)</f>
        <v>171.3532389117521</v>
      </c>
      <c r="K81" s="91"/>
      <c r="L81" s="91"/>
      <c r="M81" s="91">
        <f>SUM('Postcodes tariff'!O1850)</f>
        <v>180.77041888675214</v>
      </c>
      <c r="N81" s="91">
        <f>SUM('Postcodes tariff'!P1850)</f>
        <v>194.55989175564102</v>
      </c>
      <c r="O81" s="91">
        <f>SUM('Postcodes tariff'!Q1850)</f>
        <v>202.0741455034188</v>
      </c>
    </row>
    <row r="82" spans="1:15" ht="15.75" x14ac:dyDescent="0.25">
      <c r="A82" s="93" t="s">
        <v>3319</v>
      </c>
      <c r="B82" s="93" t="s">
        <v>3320</v>
      </c>
      <c r="C82" s="94"/>
      <c r="D82" s="90">
        <f>SUM('Postcodes tariff'!H1913)</f>
        <v>297.46500000000009</v>
      </c>
      <c r="E82" s="90">
        <f>SUM('Postcodes tariff'!I1913)</f>
        <v>6.6103333333333332</v>
      </c>
      <c r="F82" s="90">
        <f>SUM('Postcodes tariff'!J1913)</f>
        <v>13.220666666666666</v>
      </c>
      <c r="G82" s="90">
        <f>SUM('Postcodes tariff'!K1913)</f>
        <v>1.4689629629629628</v>
      </c>
      <c r="H82" s="83"/>
      <c r="I82" s="83"/>
      <c r="J82" s="91">
        <f>SUM('Postcodes tariff'!N1913)</f>
        <v>518.67134657643157</v>
      </c>
      <c r="K82" s="91"/>
      <c r="L82" s="91"/>
      <c r="M82" s="91">
        <f>SUM('Postcodes tariff'!O1913)</f>
        <v>571.11102051874639</v>
      </c>
      <c r="N82" s="91">
        <f>SUM('Postcodes tariff'!P1913)</f>
        <v>629.03414841333881</v>
      </c>
      <c r="O82" s="91">
        <f>SUM('Postcodes tariff'!Q1913)</f>
        <v>682.29486395893173</v>
      </c>
    </row>
    <row r="83" spans="1:15" ht="15.75" x14ac:dyDescent="0.25">
      <c r="A83" s="93" t="s">
        <v>3321</v>
      </c>
      <c r="B83" s="93" t="s">
        <v>3322</v>
      </c>
      <c r="C83" s="94"/>
      <c r="D83" s="90">
        <f>SUM('Postcodes tariff'!H1945)</f>
        <v>134.05862068965516</v>
      </c>
      <c r="E83" s="90">
        <f>SUM('Postcodes tariff'!I1945)</f>
        <v>2.979080459770115</v>
      </c>
      <c r="F83" s="90">
        <f>SUM('Postcodes tariff'!J1945)</f>
        <v>5.9581609195402301</v>
      </c>
      <c r="G83" s="90">
        <f>SUM('Postcodes tariff'!K1945)</f>
        <v>0.66201787994891448</v>
      </c>
      <c r="H83" s="83"/>
      <c r="I83" s="83"/>
      <c r="J83" s="91">
        <f>SUM('Postcodes tariff'!N1945)</f>
        <v>239.97373577774826</v>
      </c>
      <c r="K83" s="91"/>
      <c r="L83" s="91"/>
      <c r="M83" s="91">
        <f>SUM('Postcodes tariff'!O1945)</f>
        <v>264.61670660009821</v>
      </c>
      <c r="N83" s="91">
        <f>SUM('Postcodes tariff'!P1945)</f>
        <v>292.14587109961292</v>
      </c>
      <c r="O83" s="91">
        <f>SUM('Postcodes tariff'!Q1945)</f>
        <v>316.98743291912763</v>
      </c>
    </row>
    <row r="84" spans="1:15" ht="15.75" x14ac:dyDescent="0.25">
      <c r="A84" s="93" t="s">
        <v>3323</v>
      </c>
      <c r="B84" s="93" t="s">
        <v>3324</v>
      </c>
      <c r="C84" s="111"/>
      <c r="D84" s="109">
        <f>SUM('Postcodes tariff'!H1967)</f>
        <v>76.594736842105263</v>
      </c>
      <c r="E84" s="109">
        <f>SUM('Postcodes tariff'!I1967)</f>
        <v>1.702105263157895</v>
      </c>
      <c r="F84" s="109">
        <f>SUM('Postcodes tariff'!J1967)</f>
        <v>3.40421052631579</v>
      </c>
      <c r="G84" s="109">
        <f>SUM('Postcodes tariff'!K1967)</f>
        <v>0.37824561403508766</v>
      </c>
      <c r="J84" s="110">
        <f>SUM('Postcodes tariff'!N1967)</f>
        <v>149.7028310974359</v>
      </c>
      <c r="K84" s="110"/>
      <c r="L84" s="110"/>
      <c r="M84" s="110">
        <f>SUM('Postcodes tariff'!O1967)</f>
        <v>164.57074585299145</v>
      </c>
      <c r="N84" s="110">
        <f>SUM('Postcodes tariff'!P1967)</f>
        <v>181.41149543521371</v>
      </c>
      <c r="O84" s="110">
        <f>SUM('Postcodes tariff'!Q1967)</f>
        <v>196.25910869743595</v>
      </c>
    </row>
    <row r="85" spans="1:15" ht="15.75" x14ac:dyDescent="0.25">
      <c r="A85" s="93" t="s">
        <v>3325</v>
      </c>
      <c r="B85" s="93" t="s">
        <v>3326</v>
      </c>
      <c r="C85" s="111"/>
      <c r="D85" s="109">
        <f>SUM('Postcodes tariff'!H1988)</f>
        <v>134.40555555555559</v>
      </c>
      <c r="E85" s="109">
        <f>SUM('Postcodes tariff'!I1988)</f>
        <v>2.9867901234567906</v>
      </c>
      <c r="F85" s="109">
        <f>SUM('Postcodes tariff'!J1988)</f>
        <v>5.9735802469135812</v>
      </c>
      <c r="G85" s="109">
        <f>SUM('Postcodes tariff'!K1988)</f>
        <v>0.66373113854595323</v>
      </c>
      <c r="J85" s="110">
        <f>SUM('Postcodes tariff'!N1988)</f>
        <v>240.51874112916272</v>
      </c>
      <c r="K85" s="110"/>
      <c r="L85" s="110"/>
      <c r="M85" s="110">
        <f>SUM('Postcodes tariff'!O1988)</f>
        <v>265.22072828557555</v>
      </c>
      <c r="N85" s="110">
        <f>SUM('Postcodes tariff'!P1988)</f>
        <v>292.81442347023949</v>
      </c>
      <c r="O85" s="110">
        <f>SUM('Postcodes tariff'!Q1988)</f>
        <v>317.7163231745331</v>
      </c>
    </row>
    <row r="86" spans="1:15" ht="15.75" x14ac:dyDescent="0.25">
      <c r="A86" s="93" t="s">
        <v>3327</v>
      </c>
      <c r="B86" s="93" t="s">
        <v>3328</v>
      </c>
      <c r="C86" s="111"/>
      <c r="D86" s="109">
        <f>SUM('Postcodes tariff'!H2025)</f>
        <v>148.21764705882353</v>
      </c>
      <c r="E86" s="109">
        <f>SUM('Postcodes tariff'!I2025)</f>
        <v>3.2937254901960782</v>
      </c>
      <c r="F86" s="109">
        <f>SUM('Postcodes tariff'!J2025)</f>
        <v>6.5874509803921564</v>
      </c>
      <c r="G86" s="109">
        <f>SUM('Postcodes tariff'!K2025)</f>
        <v>0.73193899782135075</v>
      </c>
      <c r="J86" s="110">
        <f>SUM('Postcodes tariff'!N2025)</f>
        <v>262.21636948360987</v>
      </c>
      <c r="K86" s="110"/>
      <c r="L86" s="110"/>
      <c r="M86" s="110">
        <f>SUM('Postcodes tariff'!O2025)</f>
        <v>289.26790142892582</v>
      </c>
      <c r="N86" s="110">
        <f>SUM('Postcodes tariff'!P2025)</f>
        <v>319.43067748626788</v>
      </c>
      <c r="O86" s="110">
        <f>SUM('Postcodes tariff'!Q2025)</f>
        <v>346.73473525419809</v>
      </c>
    </row>
    <row r="87" spans="1:15" ht="15.75" x14ac:dyDescent="0.25">
      <c r="A87" s="105" t="s">
        <v>3329</v>
      </c>
      <c r="B87" s="105" t="s">
        <v>3330</v>
      </c>
      <c r="C87" s="105"/>
      <c r="D87" s="109">
        <f>SUM('Postcodes tariff'!H2039)</f>
        <v>18.763636363636365</v>
      </c>
      <c r="E87" s="109">
        <f>SUM('Postcodes tariff'!I2039)</f>
        <v>1.8763636363636367</v>
      </c>
      <c r="F87" s="109">
        <f>SUM('Postcodes tariff'!J2039)</f>
        <v>3.7527272727272734</v>
      </c>
      <c r="G87" s="109">
        <f>SUM('Postcodes tariff'!K2039)</f>
        <v>0.41696969696969699</v>
      </c>
      <c r="J87" s="110">
        <f>SUM('Postcodes tariff'!N2039)</f>
        <v>147.70380838049729</v>
      </c>
      <c r="K87" s="110"/>
      <c r="L87" s="110"/>
      <c r="M87" s="110">
        <f>SUM('Postcodes tariff'!O2039)</f>
        <v>155.6743786239316</v>
      </c>
      <c r="N87" s="110">
        <f>SUM('Postcodes tariff'!P2039)</f>
        <v>167.38867562675989</v>
      </c>
      <c r="O87" s="110">
        <f>SUM('Postcodes tariff'!Q2039)</f>
        <v>173.72256153504279</v>
      </c>
    </row>
    <row r="88" spans="1:15" ht="15.75" x14ac:dyDescent="0.25">
      <c r="A88" s="93" t="s">
        <v>3331</v>
      </c>
      <c r="B88" s="93" t="s">
        <v>3332</v>
      </c>
      <c r="C88" s="111"/>
      <c r="D88" s="109">
        <f>SUM('Postcodes tariff'!H2058)</f>
        <v>211.01250000000002</v>
      </c>
      <c r="E88" s="109">
        <f>SUM('Postcodes tariff'!I2058)</f>
        <v>4.689166666666666</v>
      </c>
      <c r="F88" s="109">
        <f>SUM('Postcodes tariff'!J2058)</f>
        <v>9.3783333333333321</v>
      </c>
      <c r="G88" s="109">
        <f>SUM('Postcodes tariff'!K2058)</f>
        <v>1.0420370370370371</v>
      </c>
      <c r="J88" s="110">
        <f>SUM('Postcodes tariff'!N2058)</f>
        <v>360.86177603680557</v>
      </c>
      <c r="K88" s="110"/>
      <c r="L88" s="110"/>
      <c r="M88" s="110">
        <f>SUM('Postcodes tariff'!O2058)</f>
        <v>398.59520358518523</v>
      </c>
      <c r="N88" s="110">
        <f>SUM('Postcodes tariff'!P2058)</f>
        <v>440.43796710537043</v>
      </c>
      <c r="O88" s="110">
        <f>SUM('Postcodes tariff'!Q2058)</f>
        <v>478.66311979305561</v>
      </c>
    </row>
    <row r="89" spans="1:15" ht="15.75" x14ac:dyDescent="0.25">
      <c r="A89" s="93" t="s">
        <v>3333</v>
      </c>
      <c r="B89" s="93" t="s">
        <v>3334</v>
      </c>
      <c r="C89" s="111"/>
      <c r="D89" s="109">
        <f>SUM('Postcodes tariff'!H2089)</f>
        <v>51.603571428571414</v>
      </c>
      <c r="E89" s="109">
        <f>SUM('Postcodes tariff'!I2089)</f>
        <v>1.1467460317460318</v>
      </c>
      <c r="F89" s="109">
        <f>SUM('Postcodes tariff'!J2089)</f>
        <v>2.2934920634920637</v>
      </c>
      <c r="G89" s="109">
        <f>SUM('Postcodes tariff'!K2089)</f>
        <v>0.25483245149911821</v>
      </c>
      <c r="J89" s="110">
        <f>SUM('Postcodes tariff'!N2089)</f>
        <v>110.44382248465101</v>
      </c>
      <c r="K89" s="110"/>
      <c r="L89" s="110"/>
      <c r="M89" s="110">
        <f>SUM('Postcodes tariff'!O2089)</f>
        <v>121.06054454776829</v>
      </c>
      <c r="N89" s="110">
        <f>SUM('Postcodes tariff'!P2089)</f>
        <v>133.25287972912631</v>
      </c>
      <c r="O89" s="110">
        <f>SUM('Postcodes tariff'!Q2089)</f>
        <v>143.75410348881766</v>
      </c>
    </row>
    <row r="90" spans="1:15" ht="15.75" x14ac:dyDescent="0.25">
      <c r="A90" s="93" t="s">
        <v>3335</v>
      </c>
      <c r="B90" s="106" t="s">
        <v>3336</v>
      </c>
      <c r="C90" s="106"/>
      <c r="D90" s="109">
        <f>SUM('Postcodes tariff'!H2158)</f>
        <v>480.39545454545458</v>
      </c>
      <c r="E90" s="109">
        <f>SUM('Postcodes tariff'!I2158)</f>
        <v>10.693030303030303</v>
      </c>
      <c r="F90" s="109">
        <f>SUM('Postcodes tariff'!J2158)</f>
        <v>21.386060606060607</v>
      </c>
      <c r="G90" s="109">
        <f>SUM('Postcodes tariff'!K2158)</f>
        <v>2.3762289562289554</v>
      </c>
      <c r="J90" s="110">
        <f>SUM('Postcodes tariff'!N2158)</f>
        <v>904.03962939574581</v>
      </c>
      <c r="K90" s="110"/>
      <c r="L90" s="110"/>
      <c r="M90" s="110">
        <f>SUM('Postcodes tariff'!O2158)</f>
        <v>987.59720435306917</v>
      </c>
      <c r="N90" s="110">
        <f>SUM('Postcodes tariff'!P2158)</f>
        <v>1079.5458186623619</v>
      </c>
      <c r="O90" s="110">
        <f>SUM('Postcodes tariff'!Q2158)</f>
        <v>1164.6212572980187</v>
      </c>
    </row>
    <row r="91" spans="1:15" ht="15.75" x14ac:dyDescent="0.25">
      <c r="A91" s="93" t="s">
        <v>3337</v>
      </c>
      <c r="B91" s="93" t="s">
        <v>3338</v>
      </c>
      <c r="C91" s="111"/>
      <c r="D91" s="109">
        <f>SUM('Postcodes tariff'!H2197)</f>
        <v>111.09166666666667</v>
      </c>
      <c r="E91" s="109">
        <f>SUM('Postcodes tariff'!I2197)</f>
        <v>2.468703703703703</v>
      </c>
      <c r="F91" s="109">
        <f>SUM('Postcodes tariff'!J2197)</f>
        <v>4.9374074074074059</v>
      </c>
      <c r="G91" s="109">
        <f>SUM('Postcodes tariff'!K2197)</f>
        <v>0.54860082304526747</v>
      </c>
      <c r="J91" s="110">
        <f>SUM('Postcodes tariff'!N2197)</f>
        <v>203.89459217327874</v>
      </c>
      <c r="K91" s="110"/>
      <c r="L91" s="110"/>
      <c r="M91" s="110">
        <f>SUM('Postcodes tariff'!O2197)</f>
        <v>224.63070449205446</v>
      </c>
      <c r="N91" s="110">
        <f>SUM('Postcodes tariff'!P2197)</f>
        <v>247.8879625775277</v>
      </c>
      <c r="O91" s="110">
        <f>SUM('Postcodes tariff'!Q2197)</f>
        <v>268.73517974688986</v>
      </c>
    </row>
    <row r="92" spans="1:15" ht="15.75" x14ac:dyDescent="0.25">
      <c r="A92" s="93" t="s">
        <v>3339</v>
      </c>
      <c r="B92" s="106" t="s">
        <v>3340</v>
      </c>
      <c r="C92" s="106"/>
      <c r="D92" s="109">
        <f>SUM('Postcodes tariff'!H2242)</f>
        <v>504.81666666666683</v>
      </c>
      <c r="E92" s="109">
        <f>SUM('Postcodes tariff'!I2242)</f>
        <v>11.218148148148144</v>
      </c>
      <c r="F92" s="109">
        <f>SUM('Postcodes tariff'!J2242)</f>
        <v>22.436296296296288</v>
      </c>
      <c r="G92" s="109">
        <f>SUM('Postcodes tariff'!K2242)</f>
        <v>2.4929218106995883</v>
      </c>
      <c r="J92" s="110">
        <f>SUM('Postcodes tariff'!N2242)</f>
        <v>942.40328955871314</v>
      </c>
      <c r="K92" s="110"/>
      <c r="L92" s="110"/>
      <c r="M92" s="110">
        <f>SUM('Postcodes tariff'!O2242)</f>
        <v>1030.1151036958533</v>
      </c>
      <c r="N92" s="110">
        <f>SUM('Postcodes tariff'!P2242)</f>
        <v>1126.6061197792278</v>
      </c>
      <c r="O92" s="110">
        <f>SUM('Postcodes tariff'!Q2242)</f>
        <v>1215.9288233281579</v>
      </c>
    </row>
    <row r="93" spans="1:15" ht="15.75" x14ac:dyDescent="0.25">
      <c r="A93" s="93" t="s">
        <v>3341</v>
      </c>
      <c r="B93" s="93" t="s">
        <v>3342</v>
      </c>
      <c r="C93" s="111"/>
      <c r="D93" s="109">
        <f>SUM('Postcodes tariff'!H2280)</f>
        <v>216.28</v>
      </c>
      <c r="E93" s="109">
        <f>SUM('Postcodes tariff'!I2280)</f>
        <v>4.8062222222222228</v>
      </c>
      <c r="F93" s="109">
        <f>SUM('Postcodes tariff'!J2280)</f>
        <v>9.6124444444444457</v>
      </c>
      <c r="G93" s="109">
        <f>SUM('Postcodes tariff'!K2280)</f>
        <v>1.0680493827160495</v>
      </c>
      <c r="J93" s="110">
        <f>SUM('Postcodes tariff'!N2280)</f>
        <v>369.13657332800568</v>
      </c>
      <c r="K93" s="110"/>
      <c r="L93" s="110"/>
      <c r="M93" s="110">
        <f>SUM('Postcodes tariff'!O2280)</f>
        <v>407.76604382343771</v>
      </c>
      <c r="N93" s="110">
        <f>SUM('Postcodes tariff'!P2280)</f>
        <v>450.58857449138844</v>
      </c>
      <c r="O93" s="110">
        <f>SUM('Postcodes tariff'!Q2280)</f>
        <v>489.72983518467237</v>
      </c>
    </row>
    <row r="94" spans="1:15" ht="15.75" x14ac:dyDescent="0.25">
      <c r="A94" s="93" t="s">
        <v>3343</v>
      </c>
      <c r="B94" s="93" t="s">
        <v>3344</v>
      </c>
      <c r="C94" s="111"/>
      <c r="D94" s="109">
        <f>SUM('Postcodes tariff'!H2317)</f>
        <v>73.461764705882345</v>
      </c>
      <c r="E94" s="109">
        <f>SUM('Postcodes tariff'!I2317)</f>
        <v>1.6324836601307189</v>
      </c>
      <c r="F94" s="109">
        <f>SUM('Postcodes tariff'!J2317)</f>
        <v>3.2649673202614378</v>
      </c>
      <c r="G94" s="109">
        <f>SUM('Postcodes tariff'!K2317)</f>
        <v>0.36277414669571539</v>
      </c>
      <c r="J94" s="110">
        <f>SUM('Postcodes tariff'!N2317)</f>
        <v>144.78119667005615</v>
      </c>
      <c r="K94" s="110"/>
      <c r="L94" s="110"/>
      <c r="M94" s="110">
        <f>SUM('Postcodes tariff'!O2317)</f>
        <v>159.11616836230374</v>
      </c>
      <c r="N94" s="110">
        <f>SUM('Postcodes tariff'!P2317)</f>
        <v>175.37417790201334</v>
      </c>
      <c r="O94" s="110">
        <f>SUM('Postcodes tariff'!Q2317)</f>
        <v>189.67691392544828</v>
      </c>
    </row>
    <row r="95" spans="1:15" ht="15.75" x14ac:dyDescent="0.25">
      <c r="A95" s="93" t="s">
        <v>3345</v>
      </c>
      <c r="B95" s="93" t="s">
        <v>3346</v>
      </c>
      <c r="C95" s="111"/>
      <c r="D95" s="109">
        <f>SUM('Postcodes tariff'!H2331)</f>
        <v>219.35454545454547</v>
      </c>
      <c r="E95" s="109">
        <f>SUM('Postcodes tariff'!I2331)</f>
        <v>4.874545454545455</v>
      </c>
      <c r="F95" s="109">
        <f>SUM('Postcodes tariff'!J2331)</f>
        <v>9.7490909090909099</v>
      </c>
      <c r="G95" s="109">
        <f>SUM('Postcodes tariff'!K2331)</f>
        <v>1.0832323232323233</v>
      </c>
      <c r="J95" s="110">
        <f>SUM('Postcodes tariff'!N2331)</f>
        <v>373.96642437668993</v>
      </c>
      <c r="K95" s="110"/>
      <c r="L95" s="110"/>
      <c r="M95" s="110">
        <f>SUM('Postcodes tariff'!O2331)</f>
        <v>413.11889909992226</v>
      </c>
      <c r="N95" s="110">
        <f>SUM('Postcodes tariff'!P2331)</f>
        <v>456.51330231285158</v>
      </c>
      <c r="O95" s="110">
        <f>SUM('Postcodes tariff'!Q2331)</f>
        <v>496.18927884941729</v>
      </c>
    </row>
    <row r="96" spans="1:15" ht="15.75" x14ac:dyDescent="0.25">
      <c r="A96" s="93" t="s">
        <v>3347</v>
      </c>
      <c r="B96" s="93" t="s">
        <v>3348</v>
      </c>
      <c r="C96" s="111"/>
      <c r="D96" s="109">
        <f>SUM('Postcodes tariff'!H2364)</f>
        <v>35.603333333333339</v>
      </c>
      <c r="E96" s="109">
        <f>SUM('Postcodes tariff'!I2364)</f>
        <v>1.4635521885521883</v>
      </c>
      <c r="F96" s="109">
        <f>SUM('Postcodes tariff'!J2364)</f>
        <v>2.9271043771043765</v>
      </c>
      <c r="G96" s="109">
        <f>SUM('Postcodes tariff'!K2364)</f>
        <v>0.32523381967826404</v>
      </c>
      <c r="J96" s="110">
        <f>SUM('Postcodes tariff'!N2364)</f>
        <v>85.308800776244055</v>
      </c>
      <c r="K96" s="110"/>
      <c r="L96" s="110"/>
      <c r="M96" s="110">
        <f>SUM('Postcodes tariff'!O2364)</f>
        <v>93.203757201696774</v>
      </c>
      <c r="N96" s="110">
        <f>SUM('Postcodes tariff'!P2364)</f>
        <v>102.42001119802596</v>
      </c>
      <c r="O96" s="110">
        <f>SUM('Postcodes tariff'!Q2364)</f>
        <v>110.13852091679965</v>
      </c>
    </row>
    <row r="97" spans="1:15" ht="15.75" x14ac:dyDescent="0.25">
      <c r="A97" s="93" t="s">
        <v>3349</v>
      </c>
      <c r="B97" s="93" t="s">
        <v>3350</v>
      </c>
      <c r="C97" s="111"/>
      <c r="D97" s="109">
        <f>SUM('Postcodes tariff'!H2387)</f>
        <v>44.309999999999995</v>
      </c>
      <c r="E97" s="109">
        <f>SUM('Postcodes tariff'!I2387)</f>
        <v>0.98466666666666658</v>
      </c>
      <c r="F97" s="109">
        <f>SUM('Postcodes tariff'!J2387)</f>
        <v>1.9693333333333332</v>
      </c>
      <c r="G97" s="109">
        <f>SUM('Postcodes tariff'!K2387)</f>
        <v>0.2188148148148148</v>
      </c>
      <c r="J97" s="110">
        <f>SUM('Postcodes tariff'!N2387)</f>
        <v>98.986238222606858</v>
      </c>
      <c r="K97" s="110"/>
      <c r="L97" s="110"/>
      <c r="M97" s="110">
        <f>SUM('Postcodes tariff'!O2387)</f>
        <v>108.362266742792</v>
      </c>
      <c r="N97" s="110">
        <f>SUM('Postcodes tariff'!P2387)</f>
        <v>119.19798081819945</v>
      </c>
      <c r="O97" s="110">
        <f>SUM('Postcodes tariff'!Q2387)</f>
        <v>128.43072822760683</v>
      </c>
    </row>
    <row r="98" spans="1:15" ht="15.75" x14ac:dyDescent="0.25">
      <c r="A98" s="93" t="s">
        <v>3351</v>
      </c>
      <c r="B98" s="93" t="s">
        <v>3352</v>
      </c>
      <c r="C98" s="111"/>
      <c r="D98" s="109">
        <f>SUM('Postcodes tariff'!H2410)</f>
        <v>62.06</v>
      </c>
      <c r="E98" s="109">
        <f>SUM('Postcodes tariff'!I2410)</f>
        <v>1.3791111111111112</v>
      </c>
      <c r="F98" s="109">
        <f>SUM('Postcodes tariff'!J2410)</f>
        <v>2.7582222222222224</v>
      </c>
      <c r="G98" s="109">
        <f>SUM('Postcodes tariff'!K2410)</f>
        <v>0.30646913580246915</v>
      </c>
      <c r="J98" s="110">
        <f>SUM('Postcodes tariff'!N2410)</f>
        <v>126.86998799361827</v>
      </c>
      <c r="K98" s="110"/>
      <c r="L98" s="110"/>
      <c r="M98" s="110">
        <f>SUM('Postcodes tariff'!O2410)</f>
        <v>139.26543033633428</v>
      </c>
      <c r="N98" s="110">
        <f>SUM('Postcodes tariff'!P2410)</f>
        <v>153.40268534630962</v>
      </c>
      <c r="O98" s="110">
        <f>SUM('Postcodes tariff'!Q2410)</f>
        <v>165.72246020695158</v>
      </c>
    </row>
    <row r="99" spans="1:15" ht="15.75" x14ac:dyDescent="0.25">
      <c r="A99" s="93" t="s">
        <v>3353</v>
      </c>
      <c r="B99" s="93" t="s">
        <v>3354</v>
      </c>
      <c r="C99" s="111"/>
      <c r="D99" s="109">
        <f>SUM('Postcodes tariff'!H2458)</f>
        <v>165.26000000000005</v>
      </c>
      <c r="E99" s="109">
        <f>SUM('Postcodes tariff'!I2458)</f>
        <v>3.6724444444444444</v>
      </c>
      <c r="F99" s="109">
        <f>SUM('Postcodes tariff'!J2458)</f>
        <v>7.3448888888888888</v>
      </c>
      <c r="G99" s="109">
        <f>SUM('Postcodes tariff'!K2458)</f>
        <v>0.81609876543209903</v>
      </c>
      <c r="J99" s="110">
        <f>SUM('Postcodes tariff'!N2458)</f>
        <v>288.98846553549856</v>
      </c>
      <c r="K99" s="110"/>
      <c r="L99" s="110"/>
      <c r="M99" s="110">
        <f>SUM('Postcodes tariff'!O2458)</f>
        <v>318.93903500414052</v>
      </c>
      <c r="N99" s="110">
        <f>SUM('Postcodes tariff'!P2458)</f>
        <v>352.27172801115285</v>
      </c>
      <c r="O99" s="110">
        <f>SUM('Postcodes tariff'!Q2458)</f>
        <v>382.53974134883191</v>
      </c>
    </row>
    <row r="100" spans="1:15" ht="15.75" x14ac:dyDescent="0.25">
      <c r="A100" s="93" t="s">
        <v>3355</v>
      </c>
      <c r="B100" s="93" t="s">
        <v>3356</v>
      </c>
      <c r="C100" s="111"/>
      <c r="D100" s="109">
        <f>SUM('Postcodes tariff'!H2512)</f>
        <v>211.2235294117647</v>
      </c>
      <c r="E100" s="109">
        <f>SUM('Postcodes tariff'!I2512)</f>
        <v>4.6938562091503275</v>
      </c>
      <c r="F100" s="109">
        <f>SUM('Postcodes tariff'!J2512)</f>
        <v>9.3877124183006551</v>
      </c>
      <c r="G100" s="109">
        <f>SUM('Postcodes tariff'!K2512)</f>
        <v>1.0430791575889613</v>
      </c>
      <c r="J100" s="110">
        <f>SUM('Postcodes tariff'!N2512)</f>
        <v>361.19328540649417</v>
      </c>
      <c r="K100" s="110"/>
      <c r="L100" s="110"/>
      <c r="M100" s="110">
        <f>SUM('Postcodes tariff'!O2512)</f>
        <v>398.9626107082733</v>
      </c>
      <c r="N100" s="110">
        <f>SUM('Postcodes tariff'!P2512)</f>
        <v>440.844626185717</v>
      </c>
      <c r="O100" s="110">
        <f>SUM('Postcodes tariff'!Q2512)</f>
        <v>479.10648048394512</v>
      </c>
    </row>
    <row r="101" spans="1:15" ht="15.75" x14ac:dyDescent="0.25">
      <c r="A101" s="105" t="s">
        <v>3357</v>
      </c>
      <c r="B101" s="105" t="s">
        <v>3358</v>
      </c>
      <c r="C101" s="112"/>
      <c r="D101" s="109">
        <f>SUM('Postcodes tariff'!H2543)</f>
        <v>23.903571428571432</v>
      </c>
      <c r="E101" s="109">
        <f>SUM('Postcodes tariff'!I2543)</f>
        <v>2.3903571428571433</v>
      </c>
      <c r="F101" s="109">
        <f>SUM('Postcodes tariff'!J2543)</f>
        <v>4.7807142857142866</v>
      </c>
      <c r="G101" s="109">
        <f>SUM('Postcodes tariff'!K2543)</f>
        <v>0.53119047619047632</v>
      </c>
      <c r="J101" s="110">
        <f>SUM('Postcodes tariff'!N2543)</f>
        <v>177.45068067831198</v>
      </c>
      <c r="K101" s="110"/>
      <c r="L101" s="110"/>
      <c r="M101" s="110">
        <f>SUM('Postcodes tariff'!O2543)</f>
        <v>187.24083447970082</v>
      </c>
      <c r="N101" s="110">
        <f>SUM('Postcodes tariff'!P2543)</f>
        <v>201.56534196525641</v>
      </c>
      <c r="O101" s="110">
        <f>SUM('Postcodes tariff'!Q2543)</f>
        <v>209.38392541581194</v>
      </c>
    </row>
    <row r="102" spans="1:15" ht="15.75" x14ac:dyDescent="0.25">
      <c r="A102" s="93" t="s">
        <v>3359</v>
      </c>
      <c r="B102" s="93" t="s">
        <v>3360</v>
      </c>
      <c r="C102" s="111"/>
      <c r="D102" s="109">
        <f>SUM('Postcodes tariff'!H2565)</f>
        <v>49.321052631578944</v>
      </c>
      <c r="E102" s="109">
        <f>SUM('Postcodes tariff'!I2565)</f>
        <v>1.0960233918128655</v>
      </c>
      <c r="F102" s="109">
        <f>SUM('Postcodes tariff'!J2565)</f>
        <v>2.1920467836257309</v>
      </c>
      <c r="G102" s="109">
        <f>SUM('Postcodes tariff'!K2565)</f>
        <v>0.24356075373619232</v>
      </c>
      <c r="J102" s="110">
        <f>SUM('Postcodes tariff'!N2565)</f>
        <v>106.85817837293447</v>
      </c>
      <c r="K102" s="110"/>
      <c r="L102" s="110"/>
      <c r="M102" s="110">
        <f>SUM('Postcodes tariff'!O2565)</f>
        <v>117.08662613713201</v>
      </c>
      <c r="N102" s="110">
        <f>SUM('Postcodes tariff'!P2565)</f>
        <v>128.85440755836657</v>
      </c>
      <c r="O102" s="110">
        <f>SUM('Postcodes tariff'!Q2565)</f>
        <v>138.95866240626782</v>
      </c>
    </row>
    <row r="103" spans="1:15" ht="15.75" x14ac:dyDescent="0.25">
      <c r="A103" s="93" t="s">
        <v>3361</v>
      </c>
      <c r="B103" s="93" t="s">
        <v>3362</v>
      </c>
      <c r="C103" s="111"/>
      <c r="D103" s="109">
        <f>SUM('Postcodes tariff'!H2587)</f>
        <v>190.31052631578953</v>
      </c>
      <c r="E103" s="109">
        <f>SUM('Postcodes tariff'!I2587)</f>
        <v>4.2291228070175437</v>
      </c>
      <c r="F103" s="109">
        <f>SUM('Postcodes tariff'!J2587)</f>
        <v>8.4582456140350875</v>
      </c>
      <c r="G103" s="109">
        <f>SUM('Postcodes tariff'!K2587)</f>
        <v>0.93980506822612109</v>
      </c>
      <c r="J103" s="110">
        <f>SUM('Postcodes tariff'!N2587)</f>
        <v>328.34072510854702</v>
      </c>
      <c r="K103" s="110"/>
      <c r="L103" s="110"/>
      <c r="M103" s="110">
        <f>SUM('Postcodes tariff'!O2587)</f>
        <v>362.55258502336187</v>
      </c>
      <c r="N103" s="110">
        <f>SUM('Postcodes tariff'!P2587)</f>
        <v>400.54473369595445</v>
      </c>
      <c r="O103" s="110">
        <f>SUM('Postcodes tariff'!Q2587)</f>
        <v>435.16946040854708</v>
      </c>
    </row>
    <row r="104" spans="1:15" ht="15.75" x14ac:dyDescent="0.25">
      <c r="A104" s="93" t="s">
        <v>3363</v>
      </c>
      <c r="B104" s="93" t="s">
        <v>3364</v>
      </c>
      <c r="C104" s="111"/>
      <c r="D104" s="109">
        <f>SUM('Postcodes tariff'!H2600)</f>
        <v>14.55</v>
      </c>
      <c r="E104" s="109">
        <f>SUM('Postcodes tariff'!I2600)</f>
        <v>0.32333333333333336</v>
      </c>
      <c r="F104" s="109">
        <f>SUM('Postcodes tariff'!J2600)</f>
        <v>0.64666666666666672</v>
      </c>
      <c r="G104" s="109">
        <f>SUM('Postcodes tariff'!K2600)</f>
        <v>7.1851851851851861E-2</v>
      </c>
      <c r="J104" s="110">
        <f>SUM('Postcodes tariff'!N2600)</f>
        <v>52.23579353611111</v>
      </c>
      <c r="K104" s="110"/>
      <c r="L104" s="110"/>
      <c r="M104" s="110">
        <f>SUM('Postcodes tariff'!O2600)</f>
        <v>56.549413303703702</v>
      </c>
      <c r="N104" s="110">
        <f>SUM('Postcodes tariff'!P2600)</f>
        <v>61.849698747407409</v>
      </c>
      <c r="O104" s="110">
        <f>SUM('Postcodes tariff'!Q2600)</f>
        <v>65.90667506111113</v>
      </c>
    </row>
    <row r="105" spans="1:15" ht="15.75" x14ac:dyDescent="0.25">
      <c r="A105" s="93" t="s">
        <v>3365</v>
      </c>
      <c r="B105" s="93" t="s">
        <v>3366</v>
      </c>
      <c r="C105" s="111"/>
      <c r="D105" s="109">
        <f>SUM('Postcodes tariff'!H2610)</f>
        <v>33.6</v>
      </c>
      <c r="E105" s="109">
        <f>SUM('Postcodes tariff'!I2610)</f>
        <v>0.7466666666666667</v>
      </c>
      <c r="F105" s="109">
        <f>SUM('Postcodes tariff'!J2610)</f>
        <v>1.4933333333333334</v>
      </c>
      <c r="G105" s="109">
        <f>SUM('Postcodes tariff'!K2610)</f>
        <v>0.16592592592592589</v>
      </c>
      <c r="J105" s="110">
        <f>SUM('Postcodes tariff'!N2610)</f>
        <v>82.161733431196581</v>
      </c>
      <c r="K105" s="110"/>
      <c r="L105" s="110"/>
      <c r="M105" s="110">
        <f>SUM('Postcodes tariff'!O2610)</f>
        <v>89.715907188603992</v>
      </c>
      <c r="N105" s="110">
        <f>SUM('Postcodes tariff'!P2610)</f>
        <v>98.559536564900299</v>
      </c>
      <c r="O105" s="110">
        <f>SUM('Postcodes tariff'!Q2610)</f>
        <v>105.92963248119658</v>
      </c>
    </row>
    <row r="106" spans="1:15" ht="15.75" x14ac:dyDescent="0.25">
      <c r="A106" s="93" t="s">
        <v>3367</v>
      </c>
      <c r="B106" s="93" t="s">
        <v>3368</v>
      </c>
      <c r="C106" s="111"/>
      <c r="D106" s="109">
        <f>SUM('Postcodes tariff'!H2631)</f>
        <v>76.161111111111111</v>
      </c>
      <c r="E106" s="109">
        <f>SUM('Postcodes tariff'!I2631)</f>
        <v>1.692469135802469</v>
      </c>
      <c r="F106" s="109">
        <f>SUM('Postcodes tariff'!J2631)</f>
        <v>3.3849382716049381</v>
      </c>
      <c r="G106" s="109">
        <f>SUM('Postcodes tariff'!K2631)</f>
        <v>0.37610425240054868</v>
      </c>
      <c r="H106" s="115"/>
      <c r="I106" s="115"/>
      <c r="J106" s="110">
        <f>SUM('Postcodes tariff'!N2631)</f>
        <v>149.02164172406617</v>
      </c>
      <c r="K106" s="110"/>
      <c r="L106" s="110"/>
      <c r="M106" s="110">
        <f>SUM('Postcodes tariff'!O2631)</f>
        <v>163.81579335139813</v>
      </c>
      <c r="N106" s="110">
        <f>SUM('Postcodes tariff'!P2631)</f>
        <v>180.57588754763958</v>
      </c>
      <c r="O106" s="110">
        <f>SUM('Postcodes tariff'!Q2631)</f>
        <v>195.34808590647356</v>
      </c>
    </row>
    <row r="107" spans="1:15" ht="15.75" x14ac:dyDescent="0.25">
      <c r="A107" s="93" t="s">
        <v>3369</v>
      </c>
      <c r="B107" s="93" t="s">
        <v>3370</v>
      </c>
      <c r="C107" s="111"/>
      <c r="D107" s="109">
        <f>SUM('Postcodes tariff'!H2656)</f>
        <v>67.072727272727278</v>
      </c>
      <c r="E107" s="109">
        <f>SUM('Postcodes tariff'!I2656)</f>
        <v>1.4905050505050506</v>
      </c>
      <c r="F107" s="109">
        <f>SUM('Postcodes tariff'!J2656)</f>
        <v>2.9810101010101011</v>
      </c>
      <c r="G107" s="109">
        <f>SUM('Postcodes tariff'!K2656)</f>
        <v>0.3312233445566779</v>
      </c>
      <c r="H107" s="115"/>
      <c r="I107" s="115"/>
      <c r="J107" s="110">
        <f>SUM('Postcodes tariff'!N2656)</f>
        <v>134.74455886364933</v>
      </c>
      <c r="K107" s="110"/>
      <c r="L107" s="110"/>
      <c r="M107" s="110">
        <f>SUM('Postcodes tariff'!O2656)</f>
        <v>147.9927053199344</v>
      </c>
      <c r="N107" s="110">
        <f>SUM('Postcodes tariff'!P2656)</f>
        <v>163.06233916285248</v>
      </c>
      <c r="O107" s="110">
        <f>SUM('Postcodes tariff'!Q2656)</f>
        <v>176.25391271061903</v>
      </c>
    </row>
    <row r="108" spans="1:15" ht="15.75" x14ac:dyDescent="0.25">
      <c r="A108" s="93" t="s">
        <v>3371</v>
      </c>
      <c r="B108" s="93" t="s">
        <v>3372</v>
      </c>
      <c r="C108" s="111"/>
      <c r="D108" s="109">
        <f>SUM('Postcodes tariff'!H2670)</f>
        <v>78.500000000000014</v>
      </c>
      <c r="E108" s="109">
        <f>SUM('Postcodes tariff'!I2670)</f>
        <v>1.7444444444444445</v>
      </c>
      <c r="F108" s="109">
        <f>SUM('Postcodes tariff'!J2670)</f>
        <v>3.4888888888888889</v>
      </c>
      <c r="G108" s="109">
        <f>SUM('Postcodes tariff'!K2670)</f>
        <v>0.38765432098765429</v>
      </c>
      <c r="H108" s="115"/>
      <c r="I108" s="115"/>
      <c r="J108" s="110">
        <f>SUM('Postcodes tariff'!N2670)</f>
        <v>152.69583848575502</v>
      </c>
      <c r="K108" s="110"/>
      <c r="L108" s="110"/>
      <c r="M108" s="110">
        <f>SUM('Postcodes tariff'!O2670)</f>
        <v>167.88785340550805</v>
      </c>
      <c r="N108" s="110">
        <f>SUM('Postcodes tariff'!P2670)</f>
        <v>185.08298632896489</v>
      </c>
      <c r="O108" s="110">
        <f>SUM('Postcodes tariff'!Q2670)</f>
        <v>200.26195731908837</v>
      </c>
    </row>
    <row r="109" spans="1:15" ht="15.75" x14ac:dyDescent="0.25">
      <c r="A109" s="93" t="s">
        <v>3373</v>
      </c>
      <c r="B109" s="93" t="s">
        <v>3374</v>
      </c>
      <c r="C109" s="111"/>
      <c r="D109" s="109">
        <f>SUM('Postcodes tariff'!H2682)</f>
        <v>277.56666666666666</v>
      </c>
      <c r="E109" s="109">
        <f>SUM('Postcodes tariff'!I2682)</f>
        <v>6.1681481481481484</v>
      </c>
      <c r="F109" s="109">
        <f>SUM('Postcodes tariff'!J2682)</f>
        <v>12.336296296296297</v>
      </c>
      <c r="G109" s="109">
        <f>SUM('Postcodes tariff'!K2682)</f>
        <v>1.3706995884773663</v>
      </c>
      <c r="H109" s="115"/>
      <c r="I109" s="115"/>
      <c r="J109" s="110">
        <f>SUM('Postcodes tariff'!N2682)</f>
        <v>465.4127467157644</v>
      </c>
      <c r="K109" s="110"/>
      <c r="L109" s="110"/>
      <c r="M109" s="110">
        <f>SUM('Postcodes tariff'!O2682)</f>
        <v>514.46755853346008</v>
      </c>
      <c r="N109" s="110">
        <f>SUM('Postcodes tariff'!P2682)</f>
        <v>568.68955053905677</v>
      </c>
      <c r="O109" s="110">
        <f>SUM('Postcodes tariff'!Q2682)</f>
        <v>618.48960686020894</v>
      </c>
    </row>
    <row r="110" spans="1:15" ht="15.75" x14ac:dyDescent="0.25">
      <c r="A110" s="93" t="s">
        <v>3375</v>
      </c>
      <c r="B110" s="93" t="s">
        <v>3376</v>
      </c>
      <c r="C110" s="111"/>
      <c r="D110" s="109">
        <f>SUM('Postcodes tariff'!H2702)</f>
        <v>73.658823529411762</v>
      </c>
      <c r="E110" s="109">
        <f>SUM('Postcodes tariff'!I2702)</f>
        <v>1.6368627450980393</v>
      </c>
      <c r="F110" s="109">
        <f>SUM('Postcodes tariff'!J2702)</f>
        <v>3.2737254901960786</v>
      </c>
      <c r="G110" s="109">
        <f>SUM('Postcodes tariff'!K2702)</f>
        <v>0.36374727668845314</v>
      </c>
      <c r="H110" s="115"/>
      <c r="I110" s="115"/>
      <c r="J110" s="110">
        <f>SUM('Postcodes tariff'!N2702)</f>
        <v>145.09075942642033</v>
      </c>
      <c r="K110" s="110"/>
      <c r="L110" s="110"/>
      <c r="M110" s="110">
        <f>SUM('Postcodes tariff'!O2702)</f>
        <v>159.4592523657449</v>
      </c>
      <c r="N110" s="110">
        <f>SUM('Postcodes tariff'!P2702)</f>
        <v>175.75391530108266</v>
      </c>
      <c r="O110" s="110">
        <f>SUM('Postcodes tariff'!Q2702)</f>
        <v>190.09092321171443</v>
      </c>
    </row>
    <row r="111" spans="1:15" ht="15.75" x14ac:dyDescent="0.25">
      <c r="A111" s="93" t="s">
        <v>3377</v>
      </c>
      <c r="B111" s="93" t="s">
        <v>3378</v>
      </c>
      <c r="C111" s="111"/>
      <c r="D111" s="109">
        <f>SUM('Postcodes tariff'!H2726)</f>
        <v>152.47142857142859</v>
      </c>
      <c r="E111" s="109">
        <f>SUM('Postcodes tariff'!I2726)</f>
        <v>3.3882539682539692</v>
      </c>
      <c r="F111" s="109">
        <f>SUM('Postcodes tariff'!J2726)</f>
        <v>6.7765079365079384</v>
      </c>
      <c r="G111" s="109">
        <f>SUM('Postcodes tariff'!K2726)</f>
        <v>0.75294532627865973</v>
      </c>
      <c r="H111" s="115"/>
      <c r="I111" s="115"/>
      <c r="J111" s="110">
        <f>SUM('Postcodes tariff'!N2726)</f>
        <v>268.89870071054128</v>
      </c>
      <c r="K111" s="110"/>
      <c r="L111" s="110"/>
      <c r="M111" s="110">
        <f>SUM('Postcodes tariff'!O2726)</f>
        <v>296.67383415992401</v>
      </c>
      <c r="N111" s="110">
        <f>SUM('Postcodes tariff'!P2726)</f>
        <v>327.62782338856607</v>
      </c>
      <c r="O111" s="110">
        <f>SUM('Postcodes tariff'!Q2726)</f>
        <v>355.67168624387466</v>
      </c>
    </row>
    <row r="112" spans="1:15" ht="15.75" x14ac:dyDescent="0.25">
      <c r="A112" s="105" t="s">
        <v>3379</v>
      </c>
      <c r="B112" s="105" t="s">
        <v>3380</v>
      </c>
      <c r="C112" s="112"/>
      <c r="D112" s="109">
        <f>SUM('Postcodes tariff'!H2757)</f>
        <v>16.74642857142857</v>
      </c>
      <c r="E112" s="109">
        <f>SUM('Postcodes tariff'!I2757)</f>
        <v>1.6746428571428569</v>
      </c>
      <c r="F112" s="109">
        <f>SUM('Postcodes tariff'!J2757)</f>
        <v>3.3492857142857138</v>
      </c>
      <c r="G112" s="109">
        <f>SUM('Postcodes tariff'!K2757)</f>
        <v>0.37214285714285716</v>
      </c>
      <c r="H112" s="115"/>
      <c r="I112" s="115"/>
      <c r="J112" s="110">
        <f>SUM('Postcodes tariff'!N2757)</f>
        <v>136.02941525395298</v>
      </c>
      <c r="K112" s="110"/>
      <c r="L112" s="110"/>
      <c r="M112" s="110">
        <f>SUM('Postcodes tariff'!O2757)</f>
        <v>143.28587567200853</v>
      </c>
      <c r="N112" s="110">
        <f>SUM('Postcodes tariff'!P2757)</f>
        <v>153.97577511756413</v>
      </c>
      <c r="O112" s="110">
        <f>SUM('Postcodes tariff'!Q2757)</f>
        <v>159.72697984145296</v>
      </c>
    </row>
    <row r="113" spans="1:21" ht="15.75" x14ac:dyDescent="0.25">
      <c r="A113" s="93" t="s">
        <v>3381</v>
      </c>
      <c r="B113" s="93" t="s">
        <v>3382</v>
      </c>
      <c r="C113" s="111"/>
      <c r="D113" s="109">
        <f>SUM('Postcodes tariff'!H2785)</f>
        <v>186.89599999999999</v>
      </c>
      <c r="E113" s="109">
        <f>SUM('Postcodes tariff'!I2785)</f>
        <v>4.1532444444444447</v>
      </c>
      <c r="F113" s="109">
        <f>SUM('Postcodes tariff'!J2785)</f>
        <v>8.3064888888888895</v>
      </c>
      <c r="G113" s="109">
        <f>SUM('Postcodes tariff'!K2785)</f>
        <v>0.92294320987654321</v>
      </c>
      <c r="H113" s="115"/>
      <c r="I113" s="115"/>
      <c r="J113" s="110">
        <f>SUM('Postcodes tariff'!N2785)</f>
        <v>322.97679286201139</v>
      </c>
      <c r="K113" s="110"/>
      <c r="L113" s="110"/>
      <c r="M113" s="110">
        <f>SUM('Postcodes tariff'!O2785)</f>
        <v>356.60781514554219</v>
      </c>
      <c r="N113" s="110">
        <f>SUM('Postcodes tariff'!P2785)</f>
        <v>393.9648540489103</v>
      </c>
      <c r="O113" s="110">
        <f>SUM('Postcodes tariff'!Q2785)</f>
        <v>427.9957364533447</v>
      </c>
    </row>
    <row r="114" spans="1:21" ht="15.75" x14ac:dyDescent="0.25">
      <c r="A114" s="93" t="s">
        <v>3383</v>
      </c>
      <c r="B114" s="93" t="s">
        <v>3384</v>
      </c>
      <c r="C114" s="111"/>
      <c r="D114" s="109">
        <f>SUM('Postcodes tariff'!H2812)</f>
        <v>135.94583333333335</v>
      </c>
      <c r="E114" s="109">
        <f>SUM('Postcodes tariff'!I2812)</f>
        <v>3.0210185185185181</v>
      </c>
      <c r="F114" s="109">
        <f>SUM('Postcodes tariff'!J2812)</f>
        <v>6.0420370370370362</v>
      </c>
      <c r="G114" s="109">
        <f>SUM('Postcodes tariff'!K2812)</f>
        <v>0.6713374485596707</v>
      </c>
      <c r="H114" s="115"/>
      <c r="I114" s="115"/>
      <c r="J114" s="110">
        <f>SUM('Postcodes tariff'!N2812)</f>
        <v>242.93838733386164</v>
      </c>
      <c r="K114" s="110"/>
      <c r="L114" s="110"/>
      <c r="M114" s="110">
        <f>SUM('Postcodes tariff'!O2812)</f>
        <v>267.90238778676803</v>
      </c>
      <c r="N114" s="110">
        <f>SUM('Postcodes tariff'!P2812)</f>
        <v>295.78257819024537</v>
      </c>
      <c r="O114" s="110">
        <f>SUM('Postcodes tariff'!Q2812)</f>
        <v>320.95235844566719</v>
      </c>
      <c r="U114" t="s">
        <v>3127</v>
      </c>
    </row>
    <row r="115" spans="1:21" ht="15.75" x14ac:dyDescent="0.25">
      <c r="A115" s="93" t="s">
        <v>3385</v>
      </c>
      <c r="B115" s="93" t="s">
        <v>3386</v>
      </c>
      <c r="C115" s="111"/>
      <c r="D115" s="109">
        <f>SUM('Postcodes tariff'!H2830)</f>
        <v>357.42</v>
      </c>
      <c r="E115" s="109">
        <f>SUM('Postcodes tariff'!I2830)</f>
        <v>7.9426666666666659</v>
      </c>
      <c r="F115" s="109">
        <f>SUM('Postcodes tariff'!J2830)</f>
        <v>15.885333333333332</v>
      </c>
      <c r="G115" s="109">
        <f>SUM('Postcodes tariff'!K2830)</f>
        <v>1.7650370370370367</v>
      </c>
      <c r="H115" s="115"/>
      <c r="I115" s="115"/>
      <c r="J115" s="110">
        <f>SUM('Postcodes tariff'!N2830)</f>
        <v>710.85558418324797</v>
      </c>
      <c r="K115" s="110"/>
      <c r="L115" s="110"/>
      <c r="M115" s="110">
        <f>SUM('Postcodes tariff'!O2830)</f>
        <v>773.49407253287757</v>
      </c>
      <c r="N115" s="110">
        <f>SUM('Postcodes tariff'!P2830)</f>
        <v>842.56896869406273</v>
      </c>
      <c r="O115" s="110">
        <f>SUM('Postcodes tariff'!Q2830)</f>
        <v>906.25688034324799</v>
      </c>
    </row>
    <row r="116" spans="1:21" ht="15.75" x14ac:dyDescent="0.25">
      <c r="A116" s="93" t="s">
        <v>3387</v>
      </c>
      <c r="B116" s="93" t="s">
        <v>3388</v>
      </c>
      <c r="C116" s="111"/>
      <c r="D116" s="109">
        <f>SUM('Postcodes tariff'!H2846)</f>
        <v>146.16153846153847</v>
      </c>
      <c r="E116" s="109">
        <f>SUM('Postcodes tariff'!I2846)</f>
        <v>3.2480341880341879</v>
      </c>
      <c r="F116" s="109">
        <f>SUM('Postcodes tariff'!J2846)</f>
        <v>6.4960683760683757</v>
      </c>
      <c r="G116" s="109">
        <f>SUM('Postcodes tariff'!K2846)</f>
        <v>0.72178537511870844</v>
      </c>
      <c r="H116" s="115"/>
      <c r="I116" s="115"/>
      <c r="J116" s="110">
        <f>SUM('Postcodes tariff'!N2846)</f>
        <v>258.98639665945655</v>
      </c>
      <c r="K116" s="110"/>
      <c r="L116" s="110"/>
      <c r="M116" s="110">
        <f>SUM('Postcodes tariff'!O2846)</f>
        <v>285.68816845157431</v>
      </c>
      <c r="N116" s="110">
        <f>SUM('Postcodes tariff'!P2846)</f>
        <v>315.46850356807954</v>
      </c>
      <c r="O116" s="110">
        <f>SUM('Postcodes tariff'!Q2846)</f>
        <v>342.4149690158668</v>
      </c>
    </row>
    <row r="117" spans="1:21" ht="15.75" x14ac:dyDescent="0.25">
      <c r="A117" s="93" t="s">
        <v>3389</v>
      </c>
      <c r="B117" s="93" t="s">
        <v>3390</v>
      </c>
      <c r="C117" s="111"/>
      <c r="D117" s="109">
        <f>SUM('Postcodes tariff'!H2889)</f>
        <v>73.734999999999985</v>
      </c>
      <c r="E117" s="109">
        <f>SUM('Postcodes tariff'!I2889)</f>
        <v>1.638555555555556</v>
      </c>
      <c r="F117" s="109">
        <f>SUM('Postcodes tariff'!J2889)</f>
        <v>3.277111111111112</v>
      </c>
      <c r="G117" s="109">
        <f>SUM('Postcodes tariff'!K2889)</f>
        <v>0.36412345679012342</v>
      </c>
      <c r="H117" s="115"/>
      <c r="I117" s="115"/>
      <c r="J117" s="110">
        <f>SUM('Postcodes tariff'!N2889)</f>
        <v>145.21042622328346</v>
      </c>
      <c r="K117" s="110"/>
      <c r="L117" s="110"/>
      <c r="M117" s="110">
        <f>SUM('Postcodes tariff'!O2889)</f>
        <v>159.59187737603037</v>
      </c>
      <c r="N117" s="110">
        <f>SUM('Postcodes tariff'!P2889)</f>
        <v>175.9007093105736</v>
      </c>
      <c r="O117" s="110">
        <f>SUM('Postcodes tariff'!Q2889)</f>
        <v>190.25096560745018</v>
      </c>
    </row>
    <row r="118" spans="1:21" ht="15.75" x14ac:dyDescent="0.25">
      <c r="A118" s="93" t="s">
        <v>3391</v>
      </c>
      <c r="B118" s="93" t="s">
        <v>3392</v>
      </c>
      <c r="C118" s="111"/>
      <c r="D118" s="109">
        <f>SUM('Postcodes tariff'!H2906)</f>
        <v>185.16428571428574</v>
      </c>
      <c r="E118" s="109">
        <f>SUM('Postcodes tariff'!I2906)</f>
        <v>4.1147619047619042</v>
      </c>
      <c r="F118" s="109">
        <f>SUM('Postcodes tariff'!J2906)</f>
        <v>8.2295238095238084</v>
      </c>
      <c r="G118" s="109">
        <f>SUM('Postcodes tariff'!K2906)</f>
        <v>0.91439153439153453</v>
      </c>
      <c r="H118" s="115"/>
      <c r="I118" s="115"/>
      <c r="J118" s="110">
        <f>SUM('Postcodes tariff'!N2906)</f>
        <v>320.25641608354698</v>
      </c>
      <c r="K118" s="110"/>
      <c r="L118" s="110"/>
      <c r="M118" s="110">
        <f>SUM('Postcodes tariff'!O2906)</f>
        <v>353.59286022336175</v>
      </c>
      <c r="N118" s="110">
        <f>SUM('Postcodes tariff'!P2906)</f>
        <v>390.62779627595449</v>
      </c>
      <c r="O118" s="110">
        <f>SUM('Postcodes tariff'!Q2906)</f>
        <v>424.35750405854708</v>
      </c>
    </row>
    <row r="119" spans="1:21" ht="15.75" x14ac:dyDescent="0.25">
      <c r="A119" s="93" t="s">
        <v>3393</v>
      </c>
      <c r="B119" s="106" t="s">
        <v>3394</v>
      </c>
      <c r="C119" s="116"/>
      <c r="D119" s="109">
        <f>SUM('Postcodes tariff'!H2936)</f>
        <v>258.04545454545456</v>
      </c>
      <c r="E119" s="109">
        <f>SUM('Postcodes tariff'!I2936)</f>
        <v>4.6724279835390945</v>
      </c>
      <c r="F119" s="109">
        <f>SUM('Postcodes tariff'!J2936)</f>
        <v>9.344855967078189</v>
      </c>
      <c r="G119" s="109">
        <f>SUM('Postcodes tariff'!K2936)</f>
        <v>1.0383173296753545</v>
      </c>
      <c r="H119" s="115"/>
      <c r="I119" s="115"/>
      <c r="J119" s="110">
        <f>SUM('Postcodes tariff'!N2936)</f>
        <v>434.74657240507639</v>
      </c>
      <c r="K119" s="110"/>
      <c r="L119" s="110"/>
      <c r="M119" s="110">
        <f>SUM('Postcodes tariff'!O2936)</f>
        <v>480.48067336579481</v>
      </c>
      <c r="N119" s="110">
        <f>SUM('Postcodes tariff'!P2936)</f>
        <v>531.07167489755682</v>
      </c>
      <c r="O119" s="110">
        <f>SUM('Postcodes tariff'!Q2936)</f>
        <v>577.47665979901592</v>
      </c>
    </row>
    <row r="120" spans="1:21" ht="15.75" x14ac:dyDescent="0.25">
      <c r="A120" s="93" t="s">
        <v>3395</v>
      </c>
      <c r="B120" s="93" t="s">
        <v>3396</v>
      </c>
      <c r="C120" s="111"/>
      <c r="D120" s="109">
        <f>SUM('Postcodes tariff'!H2968)</f>
        <v>256.56896551724139</v>
      </c>
      <c r="E120" s="109">
        <f>SUM('Postcodes tariff'!I2968)</f>
        <v>5.7015325670498074</v>
      </c>
      <c r="F120" s="109">
        <f>SUM('Postcodes tariff'!J2968)</f>
        <v>11.403065134099615</v>
      </c>
      <c r="G120" s="109">
        <f>SUM('Postcodes tariff'!K2968)</f>
        <v>1.2670072371221797</v>
      </c>
      <c r="H120" s="115"/>
      <c r="I120" s="115"/>
      <c r="J120" s="110">
        <f>SUM('Postcodes tariff'!N2968)</f>
        <v>432.42713293452204</v>
      </c>
      <c r="K120" s="110"/>
      <c r="L120" s="110"/>
      <c r="M120" s="110">
        <f>SUM('Postcodes tariff'!O2968)</f>
        <v>477.91007156393886</v>
      </c>
      <c r="N120" s="110">
        <f>SUM('Postcodes tariff'!P2968)</f>
        <v>528.22644273141441</v>
      </c>
      <c r="O120" s="110">
        <f>SUM('Postcodes tariff'!Q2968)</f>
        <v>574.37464103222328</v>
      </c>
    </row>
    <row r="121" spans="1:21" ht="15.75" x14ac:dyDescent="0.25">
      <c r="A121" s="104" t="s">
        <v>3397</v>
      </c>
      <c r="B121" s="104" t="s">
        <v>3398</v>
      </c>
      <c r="C121" s="74"/>
      <c r="D121" s="109">
        <f>SUM('Postcodes tariff'!H2991)</f>
        <v>7.9799999999999995</v>
      </c>
      <c r="E121" s="109">
        <f>SUM('Postcodes tariff'!I2991)</f>
        <v>0.39900000000000002</v>
      </c>
      <c r="F121" s="109">
        <f>SUM('Postcodes tariff'!J2991)</f>
        <v>0.79800000000000004</v>
      </c>
      <c r="G121" s="109">
        <f>SUM('Postcodes tariff'!K2991)</f>
        <v>8.8666666666666685E-2</v>
      </c>
      <c r="H121" s="115"/>
      <c r="I121" s="115"/>
      <c r="J121" s="110">
        <f>SUM('Postcodes tariff'!N2991)</f>
        <v>52.547631397094015</v>
      </c>
      <c r="K121" s="110"/>
      <c r="L121" s="110"/>
      <c r="M121" s="110">
        <f>SUM('Postcodes tariff'!O2991)</f>
        <v>55.903134215982902</v>
      </c>
      <c r="N121" s="110">
        <f>SUM('Postcodes tariff'!P2991)</f>
        <v>60.606890248871785</v>
      </c>
      <c r="O121" s="110">
        <f>SUM('Postcodes tariff'!Q2991)</f>
        <v>63.411253187094019</v>
      </c>
    </row>
    <row r="122" spans="1:21" ht="15.75" x14ac:dyDescent="0.25">
      <c r="A122" s="104" t="s">
        <v>3399</v>
      </c>
      <c r="B122" s="104" t="s">
        <v>3400</v>
      </c>
      <c r="C122" s="74"/>
      <c r="D122" s="109">
        <f>SUM('Postcodes tariff'!H3005)</f>
        <v>6.7272727272727275</v>
      </c>
      <c r="E122" s="109">
        <f>SUM('Postcodes tariff'!I3005)</f>
        <v>0.33636363636363636</v>
      </c>
      <c r="F122" s="109">
        <f>SUM('Postcodes tariff'!J3005)</f>
        <v>0.67272727272727273</v>
      </c>
      <c r="G122" s="109">
        <f>SUM('Postcodes tariff'!K3005)</f>
        <v>7.4747474747474743E-2</v>
      </c>
      <c r="H122" s="115"/>
      <c r="I122" s="115"/>
      <c r="J122" s="110">
        <f>SUM('Postcodes tariff'!N3005)</f>
        <v>48.701698421134431</v>
      </c>
      <c r="K122" s="110"/>
      <c r="L122" s="110"/>
      <c r="M122" s="110">
        <f>SUM('Postcodes tariff'!O3005)</f>
        <v>51.76182464335664</v>
      </c>
      <c r="N122" s="110">
        <f>SUM('Postcodes tariff'!P3005)</f>
        <v>56.088584206992998</v>
      </c>
      <c r="O122" s="110">
        <f>SUM('Postcodes tariff'!Q3005)</f>
        <v>58.62365284537686</v>
      </c>
    </row>
    <row r="123" spans="1:21" ht="15.75" x14ac:dyDescent="0.25">
      <c r="A123" s="105" t="s">
        <v>3401</v>
      </c>
      <c r="B123" s="105" t="s">
        <v>3402</v>
      </c>
      <c r="C123" s="112"/>
      <c r="D123" s="109">
        <f>SUM('Postcodes tariff'!H3033)</f>
        <v>15.604000000000001</v>
      </c>
      <c r="E123" s="109">
        <f>SUM('Postcodes tariff'!I3033)</f>
        <v>1.5604000000000005</v>
      </c>
      <c r="F123" s="109">
        <f>SUM('Postcodes tariff'!J3033)</f>
        <v>3.1208000000000009</v>
      </c>
      <c r="G123" s="109">
        <f>SUM(E123:F123)</f>
        <v>4.6812000000000014</v>
      </c>
      <c r="H123" s="115"/>
      <c r="I123" s="115"/>
      <c r="J123" s="110">
        <f>SUM('Postcodes tariff'!N3033)</f>
        <v>129.41772144958975</v>
      </c>
      <c r="K123" s="110"/>
      <c r="L123" s="110"/>
      <c r="M123" s="110">
        <f>SUM('Postcodes tariff'!O3033)</f>
        <v>136.26975180803421</v>
      </c>
      <c r="N123" s="110">
        <f>SUM('Postcodes tariff'!P3033)</f>
        <v>146.37949236145639</v>
      </c>
      <c r="O123" s="110">
        <f>SUM('Postcodes tariff'!Q3033)</f>
        <v>151.80070052492306</v>
      </c>
    </row>
    <row r="124" spans="1:21" ht="15.75" x14ac:dyDescent="0.25">
      <c r="A124" s="118" t="s">
        <v>3403</v>
      </c>
      <c r="B124" s="118" t="s">
        <v>3404</v>
      </c>
      <c r="C124" s="117"/>
      <c r="D124" s="109">
        <f>SUM('Postcodes tariff'!H3052)</f>
        <v>192.88124999999999</v>
      </c>
      <c r="E124" s="109">
        <f>SUM('Postcodes tariff'!I3052)</f>
        <v>4.2862499999999999</v>
      </c>
      <c r="F124" s="109">
        <f>SUM('Postcodes tariff'!J3052)</f>
        <v>8.5724999999999998</v>
      </c>
      <c r="G124" s="109">
        <f>SUM('Postcodes tariff'!K3052)</f>
        <v>0.95250000000000024</v>
      </c>
      <c r="H124" s="115"/>
      <c r="I124" s="115"/>
      <c r="J124" s="110">
        <f>SUM('Postcodes tariff'!N3052)</f>
        <v>332.37911473902244</v>
      </c>
      <c r="K124" s="110"/>
      <c r="L124" s="110"/>
      <c r="M124" s="110">
        <f>SUM('Postcodes tariff'!O3052)</f>
        <v>367.02827485811963</v>
      </c>
      <c r="N124" s="110">
        <f>SUM('Postcodes tariff'!P3052)</f>
        <v>405.49858406450863</v>
      </c>
      <c r="O124" s="110">
        <f>SUM('Postcodes tariff'!Q3052)</f>
        <v>440.5704034296474</v>
      </c>
    </row>
    <row r="125" spans="1:21" ht="15.75" x14ac:dyDescent="0.25">
      <c r="A125" s="105" t="s">
        <v>3405</v>
      </c>
      <c r="B125" s="105" t="s">
        <v>3406</v>
      </c>
      <c r="C125" s="112"/>
      <c r="D125" s="109">
        <f>SUM('Postcodes tariff'!H3071)</f>
        <v>18.799999999999997</v>
      </c>
      <c r="E125" s="109">
        <f>SUM('Postcodes tariff'!I3071)</f>
        <v>1.88</v>
      </c>
      <c r="F125" s="109">
        <f>SUM('Postcodes tariff'!J3071)</f>
        <v>3.76</v>
      </c>
      <c r="G125" s="109">
        <f>SUM('Postcodes tariff'!K3071)</f>
        <v>0.4177777777777778</v>
      </c>
      <c r="H125" s="115"/>
      <c r="I125" s="115"/>
      <c r="J125" s="110">
        <f>SUM('Postcodes tariff'!N3071)</f>
        <v>147.91425937521365</v>
      </c>
      <c r="K125" s="110"/>
      <c r="L125" s="110"/>
      <c r="M125" s="110">
        <f>SUM('Postcodes tariff'!O3071)</f>
        <v>155.89770267521365</v>
      </c>
      <c r="N125" s="110">
        <f>SUM('Postcodes tariff'!P3071)</f>
        <v>167.63046620410256</v>
      </c>
      <c r="O125" s="110">
        <f>SUM('Postcodes tariff'!Q3071)</f>
        <v>173.97485594188032</v>
      </c>
    </row>
    <row r="126" spans="1:21" ht="15.75" x14ac:dyDescent="0.25">
      <c r="A126" s="104" t="s">
        <v>3409</v>
      </c>
      <c r="B126" s="104" t="s">
        <v>3410</v>
      </c>
      <c r="C126" s="74"/>
      <c r="D126" s="109">
        <f>SUM('Postcodes tariff'!H3087)</f>
        <v>23.676923076923078</v>
      </c>
      <c r="E126" s="109">
        <f>SUM('Postcodes tariff'!I3087)</f>
        <v>0.52615384615384619</v>
      </c>
      <c r="F126" s="109">
        <f>SUM('Postcodes tariff'!J3087)</f>
        <v>1.0523076923076924</v>
      </c>
      <c r="G126" s="109">
        <f>SUM('Postcodes tariff'!K3087)</f>
        <v>0.11692307692307691</v>
      </c>
      <c r="H126" s="115"/>
      <c r="I126" s="115"/>
      <c r="J126" s="110">
        <f>SUM('Postcodes tariff'!N3087)</f>
        <v>66.573418282938846</v>
      </c>
      <c r="K126" s="110"/>
      <c r="L126" s="110"/>
      <c r="M126" s="110">
        <f>SUM('Postcodes tariff'!O3087)</f>
        <v>72.439599047468775</v>
      </c>
      <c r="N126" s="110">
        <f>SUM('Postcodes tariff'!P3087)</f>
        <v>79.437513231742273</v>
      </c>
      <c r="O126" s="110">
        <f>SUM('Postcodes tariff'!Q3087)</f>
        <v>85.081816986785014</v>
      </c>
    </row>
    <row r="127" spans="1:21" ht="15.75" x14ac:dyDescent="0.25">
      <c r="A127" s="118" t="s">
        <v>3423</v>
      </c>
      <c r="B127" s="118" t="s">
        <v>3424</v>
      </c>
      <c r="C127" s="117"/>
      <c r="D127" s="109">
        <f>SUM('Postcodes tariff'!H3107)</f>
        <v>188.30588235294118</v>
      </c>
      <c r="E127" s="109">
        <f>SUM('Postcodes tariff'!I3107)</f>
        <v>4.1845751633986925</v>
      </c>
      <c r="F127" s="109">
        <f>SUM('Postcodes tariff'!J3107)</f>
        <v>8.369150326797385</v>
      </c>
      <c r="G127" s="109">
        <f>SUM('Postcodes tariff'!K3107)</f>
        <v>0.92990559186637611</v>
      </c>
      <c r="H127" s="115"/>
      <c r="I127" s="115"/>
      <c r="J127" s="110">
        <f>SUM('Postcodes tariff'!N3107)</f>
        <v>325.19159887530583</v>
      </c>
      <c r="K127" s="110"/>
      <c r="L127" s="110"/>
      <c r="M127" s="110">
        <f>SUM('Postcodes tariff'!O3107)</f>
        <v>359.06245317374447</v>
      </c>
      <c r="N127" s="110">
        <f>SUM('Postcodes tariff'!P3107)</f>
        <v>396.6817334461918</v>
      </c>
      <c r="O127" s="110">
        <f>SUM('Postcodes tariff'!Q3107)</f>
        <v>430.95781841550195</v>
      </c>
    </row>
    <row r="128" spans="1:21" ht="15.75" x14ac:dyDescent="0.25">
      <c r="A128" s="118" t="s">
        <v>3425</v>
      </c>
      <c r="B128" s="118" t="s">
        <v>3426</v>
      </c>
      <c r="C128" s="117"/>
      <c r="D128" s="109">
        <f>SUM('Postcodes tariff'!H3118)</f>
        <v>201.25000000000003</v>
      </c>
      <c r="E128" s="109">
        <f>SUM('Postcodes tariff'!I3118)</f>
        <v>4.4722222222222223</v>
      </c>
      <c r="F128" s="109">
        <f>SUM('Postcodes tariff'!J3118)</f>
        <v>8.9444444444444446</v>
      </c>
      <c r="G128" s="109">
        <f>SUM('Postcodes tariff'!K3118)</f>
        <v>0.99382716049382713</v>
      </c>
      <c r="H128" s="115"/>
      <c r="I128" s="115"/>
      <c r="J128" s="110">
        <f>SUM('Postcodes tariff'!N3118)</f>
        <v>345.5257136627493</v>
      </c>
      <c r="K128" s="110"/>
      <c r="L128" s="110"/>
      <c r="M128" s="110">
        <f>SUM('Postcodes tariff'!O3118)</f>
        <v>381.59846360873701</v>
      </c>
      <c r="N128" s="110">
        <f>SUM('Postcodes tariff'!P3118)</f>
        <v>421.62537961490989</v>
      </c>
      <c r="O128" s="110">
        <f>SUM('Postcodes tariff'!Q3118)</f>
        <v>458.15266720441599</v>
      </c>
    </row>
    <row r="129" spans="1:15" ht="15.75" x14ac:dyDescent="0.25">
      <c r="A129" s="118" t="s">
        <v>3427</v>
      </c>
      <c r="B129" s="118" t="s">
        <v>3428</v>
      </c>
      <c r="C129" s="117"/>
      <c r="D129" s="109">
        <f>SUM('Postcodes tariff'!H3136)</f>
        <v>115.3</v>
      </c>
      <c r="E129" s="109">
        <f>SUM('Postcodes tariff'!I3136)</f>
        <v>2.5622222222222217</v>
      </c>
      <c r="F129" s="109">
        <f>SUM('Postcodes tariff'!J3136)</f>
        <v>5.1244444444444435</v>
      </c>
      <c r="G129" s="109">
        <f>SUM('Postcodes tariff'!K3136)</f>
        <v>0.56938271604938273</v>
      </c>
      <c r="H129" s="115"/>
      <c r="I129" s="115"/>
      <c r="J129" s="110">
        <f>SUM('Postcodes tariff'!N3136)</f>
        <v>210.50552815185182</v>
      </c>
      <c r="K129" s="110"/>
      <c r="L129" s="110"/>
      <c r="M129" s="110">
        <f>SUM('Postcodes tariff'!O3136)</f>
        <v>231.95751088395062</v>
      </c>
      <c r="N129" s="110">
        <f>SUM('Postcodes tariff'!P3136)</f>
        <v>255.99752867456795</v>
      </c>
      <c r="O129" s="110">
        <f>SUM('Postcodes tariff'!Q3136)</f>
        <v>277.57664671851853</v>
      </c>
    </row>
    <row r="130" spans="1:15" ht="15.75" x14ac:dyDescent="0.25">
      <c r="A130" s="118" t="s">
        <v>2908</v>
      </c>
      <c r="B130" s="118" t="s">
        <v>3429</v>
      </c>
      <c r="C130" s="117"/>
      <c r="D130" s="109">
        <f>SUM('Postcodes tariff'!H3154)</f>
        <v>124.64000000000001</v>
      </c>
      <c r="E130" s="109">
        <f>SUM('Postcodes tariff'!I3154)</f>
        <v>2.7697777777777777</v>
      </c>
      <c r="F130" s="109">
        <f>SUM('Postcodes tariff'!J3154)</f>
        <v>5.5395555555555553</v>
      </c>
      <c r="G130" s="109">
        <f>SUM('Postcodes tariff'!K3154)</f>
        <v>0.61550617283950626</v>
      </c>
      <c r="H130" s="115"/>
      <c r="I130" s="115"/>
      <c r="J130" s="110">
        <f>SUM('Postcodes tariff'!N3154)</f>
        <v>225.17787873558402</v>
      </c>
      <c r="K130" s="110"/>
      <c r="L130" s="110"/>
      <c r="M130" s="110">
        <f>SUM('Postcodes tariff'!O3154)</f>
        <v>248.21866851570746</v>
      </c>
      <c r="N130" s="110">
        <f>SUM('Postcodes tariff'!P3154)</f>
        <v>273.99594784597906</v>
      </c>
      <c r="O130" s="110">
        <f>SUM('Postcodes tariff'!Q3154)</f>
        <v>297.1994510389174</v>
      </c>
    </row>
    <row r="131" spans="1:15" ht="15.75" x14ac:dyDescent="0.25">
      <c r="A131" s="118" t="s">
        <v>3430</v>
      </c>
      <c r="B131" s="118" t="s">
        <v>3431</v>
      </c>
      <c r="C131" s="117"/>
      <c r="D131" s="109">
        <f>SUM('Postcodes tariff'!H3173)</f>
        <v>129.41249999999999</v>
      </c>
      <c r="E131" s="109">
        <f>SUM('Postcodes tariff'!I3173)</f>
        <v>2.8758333333333335</v>
      </c>
      <c r="F131" s="109">
        <f>SUM('Postcodes tariff'!J3173)</f>
        <v>5.7516666666666669</v>
      </c>
      <c r="G131" s="109">
        <f>SUM('Postcodes tariff'!K3173)</f>
        <v>0.63907407407407402</v>
      </c>
      <c r="H131" s="115"/>
      <c r="I131" s="115"/>
      <c r="J131" s="110">
        <f>SUM('Postcodes tariff'!N3173)</f>
        <v>232.67507286415599</v>
      </c>
      <c r="K131" s="110"/>
      <c r="L131" s="110"/>
      <c r="M131" s="110">
        <f>SUM('Postcodes tariff'!O3173)</f>
        <v>256.52770221994308</v>
      </c>
      <c r="N131" s="110">
        <f>SUM('Postcodes tariff'!P3173)</f>
        <v>283.19267755642448</v>
      </c>
      <c r="O131" s="110">
        <f>SUM('Postcodes tariff'!Q3173)</f>
        <v>307.22619982040601</v>
      </c>
    </row>
    <row r="132" spans="1:15" ht="15.75" x14ac:dyDescent="0.25">
      <c r="A132" s="118" t="s">
        <v>3432</v>
      </c>
      <c r="B132" s="118" t="s">
        <v>3433</v>
      </c>
      <c r="C132" s="117"/>
      <c r="D132" s="109">
        <f>SUM('Postcodes tariff'!H3205)</f>
        <v>226.44137931034481</v>
      </c>
      <c r="E132" s="109">
        <f>SUM('Postcodes tariff'!I3205)</f>
        <v>5.0320306513409969</v>
      </c>
      <c r="F132" s="109">
        <f>SUM('Postcodes tariff'!J3205)</f>
        <v>10.064061302681994</v>
      </c>
      <c r="G132" s="109">
        <f>SUM('Postcodes tariff'!K3205)</f>
        <v>1.1182290336313325</v>
      </c>
      <c r="H132" s="115"/>
      <c r="I132" s="115"/>
      <c r="J132" s="110">
        <f>SUM('Postcodes tariff'!N3205)</f>
        <v>385.09924138535706</v>
      </c>
      <c r="K132" s="110"/>
      <c r="L132" s="110"/>
      <c r="M132" s="110">
        <f>SUM('Postcodes tariff'!O3205)</f>
        <v>425.45724197350091</v>
      </c>
      <c r="N132" s="110">
        <f>SUM('Postcodes tariff'!P3205)</f>
        <v>470.16981262707264</v>
      </c>
      <c r="O132" s="110">
        <f>SUM('Postcodes tariff'!Q3205)</f>
        <v>511.07831032731121</v>
      </c>
    </row>
    <row r="133" spans="1:15" ht="15.75" x14ac:dyDescent="0.25">
      <c r="A133" s="119" t="s">
        <v>3434</v>
      </c>
      <c r="B133" s="119" t="s">
        <v>3435</v>
      </c>
      <c r="C133" s="120"/>
      <c r="D133" s="95" t="s">
        <v>2911</v>
      </c>
      <c r="E133" s="95" t="s">
        <v>2911</v>
      </c>
      <c r="F133" s="95" t="s">
        <v>2911</v>
      </c>
      <c r="G133" s="95" t="s">
        <v>2911</v>
      </c>
      <c r="H133" s="96"/>
      <c r="I133" s="96"/>
      <c r="J133" s="95" t="s">
        <v>2911</v>
      </c>
      <c r="K133" s="95"/>
      <c r="L133" s="95"/>
      <c r="M133" s="95" t="s">
        <v>2911</v>
      </c>
      <c r="N133" s="95" t="s">
        <v>2911</v>
      </c>
      <c r="O133" s="95" t="s">
        <v>2911</v>
      </c>
    </row>
    <row r="134" spans="1:15" ht="15.75" x14ac:dyDescent="0.25">
      <c r="D134" s="109"/>
      <c r="E134" s="109"/>
      <c r="F134" s="109"/>
      <c r="G134" s="109"/>
      <c r="H134" s="115"/>
      <c r="I134" s="115"/>
      <c r="J134" s="115"/>
      <c r="K134" s="115"/>
      <c r="L134" s="115"/>
      <c r="M134" s="115"/>
      <c r="N134" s="115"/>
      <c r="O134" s="115"/>
    </row>
    <row r="135" spans="1:15" x14ac:dyDescent="0.25">
      <c r="D135" s="108"/>
      <c r="E135" s="108"/>
      <c r="F135" s="108"/>
      <c r="G135" s="108"/>
      <c r="H135" s="114"/>
      <c r="I135" s="114"/>
      <c r="J135" s="114"/>
      <c r="K135" s="114"/>
      <c r="L135" s="114"/>
      <c r="M135" s="114"/>
      <c r="N135" s="114"/>
      <c r="O135" s="114"/>
    </row>
    <row r="136" spans="1:15" x14ac:dyDescent="0.25">
      <c r="D136" s="108"/>
      <c r="E136" s="108"/>
      <c r="F136" s="108"/>
      <c r="G136" s="108"/>
      <c r="H136" s="114"/>
      <c r="I136" s="114"/>
      <c r="J136" s="114"/>
      <c r="K136" s="114"/>
      <c r="L136" s="114"/>
      <c r="M136" s="114"/>
      <c r="N136" s="114"/>
      <c r="O136" s="114"/>
    </row>
    <row r="137" spans="1:15" x14ac:dyDescent="0.25">
      <c r="D137" s="108"/>
      <c r="E137" s="108"/>
      <c r="F137" s="108"/>
      <c r="G137" s="108"/>
      <c r="H137" s="114"/>
      <c r="I137" s="114"/>
      <c r="J137" s="114"/>
      <c r="K137" s="114"/>
      <c r="L137" s="114"/>
      <c r="M137" s="114"/>
      <c r="N137" s="114"/>
      <c r="O137" s="114"/>
    </row>
    <row r="138" spans="1:15" x14ac:dyDescent="0.25">
      <c r="D138" s="108"/>
      <c r="E138" s="108"/>
      <c r="F138" s="108"/>
      <c r="G138" s="108"/>
      <c r="H138" s="114"/>
      <c r="I138" s="114"/>
      <c r="J138" s="114"/>
      <c r="K138" s="114"/>
      <c r="L138" s="114"/>
      <c r="M138" s="114"/>
      <c r="N138" s="114"/>
      <c r="O138" s="114"/>
    </row>
    <row r="139" spans="1:15" x14ac:dyDescent="0.25">
      <c r="D139" s="108"/>
      <c r="E139" s="108"/>
      <c r="F139" s="108"/>
      <c r="G139" s="108"/>
      <c r="H139" s="114"/>
      <c r="I139" s="114"/>
      <c r="J139" s="114"/>
      <c r="K139" s="114"/>
      <c r="L139" s="114"/>
      <c r="M139" s="114"/>
      <c r="N139" s="114"/>
      <c r="O139" s="114"/>
    </row>
    <row r="140" spans="1:15" x14ac:dyDescent="0.25">
      <c r="D140" s="113"/>
      <c r="E140" s="113"/>
      <c r="F140" s="113"/>
      <c r="G140" s="113"/>
    </row>
    <row r="141" spans="1:15" x14ac:dyDescent="0.25">
      <c r="D141" s="113"/>
      <c r="E141" s="113"/>
      <c r="F141" s="113"/>
      <c r="G141" s="113"/>
    </row>
    <row r="142" spans="1:15" x14ac:dyDescent="0.25">
      <c r="D142" s="113"/>
      <c r="E142" s="113"/>
      <c r="F142" s="113"/>
      <c r="G142" s="113"/>
    </row>
  </sheetData>
  <sheetProtection algorithmName="SHA-512" hashValue="pZmvANn724OkUBe90nwGKjmIVZM3e0HjLU7rfgp5eOOmNc2FFSRhrPWmuy4ZLpS+qSAD2GVrgGHZrTjbgkJLgA==" saltValue="0c15dj263CLLjYoBHEKK4g==" spinCount="100000" sheet="1" objects="1" scenarios="1"/>
  <pageMargins left="0.7" right="0.7" top="0.75" bottom="0.75" header="0.3" footer="0.3"/>
  <pageSetup paperSize="9" scale="5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  <pageSetUpPr fitToPage="1"/>
  </sheetPr>
  <dimension ref="B1:Q38"/>
  <sheetViews>
    <sheetView zoomScale="90" zoomScaleNormal="90" workbookViewId="0">
      <pane xSplit="4" ySplit="5" topLeftCell="E9" activePane="bottomRight" state="frozen"/>
      <selection pane="topRight" activeCell="E1" sqref="E1"/>
      <selection pane="bottomLeft" activeCell="A6" sqref="A6"/>
      <selection pane="bottomRight" sqref="A1:XFD1048576"/>
    </sheetView>
  </sheetViews>
  <sheetFormatPr defaultColWidth="11.5703125" defaultRowHeight="15" x14ac:dyDescent="0.25"/>
  <cols>
    <col min="1" max="1" width="7.42578125" style="56" customWidth="1"/>
    <col min="2" max="2" width="19.28515625" style="56" customWidth="1"/>
    <col min="3" max="3" width="11.5703125" style="56"/>
    <col min="4" max="4" width="19.42578125" style="56" customWidth="1"/>
    <col min="5" max="11" width="11.5703125" style="56"/>
    <col min="12" max="12" width="12.42578125" style="56" customWidth="1"/>
    <col min="13" max="14" width="11.5703125" style="56"/>
    <col min="15" max="15" width="13.7109375" style="56" customWidth="1"/>
    <col min="16" max="16384" width="11.5703125" style="56"/>
  </cols>
  <sheetData>
    <row r="1" spans="2:16" s="30" customFormat="1" ht="30" x14ac:dyDescent="0.4">
      <c r="B1" s="30" t="s">
        <v>2900</v>
      </c>
    </row>
    <row r="2" spans="2:16" s="30" customFormat="1" ht="30" x14ac:dyDescent="0.4"/>
    <row r="3" spans="2:16" s="31" customFormat="1" ht="30" x14ac:dyDescent="0.4">
      <c r="B3" s="30" t="s">
        <v>2859</v>
      </c>
    </row>
    <row r="4" spans="2:16" s="31" customFormat="1" ht="30" x14ac:dyDescent="0.4">
      <c r="B4" s="30"/>
      <c r="C4" s="30" t="s">
        <v>3672</v>
      </c>
    </row>
    <row r="5" spans="2:16" s="31" customFormat="1" ht="30" x14ac:dyDescent="0.4">
      <c r="B5" s="30" t="s">
        <v>2860</v>
      </c>
    </row>
    <row r="6" spans="2:16" s="33" customFormat="1" ht="30" x14ac:dyDescent="0.4">
      <c r="B6" s="32"/>
    </row>
    <row r="7" spans="2:16" s="35" customFormat="1" ht="30" x14ac:dyDescent="0.4">
      <c r="B7" s="34" t="s">
        <v>2861</v>
      </c>
    </row>
    <row r="9" spans="2:16" s="36" customFormat="1" ht="15.75" x14ac:dyDescent="0.25">
      <c r="B9" s="69" t="s">
        <v>2862</v>
      </c>
      <c r="C9" s="69"/>
      <c r="D9" s="69"/>
      <c r="E9" s="69"/>
    </row>
    <row r="10" spans="2:16" s="36" customFormat="1" x14ac:dyDescent="0.2"/>
    <row r="11" spans="2:16" s="36" customFormat="1" ht="15.75" x14ac:dyDescent="0.25">
      <c r="B11" s="69" t="s">
        <v>2863</v>
      </c>
      <c r="C11" s="70"/>
      <c r="D11" s="70"/>
      <c r="E11" s="70"/>
      <c r="F11" s="70"/>
      <c r="P11" s="488"/>
    </row>
    <row r="12" spans="2:16" s="36" customFormat="1" x14ac:dyDescent="0.2">
      <c r="P12" s="629"/>
    </row>
    <row r="13" spans="2:16" s="36" customFormat="1" ht="15.75" x14ac:dyDescent="0.25">
      <c r="B13" s="2" t="s">
        <v>2864</v>
      </c>
      <c r="C13" s="3"/>
      <c r="D13" s="4"/>
      <c r="G13" s="5" t="s">
        <v>2865</v>
      </c>
      <c r="H13" s="6"/>
      <c r="I13" s="6"/>
      <c r="J13" s="6" t="s">
        <v>3017</v>
      </c>
      <c r="K13" s="6" t="s">
        <v>3124</v>
      </c>
      <c r="L13" s="6" t="s">
        <v>2851</v>
      </c>
      <c r="M13" s="6" t="s">
        <v>3018</v>
      </c>
      <c r="N13" s="6"/>
      <c r="O13" s="37"/>
      <c r="P13" s="630"/>
    </row>
    <row r="14" spans="2:16" s="36" customFormat="1" ht="15.75" x14ac:dyDescent="0.25">
      <c r="B14" s="7" t="s">
        <v>2866</v>
      </c>
      <c r="C14" s="8"/>
      <c r="D14" s="38">
        <f>D15/2</f>
        <v>202.5</v>
      </c>
      <c r="G14" s="9"/>
      <c r="H14" s="10" t="s">
        <v>2867</v>
      </c>
      <c r="I14" s="10"/>
      <c r="J14" s="10" t="s">
        <v>2846</v>
      </c>
      <c r="K14" s="10" t="s">
        <v>2846</v>
      </c>
      <c r="L14" s="10" t="s">
        <v>2846</v>
      </c>
      <c r="M14" s="10" t="s">
        <v>2850</v>
      </c>
      <c r="N14" s="10" t="s">
        <v>2868</v>
      </c>
      <c r="O14" s="39" t="s">
        <v>2869</v>
      </c>
      <c r="P14" s="629"/>
    </row>
    <row r="15" spans="2:16" s="36" customFormat="1" x14ac:dyDescent="0.2">
      <c r="B15" s="11" t="s">
        <v>2854</v>
      </c>
      <c r="C15" s="40"/>
      <c r="D15" s="41">
        <f>'Search &amp; Variables'!E30*9</f>
        <v>405</v>
      </c>
      <c r="G15" s="7" t="s">
        <v>2870</v>
      </c>
      <c r="H15" s="45"/>
      <c r="I15" s="13"/>
      <c r="J15" s="45">
        <v>13</v>
      </c>
      <c r="K15" s="45">
        <v>21</v>
      </c>
      <c r="L15" s="45">
        <v>35</v>
      </c>
      <c r="M15" s="45">
        <v>40</v>
      </c>
      <c r="N15" s="122">
        <v>80</v>
      </c>
      <c r="O15" s="123">
        <v>100</v>
      </c>
      <c r="P15" s="630"/>
    </row>
    <row r="16" spans="2:16" s="36" customFormat="1" x14ac:dyDescent="0.2">
      <c r="B16" s="12"/>
      <c r="C16" s="43"/>
      <c r="D16" s="44"/>
      <c r="G16" s="7" t="s">
        <v>2872</v>
      </c>
      <c r="H16" s="45"/>
      <c r="I16" s="13"/>
      <c r="J16" s="45">
        <v>4.83</v>
      </c>
      <c r="K16" s="45">
        <v>4.83</v>
      </c>
      <c r="L16" s="45">
        <v>4.83</v>
      </c>
      <c r="M16" s="45">
        <v>4.83</v>
      </c>
      <c r="N16" s="122">
        <v>10</v>
      </c>
      <c r="O16" s="123">
        <v>10</v>
      </c>
      <c r="P16" s="629"/>
    </row>
    <row r="17" spans="2:17" s="36" customFormat="1" ht="15.75" x14ac:dyDescent="0.25">
      <c r="B17" s="2" t="s">
        <v>2871</v>
      </c>
      <c r="C17" s="3"/>
      <c r="D17" s="4"/>
      <c r="G17" s="7" t="s">
        <v>2873</v>
      </c>
      <c r="H17" s="45"/>
      <c r="I17" s="13"/>
      <c r="J17" s="45">
        <v>2.82</v>
      </c>
      <c r="K17" s="45">
        <v>2.82</v>
      </c>
      <c r="L17" s="45">
        <v>2.82</v>
      </c>
      <c r="M17" s="45">
        <v>2.82</v>
      </c>
      <c r="N17" s="122">
        <v>5</v>
      </c>
      <c r="O17" s="123">
        <v>5</v>
      </c>
      <c r="P17" s="631"/>
    </row>
    <row r="18" spans="2:17" s="36" customFormat="1" x14ac:dyDescent="0.2">
      <c r="B18" s="7"/>
      <c r="C18" s="8"/>
      <c r="D18" s="14"/>
      <c r="G18" s="7" t="s">
        <v>2875</v>
      </c>
      <c r="H18" s="45"/>
      <c r="I18" s="13"/>
      <c r="J18" s="48">
        <v>0</v>
      </c>
      <c r="K18" s="48">
        <v>0</v>
      </c>
      <c r="L18" s="48">
        <v>0</v>
      </c>
      <c r="M18" s="48">
        <v>0</v>
      </c>
      <c r="N18" s="122" t="s">
        <v>2876</v>
      </c>
      <c r="O18" s="123" t="s">
        <v>2876</v>
      </c>
      <c r="P18" s="629"/>
    </row>
    <row r="19" spans="2:17" s="36" customFormat="1" ht="15.75" x14ac:dyDescent="0.25">
      <c r="B19" s="11" t="s">
        <v>2874</v>
      </c>
      <c r="C19" s="40"/>
      <c r="D19" s="15">
        <f>SUM(D15/'Search &amp; Variables'!E30)</f>
        <v>9</v>
      </c>
      <c r="G19" s="7" t="s">
        <v>2877</v>
      </c>
      <c r="H19" s="45"/>
      <c r="I19" s="13"/>
      <c r="J19" s="48">
        <v>4.76</v>
      </c>
      <c r="K19" s="48">
        <v>4.76</v>
      </c>
      <c r="L19" s="48">
        <v>4.76</v>
      </c>
      <c r="M19" s="48">
        <v>4.76</v>
      </c>
      <c r="N19" s="124" t="s">
        <v>2876</v>
      </c>
      <c r="O19" s="125" t="s">
        <v>2876</v>
      </c>
      <c r="P19" s="631"/>
    </row>
    <row r="20" spans="2:17" s="36" customFormat="1" x14ac:dyDescent="0.2">
      <c r="B20" s="16"/>
      <c r="C20" s="46"/>
      <c r="D20" s="47"/>
      <c r="G20" s="7" t="s">
        <v>2879</v>
      </c>
      <c r="H20" s="45"/>
      <c r="I20" s="17"/>
      <c r="J20" s="45">
        <f>SUM(D15/C23*4.546*D29)</f>
        <v>53.69962499999999</v>
      </c>
      <c r="K20" s="45">
        <f>SUM(D15/C24*4.546*D29)</f>
        <v>71.599499999999992</v>
      </c>
      <c r="L20" s="45">
        <f>SUM(D15/C25*4.546*D29)</f>
        <v>85.919399999999996</v>
      </c>
      <c r="M20" s="45">
        <f>SUM(D15/C26*4.546*D29)</f>
        <v>107.39924999999998</v>
      </c>
      <c r="N20" s="122">
        <f>SUM(D15/C27*4.546*D29)</f>
        <v>178.99875</v>
      </c>
      <c r="O20" s="123">
        <f>SUM(D15/C28*4.546*D29)</f>
        <v>268.49812499999996</v>
      </c>
      <c r="P20" s="629"/>
    </row>
    <row r="21" spans="2:17" s="36" customFormat="1" ht="15.75" x14ac:dyDescent="0.25">
      <c r="B21" s="2" t="s">
        <v>2878</v>
      </c>
      <c r="C21" s="3"/>
      <c r="D21" s="4"/>
      <c r="G21" s="7" t="s">
        <v>3501</v>
      </c>
      <c r="H21" s="45"/>
      <c r="I21" s="17"/>
      <c r="J21" s="49">
        <f>SUM(D35)</f>
        <v>148.72111538461539</v>
      </c>
      <c r="K21" s="49">
        <f>SUM(D35)</f>
        <v>148.72111538461539</v>
      </c>
      <c r="L21" s="49">
        <f>SUM(D35)</f>
        <v>148.72111538461539</v>
      </c>
      <c r="M21" s="49">
        <f>SUM(D35)</f>
        <v>148.72111538461539</v>
      </c>
      <c r="N21" s="122">
        <f>SUM(D35)</f>
        <v>148.72111538461539</v>
      </c>
      <c r="O21" s="123">
        <v>130</v>
      </c>
      <c r="P21" s="630"/>
    </row>
    <row r="22" spans="2:17" s="36" customFormat="1" x14ac:dyDescent="0.2">
      <c r="B22" s="7"/>
      <c r="C22" s="8" t="s">
        <v>2880</v>
      </c>
      <c r="D22" s="14" t="s">
        <v>2881</v>
      </c>
      <c r="G22" s="7" t="s">
        <v>3502</v>
      </c>
      <c r="H22" s="45"/>
      <c r="I22" s="13"/>
      <c r="J22" s="45">
        <v>11.35</v>
      </c>
      <c r="K22" s="45">
        <v>11.35</v>
      </c>
      <c r="L22" s="45">
        <v>11.35</v>
      </c>
      <c r="M22" s="45">
        <v>11.35</v>
      </c>
      <c r="N22" s="122">
        <v>15</v>
      </c>
      <c r="O22" s="123">
        <v>15</v>
      </c>
      <c r="P22" s="629"/>
      <c r="Q22" s="77"/>
    </row>
    <row r="23" spans="2:17" s="36" customFormat="1" x14ac:dyDescent="0.2">
      <c r="B23" s="7" t="s">
        <v>3019</v>
      </c>
      <c r="C23" s="632">
        <v>40</v>
      </c>
      <c r="D23" s="14" t="s">
        <v>3504</v>
      </c>
      <c r="G23" s="7" t="s">
        <v>3126</v>
      </c>
      <c r="H23" s="45"/>
      <c r="I23" s="13"/>
      <c r="J23" s="45">
        <v>0</v>
      </c>
      <c r="K23" s="45">
        <v>0</v>
      </c>
      <c r="L23" s="45">
        <v>0</v>
      </c>
      <c r="M23" s="45">
        <v>0</v>
      </c>
      <c r="N23" s="122">
        <v>6</v>
      </c>
      <c r="O23" s="123">
        <v>6</v>
      </c>
      <c r="P23" s="630"/>
      <c r="Q23" s="77"/>
    </row>
    <row r="24" spans="2:17" s="36" customFormat="1" ht="15.75" x14ac:dyDescent="0.25">
      <c r="B24" s="7" t="s">
        <v>3124</v>
      </c>
      <c r="C24" s="632">
        <v>30</v>
      </c>
      <c r="D24" s="14"/>
      <c r="G24" s="18" t="s">
        <v>2883</v>
      </c>
      <c r="H24" s="19"/>
      <c r="I24" s="20"/>
      <c r="J24" s="19">
        <f t="shared" ref="J24:O24" si="0">SUM(J15:J23)</f>
        <v>239.18074038461538</v>
      </c>
      <c r="K24" s="19">
        <f t="shared" si="0"/>
        <v>265.08061538461538</v>
      </c>
      <c r="L24" s="19">
        <f>SUM(L15:L23)</f>
        <v>293.4005153846154</v>
      </c>
      <c r="M24" s="19">
        <f t="shared" si="0"/>
        <v>319.8803653846154</v>
      </c>
      <c r="N24" s="126">
        <f t="shared" si="0"/>
        <v>443.71986538461533</v>
      </c>
      <c r="O24" s="127">
        <f t="shared" si="0"/>
        <v>534.49812499999996</v>
      </c>
      <c r="P24" s="629"/>
      <c r="Q24" s="77"/>
    </row>
    <row r="25" spans="2:17" s="36" customFormat="1" ht="15.75" x14ac:dyDescent="0.25">
      <c r="B25" s="7" t="s">
        <v>3020</v>
      </c>
      <c r="C25" s="632">
        <v>25</v>
      </c>
      <c r="D25" s="14"/>
      <c r="G25" s="50" t="s">
        <v>3503</v>
      </c>
      <c r="H25" s="633">
        <f>SUM('Search &amp; Variables'!E3)</f>
        <v>0.33</v>
      </c>
      <c r="I25" s="78"/>
      <c r="J25" s="49">
        <f>SUM(J24*H25)</f>
        <v>78.929644326923082</v>
      </c>
      <c r="K25" s="49">
        <f>SUM(K24*H25)</f>
        <v>87.476603076923084</v>
      </c>
      <c r="L25" s="49">
        <f>SUM(L24*H25)</f>
        <v>96.822170076923086</v>
      </c>
      <c r="M25" s="49">
        <f>SUM(M24*H25)</f>
        <v>105.56052057692308</v>
      </c>
      <c r="N25" s="122">
        <f>SUM(N24*H25)</f>
        <v>146.42755557692306</v>
      </c>
      <c r="O25" s="123">
        <f>SUM(O24*H25)</f>
        <v>176.38438124999999</v>
      </c>
      <c r="P25" s="630"/>
      <c r="Q25" s="77"/>
    </row>
    <row r="26" spans="2:17" s="36" customFormat="1" ht="15.75" x14ac:dyDescent="0.25">
      <c r="B26" s="7" t="s">
        <v>3021</v>
      </c>
      <c r="C26" s="634">
        <v>20</v>
      </c>
      <c r="D26" s="21"/>
      <c r="G26" s="18" t="s">
        <v>2883</v>
      </c>
      <c r="H26" s="22"/>
      <c r="I26" s="20"/>
      <c r="J26" s="19">
        <f t="shared" ref="J26:O26" si="1">SUM(J24:J25)</f>
        <v>318.11038471153847</v>
      </c>
      <c r="K26" s="19">
        <f t="shared" si="1"/>
        <v>352.55721846153847</v>
      </c>
      <c r="L26" s="19">
        <f t="shared" si="1"/>
        <v>390.2226854615385</v>
      </c>
      <c r="M26" s="19">
        <f t="shared" si="1"/>
        <v>425.44088596153847</v>
      </c>
      <c r="N26" s="128">
        <f t="shared" si="1"/>
        <v>590.14742096153839</v>
      </c>
      <c r="O26" s="129">
        <f t="shared" si="1"/>
        <v>710.88250625000001</v>
      </c>
      <c r="P26" s="629"/>
    </row>
    <row r="27" spans="2:17" s="36" customFormat="1" ht="15.75" x14ac:dyDescent="0.25">
      <c r="B27" s="132" t="s">
        <v>2868</v>
      </c>
      <c r="C27" s="635">
        <v>12</v>
      </c>
      <c r="D27" s="21"/>
      <c r="G27" s="7"/>
      <c r="H27" s="22"/>
      <c r="I27" s="13"/>
      <c r="J27" s="19"/>
      <c r="K27" s="19"/>
      <c r="L27" s="19"/>
      <c r="M27" s="19"/>
      <c r="N27" s="128"/>
      <c r="O27" s="129"/>
      <c r="P27" s="630"/>
      <c r="Q27" s="77"/>
    </row>
    <row r="28" spans="2:17" s="36" customFormat="1" ht="15.75" x14ac:dyDescent="0.25">
      <c r="B28" s="132" t="s">
        <v>2869</v>
      </c>
      <c r="C28" s="635">
        <v>8</v>
      </c>
      <c r="D28" s="21"/>
      <c r="G28" s="7" t="s">
        <v>2885</v>
      </c>
      <c r="H28" s="22"/>
      <c r="I28" s="13"/>
      <c r="J28" s="19">
        <f>SUM(J25/D19)</f>
        <v>8.7699604807692317</v>
      </c>
      <c r="K28" s="19">
        <f>SUM(K25/D19)</f>
        <v>9.7196225641025649</v>
      </c>
      <c r="L28" s="19">
        <f>SUM(L25/D19)</f>
        <v>10.758018897435898</v>
      </c>
      <c r="M28" s="19">
        <f>SUM(M25/D19)</f>
        <v>11.728946730769231</v>
      </c>
      <c r="N28" s="128">
        <f>SUM(N25/D19)</f>
        <v>16.269728397435895</v>
      </c>
      <c r="O28" s="129">
        <f>SUM(O25/D19)</f>
        <v>19.598264583333332</v>
      </c>
      <c r="P28" s="636"/>
      <c r="Q28" s="77"/>
    </row>
    <row r="29" spans="2:17" s="36" customFormat="1" ht="15.75" x14ac:dyDescent="0.25">
      <c r="B29" s="11" t="s">
        <v>3022</v>
      </c>
      <c r="C29" s="51"/>
      <c r="D29" s="52">
        <f>SUM('Search &amp; Variables'!F21)</f>
        <v>1.1666666666666665</v>
      </c>
      <c r="G29" s="7" t="s">
        <v>2886</v>
      </c>
      <c r="H29" s="13"/>
      <c r="I29" s="13"/>
      <c r="J29" s="19">
        <f>SUM(J26/D19)</f>
        <v>35.345598301282052</v>
      </c>
      <c r="K29" s="19">
        <f>SUM(K26/D19)</f>
        <v>39.173024273504275</v>
      </c>
      <c r="L29" s="19">
        <f>SUM(L26/D19)</f>
        <v>43.358076162393168</v>
      </c>
      <c r="M29" s="19">
        <f>SUM(M26/D19)</f>
        <v>47.271209551282055</v>
      </c>
      <c r="N29" s="128">
        <f>SUM(N26/D19)</f>
        <v>65.571935662393159</v>
      </c>
      <c r="O29" s="129">
        <f>SUM(O26/D19)</f>
        <v>78.986945138888885</v>
      </c>
      <c r="P29" s="636"/>
      <c r="Q29" s="77"/>
    </row>
    <row r="30" spans="2:17" s="36" customFormat="1" ht="15.75" x14ac:dyDescent="0.25">
      <c r="G30" s="24" t="s">
        <v>2887</v>
      </c>
      <c r="H30" s="28"/>
      <c r="I30" s="28"/>
      <c r="J30" s="76">
        <f>SUM(J26/D14)</f>
        <v>1.57091548005698</v>
      </c>
      <c r="K30" s="76">
        <f>SUM(K26/D14)</f>
        <v>1.7410233010446343</v>
      </c>
      <c r="L30" s="76">
        <f>SUM(L26/D14)</f>
        <v>1.9270256072174741</v>
      </c>
      <c r="M30" s="76">
        <f>SUM(M26/D14)</f>
        <v>2.1009426467236469</v>
      </c>
      <c r="N30" s="130">
        <f>SUM(N26/D14)</f>
        <v>2.9143082516619181</v>
      </c>
      <c r="O30" s="131">
        <f>SUM(O26/D14)</f>
        <v>3.5105308950617284</v>
      </c>
      <c r="P30" s="637"/>
      <c r="Q30" s="77"/>
    </row>
    <row r="31" spans="2:17" s="36" customFormat="1" ht="15.75" x14ac:dyDescent="0.25">
      <c r="B31" s="2" t="s">
        <v>2888</v>
      </c>
      <c r="C31" s="3"/>
      <c r="D31" s="4"/>
      <c r="N31" s="53"/>
    </row>
    <row r="32" spans="2:17" s="36" customFormat="1" ht="15.75" x14ac:dyDescent="0.25">
      <c r="B32" s="7" t="s">
        <v>2889</v>
      </c>
      <c r="C32" s="17"/>
      <c r="D32" s="65">
        <f>'Search &amp; Variables'!F27</f>
        <v>35000</v>
      </c>
      <c r="G32" s="5" t="s">
        <v>2890</v>
      </c>
      <c r="H32" s="6"/>
      <c r="I32" s="6"/>
      <c r="J32" s="6"/>
      <c r="K32" s="6"/>
      <c r="L32" s="6"/>
      <c r="M32" s="6"/>
      <c r="N32" s="54"/>
      <c r="O32" s="37"/>
    </row>
    <row r="33" spans="2:15" s="36" customFormat="1" x14ac:dyDescent="0.2">
      <c r="B33" s="7" t="s">
        <v>2891</v>
      </c>
      <c r="C33" s="13"/>
      <c r="D33" s="65">
        <f>'Search &amp; Variables'!F28</f>
        <v>38667.49</v>
      </c>
      <c r="G33" s="7"/>
      <c r="H33" s="13"/>
      <c r="I33" s="13"/>
      <c r="J33" s="13"/>
      <c r="K33" s="13"/>
      <c r="L33" s="13"/>
      <c r="M33" s="13"/>
      <c r="N33" s="55"/>
      <c r="O33" s="42"/>
    </row>
    <row r="34" spans="2:15" s="36" customFormat="1" ht="15.75" x14ac:dyDescent="0.25">
      <c r="B34" s="7" t="s">
        <v>2892</v>
      </c>
      <c r="C34" s="17"/>
      <c r="D34" s="25">
        <f>SUM(D33/52)</f>
        <v>743.60557692307691</v>
      </c>
      <c r="G34" s="7" t="s">
        <v>3592</v>
      </c>
      <c r="H34" s="13"/>
      <c r="I34" s="13"/>
      <c r="J34" s="22">
        <f t="shared" ref="J34:O34" si="2">SUM(J26-J20)/9</f>
        <v>29.378973301282056</v>
      </c>
      <c r="K34" s="22">
        <f t="shared" si="2"/>
        <v>31.217524273504278</v>
      </c>
      <c r="L34" s="22">
        <f t="shared" si="2"/>
        <v>33.81147616239317</v>
      </c>
      <c r="M34" s="22">
        <f t="shared" si="2"/>
        <v>35.337959551282054</v>
      </c>
      <c r="N34" s="122">
        <f t="shared" si="2"/>
        <v>45.683185662393157</v>
      </c>
      <c r="O34" s="123">
        <f t="shared" si="2"/>
        <v>49.153820138888896</v>
      </c>
    </row>
    <row r="35" spans="2:15" s="53" customFormat="1" ht="15.75" x14ac:dyDescent="0.25">
      <c r="B35" s="7" t="s">
        <v>2894</v>
      </c>
      <c r="C35" s="17"/>
      <c r="D35" s="25">
        <f>SUM(D34/5)</f>
        <v>148.72111538461539</v>
      </c>
      <c r="G35" s="7" t="s">
        <v>2893</v>
      </c>
      <c r="H35" s="13"/>
      <c r="I35" s="13"/>
      <c r="J35" s="22">
        <f>SUM(J26-J20)/9</f>
        <v>29.378973301282056</v>
      </c>
      <c r="K35" s="22">
        <f>SUM(K26-K20)/9</f>
        <v>31.217524273504278</v>
      </c>
      <c r="L35" s="22">
        <f>SUM(L26-L20)/9</f>
        <v>33.81147616239317</v>
      </c>
      <c r="M35" s="22">
        <f>SUM(M26-M20)/9</f>
        <v>35.337959551282054</v>
      </c>
      <c r="N35" s="122">
        <f>SUM(N27-N21)/9</f>
        <v>-16.524568376068377</v>
      </c>
      <c r="O35" s="123">
        <f>SUM(O27-O21)/9</f>
        <v>-14.444444444444445</v>
      </c>
    </row>
    <row r="36" spans="2:15" s="53" customFormat="1" ht="15.75" x14ac:dyDescent="0.25">
      <c r="B36" s="7" t="s">
        <v>2895</v>
      </c>
      <c r="C36" s="26"/>
      <c r="D36" s="25">
        <f>SUM(D35/9)</f>
        <v>16.524568376068377</v>
      </c>
      <c r="G36" s="66" t="s">
        <v>2883</v>
      </c>
      <c r="H36" s="67"/>
      <c r="I36" s="67"/>
      <c r="J36" s="68">
        <f>SUM(D14*J30+J34)</f>
        <v>347.4893580128205</v>
      </c>
      <c r="K36" s="68">
        <f>SUM(D14*K30+K34)</f>
        <v>383.77474273504276</v>
      </c>
      <c r="L36" s="68">
        <f>SUM(D14*L30+L34)</f>
        <v>424.03416162393165</v>
      </c>
      <c r="M36" s="68">
        <f>SUM(D14*M30+M34)</f>
        <v>460.77884551282057</v>
      </c>
      <c r="N36" s="133">
        <f>SUM(D14*N30+N34)</f>
        <v>635.83060662393154</v>
      </c>
      <c r="O36" s="133">
        <f>SUM(D14*O30+O34)</f>
        <v>760.03632638888894</v>
      </c>
    </row>
    <row r="37" spans="2:15" s="53" customFormat="1" x14ac:dyDescent="0.2">
      <c r="B37" s="27" t="s">
        <v>2896</v>
      </c>
      <c r="C37" s="28"/>
      <c r="D37" s="29">
        <f>SUM(D36*1.5)</f>
        <v>24.786852564102567</v>
      </c>
      <c r="K37" s="75"/>
    </row>
    <row r="38" spans="2:15" s="36" customFormat="1" x14ac:dyDescent="0.2"/>
  </sheetData>
  <sheetProtection algorithmName="SHA-512" hashValue="qe326oqk6USrKnSR7IekXUr2rvlYtl++JSc/BDcaKzeIYLtwLqEGSLDt4/l5lfbR4fJ6hbcDuYaFs1dRd414kw==" saltValue="rZcHCJQjKVvFh2yJyNbR5g==" spinCount="100000" sheet="1" objects="1" scenarios="1"/>
  <pageMargins left="0.70866141732283472" right="0.70866141732283472" top="0.74803149606299213" bottom="0.74803149606299213" header="0.31496062992125984" footer="0.31496062992125984"/>
  <pageSetup scale="64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B1:O38"/>
  <sheetViews>
    <sheetView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XFD1048576"/>
    </sheetView>
  </sheetViews>
  <sheetFormatPr defaultColWidth="11.5703125" defaultRowHeight="15" x14ac:dyDescent="0.25"/>
  <cols>
    <col min="1" max="1" width="7.42578125" style="221" customWidth="1"/>
    <col min="2" max="2" width="19.28515625" style="221" customWidth="1"/>
    <col min="3" max="3" width="11.5703125" style="221"/>
    <col min="4" max="4" width="14.140625" style="221" bestFit="1" customWidth="1"/>
    <col min="5" max="10" width="11.5703125" style="221"/>
    <col min="11" max="11" width="12.42578125" style="221" customWidth="1"/>
    <col min="12" max="13" width="11.5703125" style="221"/>
    <col min="14" max="14" width="13.7109375" style="221" customWidth="1"/>
    <col min="15" max="16384" width="11.5703125" style="221"/>
  </cols>
  <sheetData>
    <row r="1" spans="2:15" s="145" customFormat="1" ht="30" x14ac:dyDescent="0.4">
      <c r="B1" s="145" t="s">
        <v>2901</v>
      </c>
    </row>
    <row r="2" spans="2:15" s="145" customFormat="1" ht="30" x14ac:dyDescent="0.4"/>
    <row r="3" spans="2:15" s="146" customFormat="1" ht="30" x14ac:dyDescent="0.4">
      <c r="B3" s="145" t="s">
        <v>2859</v>
      </c>
    </row>
    <row r="4" spans="2:15" s="146" customFormat="1" ht="30" x14ac:dyDescent="0.4">
      <c r="B4" s="145"/>
      <c r="C4" s="145" t="s">
        <v>3609</v>
      </c>
    </row>
    <row r="5" spans="2:15" s="146" customFormat="1" ht="30" x14ac:dyDescent="0.4">
      <c r="B5" s="145" t="s">
        <v>2860</v>
      </c>
    </row>
    <row r="6" spans="2:15" s="148" customFormat="1" ht="30" x14ac:dyDescent="0.4">
      <c r="B6" s="147"/>
    </row>
    <row r="7" spans="2:15" s="150" customFormat="1" ht="30" x14ac:dyDescent="0.4">
      <c r="B7" s="149" t="s">
        <v>2861</v>
      </c>
    </row>
    <row r="9" spans="2:15" s="152" customFormat="1" ht="15.75" x14ac:dyDescent="0.25">
      <c r="B9" s="151" t="s">
        <v>2862</v>
      </c>
      <c r="C9" s="151"/>
      <c r="D9" s="151"/>
      <c r="E9" s="151"/>
    </row>
    <row r="10" spans="2:15" s="152" customFormat="1" x14ac:dyDescent="0.2"/>
    <row r="11" spans="2:15" s="152" customFormat="1" ht="15.75" x14ac:dyDescent="0.25">
      <c r="B11" s="151" t="s">
        <v>2863</v>
      </c>
      <c r="C11" s="153"/>
      <c r="D11" s="153"/>
      <c r="E11" s="153"/>
      <c r="F11" s="153"/>
    </row>
    <row r="12" spans="2:15" s="152" customFormat="1" x14ac:dyDescent="0.2"/>
    <row r="13" spans="2:15" s="152" customFormat="1" ht="15.75" x14ac:dyDescent="0.25">
      <c r="B13" s="154" t="s">
        <v>2864</v>
      </c>
      <c r="C13" s="155"/>
      <c r="D13" s="156"/>
      <c r="G13" s="157" t="s">
        <v>2865</v>
      </c>
      <c r="H13" s="158"/>
      <c r="I13" s="158"/>
      <c r="J13" s="158" t="s">
        <v>3017</v>
      </c>
      <c r="K13" s="158" t="s">
        <v>3124</v>
      </c>
      <c r="L13" s="158" t="s">
        <v>2851</v>
      </c>
      <c r="M13" s="158" t="s">
        <v>3018</v>
      </c>
      <c r="N13" s="158"/>
      <c r="O13" s="159"/>
    </row>
    <row r="14" spans="2:15" s="152" customFormat="1" ht="15.75" x14ac:dyDescent="0.25">
      <c r="B14" s="160" t="s">
        <v>2866</v>
      </c>
      <c r="C14" s="161"/>
      <c r="D14" s="162">
        <f>D15/2</f>
        <v>90</v>
      </c>
      <c r="G14" s="163"/>
      <c r="H14" s="164" t="s">
        <v>2867</v>
      </c>
      <c r="I14" s="164"/>
      <c r="J14" s="164" t="s">
        <v>2846</v>
      </c>
      <c r="K14" s="164" t="s">
        <v>2846</v>
      </c>
      <c r="L14" s="164" t="s">
        <v>2846</v>
      </c>
      <c r="M14" s="164" t="s">
        <v>2850</v>
      </c>
      <c r="N14" s="164" t="s">
        <v>2868</v>
      </c>
      <c r="O14" s="165" t="s">
        <v>2869</v>
      </c>
    </row>
    <row r="15" spans="2:15" s="152" customFormat="1" x14ac:dyDescent="0.2">
      <c r="B15" s="166" t="s">
        <v>2854</v>
      </c>
      <c r="C15" s="167"/>
      <c r="D15" s="168">
        <f>'Search &amp; Variables'!E31*9</f>
        <v>180</v>
      </c>
      <c r="G15" s="160" t="s">
        <v>2870</v>
      </c>
      <c r="H15" s="169"/>
      <c r="I15" s="170"/>
      <c r="J15" s="45">
        <v>13</v>
      </c>
      <c r="K15" s="45">
        <v>21</v>
      </c>
      <c r="L15" s="45">
        <v>35</v>
      </c>
      <c r="M15" s="45">
        <v>40</v>
      </c>
      <c r="N15" s="171">
        <v>80</v>
      </c>
      <c r="O15" s="172">
        <v>100</v>
      </c>
    </row>
    <row r="16" spans="2:15" s="152" customFormat="1" x14ac:dyDescent="0.2">
      <c r="B16" s="173"/>
      <c r="C16" s="174"/>
      <c r="D16" s="175"/>
      <c r="G16" s="160" t="s">
        <v>2872</v>
      </c>
      <c r="H16" s="169"/>
      <c r="I16" s="170"/>
      <c r="J16" s="45">
        <v>4.83</v>
      </c>
      <c r="K16" s="45">
        <v>4.83</v>
      </c>
      <c r="L16" s="45">
        <v>4.83</v>
      </c>
      <c r="M16" s="45">
        <v>4.83</v>
      </c>
      <c r="N16" s="171">
        <v>10</v>
      </c>
      <c r="O16" s="172">
        <v>10</v>
      </c>
    </row>
    <row r="17" spans="2:15" s="152" customFormat="1" ht="15.75" x14ac:dyDescent="0.25">
      <c r="B17" s="154" t="s">
        <v>2871</v>
      </c>
      <c r="C17" s="155"/>
      <c r="D17" s="156"/>
      <c r="G17" s="160" t="s">
        <v>2873</v>
      </c>
      <c r="H17" s="169"/>
      <c r="I17" s="170"/>
      <c r="J17" s="45">
        <v>1.22</v>
      </c>
      <c r="K17" s="45">
        <v>1.22</v>
      </c>
      <c r="L17" s="45">
        <v>1.22</v>
      </c>
      <c r="M17" s="45">
        <v>1.22</v>
      </c>
      <c r="N17" s="171">
        <v>5</v>
      </c>
      <c r="O17" s="172">
        <v>5</v>
      </c>
    </row>
    <row r="18" spans="2:15" s="152" customFormat="1" x14ac:dyDescent="0.2">
      <c r="B18" s="160"/>
      <c r="C18" s="161"/>
      <c r="D18" s="176"/>
      <c r="G18" s="160" t="s">
        <v>2875</v>
      </c>
      <c r="H18" s="169"/>
      <c r="I18" s="170"/>
      <c r="J18" s="48">
        <v>0</v>
      </c>
      <c r="K18" s="48">
        <v>0</v>
      </c>
      <c r="L18" s="48">
        <v>0</v>
      </c>
      <c r="M18" s="48">
        <v>0</v>
      </c>
      <c r="N18" s="171" t="s">
        <v>2876</v>
      </c>
      <c r="O18" s="172" t="s">
        <v>2876</v>
      </c>
    </row>
    <row r="19" spans="2:15" s="152" customFormat="1" ht="15.75" x14ac:dyDescent="0.25">
      <c r="B19" s="166" t="s">
        <v>2874</v>
      </c>
      <c r="C19" s="167"/>
      <c r="D19" s="177">
        <f>SUM(D15/'Search &amp; Variables'!E31)</f>
        <v>9</v>
      </c>
      <c r="G19" s="160" t="s">
        <v>2877</v>
      </c>
      <c r="H19" s="169"/>
      <c r="I19" s="170"/>
      <c r="J19" s="48">
        <v>4.76</v>
      </c>
      <c r="K19" s="48">
        <v>4.76</v>
      </c>
      <c r="L19" s="48">
        <v>4.76</v>
      </c>
      <c r="M19" s="48">
        <v>4.76</v>
      </c>
      <c r="N19" s="178" t="s">
        <v>2876</v>
      </c>
      <c r="O19" s="179" t="s">
        <v>2876</v>
      </c>
    </row>
    <row r="20" spans="2:15" s="152" customFormat="1" x14ac:dyDescent="0.2">
      <c r="B20" s="180"/>
      <c r="C20" s="181"/>
      <c r="D20" s="182"/>
      <c r="G20" s="160" t="s">
        <v>2879</v>
      </c>
      <c r="H20" s="169"/>
      <c r="I20" s="183"/>
      <c r="J20" s="45">
        <f>SUM(D15/C23*4.546*D29)</f>
        <v>23.866499999999998</v>
      </c>
      <c r="K20" s="45">
        <f>SUM(D15/C24*4.546*D29)</f>
        <v>31.821999999999999</v>
      </c>
      <c r="L20" s="45">
        <f>SUM(D15/C25*4.546*D29)</f>
        <v>38.186399999999999</v>
      </c>
      <c r="M20" s="45">
        <f>SUM(D15/C26*4.546*D29)</f>
        <v>47.732999999999997</v>
      </c>
      <c r="N20" s="171">
        <f>SUM(D15/C27*4.546*D29)</f>
        <v>79.554999999999993</v>
      </c>
      <c r="O20" s="172">
        <f>SUM(D15/C28*4.546*D29)</f>
        <v>119.3325</v>
      </c>
    </row>
    <row r="21" spans="2:15" s="152" customFormat="1" ht="15.75" x14ac:dyDescent="0.25">
      <c r="B21" s="154" t="s">
        <v>2878</v>
      </c>
      <c r="C21" s="155"/>
      <c r="D21" s="156"/>
      <c r="G21" s="160" t="s">
        <v>2882</v>
      </c>
      <c r="H21" s="169"/>
      <c r="I21" s="183"/>
      <c r="J21" s="49">
        <f>SUM(D35)</f>
        <v>148.72111538461539</v>
      </c>
      <c r="K21" s="49">
        <f>SUM(D35)</f>
        <v>148.72111538461539</v>
      </c>
      <c r="L21" s="49">
        <f>SUM(D35)</f>
        <v>148.72111538461539</v>
      </c>
      <c r="M21" s="49">
        <f>SUM(D35)</f>
        <v>148.72111538461539</v>
      </c>
      <c r="N21" s="171">
        <f>SUM(D35)</f>
        <v>148.72111538461539</v>
      </c>
      <c r="O21" s="172">
        <v>130</v>
      </c>
    </row>
    <row r="22" spans="2:15" s="152" customFormat="1" x14ac:dyDescent="0.2">
      <c r="B22" s="160"/>
      <c r="C22" s="161" t="s">
        <v>2880</v>
      </c>
      <c r="D22" s="176" t="s">
        <v>2881</v>
      </c>
      <c r="G22" s="160" t="s">
        <v>3502</v>
      </c>
      <c r="H22" s="169"/>
      <c r="I22" s="170"/>
      <c r="J22" s="45">
        <v>11.35</v>
      </c>
      <c r="K22" s="45">
        <v>11.35</v>
      </c>
      <c r="L22" s="45">
        <v>11.35</v>
      </c>
      <c r="M22" s="45">
        <v>11.35</v>
      </c>
      <c r="N22" s="171">
        <v>15</v>
      </c>
      <c r="O22" s="172">
        <v>15</v>
      </c>
    </row>
    <row r="23" spans="2:15" s="152" customFormat="1" x14ac:dyDescent="0.2">
      <c r="B23" s="160" t="s">
        <v>3019</v>
      </c>
      <c r="C23" s="638">
        <v>40</v>
      </c>
      <c r="D23" s="176"/>
      <c r="G23" s="160" t="s">
        <v>3126</v>
      </c>
      <c r="H23" s="169"/>
      <c r="I23" s="170"/>
      <c r="J23" s="45">
        <v>0</v>
      </c>
      <c r="K23" s="45">
        <v>0</v>
      </c>
      <c r="L23" s="45">
        <v>0</v>
      </c>
      <c r="M23" s="45">
        <v>0</v>
      </c>
      <c r="N23" s="171">
        <v>6</v>
      </c>
      <c r="O23" s="172">
        <v>6</v>
      </c>
    </row>
    <row r="24" spans="2:15" s="152" customFormat="1" ht="15.75" x14ac:dyDescent="0.25">
      <c r="B24" s="160" t="s">
        <v>3124</v>
      </c>
      <c r="C24" s="638">
        <v>30</v>
      </c>
      <c r="D24" s="176"/>
      <c r="G24" s="185" t="s">
        <v>2883</v>
      </c>
      <c r="H24" s="186"/>
      <c r="I24" s="187"/>
      <c r="J24" s="186">
        <f t="shared" ref="J24:O24" si="0">SUM(J15:J23)</f>
        <v>207.74761538461539</v>
      </c>
      <c r="K24" s="186">
        <f t="shared" si="0"/>
        <v>223.70311538461536</v>
      </c>
      <c r="L24" s="186">
        <f t="shared" si="0"/>
        <v>244.06751538461538</v>
      </c>
      <c r="M24" s="186">
        <f t="shared" si="0"/>
        <v>258.61411538461539</v>
      </c>
      <c r="N24" s="188">
        <f t="shared" si="0"/>
        <v>344.27611538461542</v>
      </c>
      <c r="O24" s="189">
        <f t="shared" si="0"/>
        <v>385.33249999999998</v>
      </c>
    </row>
    <row r="25" spans="2:15" s="152" customFormat="1" ht="15.75" x14ac:dyDescent="0.25">
      <c r="B25" s="160" t="s">
        <v>3020</v>
      </c>
      <c r="C25" s="638">
        <v>25</v>
      </c>
      <c r="D25" s="176"/>
      <c r="G25" s="190" t="s">
        <v>2884</v>
      </c>
      <c r="H25" s="639">
        <f>SUM('Search &amp; Variables'!E3)</f>
        <v>0.33</v>
      </c>
      <c r="I25" s="191"/>
      <c r="J25" s="184">
        <f>SUM(J24*H25)</f>
        <v>68.556713076923074</v>
      </c>
      <c r="K25" s="184">
        <f>SUM(K24*H25)</f>
        <v>73.822028076923075</v>
      </c>
      <c r="L25" s="184">
        <f>SUM(L24*H25)</f>
        <v>80.542280076923078</v>
      </c>
      <c r="M25" s="184">
        <f>SUM(M24*H25)</f>
        <v>85.342658076923087</v>
      </c>
      <c r="N25" s="171">
        <f>SUM(N24*H25)</f>
        <v>113.61111807692309</v>
      </c>
      <c r="O25" s="172">
        <f>SUM(O24*H25)</f>
        <v>127.15972499999999</v>
      </c>
    </row>
    <row r="26" spans="2:15" s="152" customFormat="1" ht="15.75" x14ac:dyDescent="0.25">
      <c r="B26" s="160" t="s">
        <v>3021</v>
      </c>
      <c r="C26" s="640">
        <v>20</v>
      </c>
      <c r="D26" s="192"/>
      <c r="G26" s="185" t="s">
        <v>2883</v>
      </c>
      <c r="H26" s="193"/>
      <c r="I26" s="187"/>
      <c r="J26" s="186">
        <f t="shared" ref="J26:O26" si="1">SUM(J24:J25)</f>
        <v>276.30432846153849</v>
      </c>
      <c r="K26" s="186">
        <f t="shared" si="1"/>
        <v>297.52514346153845</v>
      </c>
      <c r="L26" s="186">
        <f t="shared" si="1"/>
        <v>324.60979546153845</v>
      </c>
      <c r="M26" s="186">
        <f t="shared" si="1"/>
        <v>343.95677346153849</v>
      </c>
      <c r="N26" s="194">
        <f t="shared" si="1"/>
        <v>457.88723346153853</v>
      </c>
      <c r="O26" s="195">
        <f t="shared" si="1"/>
        <v>512.49222499999996</v>
      </c>
    </row>
    <row r="27" spans="2:15" s="152" customFormat="1" ht="15.75" x14ac:dyDescent="0.25">
      <c r="B27" s="196" t="s">
        <v>2868</v>
      </c>
      <c r="C27" s="641">
        <v>12</v>
      </c>
      <c r="D27" s="192"/>
      <c r="G27" s="160"/>
      <c r="H27" s="193"/>
      <c r="I27" s="170"/>
      <c r="J27" s="186"/>
      <c r="K27" s="186"/>
      <c r="L27" s="186"/>
      <c r="M27" s="186"/>
      <c r="N27" s="194"/>
      <c r="O27" s="195"/>
    </row>
    <row r="28" spans="2:15" s="152" customFormat="1" ht="15.75" x14ac:dyDescent="0.25">
      <c r="B28" s="196" t="s">
        <v>2869</v>
      </c>
      <c r="C28" s="641">
        <v>8</v>
      </c>
      <c r="D28" s="192"/>
      <c r="G28" s="160" t="s">
        <v>2885</v>
      </c>
      <c r="H28" s="193"/>
      <c r="I28" s="170"/>
      <c r="J28" s="186">
        <f>SUM(J25/D19)</f>
        <v>7.6174125641025636</v>
      </c>
      <c r="K28" s="186">
        <f>SUM(K25/D19)</f>
        <v>8.2024475641025631</v>
      </c>
      <c r="L28" s="186">
        <f>SUM(L25/D19)</f>
        <v>8.9491422307692314</v>
      </c>
      <c r="M28" s="186">
        <f>SUM(M25/D19)</f>
        <v>9.4825175641025652</v>
      </c>
      <c r="N28" s="194">
        <f>SUM(N25/D19)</f>
        <v>12.623457564102566</v>
      </c>
      <c r="O28" s="195">
        <f>SUM(O25/D19)</f>
        <v>14.128858333333334</v>
      </c>
    </row>
    <row r="29" spans="2:15" s="152" customFormat="1" ht="15.75" x14ac:dyDescent="0.25">
      <c r="B29" s="197"/>
      <c r="C29" s="198"/>
      <c r="D29" s="199">
        <f>SUM('Search &amp; Variables'!F21)</f>
        <v>1.1666666666666665</v>
      </c>
      <c r="G29" s="160" t="s">
        <v>2886</v>
      </c>
      <c r="H29" s="170"/>
      <c r="I29" s="170"/>
      <c r="J29" s="186">
        <f>SUM(J26/D19)</f>
        <v>30.700480940170944</v>
      </c>
      <c r="K29" s="186">
        <f>SUM(K26/D19)</f>
        <v>33.05834927350427</v>
      </c>
      <c r="L29" s="186">
        <f>SUM(L26/D19)</f>
        <v>36.067755051282049</v>
      </c>
      <c r="M29" s="186">
        <f>SUM(M26/D19)</f>
        <v>38.217419273504277</v>
      </c>
      <c r="N29" s="194">
        <f>SUM(N26/D19)</f>
        <v>50.876359273504278</v>
      </c>
      <c r="O29" s="195">
        <f>SUM(O26/D19)</f>
        <v>56.943580555555549</v>
      </c>
    </row>
    <row r="30" spans="2:15" s="152" customFormat="1" ht="15.75" x14ac:dyDescent="0.25">
      <c r="G30" s="200" t="s">
        <v>2887</v>
      </c>
      <c r="H30" s="201"/>
      <c r="I30" s="201"/>
      <c r="J30" s="202">
        <f>SUM(J26/D14)</f>
        <v>3.0700480940170944</v>
      </c>
      <c r="K30" s="202">
        <f>SUM(K26/D14)</f>
        <v>3.3058349273504271</v>
      </c>
      <c r="L30" s="202">
        <f>SUM(L26/D14)</f>
        <v>3.6067755051282049</v>
      </c>
      <c r="M30" s="202">
        <f>SUM(M26/D14)</f>
        <v>3.8217419273504278</v>
      </c>
      <c r="N30" s="203">
        <f>SUM(N26/D14)</f>
        <v>5.0876359273504281</v>
      </c>
      <c r="O30" s="204">
        <f>SUM(O26/D14)</f>
        <v>5.6943580555555551</v>
      </c>
    </row>
    <row r="31" spans="2:15" s="152" customFormat="1" ht="15.75" x14ac:dyDescent="0.25">
      <c r="B31" s="154" t="s">
        <v>2888</v>
      </c>
      <c r="C31" s="155"/>
      <c r="D31" s="156"/>
      <c r="M31" s="205"/>
    </row>
    <row r="32" spans="2:15" s="152" customFormat="1" ht="15.75" x14ac:dyDescent="0.25">
      <c r="B32" s="160" t="s">
        <v>2889</v>
      </c>
      <c r="C32" s="183"/>
      <c r="D32" s="206">
        <f>'Search &amp; Variables'!F27</f>
        <v>35000</v>
      </c>
      <c r="G32" s="157" t="s">
        <v>2890</v>
      </c>
      <c r="H32" s="158"/>
      <c r="I32" s="158"/>
      <c r="J32" s="158"/>
      <c r="K32" s="158"/>
      <c r="L32" s="158"/>
      <c r="M32" s="158"/>
      <c r="N32" s="207"/>
      <c r="O32" s="159"/>
    </row>
    <row r="33" spans="2:15" s="152" customFormat="1" x14ac:dyDescent="0.2">
      <c r="B33" s="160" t="s">
        <v>2891</v>
      </c>
      <c r="C33" s="170"/>
      <c r="D33" s="206">
        <f>'Search &amp; Variables'!F28</f>
        <v>38667.49</v>
      </c>
      <c r="G33" s="160"/>
      <c r="H33" s="170"/>
      <c r="I33" s="170"/>
      <c r="J33" s="170"/>
      <c r="K33" s="170"/>
      <c r="L33" s="170"/>
      <c r="M33" s="170"/>
      <c r="N33" s="208"/>
      <c r="O33" s="209"/>
    </row>
    <row r="34" spans="2:15" s="152" customFormat="1" ht="15.75" x14ac:dyDescent="0.25">
      <c r="B34" s="160" t="s">
        <v>2892</v>
      </c>
      <c r="C34" s="183"/>
      <c r="D34" s="210">
        <f>SUM(D33/52)</f>
        <v>743.60557692307691</v>
      </c>
      <c r="G34" s="160" t="s">
        <v>3592</v>
      </c>
      <c r="H34" s="170"/>
      <c r="I34" s="170"/>
      <c r="J34" s="193">
        <f t="shared" ref="J34:O34" si="2">SUM(J26-J20)/9</f>
        <v>28.048647606837608</v>
      </c>
      <c r="K34" s="193">
        <f t="shared" si="2"/>
        <v>29.522571495726496</v>
      </c>
      <c r="L34" s="193">
        <f t="shared" si="2"/>
        <v>31.824821717948719</v>
      </c>
      <c r="M34" s="193">
        <f t="shared" si="2"/>
        <v>32.913752606837612</v>
      </c>
      <c r="N34" s="211">
        <f t="shared" si="2"/>
        <v>42.036914829059839</v>
      </c>
      <c r="O34" s="212">
        <f t="shared" si="2"/>
        <v>43.684413888888884</v>
      </c>
    </row>
    <row r="35" spans="2:15" s="205" customFormat="1" ht="15.75" x14ac:dyDescent="0.25">
      <c r="B35" s="160" t="s">
        <v>2894</v>
      </c>
      <c r="C35" s="183"/>
      <c r="D35" s="210">
        <f>SUM(D34/5)</f>
        <v>148.72111538461539</v>
      </c>
      <c r="G35" s="160" t="s">
        <v>2893</v>
      </c>
      <c r="H35" s="170"/>
      <c r="I35" s="170"/>
      <c r="J35" s="193">
        <f>SUM(J26-J20)/9</f>
        <v>28.048647606837608</v>
      </c>
      <c r="K35" s="193">
        <f>SUM(K26-K20)/9</f>
        <v>29.522571495726496</v>
      </c>
      <c r="L35" s="193">
        <f>SUM(L26-L20)/9</f>
        <v>31.824821717948719</v>
      </c>
      <c r="M35" s="193">
        <f>SUM(M26-M20)/9</f>
        <v>32.913752606837612</v>
      </c>
      <c r="N35" s="211">
        <f>SUM(N27-N21)/9</f>
        <v>-16.524568376068377</v>
      </c>
      <c r="O35" s="212">
        <f>SUM(O27-O21)/9</f>
        <v>-14.444444444444445</v>
      </c>
    </row>
    <row r="36" spans="2:15" s="205" customFormat="1" ht="15.75" x14ac:dyDescent="0.25">
      <c r="B36" s="160" t="s">
        <v>2895</v>
      </c>
      <c r="C36" s="213"/>
      <c r="D36" s="210">
        <f>SUM(D35/9)</f>
        <v>16.524568376068377</v>
      </c>
      <c r="G36" s="214" t="s">
        <v>2883</v>
      </c>
      <c r="H36" s="215"/>
      <c r="I36" s="215"/>
      <c r="J36" s="202">
        <f>SUM(D14*J30+J34)</f>
        <v>304.35297606837611</v>
      </c>
      <c r="K36" s="202">
        <f>SUM(D14*K30+K34)</f>
        <v>327.04771495726493</v>
      </c>
      <c r="L36" s="202">
        <f>SUM(D14*L30+L34)</f>
        <v>356.43461717948719</v>
      </c>
      <c r="M36" s="202">
        <f>SUM(D14*M30+M34)</f>
        <v>376.87052606837608</v>
      </c>
      <c r="N36" s="216">
        <f>SUM(D14*N30+N34)</f>
        <v>499.9241482905984</v>
      </c>
      <c r="O36" s="217">
        <f>SUM(D14*O30+O34)</f>
        <v>556.17663888888887</v>
      </c>
    </row>
    <row r="37" spans="2:15" s="205" customFormat="1" x14ac:dyDescent="0.2">
      <c r="B37" s="218" t="s">
        <v>2896</v>
      </c>
      <c r="C37" s="219"/>
      <c r="D37" s="220">
        <f>SUM(D36*1.5)</f>
        <v>24.786852564102567</v>
      </c>
      <c r="J37" s="152"/>
    </row>
    <row r="38" spans="2:15" s="152" customFormat="1" x14ac:dyDescent="0.2"/>
  </sheetData>
  <sheetProtection algorithmName="SHA-512" hashValue="tSpfJbC1P1rSWdjs/r1v7vqZotBgs7lDfBe+KXUVeYML4Rs8ZJf90/uY3Rl1HOnIq3AznBDs530OS7KWefCNoQ==" saltValue="ij1hMBCQgTZFP+pKKIflQg==" spinCount="100000" sheet="1" objects="1" scenarios="1"/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B1:O38"/>
  <sheetViews>
    <sheetView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XFD1048576"/>
    </sheetView>
  </sheetViews>
  <sheetFormatPr defaultColWidth="11.5703125" defaultRowHeight="15" x14ac:dyDescent="0.25"/>
  <cols>
    <col min="1" max="1" width="7.42578125" style="56" customWidth="1"/>
    <col min="2" max="2" width="19.28515625" style="56" customWidth="1"/>
    <col min="3" max="3" width="11.5703125" style="56"/>
    <col min="4" max="4" width="14.140625" style="56" bestFit="1" customWidth="1"/>
    <col min="5" max="10" width="11.5703125" style="56"/>
    <col min="11" max="11" width="12.42578125" style="56" customWidth="1"/>
    <col min="12" max="13" width="11.5703125" style="56"/>
    <col min="14" max="14" width="13.7109375" style="56" customWidth="1"/>
    <col min="15" max="16384" width="11.5703125" style="56"/>
  </cols>
  <sheetData>
    <row r="1" spans="2:15" s="57" customFormat="1" ht="30" x14ac:dyDescent="0.4">
      <c r="B1" s="57" t="s">
        <v>2902</v>
      </c>
    </row>
    <row r="2" spans="2:15" s="57" customFormat="1" ht="30" x14ac:dyDescent="0.4"/>
    <row r="3" spans="2:15" s="58" customFormat="1" ht="30" x14ac:dyDescent="0.4">
      <c r="B3" s="57" t="s">
        <v>2859</v>
      </c>
    </row>
    <row r="4" spans="2:15" s="58" customFormat="1" ht="30" x14ac:dyDescent="0.4">
      <c r="B4" s="57"/>
      <c r="C4" s="57" t="s">
        <v>3608</v>
      </c>
    </row>
    <row r="5" spans="2:15" s="58" customFormat="1" ht="30" x14ac:dyDescent="0.4">
      <c r="B5" s="57" t="s">
        <v>2860</v>
      </c>
    </row>
    <row r="6" spans="2:15" s="33" customFormat="1" ht="30" x14ac:dyDescent="0.4">
      <c r="B6" s="32"/>
    </row>
    <row r="7" spans="2:15" s="35" customFormat="1" ht="30" x14ac:dyDescent="0.4">
      <c r="B7" s="34" t="s">
        <v>2861</v>
      </c>
    </row>
    <row r="9" spans="2:15" s="36" customFormat="1" ht="15.75" x14ac:dyDescent="0.25">
      <c r="B9" s="59" t="s">
        <v>2862</v>
      </c>
      <c r="C9" s="59"/>
      <c r="D9" s="59"/>
      <c r="E9" s="59"/>
    </row>
    <row r="10" spans="2:15" s="36" customFormat="1" x14ac:dyDescent="0.2"/>
    <row r="11" spans="2:15" s="36" customFormat="1" ht="15.75" x14ac:dyDescent="0.25">
      <c r="B11" s="59" t="s">
        <v>2863</v>
      </c>
      <c r="C11" s="60"/>
      <c r="D11" s="60"/>
      <c r="E11" s="60"/>
      <c r="F11" s="60"/>
    </row>
    <row r="12" spans="2:15" s="36" customFormat="1" x14ac:dyDescent="0.2"/>
    <row r="13" spans="2:15" s="36" customFormat="1" ht="15.75" x14ac:dyDescent="0.25">
      <c r="B13" s="2" t="s">
        <v>2864</v>
      </c>
      <c r="C13" s="3"/>
      <c r="D13" s="4"/>
      <c r="G13" s="5" t="s">
        <v>2865</v>
      </c>
      <c r="H13" s="6"/>
      <c r="I13" s="6"/>
      <c r="J13" s="6" t="s">
        <v>3017</v>
      </c>
      <c r="K13" s="6" t="s">
        <v>3124</v>
      </c>
      <c r="L13" s="6" t="s">
        <v>2851</v>
      </c>
      <c r="M13" s="6" t="s">
        <v>3018</v>
      </c>
      <c r="N13" s="6"/>
      <c r="O13" s="37"/>
    </row>
    <row r="14" spans="2:15" s="36" customFormat="1" ht="15.75" x14ac:dyDescent="0.25">
      <c r="B14" s="7" t="s">
        <v>2866</v>
      </c>
      <c r="C14" s="8"/>
      <c r="D14" s="38">
        <f>D15/2</f>
        <v>45</v>
      </c>
      <c r="G14" s="9"/>
      <c r="H14" s="10" t="s">
        <v>2867</v>
      </c>
      <c r="I14" s="10"/>
      <c r="J14" s="10" t="s">
        <v>2846</v>
      </c>
      <c r="K14" s="10" t="s">
        <v>2846</v>
      </c>
      <c r="L14" s="10" t="s">
        <v>2846</v>
      </c>
      <c r="M14" s="10" t="s">
        <v>2850</v>
      </c>
      <c r="N14" s="10" t="s">
        <v>2868</v>
      </c>
      <c r="O14" s="39" t="s">
        <v>2869</v>
      </c>
    </row>
    <row r="15" spans="2:15" s="36" customFormat="1" x14ac:dyDescent="0.2">
      <c r="B15" s="11" t="s">
        <v>2854</v>
      </c>
      <c r="C15" s="40"/>
      <c r="D15" s="41">
        <f>'Search &amp; Variables'!E32*9</f>
        <v>90</v>
      </c>
      <c r="G15" s="7" t="s">
        <v>2870</v>
      </c>
      <c r="H15" s="45"/>
      <c r="I15" s="13"/>
      <c r="J15" s="45">
        <v>13</v>
      </c>
      <c r="K15" s="45">
        <v>21</v>
      </c>
      <c r="L15" s="45">
        <v>35</v>
      </c>
      <c r="M15" s="45">
        <v>40</v>
      </c>
      <c r="N15" s="122">
        <v>80</v>
      </c>
      <c r="O15" s="123">
        <v>100</v>
      </c>
    </row>
    <row r="16" spans="2:15" s="36" customFormat="1" x14ac:dyDescent="0.2">
      <c r="B16" s="12"/>
      <c r="C16" s="43"/>
      <c r="D16" s="44"/>
      <c r="G16" s="7" t="s">
        <v>2872</v>
      </c>
      <c r="H16" s="45"/>
      <c r="I16" s="13"/>
      <c r="J16" s="45">
        <v>4.83</v>
      </c>
      <c r="K16" s="45">
        <v>4.83</v>
      </c>
      <c r="L16" s="45">
        <v>4.83</v>
      </c>
      <c r="M16" s="45">
        <v>4.83</v>
      </c>
      <c r="N16" s="122">
        <v>10</v>
      </c>
      <c r="O16" s="123">
        <v>10</v>
      </c>
    </row>
    <row r="17" spans="2:15" s="36" customFormat="1" ht="15.75" x14ac:dyDescent="0.25">
      <c r="B17" s="2" t="s">
        <v>2871</v>
      </c>
      <c r="C17" s="3"/>
      <c r="D17" s="4"/>
      <c r="G17" s="7" t="s">
        <v>2873</v>
      </c>
      <c r="H17" s="45"/>
      <c r="I17" s="13"/>
      <c r="J17" s="45">
        <v>1.22</v>
      </c>
      <c r="K17" s="45">
        <v>1.22</v>
      </c>
      <c r="L17" s="45">
        <v>1.22</v>
      </c>
      <c r="M17" s="45">
        <v>1.22</v>
      </c>
      <c r="N17" s="122">
        <v>5</v>
      </c>
      <c r="O17" s="123">
        <v>5</v>
      </c>
    </row>
    <row r="18" spans="2:15" s="36" customFormat="1" x14ac:dyDescent="0.2">
      <c r="B18" s="7"/>
      <c r="C18" s="8"/>
      <c r="D18" s="14"/>
      <c r="G18" s="7" t="s">
        <v>2875</v>
      </c>
      <c r="H18" s="45"/>
      <c r="I18" s="13"/>
      <c r="J18" s="48">
        <v>0</v>
      </c>
      <c r="K18" s="48">
        <v>0</v>
      </c>
      <c r="L18" s="48">
        <v>0</v>
      </c>
      <c r="M18" s="48">
        <v>0</v>
      </c>
      <c r="N18" s="122" t="s">
        <v>2876</v>
      </c>
      <c r="O18" s="123" t="s">
        <v>2876</v>
      </c>
    </row>
    <row r="19" spans="2:15" s="36" customFormat="1" ht="15.75" x14ac:dyDescent="0.25">
      <c r="B19" s="11" t="s">
        <v>2874</v>
      </c>
      <c r="C19" s="40"/>
      <c r="D19" s="137">
        <f>D15/'Search &amp; Variables'!E32</f>
        <v>9</v>
      </c>
      <c r="G19" s="7" t="s">
        <v>2877</v>
      </c>
      <c r="H19" s="45"/>
      <c r="I19" s="13"/>
      <c r="J19" s="48">
        <v>4.76</v>
      </c>
      <c r="K19" s="48">
        <v>4.76</v>
      </c>
      <c r="L19" s="48">
        <v>4.76</v>
      </c>
      <c r="M19" s="48">
        <v>4.76</v>
      </c>
      <c r="N19" s="124" t="s">
        <v>2876</v>
      </c>
      <c r="O19" s="125" t="s">
        <v>2876</v>
      </c>
    </row>
    <row r="20" spans="2:15" s="36" customFormat="1" x14ac:dyDescent="0.2">
      <c r="B20" s="16"/>
      <c r="C20" s="46"/>
      <c r="D20" s="47"/>
      <c r="G20" s="7" t="s">
        <v>2879</v>
      </c>
      <c r="H20" s="45"/>
      <c r="I20" s="17"/>
      <c r="J20" s="45">
        <f>SUM(D15/C23*4.546*D29)</f>
        <v>11.933249999999999</v>
      </c>
      <c r="K20" s="45">
        <f>SUM(D15/C24*4.546*D29)</f>
        <v>15.911</v>
      </c>
      <c r="L20" s="45">
        <f>SUM(D15/C25*4.546*D29)</f>
        <v>19.0932</v>
      </c>
      <c r="M20" s="45">
        <f>SUM(D15/C26*4.546*D29)</f>
        <v>23.866499999999998</v>
      </c>
      <c r="N20" s="122">
        <f>SUM(D15/C27*4.546*D29)</f>
        <v>39.777499999999996</v>
      </c>
      <c r="O20" s="123">
        <f>SUM(D15/C28*4.546*D29)</f>
        <v>59.666249999999998</v>
      </c>
    </row>
    <row r="21" spans="2:15" s="36" customFormat="1" ht="15.75" x14ac:dyDescent="0.25">
      <c r="B21" s="2" t="s">
        <v>2878</v>
      </c>
      <c r="C21" s="3"/>
      <c r="D21" s="4"/>
      <c r="G21" s="7" t="s">
        <v>2882</v>
      </c>
      <c r="H21" s="45"/>
      <c r="I21" s="17"/>
      <c r="J21" s="49">
        <f>SUM(D35)</f>
        <v>148.72111538461539</v>
      </c>
      <c r="K21" s="49">
        <f>SUM(D35)</f>
        <v>148.72111538461539</v>
      </c>
      <c r="L21" s="49">
        <f>SUM(D35)</f>
        <v>148.72111538461539</v>
      </c>
      <c r="M21" s="49">
        <f>SUM(D35)</f>
        <v>148.72111538461539</v>
      </c>
      <c r="N21" s="122">
        <f>SUM(D35)</f>
        <v>148.72111538461539</v>
      </c>
      <c r="O21" s="123">
        <v>130</v>
      </c>
    </row>
    <row r="22" spans="2:15" s="36" customFormat="1" x14ac:dyDescent="0.2">
      <c r="B22" s="7"/>
      <c r="C22" s="8" t="s">
        <v>2880</v>
      </c>
      <c r="D22" s="14" t="s">
        <v>2881</v>
      </c>
      <c r="G22" s="7" t="s">
        <v>3502</v>
      </c>
      <c r="H22" s="45"/>
      <c r="I22" s="13"/>
      <c r="J22" s="45">
        <v>11.35</v>
      </c>
      <c r="K22" s="45">
        <v>11.35</v>
      </c>
      <c r="L22" s="45">
        <v>11.35</v>
      </c>
      <c r="M22" s="45">
        <v>11.35</v>
      </c>
      <c r="N22" s="122">
        <v>15</v>
      </c>
      <c r="O22" s="123">
        <v>15</v>
      </c>
    </row>
    <row r="23" spans="2:15" s="36" customFormat="1" x14ac:dyDescent="0.2">
      <c r="B23" s="7" t="s">
        <v>3019</v>
      </c>
      <c r="C23" s="642">
        <v>40</v>
      </c>
      <c r="D23" s="14"/>
      <c r="G23" s="7" t="s">
        <v>3126</v>
      </c>
      <c r="H23" s="45"/>
      <c r="I23" s="13"/>
      <c r="J23" s="45">
        <v>0</v>
      </c>
      <c r="K23" s="45">
        <v>0</v>
      </c>
      <c r="L23" s="45">
        <v>0</v>
      </c>
      <c r="M23" s="45">
        <v>0</v>
      </c>
      <c r="N23" s="122">
        <v>0</v>
      </c>
      <c r="O23" s="123">
        <v>6</v>
      </c>
    </row>
    <row r="24" spans="2:15" s="36" customFormat="1" ht="15.75" x14ac:dyDescent="0.25">
      <c r="B24" s="7" t="s">
        <v>3124</v>
      </c>
      <c r="C24" s="642">
        <v>30</v>
      </c>
      <c r="D24" s="14"/>
      <c r="G24" s="18" t="s">
        <v>2883</v>
      </c>
      <c r="H24" s="19"/>
      <c r="I24" s="20"/>
      <c r="J24" s="19">
        <f t="shared" ref="J24:O24" si="0">SUM(J15:J23)</f>
        <v>195.81436538461537</v>
      </c>
      <c r="K24" s="19">
        <f t="shared" si="0"/>
        <v>207.79211538461539</v>
      </c>
      <c r="L24" s="19">
        <f t="shared" si="0"/>
        <v>224.97431538461538</v>
      </c>
      <c r="M24" s="19">
        <f t="shared" si="0"/>
        <v>234.74761538461539</v>
      </c>
      <c r="N24" s="126">
        <f t="shared" si="0"/>
        <v>298.49861538461539</v>
      </c>
      <c r="O24" s="127">
        <f t="shared" si="0"/>
        <v>325.66624999999999</v>
      </c>
    </row>
    <row r="25" spans="2:15" s="36" customFormat="1" ht="15.75" x14ac:dyDescent="0.25">
      <c r="B25" s="7" t="s">
        <v>3020</v>
      </c>
      <c r="C25" s="642">
        <v>25</v>
      </c>
      <c r="D25" s="14"/>
      <c r="G25" s="50" t="s">
        <v>2884</v>
      </c>
      <c r="H25" s="633">
        <f>SUM('Search &amp; Variables'!E3)</f>
        <v>0.33</v>
      </c>
      <c r="I25" s="78"/>
      <c r="J25" s="49">
        <f>SUM(J24*H25)</f>
        <v>64.618740576923074</v>
      </c>
      <c r="K25" s="49">
        <f>SUM(K24*H25)</f>
        <v>68.571398076923074</v>
      </c>
      <c r="L25" s="49">
        <f>SUM(L24*H25)</f>
        <v>74.241524076923085</v>
      </c>
      <c r="M25" s="49">
        <f>SUM(M24*H25)</f>
        <v>77.466713076923085</v>
      </c>
      <c r="N25" s="122">
        <f>SUM(N24*H25)</f>
        <v>98.504543076923085</v>
      </c>
      <c r="O25" s="123">
        <f>SUM(O24*H25)</f>
        <v>107.4698625</v>
      </c>
    </row>
    <row r="26" spans="2:15" s="36" customFormat="1" ht="15.75" x14ac:dyDescent="0.25">
      <c r="B26" s="7" t="s">
        <v>3021</v>
      </c>
      <c r="C26" s="643">
        <v>20</v>
      </c>
      <c r="D26" s="21"/>
      <c r="G26" s="18" t="s">
        <v>2883</v>
      </c>
      <c r="H26" s="22"/>
      <c r="I26" s="20"/>
      <c r="J26" s="19">
        <f t="shared" ref="J26:O26" si="1">SUM(J24:J25)</f>
        <v>260.43310596153844</v>
      </c>
      <c r="K26" s="19">
        <f t="shared" si="1"/>
        <v>276.36351346153845</v>
      </c>
      <c r="L26" s="19">
        <f t="shared" si="1"/>
        <v>299.21583946153845</v>
      </c>
      <c r="M26" s="19">
        <f t="shared" si="1"/>
        <v>312.21432846153846</v>
      </c>
      <c r="N26" s="128">
        <f t="shared" si="1"/>
        <v>397.00315846153848</v>
      </c>
      <c r="O26" s="129">
        <f t="shared" si="1"/>
        <v>433.13611249999997</v>
      </c>
    </row>
    <row r="27" spans="2:15" s="36" customFormat="1" ht="15.75" x14ac:dyDescent="0.25">
      <c r="B27" s="136" t="s">
        <v>2868</v>
      </c>
      <c r="C27" s="644">
        <v>12</v>
      </c>
      <c r="D27" s="21"/>
      <c r="G27" s="7"/>
      <c r="H27" s="22"/>
      <c r="I27" s="13"/>
      <c r="J27" s="19"/>
      <c r="K27" s="19"/>
      <c r="L27" s="19"/>
      <c r="M27" s="19"/>
      <c r="N27" s="128"/>
      <c r="O27" s="129"/>
    </row>
    <row r="28" spans="2:15" s="36" customFormat="1" ht="15.75" x14ac:dyDescent="0.25">
      <c r="B28" s="136" t="s">
        <v>2869</v>
      </c>
      <c r="C28" s="644">
        <v>8</v>
      </c>
      <c r="D28" s="21"/>
      <c r="G28" s="7" t="s">
        <v>2885</v>
      </c>
      <c r="H28" s="22"/>
      <c r="I28" s="13"/>
      <c r="J28" s="19">
        <f>SUM(J25/D19)</f>
        <v>7.1798600641025638</v>
      </c>
      <c r="K28" s="19">
        <f>SUM(K25/D19)</f>
        <v>7.6190442307692301</v>
      </c>
      <c r="L28" s="19">
        <f>SUM(L25/D19)</f>
        <v>8.2490582307692311</v>
      </c>
      <c r="M28" s="19">
        <f>SUM(M25/D19)</f>
        <v>8.6074125641025656</v>
      </c>
      <c r="N28" s="128">
        <f>SUM(N25/D19)</f>
        <v>10.944949230769232</v>
      </c>
      <c r="O28" s="129">
        <f>SUM(O25/D19)</f>
        <v>11.941095833333334</v>
      </c>
    </row>
    <row r="29" spans="2:15" s="36" customFormat="1" ht="15.75" x14ac:dyDescent="0.25">
      <c r="B29" s="23"/>
      <c r="C29" s="51"/>
      <c r="D29" s="52">
        <f>SUM('Search &amp; Variables'!F21)</f>
        <v>1.1666666666666665</v>
      </c>
      <c r="G29" s="7" t="s">
        <v>2886</v>
      </c>
      <c r="H29" s="13"/>
      <c r="I29" s="13"/>
      <c r="J29" s="19">
        <f>SUM(J26/D19)</f>
        <v>28.93701177350427</v>
      </c>
      <c r="K29" s="19">
        <f>SUM(K26/D19)</f>
        <v>30.70705705128205</v>
      </c>
      <c r="L29" s="19">
        <f>SUM(L26/D19)</f>
        <v>33.246204384615382</v>
      </c>
      <c r="M29" s="19">
        <f>SUM(M26/D19)</f>
        <v>34.690480940170943</v>
      </c>
      <c r="N29" s="128">
        <f>SUM(N26/D19)</f>
        <v>44.111462051282054</v>
      </c>
      <c r="O29" s="129">
        <f>SUM(O26/D19)</f>
        <v>48.126234722222222</v>
      </c>
    </row>
    <row r="30" spans="2:15" s="36" customFormat="1" ht="15.75" x14ac:dyDescent="0.25">
      <c r="G30" s="79" t="s">
        <v>2887</v>
      </c>
      <c r="H30" s="80"/>
      <c r="I30" s="80"/>
      <c r="J30" s="64">
        <f>SUM(J26/D14)</f>
        <v>5.7874023547008546</v>
      </c>
      <c r="K30" s="64">
        <f>SUM(K26/D14)</f>
        <v>6.1414114102564099</v>
      </c>
      <c r="L30" s="64">
        <f>SUM(L26/D14)</f>
        <v>6.6492408769230771</v>
      </c>
      <c r="M30" s="64">
        <f>SUM(M26/D14)</f>
        <v>6.938096188034188</v>
      </c>
      <c r="N30" s="139">
        <f>SUM(N26/D14)</f>
        <v>8.8222924102564111</v>
      </c>
      <c r="O30" s="140">
        <f>SUM(O26/D14)</f>
        <v>9.6252469444444433</v>
      </c>
    </row>
    <row r="31" spans="2:15" s="36" customFormat="1" ht="15.75" x14ac:dyDescent="0.25">
      <c r="B31" s="2" t="s">
        <v>2888</v>
      </c>
      <c r="C31" s="3"/>
      <c r="D31" s="4"/>
      <c r="M31" s="53"/>
      <c r="N31" s="138"/>
      <c r="O31" s="138"/>
    </row>
    <row r="32" spans="2:15" s="36" customFormat="1" ht="15.75" x14ac:dyDescent="0.25">
      <c r="B32" s="7" t="s">
        <v>2889</v>
      </c>
      <c r="C32" s="17"/>
      <c r="D32" s="61">
        <f>'Search &amp; Variables'!F27</f>
        <v>35000</v>
      </c>
      <c r="G32" s="5" t="s">
        <v>2890</v>
      </c>
      <c r="H32" s="6"/>
      <c r="I32" s="6"/>
      <c r="J32" s="6"/>
      <c r="K32" s="6"/>
      <c r="L32" s="6"/>
      <c r="M32" s="6"/>
      <c r="N32" s="54"/>
      <c r="O32" s="37"/>
    </row>
    <row r="33" spans="2:15" s="36" customFormat="1" x14ac:dyDescent="0.2">
      <c r="B33" s="7" t="s">
        <v>2891</v>
      </c>
      <c r="C33" s="13"/>
      <c r="D33" s="61">
        <f>'Search &amp; Variables'!F28</f>
        <v>38667.49</v>
      </c>
      <c r="G33" s="7"/>
      <c r="H33" s="13"/>
      <c r="I33" s="13"/>
      <c r="J33" s="13"/>
      <c r="K33" s="13"/>
      <c r="L33" s="13"/>
      <c r="M33" s="13"/>
      <c r="N33" s="55"/>
      <c r="O33" s="42"/>
    </row>
    <row r="34" spans="2:15" s="36" customFormat="1" ht="15.75" x14ac:dyDescent="0.25">
      <c r="B34" s="7" t="s">
        <v>2892</v>
      </c>
      <c r="C34" s="17"/>
      <c r="D34" s="25">
        <f>SUM(D33/52)</f>
        <v>743.60557692307691</v>
      </c>
      <c r="G34" s="7" t="s">
        <v>3592</v>
      </c>
      <c r="H34" s="13"/>
      <c r="I34" s="13"/>
      <c r="J34" s="22">
        <f t="shared" ref="J34:O34" si="2">SUM(J26-J20)/9</f>
        <v>27.611095106837606</v>
      </c>
      <c r="K34" s="22">
        <f t="shared" si="2"/>
        <v>28.939168162393159</v>
      </c>
      <c r="L34" s="22">
        <f t="shared" si="2"/>
        <v>31.124737717948715</v>
      </c>
      <c r="M34" s="22">
        <f t="shared" si="2"/>
        <v>32.038647606837607</v>
      </c>
      <c r="N34" s="134">
        <f t="shared" si="2"/>
        <v>39.691739829059834</v>
      </c>
      <c r="O34" s="135">
        <f t="shared" si="2"/>
        <v>41.496651388888885</v>
      </c>
    </row>
    <row r="35" spans="2:15" s="53" customFormat="1" ht="15.75" x14ac:dyDescent="0.25">
      <c r="B35" s="7" t="s">
        <v>2894</v>
      </c>
      <c r="C35" s="17"/>
      <c r="D35" s="25">
        <f>SUM(D34/5)</f>
        <v>148.72111538461539</v>
      </c>
      <c r="E35" s="143"/>
      <c r="G35" s="7" t="s">
        <v>2893</v>
      </c>
      <c r="H35" s="13"/>
      <c r="I35" s="13"/>
      <c r="J35" s="22">
        <f>SUM(J26-J20)/9</f>
        <v>27.611095106837606</v>
      </c>
      <c r="K35" s="22">
        <f>SUM(K26-K20)/9</f>
        <v>28.939168162393159</v>
      </c>
      <c r="L35" s="22">
        <f>SUM(L26-L20)/9</f>
        <v>31.124737717948715</v>
      </c>
      <c r="M35" s="22">
        <f>SUM(M26-M20)/9</f>
        <v>32.038647606837607</v>
      </c>
      <c r="N35" s="134">
        <f>SUM(N27-N21)/9</f>
        <v>-16.524568376068377</v>
      </c>
      <c r="O35" s="135">
        <f>SUM(O27-O21)/9</f>
        <v>-14.444444444444445</v>
      </c>
    </row>
    <row r="36" spans="2:15" s="53" customFormat="1" ht="15.75" x14ac:dyDescent="0.25">
      <c r="B36" s="7" t="s">
        <v>2895</v>
      </c>
      <c r="C36" s="26"/>
      <c r="D36" s="25">
        <f>SUM(D35/9)</f>
        <v>16.524568376068377</v>
      </c>
      <c r="G36" s="62" t="s">
        <v>2883</v>
      </c>
      <c r="H36" s="63"/>
      <c r="I36" s="63"/>
      <c r="J36" s="64">
        <f>SUM(D14*J30+J34)</f>
        <v>288.04420106837603</v>
      </c>
      <c r="K36" s="64">
        <f>SUM(D14*K30+K34)</f>
        <v>305.30268162393162</v>
      </c>
      <c r="L36" s="64">
        <f>SUM(D14*L30+L34)</f>
        <v>330.34057717948718</v>
      </c>
      <c r="M36" s="64">
        <f>SUM(D14*M30+M34)</f>
        <v>344.25297606837609</v>
      </c>
      <c r="N36" s="141">
        <f>SUM(D14*N30+N34)</f>
        <v>436.6948982905983</v>
      </c>
      <c r="O36" s="142">
        <f>SUM(D14*O30+O34)</f>
        <v>474.63276388888886</v>
      </c>
    </row>
    <row r="37" spans="2:15" s="53" customFormat="1" x14ac:dyDescent="0.2">
      <c r="B37" s="27" t="s">
        <v>2896</v>
      </c>
      <c r="C37" s="28"/>
      <c r="D37" s="29">
        <f>SUM(D36*1.5)</f>
        <v>24.786852564102567</v>
      </c>
      <c r="J37" s="36"/>
    </row>
    <row r="38" spans="2:15" s="36" customFormat="1" x14ac:dyDescent="0.2"/>
  </sheetData>
  <sheetProtection algorithmName="SHA-512" hashValue="EGXSf0AqjpQaJSAYcdqxTe21y4HMIRM99xg3aUrCMjVS4bJdNmHtuuTWpG58cE0FRmCEVudib2pzoSUFDRdMvA==" saltValue="m4bxm8+JTKFI0+TjwuQLXg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71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Pull Through Sheet</vt:lpstr>
      <vt:lpstr>Customer Search</vt:lpstr>
      <vt:lpstr>Search &amp; Variables</vt:lpstr>
      <vt:lpstr>Postcodes tariff</vt:lpstr>
      <vt:lpstr>Postcodes average</vt:lpstr>
      <vt:lpstr>Outside M25 </vt:lpstr>
      <vt:lpstr>Outer London inside M25</vt:lpstr>
      <vt:lpstr>London template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Pedley</dc:creator>
  <cp:lastModifiedBy>TEST</cp:lastModifiedBy>
  <cp:lastPrinted>2011-08-18T16:47:58Z</cp:lastPrinted>
  <dcterms:created xsi:type="dcterms:W3CDTF">2008-11-30T17:23:43Z</dcterms:created>
  <dcterms:modified xsi:type="dcterms:W3CDTF">2018-04-11T13:22:04Z</dcterms:modified>
</cp:coreProperties>
</file>